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https://unitednations-my.sharepoint.com/personal/min3_un_org/Documents/Y_SDG shared/SDG Reports/2021/1. Original files from agencies/"/>
    </mc:Choice>
  </mc:AlternateContent>
  <xr:revisionPtr revIDLastSave="339" documentId="13_ncr:1_{328824BE-566F-4673-9826-3713F6D8F503}" xr6:coauthVersionLast="45" xr6:coauthVersionMax="46" xr10:uidLastSave="{ED953084-2BE8-4B0C-85AB-F84CA299B784}"/>
  <bookViews>
    <workbookView xWindow="-98" yWindow="-98" windowWidth="19396" windowHeight="10395" tabRatio="605" firstSheet="1" activeTab="1" xr2:uid="{00000000-000D-0000-FFFF-FFFF00000000}"/>
  </bookViews>
  <sheets>
    <sheet name="Pivot" sheetId="1" state="hidden" r:id="rId1"/>
    <sheet name="Log table" sheetId="2" r:id="rId2"/>
    <sheet name="Indicator table" sheetId="5" r:id="rId3"/>
    <sheet name="for JSON" sheetId="7" state="hidden" r:id="rId4"/>
    <sheet name="UniqueContactsList" sheetId="8" r:id="rId5"/>
    <sheet name="for follow up as of 17 March" sheetId="11" r:id="rId6"/>
    <sheet name="for follow up as of 25 March" sheetId="13" r:id="rId7"/>
    <sheet name="HP follow-up" sheetId="12" r:id="rId8"/>
  </sheets>
  <definedNames>
    <definedName name="_xlnm._FilterDatabase" localSheetId="5" hidden="1">'for follow up as of 17 March'!$A$1:$E$62</definedName>
    <definedName name="_xlnm._FilterDatabase" localSheetId="6" hidden="1">'for follow up as of 25 March'!$A$1:$G$152</definedName>
    <definedName name="_xlnm._FilterDatabase" localSheetId="3" hidden="1">'for JSON'!$D$2:$Z$255</definedName>
    <definedName name="_xlnm._FilterDatabase" localSheetId="2" hidden="1">'Indicator table'!$B$1:$H$248</definedName>
    <definedName name="_xlnm._FilterDatabase" localSheetId="1" hidden="1">'Log table'!$A$1:$V$759</definedName>
    <definedName name="_xlnm._FilterDatabase" localSheetId="4" hidden="1">UniqueContactsList!$B$1:$J$230</definedName>
    <definedName name="delay_requests">#REF!</definedName>
    <definedName name="HLPF">'Indicator table'!$L$1:$L$6</definedName>
    <definedName name="indicator_table">'Indicator table'!$C$1:$H$248</definedName>
    <definedName name="last_year">#REF!</definedName>
    <definedName name="log_table">'Log table'!$B:$T</definedName>
    <definedName name="onweb">#REF!</definedName>
    <definedName name="pivot">Pivot!$K:$P</definedName>
    <definedName name="sender">UniqueContactsList!$D:$I</definedName>
    <definedName name="submitter">'Log table'!$J:$T</definedName>
    <definedName name="Z_1F7C9D4E_224A_42B2_91BB_1077D396D5A7_.wvu.Cols" localSheetId="1" hidden="1">'Log table'!$F:$F</definedName>
    <definedName name="Z_1F7C9D4E_224A_42B2_91BB_1077D396D5A7_.wvu.FilterData" localSheetId="3" hidden="1">'for JSON'!$D$2:$Z$255</definedName>
    <definedName name="Z_1F7C9D4E_224A_42B2_91BB_1077D396D5A7_.wvu.FilterData" localSheetId="2" hidden="1">'Indicator table'!$B$1:$H$245</definedName>
    <definedName name="Z_1F7C9D4E_224A_42B2_91BB_1077D396D5A7_.wvu.FilterData" localSheetId="1" hidden="1">'Log table'!$A$1:$U$758</definedName>
    <definedName name="Z_4115E3FE_613B_41D5_984A_C67207AF9102_.wvu.Cols" localSheetId="1" hidden="1">'Log table'!$A:$B</definedName>
    <definedName name="Z_4115E3FE_613B_41D5_984A_C67207AF9102_.wvu.FilterData" localSheetId="3" hidden="1">'for JSON'!$D$2:$Z$255</definedName>
    <definedName name="Z_4115E3FE_613B_41D5_984A_C67207AF9102_.wvu.FilterData" localSheetId="2" hidden="1">'Indicator table'!$B$1:$H$245</definedName>
    <definedName name="Z_4115E3FE_613B_41D5_984A_C67207AF9102_.wvu.FilterData" localSheetId="1" hidden="1">'Log table'!$A$1:$U$758</definedName>
    <definedName name="Z_45922A5D_84F5_4EB6_A3CD_E5BA008772AA_.wvu.Cols" localSheetId="1" hidden="1">'Log table'!$F:$F</definedName>
    <definedName name="Z_45922A5D_84F5_4EB6_A3CD_E5BA008772AA_.wvu.FilterData" localSheetId="2" hidden="1">'Indicator table'!$B$1:$H$245</definedName>
    <definedName name="Z_45922A5D_84F5_4EB6_A3CD_E5BA008772AA_.wvu.FilterData" localSheetId="1" hidden="1">'Log table'!$C$1:$T$718</definedName>
  </definedNames>
  <calcPr calcId="191028"/>
  <customWorkbookViews>
    <customWorkbookView name="Paul L. Pacheco - Personal View" guid="{45922A5D-84F5-4EB6-A3CD-E5BA008772AA}" mergeInterval="0" personalView="1" maximized="1" xWindow="-8" yWindow="-8" windowWidth="1696" windowHeight="1036" activeSheetId="4"/>
    <customWorkbookView name="Ze Min - Personal View" guid="{1F7C9D4E-224A-42B2-91BB-1077D396D5A7}" mergeInterval="0" personalView="1" maximized="1" xWindow="1672" yWindow="18" windowWidth="1296" windowHeight="1040" activeSheetId="2"/>
    <customWorkbookView name="Paul Pacheco - Personal View" guid="{4115E3FE-613B-41D5-984A-C67207AF9102}" mergeInterval="0" personalView="1" maximized="1" xWindow="-1288" yWindow="-8" windowWidth="1296" windowHeight="1000" activeSheetId="1"/>
  </customWorkbookViews>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 i="2" l="1"/>
  <c r="B367" i="2" l="1"/>
  <c r="B8" i="2" l="1"/>
  <c r="R8" i="2"/>
  <c r="S8" i="2"/>
  <c r="T8" i="2"/>
  <c r="AE8" i="2"/>
  <c r="V8" i="2" s="1"/>
  <c r="T367" i="2" l="1"/>
  <c r="AE609" i="2" l="1"/>
  <c r="V609" i="2" s="1"/>
  <c r="T609" i="2"/>
  <c r="S609" i="2"/>
  <c r="R609" i="2"/>
  <c r="B609" i="2"/>
  <c r="T608" i="2"/>
  <c r="S608" i="2"/>
  <c r="B608" i="2"/>
  <c r="T607" i="2"/>
  <c r="S607" i="2"/>
  <c r="B607" i="2"/>
  <c r="T603" i="2"/>
  <c r="R603" i="2" s="1"/>
  <c r="S603" i="2"/>
  <c r="B603" i="2"/>
  <c r="T602" i="2"/>
  <c r="S602" i="2"/>
  <c r="B602" i="2"/>
  <c r="T601" i="2"/>
  <c r="S601" i="2"/>
  <c r="B601" i="2"/>
  <c r="AE603" i="2" l="1"/>
  <c r="V603" i="2" s="1"/>
  <c r="AE602" i="2"/>
  <c r="V602" i="2" s="1"/>
  <c r="AE608" i="2"/>
  <c r="V608" i="2" s="1"/>
  <c r="AE607" i="2"/>
  <c r="V607" i="2" s="1"/>
  <c r="AE601" i="2"/>
  <c r="V601" i="2" s="1"/>
  <c r="AE7" i="2"/>
  <c r="V7" i="2" s="1"/>
  <c r="AE9" i="2"/>
  <c r="V9" i="2" s="1"/>
  <c r="AE10" i="2"/>
  <c r="V10" i="2" s="1"/>
  <c r="AE11" i="2"/>
  <c r="V11" i="2" s="1"/>
  <c r="AE12" i="2"/>
  <c r="V12" i="2" s="1"/>
  <c r="AE13" i="2"/>
  <c r="V13" i="2" s="1"/>
  <c r="AE14" i="2"/>
  <c r="V14" i="2" s="1"/>
  <c r="AE20" i="2"/>
  <c r="V20" i="2" s="1"/>
  <c r="AE21" i="2"/>
  <c r="V21" i="2" s="1"/>
  <c r="AE22" i="2"/>
  <c r="V22" i="2" s="1"/>
  <c r="AE23" i="2"/>
  <c r="V23" i="2" s="1"/>
  <c r="AE24" i="2"/>
  <c r="V24" i="2" s="1"/>
  <c r="AE25" i="2"/>
  <c r="V25" i="2" s="1"/>
  <c r="AE27" i="2"/>
  <c r="V27" i="2" s="1"/>
  <c r="AE28" i="2"/>
  <c r="V28" i="2" s="1"/>
  <c r="AE30" i="2"/>
  <c r="V30" i="2" s="1"/>
  <c r="AE31" i="2"/>
  <c r="V31" i="2" s="1"/>
  <c r="AE33" i="2"/>
  <c r="V33" i="2" s="1"/>
  <c r="AE34" i="2"/>
  <c r="V34" i="2" s="1"/>
  <c r="AE36" i="2"/>
  <c r="V36" i="2" s="1"/>
  <c r="AE37" i="2"/>
  <c r="V37" i="2" s="1"/>
  <c r="AE39" i="2"/>
  <c r="V39" i="2" s="1"/>
  <c r="AE44" i="2"/>
  <c r="V44" i="2" s="1"/>
  <c r="AE45" i="2"/>
  <c r="V45" i="2" s="1"/>
  <c r="AE46" i="2"/>
  <c r="V46" i="2" s="1"/>
  <c r="AE49" i="2"/>
  <c r="V49" i="2" s="1"/>
  <c r="AE52" i="2"/>
  <c r="V52" i="2" s="1"/>
  <c r="AE68" i="2"/>
  <c r="V68" i="2" s="1"/>
  <c r="AE69" i="2"/>
  <c r="V69" i="2" s="1"/>
  <c r="AE70" i="2"/>
  <c r="V70" i="2" s="1"/>
  <c r="AE81" i="2"/>
  <c r="V81" i="2" s="1"/>
  <c r="AE91" i="2"/>
  <c r="V91" i="2" s="1"/>
  <c r="AE95" i="2"/>
  <c r="V95" i="2" s="1"/>
  <c r="AE96" i="2"/>
  <c r="V96" i="2" s="1"/>
  <c r="AE97" i="2"/>
  <c r="V97" i="2" s="1"/>
  <c r="AE98" i="2"/>
  <c r="V98" i="2" s="1"/>
  <c r="AE99" i="2"/>
  <c r="V99" i="2" s="1"/>
  <c r="AE100" i="2"/>
  <c r="V100" i="2" s="1"/>
  <c r="AE110" i="2"/>
  <c r="V110" i="2" s="1"/>
  <c r="AE122" i="2"/>
  <c r="V122" i="2" s="1"/>
  <c r="AE123" i="2"/>
  <c r="V123" i="2" s="1"/>
  <c r="AE135" i="2"/>
  <c r="V135" i="2" s="1"/>
  <c r="AE139" i="2"/>
  <c r="V139" i="2" s="1"/>
  <c r="AE142" i="2"/>
  <c r="V142" i="2" s="1"/>
  <c r="AE145" i="2"/>
  <c r="V145" i="2" s="1"/>
  <c r="AE146" i="2"/>
  <c r="V146" i="2" s="1"/>
  <c r="AE147" i="2"/>
  <c r="V147" i="2" s="1"/>
  <c r="AE148" i="2"/>
  <c r="V148" i="2" s="1"/>
  <c r="AE152" i="2"/>
  <c r="V152" i="2" s="1"/>
  <c r="AE153" i="2"/>
  <c r="V153" i="2" s="1"/>
  <c r="AE154" i="2"/>
  <c r="V154" i="2" s="1"/>
  <c r="AE155" i="2"/>
  <c r="V155" i="2" s="1"/>
  <c r="AE156" i="2"/>
  <c r="V156" i="2" s="1"/>
  <c r="AE157" i="2"/>
  <c r="V157" i="2" s="1"/>
  <c r="AE159" i="2"/>
  <c r="V159" i="2" s="1"/>
  <c r="AE161" i="2"/>
  <c r="V161" i="2" s="1"/>
  <c r="AE162" i="2"/>
  <c r="V162" i="2" s="1"/>
  <c r="AE163" i="2"/>
  <c r="V163" i="2" s="1"/>
  <c r="AE180" i="2"/>
  <c r="V180" i="2" s="1"/>
  <c r="AE189" i="2"/>
  <c r="V189" i="2" s="1"/>
  <c r="AE194" i="2"/>
  <c r="V194" i="2" s="1"/>
  <c r="AE195" i="2"/>
  <c r="V195" i="2" s="1"/>
  <c r="AE197" i="2"/>
  <c r="V197" i="2" s="1"/>
  <c r="AE198" i="2"/>
  <c r="V198" i="2" s="1"/>
  <c r="AE199" i="2"/>
  <c r="V199" i="2" s="1"/>
  <c r="AE204" i="2"/>
  <c r="V204" i="2" s="1"/>
  <c r="AE213" i="2"/>
  <c r="V213" i="2" s="1"/>
  <c r="AE214" i="2"/>
  <c r="V214" i="2" s="1"/>
  <c r="AE216" i="2"/>
  <c r="V216" i="2" s="1"/>
  <c r="AE217" i="2"/>
  <c r="V217" i="2" s="1"/>
  <c r="AE222" i="2"/>
  <c r="V222" i="2" s="1"/>
  <c r="AE226" i="2"/>
  <c r="V226" i="2" s="1"/>
  <c r="AE238" i="2"/>
  <c r="V238" i="2" s="1"/>
  <c r="AE241" i="2"/>
  <c r="V241" i="2" s="1"/>
  <c r="AE248" i="2"/>
  <c r="V248" i="2" s="1"/>
  <c r="AE253" i="2"/>
  <c r="V253" i="2" s="1"/>
  <c r="AE256" i="2"/>
  <c r="V256" i="2" s="1"/>
  <c r="AE283" i="2"/>
  <c r="V283" i="2" s="1"/>
  <c r="AE305" i="2"/>
  <c r="V305" i="2" s="1"/>
  <c r="AE306" i="2"/>
  <c r="V306" i="2" s="1"/>
  <c r="AE313" i="2"/>
  <c r="V313" i="2" s="1"/>
  <c r="AE316" i="2"/>
  <c r="V316" i="2" s="1"/>
  <c r="AE317" i="2"/>
  <c r="V317" i="2" s="1"/>
  <c r="AE318" i="2"/>
  <c r="V318" i="2" s="1"/>
  <c r="AE327" i="2"/>
  <c r="V327" i="2" s="1"/>
  <c r="AE330" i="2"/>
  <c r="V330" i="2" s="1"/>
  <c r="AE340" i="2"/>
  <c r="V340" i="2" s="1"/>
  <c r="AE343" i="2"/>
  <c r="V343" i="2" s="1"/>
  <c r="AE345" i="2"/>
  <c r="V345" i="2" s="1"/>
  <c r="AE348" i="2"/>
  <c r="V348" i="2" s="1"/>
  <c r="AE352" i="2"/>
  <c r="V352" i="2" s="1"/>
  <c r="AE363" i="2"/>
  <c r="V363" i="2" s="1"/>
  <c r="AE380" i="2"/>
  <c r="V380" i="2" s="1"/>
  <c r="AE389" i="2"/>
  <c r="V389" i="2" s="1"/>
  <c r="AE390" i="2"/>
  <c r="V390" i="2" s="1"/>
  <c r="AE392" i="2"/>
  <c r="V392" i="2" s="1"/>
  <c r="AE393" i="2"/>
  <c r="V393" i="2" s="1"/>
  <c r="AE397" i="2"/>
  <c r="V397" i="2" s="1"/>
  <c r="AE398" i="2"/>
  <c r="V398" i="2" s="1"/>
  <c r="AE404" i="2"/>
  <c r="V404" i="2" s="1"/>
  <c r="AE405" i="2"/>
  <c r="V405" i="2" s="1"/>
  <c r="AE406" i="2"/>
  <c r="V406" i="2" s="1"/>
  <c r="AE407" i="2"/>
  <c r="V407" i="2" s="1"/>
  <c r="AE408" i="2"/>
  <c r="V408" i="2" s="1"/>
  <c r="AE409" i="2"/>
  <c r="V409" i="2" s="1"/>
  <c r="AE410" i="2"/>
  <c r="V410" i="2" s="1"/>
  <c r="AE411" i="2"/>
  <c r="V411" i="2" s="1"/>
  <c r="AE414" i="2"/>
  <c r="V414" i="2" s="1"/>
  <c r="AE425" i="2"/>
  <c r="V425" i="2" s="1"/>
  <c r="AE428" i="2"/>
  <c r="V428" i="2" s="1"/>
  <c r="AE429" i="2"/>
  <c r="V429" i="2" s="1"/>
  <c r="AE432" i="2"/>
  <c r="V432" i="2" s="1"/>
  <c r="AE435" i="2"/>
  <c r="V435" i="2" s="1"/>
  <c r="AE436" i="2"/>
  <c r="V436" i="2" s="1"/>
  <c r="AE437" i="2"/>
  <c r="V437" i="2" s="1"/>
  <c r="AE438" i="2"/>
  <c r="V438" i="2" s="1"/>
  <c r="AE439" i="2"/>
  <c r="V439" i="2" s="1"/>
  <c r="AE440" i="2"/>
  <c r="V440" i="2" s="1"/>
  <c r="AE441" i="2"/>
  <c r="V441" i="2" s="1"/>
  <c r="AE443" i="2"/>
  <c r="V443" i="2" s="1"/>
  <c r="AE444" i="2"/>
  <c r="V444" i="2" s="1"/>
  <c r="AE446" i="2"/>
  <c r="V446" i="2" s="1"/>
  <c r="AE447" i="2"/>
  <c r="V447" i="2" s="1"/>
  <c r="AE449" i="2"/>
  <c r="V449" i="2" s="1"/>
  <c r="AE450" i="2"/>
  <c r="V450" i="2" s="1"/>
  <c r="AE451" i="2"/>
  <c r="V451" i="2" s="1"/>
  <c r="AE452" i="2"/>
  <c r="V452" i="2" s="1"/>
  <c r="AE453" i="2"/>
  <c r="V453" i="2" s="1"/>
  <c r="AE456" i="2"/>
  <c r="V456" i="2" s="1"/>
  <c r="AE459" i="2"/>
  <c r="V459" i="2" s="1"/>
  <c r="AE460" i="2"/>
  <c r="V460" i="2" s="1"/>
  <c r="AE461" i="2"/>
  <c r="V461" i="2" s="1"/>
  <c r="AE462" i="2"/>
  <c r="V462" i="2" s="1"/>
  <c r="AE465" i="2"/>
  <c r="V465" i="2" s="1"/>
  <c r="AE467" i="2"/>
  <c r="V467" i="2" s="1"/>
  <c r="AE468" i="2"/>
  <c r="V468" i="2" s="1"/>
  <c r="AE470" i="2"/>
  <c r="V470" i="2" s="1"/>
  <c r="AE471" i="2"/>
  <c r="V471" i="2" s="1"/>
  <c r="AE474" i="2"/>
  <c r="V474" i="2" s="1"/>
  <c r="AE477" i="2"/>
  <c r="V477" i="2" s="1"/>
  <c r="AE480" i="2"/>
  <c r="V480" i="2" s="1"/>
  <c r="AE483" i="2"/>
  <c r="V483" i="2" s="1"/>
  <c r="AE485" i="2"/>
  <c r="V485" i="2" s="1"/>
  <c r="AE486" i="2"/>
  <c r="V486" i="2" s="1"/>
  <c r="AE487" i="2"/>
  <c r="V487" i="2" s="1"/>
  <c r="AE488" i="2"/>
  <c r="V488" i="2" s="1"/>
  <c r="AE489" i="2"/>
  <c r="V489" i="2" s="1"/>
  <c r="AE492" i="2"/>
  <c r="V492" i="2" s="1"/>
  <c r="AE497" i="2"/>
  <c r="V497" i="2" s="1"/>
  <c r="AE499" i="2"/>
  <c r="V499" i="2" s="1"/>
  <c r="AE500" i="2"/>
  <c r="V500" i="2" s="1"/>
  <c r="AE501" i="2"/>
  <c r="V501" i="2" s="1"/>
  <c r="AE512" i="2"/>
  <c r="V512" i="2" s="1"/>
  <c r="AE513" i="2"/>
  <c r="V513" i="2" s="1"/>
  <c r="AE515" i="2"/>
  <c r="V515" i="2" s="1"/>
  <c r="AE516" i="2"/>
  <c r="V516" i="2" s="1"/>
  <c r="AE518" i="2"/>
  <c r="V518" i="2" s="1"/>
  <c r="AE519" i="2"/>
  <c r="V519" i="2" s="1"/>
  <c r="AE526" i="2"/>
  <c r="V526" i="2" s="1"/>
  <c r="AE527" i="2"/>
  <c r="V527" i="2" s="1"/>
  <c r="AE528" i="2"/>
  <c r="V528" i="2" s="1"/>
  <c r="AE537" i="2"/>
  <c r="V537" i="2" s="1"/>
  <c r="AE538" i="2"/>
  <c r="V538" i="2" s="1"/>
  <c r="AE539" i="2"/>
  <c r="V539" i="2" s="1"/>
  <c r="AE540" i="2"/>
  <c r="V540" i="2" s="1"/>
  <c r="AE548" i="2"/>
  <c r="V548" i="2" s="1"/>
  <c r="AE569" i="2"/>
  <c r="V569" i="2" s="1"/>
  <c r="AE575" i="2"/>
  <c r="V575" i="2" s="1"/>
  <c r="AE578" i="2"/>
  <c r="V578" i="2" s="1"/>
  <c r="AE591" i="2"/>
  <c r="V591" i="2" s="1"/>
  <c r="AE597" i="2"/>
  <c r="V597" i="2" s="1"/>
  <c r="AE599" i="2"/>
  <c r="V599" i="2" s="1"/>
  <c r="AE600" i="2"/>
  <c r="V600" i="2" s="1"/>
  <c r="AE605" i="2"/>
  <c r="V605" i="2" s="1"/>
  <c r="AE606" i="2"/>
  <c r="V606" i="2" s="1"/>
  <c r="AE612" i="2"/>
  <c r="V612" i="2" s="1"/>
  <c r="AE615" i="2"/>
  <c r="V615" i="2" s="1"/>
  <c r="AE619" i="2"/>
  <c r="V619" i="2" s="1"/>
  <c r="AE620" i="2"/>
  <c r="V620" i="2" s="1"/>
  <c r="AE621" i="2"/>
  <c r="V621" i="2" s="1"/>
  <c r="AE622" i="2"/>
  <c r="V622" i="2" s="1"/>
  <c r="AE623" i="2"/>
  <c r="V623" i="2" s="1"/>
  <c r="AE624" i="2"/>
  <c r="V624" i="2" s="1"/>
  <c r="AE626" i="2"/>
  <c r="V626" i="2" s="1"/>
  <c r="AE630" i="2"/>
  <c r="V630" i="2" s="1"/>
  <c r="AE632" i="2"/>
  <c r="V632" i="2" s="1"/>
  <c r="AE634" i="2"/>
  <c r="V634" i="2" s="1"/>
  <c r="AE635" i="2"/>
  <c r="V635" i="2" s="1"/>
  <c r="AE636" i="2"/>
  <c r="V636" i="2" s="1"/>
  <c r="AE639" i="2"/>
  <c r="V639" i="2" s="1"/>
  <c r="AE640" i="2"/>
  <c r="V640" i="2" s="1"/>
  <c r="AE641" i="2"/>
  <c r="V641" i="2" s="1"/>
  <c r="AE642" i="2"/>
  <c r="V642" i="2" s="1"/>
  <c r="AE643" i="2"/>
  <c r="V643" i="2" s="1"/>
  <c r="AE644" i="2"/>
  <c r="V644" i="2" s="1"/>
  <c r="AE645" i="2"/>
  <c r="V645" i="2" s="1"/>
  <c r="AE647" i="2"/>
  <c r="V647" i="2" s="1"/>
  <c r="AE648" i="2"/>
  <c r="V648" i="2" s="1"/>
  <c r="AE651" i="2"/>
  <c r="V651" i="2" s="1"/>
  <c r="AE654" i="2"/>
  <c r="V654" i="2" s="1"/>
  <c r="AE657" i="2"/>
  <c r="V657" i="2" s="1"/>
  <c r="AE658" i="2"/>
  <c r="V658" i="2" s="1"/>
  <c r="AE659" i="2"/>
  <c r="V659" i="2" s="1"/>
  <c r="AE660" i="2"/>
  <c r="V660" i="2" s="1"/>
  <c r="AE664" i="2"/>
  <c r="V664" i="2" s="1"/>
  <c r="AE665" i="2"/>
  <c r="V665" i="2" s="1"/>
  <c r="AE666" i="2"/>
  <c r="V666" i="2" s="1"/>
  <c r="AE667" i="2"/>
  <c r="V667" i="2" s="1"/>
  <c r="AE668" i="2"/>
  <c r="V668" i="2" s="1"/>
  <c r="AE669" i="2"/>
  <c r="V669" i="2" s="1"/>
  <c r="AE671" i="2"/>
  <c r="V671" i="2" s="1"/>
  <c r="AE677" i="2"/>
  <c r="V677" i="2" s="1"/>
  <c r="AE687" i="2"/>
  <c r="V687" i="2" s="1"/>
  <c r="AE690" i="2"/>
  <c r="V690" i="2" s="1"/>
  <c r="AE692" i="2"/>
  <c r="V692" i="2" s="1"/>
  <c r="AE696" i="2"/>
  <c r="V696" i="2" s="1"/>
  <c r="AE702" i="2"/>
  <c r="V702" i="2" s="1"/>
  <c r="AE703" i="2"/>
  <c r="V703" i="2" s="1"/>
  <c r="AE704" i="2"/>
  <c r="V704" i="2" s="1"/>
  <c r="AE705" i="2"/>
  <c r="V705" i="2" s="1"/>
  <c r="AE710" i="2"/>
  <c r="V710" i="2" s="1"/>
  <c r="AE711" i="2"/>
  <c r="V711" i="2" s="1"/>
  <c r="AE712" i="2"/>
  <c r="V712" i="2" s="1"/>
  <c r="AE717" i="2"/>
  <c r="V717" i="2" s="1"/>
  <c r="AE728" i="2"/>
  <c r="V728" i="2" s="1"/>
  <c r="AE729" i="2"/>
  <c r="V729" i="2" s="1"/>
  <c r="AE730" i="2"/>
  <c r="V730" i="2" s="1"/>
  <c r="AE732" i="2"/>
  <c r="V732" i="2" s="1"/>
  <c r="AE733" i="2"/>
  <c r="V733" i="2" s="1"/>
  <c r="AE740" i="2"/>
  <c r="V740" i="2" s="1"/>
  <c r="AE741" i="2"/>
  <c r="V741" i="2" s="1"/>
  <c r="AE742" i="2"/>
  <c r="V742" i="2" s="1"/>
  <c r="AE743" i="2"/>
  <c r="V743" i="2" s="1"/>
  <c r="AE744" i="2"/>
  <c r="V744" i="2" s="1"/>
  <c r="AE745" i="2"/>
  <c r="V745" i="2" s="1"/>
  <c r="V758" i="2"/>
  <c r="V759" i="2"/>
  <c r="S495"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4" i="2"/>
  <c r="B605" i="2"/>
  <c r="B606"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98" i="2"/>
  <c r="B4" i="2"/>
  <c r="B5" i="2"/>
  <c r="B6" i="2"/>
  <c r="B7"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AE495" i="2" l="1"/>
  <c r="V495" i="2" s="1"/>
  <c r="S6" i="2"/>
  <c r="AE6" i="2" l="1"/>
  <c r="V6" i="2" s="1"/>
  <c r="S16" i="2"/>
  <c r="S17" i="2"/>
  <c r="T17" i="2"/>
  <c r="R17" i="2" s="1"/>
  <c r="AE17" i="2" l="1"/>
  <c r="V17" i="2" s="1"/>
  <c r="AE16" i="2"/>
  <c r="V16" i="2" s="1"/>
  <c r="T757" i="2" l="1"/>
  <c r="S757" i="2"/>
  <c r="T756" i="2"/>
  <c r="S756" i="2"/>
  <c r="T755" i="2"/>
  <c r="S755" i="2"/>
  <c r="T754" i="2"/>
  <c r="R754" i="2" s="1"/>
  <c r="S754" i="2"/>
  <c r="T753" i="2"/>
  <c r="R753" i="2" s="1"/>
  <c r="S753" i="2"/>
  <c r="T752" i="2"/>
  <c r="R752" i="2" s="1"/>
  <c r="S752" i="2"/>
  <c r="T751" i="2"/>
  <c r="S751" i="2"/>
  <c r="T750" i="2"/>
  <c r="R750" i="2" s="1"/>
  <c r="S750" i="2"/>
  <c r="T749" i="2"/>
  <c r="R749" i="2" s="1"/>
  <c r="S749" i="2"/>
  <c r="T748" i="2"/>
  <c r="R748" i="2" s="1"/>
  <c r="S748" i="2"/>
  <c r="T747" i="2"/>
  <c r="R747" i="2" s="1"/>
  <c r="S747" i="2"/>
  <c r="T746" i="2"/>
  <c r="R746" i="2" s="1"/>
  <c r="S746" i="2"/>
  <c r="T745" i="2"/>
  <c r="S745" i="2"/>
  <c r="R745" i="2"/>
  <c r="T744" i="2"/>
  <c r="S744" i="2"/>
  <c r="R744" i="2"/>
  <c r="T743" i="2"/>
  <c r="S743" i="2"/>
  <c r="R743" i="2"/>
  <c r="T742" i="2"/>
  <c r="S742" i="2"/>
  <c r="R742" i="2"/>
  <c r="T741" i="2"/>
  <c r="S741" i="2"/>
  <c r="R741" i="2"/>
  <c r="T740" i="2"/>
  <c r="S740" i="2"/>
  <c r="R740" i="2"/>
  <c r="T739" i="2"/>
  <c r="R739" i="2" s="1"/>
  <c r="S739" i="2"/>
  <c r="T738" i="2"/>
  <c r="R738" i="2" s="1"/>
  <c r="S738" i="2"/>
  <c r="T737" i="2"/>
  <c r="R737" i="2" s="1"/>
  <c r="S737" i="2"/>
  <c r="T736" i="2"/>
  <c r="R736" i="2" s="1"/>
  <c r="S736" i="2"/>
  <c r="T735" i="2"/>
  <c r="R735" i="2" s="1"/>
  <c r="S735" i="2"/>
  <c r="T734" i="2"/>
  <c r="R734" i="2" s="1"/>
  <c r="S734" i="2"/>
  <c r="T733" i="2"/>
  <c r="S733" i="2"/>
  <c r="R733" i="2"/>
  <c r="T732" i="2"/>
  <c r="S732" i="2"/>
  <c r="R732" i="2"/>
  <c r="T731" i="2"/>
  <c r="R731" i="2" s="1"/>
  <c r="S731" i="2"/>
  <c r="T730" i="2"/>
  <c r="S730" i="2"/>
  <c r="R730" i="2"/>
  <c r="T729" i="2"/>
  <c r="S729" i="2"/>
  <c r="R729" i="2"/>
  <c r="T728" i="2"/>
  <c r="S728" i="2"/>
  <c r="R728" i="2"/>
  <c r="T727" i="2"/>
  <c r="R727" i="2" s="1"/>
  <c r="S727" i="2"/>
  <c r="T726" i="2"/>
  <c r="R726" i="2" s="1"/>
  <c r="S726" i="2"/>
  <c r="T725" i="2"/>
  <c r="R725" i="2" s="1"/>
  <c r="S725" i="2"/>
  <c r="T724" i="2"/>
  <c r="R724" i="2" s="1"/>
  <c r="S724" i="2"/>
  <c r="T723" i="2"/>
  <c r="R723" i="2" s="1"/>
  <c r="S723" i="2"/>
  <c r="T722" i="2"/>
  <c r="R722" i="2" s="1"/>
  <c r="S722" i="2"/>
  <c r="T721" i="2"/>
  <c r="R721" i="2" s="1"/>
  <c r="S721" i="2"/>
  <c r="T720" i="2"/>
  <c r="R720" i="2" s="1"/>
  <c r="S720" i="2"/>
  <c r="T719" i="2"/>
  <c r="R719" i="2" s="1"/>
  <c r="S719" i="2"/>
  <c r="T718" i="2"/>
  <c r="R718" i="2" s="1"/>
  <c r="S718" i="2"/>
  <c r="T717" i="2"/>
  <c r="S717" i="2"/>
  <c r="R717" i="2"/>
  <c r="T716" i="2"/>
  <c r="R716" i="2" s="1"/>
  <c r="S716" i="2"/>
  <c r="T715" i="2"/>
  <c r="R715" i="2" s="1"/>
  <c r="S715" i="2"/>
  <c r="T714" i="2"/>
  <c r="R714" i="2" s="1"/>
  <c r="S714" i="2"/>
  <c r="T713" i="2"/>
  <c r="R713" i="2" s="1"/>
  <c r="S713" i="2"/>
  <c r="T712" i="2"/>
  <c r="S712" i="2"/>
  <c r="R712" i="2"/>
  <c r="T711" i="2"/>
  <c r="S711" i="2"/>
  <c r="R711" i="2"/>
  <c r="T710" i="2"/>
  <c r="S710" i="2"/>
  <c r="R710" i="2"/>
  <c r="T709" i="2"/>
  <c r="S709" i="2"/>
  <c r="T708" i="2"/>
  <c r="R708" i="2" s="1"/>
  <c r="S708" i="2"/>
  <c r="T707" i="2"/>
  <c r="R707" i="2" s="1"/>
  <c r="S707" i="2"/>
  <c r="T706" i="2"/>
  <c r="R706" i="2" s="1"/>
  <c r="S706" i="2"/>
  <c r="R705" i="2"/>
  <c r="R704" i="2"/>
  <c r="T703" i="2"/>
  <c r="S703" i="2"/>
  <c r="R703" i="2"/>
  <c r="T702" i="2"/>
  <c r="S702" i="2"/>
  <c r="R702" i="2"/>
  <c r="T701" i="2"/>
  <c r="R701" i="2" s="1"/>
  <c r="S701" i="2"/>
  <c r="T700" i="2"/>
  <c r="R700" i="2" s="1"/>
  <c r="S700" i="2"/>
  <c r="T699" i="2"/>
  <c r="R699" i="2" s="1"/>
  <c r="S699" i="2"/>
  <c r="T698" i="2"/>
  <c r="R698" i="2" s="1"/>
  <c r="S698" i="2"/>
  <c r="T697" i="2"/>
  <c r="R697" i="2" s="1"/>
  <c r="S697" i="2"/>
  <c r="T696" i="2"/>
  <c r="S696" i="2"/>
  <c r="R696" i="2"/>
  <c r="T694" i="2"/>
  <c r="R694" i="2" s="1"/>
  <c r="S694" i="2"/>
  <c r="S693" i="2"/>
  <c r="AE693" i="2" s="1"/>
  <c r="V693" i="2" s="1"/>
  <c r="R693" i="2"/>
  <c r="T692" i="2"/>
  <c r="S692" i="2"/>
  <c r="R692" i="2"/>
  <c r="T691" i="2"/>
  <c r="R691" i="2" s="1"/>
  <c r="S691" i="2"/>
  <c r="T690" i="2"/>
  <c r="S690" i="2"/>
  <c r="R690" i="2"/>
  <c r="T689" i="2"/>
  <c r="R689" i="2" s="1"/>
  <c r="S689" i="2"/>
  <c r="T688" i="2"/>
  <c r="R688" i="2" s="1"/>
  <c r="S688" i="2"/>
  <c r="T687" i="2"/>
  <c r="S687" i="2"/>
  <c r="R687" i="2"/>
  <c r="T686" i="2"/>
  <c r="R686" i="2" s="1"/>
  <c r="S686" i="2"/>
  <c r="T685" i="2"/>
  <c r="R685" i="2" s="1"/>
  <c r="S685" i="2"/>
  <c r="T684" i="2"/>
  <c r="R684" i="2" s="1"/>
  <c r="S684" i="2"/>
  <c r="T683" i="2"/>
  <c r="R683" i="2" s="1"/>
  <c r="S683" i="2"/>
  <c r="T682" i="2"/>
  <c r="R682" i="2" s="1"/>
  <c r="S682" i="2"/>
  <c r="T681" i="2"/>
  <c r="R681" i="2" s="1"/>
  <c r="S681" i="2"/>
  <c r="T680" i="2"/>
  <c r="R680" i="2" s="1"/>
  <c r="S680" i="2"/>
  <c r="T679" i="2"/>
  <c r="R679" i="2" s="1"/>
  <c r="S679" i="2"/>
  <c r="T678" i="2"/>
  <c r="R678" i="2" s="1"/>
  <c r="S678" i="2"/>
  <c r="T677" i="2"/>
  <c r="S677" i="2"/>
  <c r="R677" i="2"/>
  <c r="T676" i="2"/>
  <c r="R676" i="2" s="1"/>
  <c r="S676" i="2"/>
  <c r="T675" i="2"/>
  <c r="R675" i="2" s="1"/>
  <c r="S675" i="2"/>
  <c r="T674" i="2"/>
  <c r="R674" i="2" s="1"/>
  <c r="S674" i="2"/>
  <c r="AE674" i="2" s="1"/>
  <c r="V674" i="2" s="1"/>
  <c r="T673" i="2"/>
  <c r="R673" i="2" s="1"/>
  <c r="S673" i="2"/>
  <c r="T672" i="2"/>
  <c r="R672" i="2" s="1"/>
  <c r="S672" i="2"/>
  <c r="T671" i="2"/>
  <c r="S671" i="2"/>
  <c r="R671" i="2"/>
  <c r="T670" i="2"/>
  <c r="R670" i="2" s="1"/>
  <c r="S670" i="2"/>
  <c r="T669" i="2"/>
  <c r="S669" i="2"/>
  <c r="R669" i="2"/>
  <c r="T668" i="2"/>
  <c r="S668" i="2"/>
  <c r="R668" i="2"/>
  <c r="T667" i="2"/>
  <c r="S667" i="2"/>
  <c r="R667" i="2"/>
  <c r="T666" i="2"/>
  <c r="S666" i="2"/>
  <c r="R666" i="2"/>
  <c r="T665" i="2"/>
  <c r="S665" i="2"/>
  <c r="R665" i="2"/>
  <c r="T664" i="2"/>
  <c r="S664" i="2"/>
  <c r="R664" i="2"/>
  <c r="T663" i="2"/>
  <c r="R663" i="2" s="1"/>
  <c r="S663" i="2"/>
  <c r="T662" i="2"/>
  <c r="R662" i="2" s="1"/>
  <c r="S662" i="2"/>
  <c r="T661" i="2"/>
  <c r="R661" i="2" s="1"/>
  <c r="S661" i="2"/>
  <c r="T660" i="2"/>
  <c r="S660" i="2"/>
  <c r="R660" i="2"/>
  <c r="T659" i="2"/>
  <c r="S659" i="2"/>
  <c r="R659" i="2"/>
  <c r="T658" i="2"/>
  <c r="S658" i="2"/>
  <c r="R658" i="2"/>
  <c r="T657" i="2"/>
  <c r="S657" i="2"/>
  <c r="R657" i="2"/>
  <c r="T656" i="2"/>
  <c r="R656" i="2" s="1"/>
  <c r="S656" i="2"/>
  <c r="T655" i="2"/>
  <c r="R655" i="2" s="1"/>
  <c r="S655" i="2"/>
  <c r="T654" i="2"/>
  <c r="S654" i="2"/>
  <c r="R654" i="2"/>
  <c r="T653" i="2"/>
  <c r="S653" i="2"/>
  <c r="T652" i="2"/>
  <c r="S652" i="2"/>
  <c r="T651" i="2"/>
  <c r="S651" i="2"/>
  <c r="R651" i="2"/>
  <c r="T650" i="2"/>
  <c r="R650" i="2" s="1"/>
  <c r="S650" i="2"/>
  <c r="T649" i="2"/>
  <c r="R649" i="2" s="1"/>
  <c r="S649" i="2"/>
  <c r="T648" i="2"/>
  <c r="S648" i="2"/>
  <c r="R648" i="2"/>
  <c r="T647" i="2"/>
  <c r="S647" i="2"/>
  <c r="R647" i="2"/>
  <c r="T646" i="2"/>
  <c r="R646" i="2" s="1"/>
  <c r="S646" i="2"/>
  <c r="T645" i="2"/>
  <c r="S645" i="2"/>
  <c r="R645" i="2"/>
  <c r="T644" i="2"/>
  <c r="S644" i="2"/>
  <c r="R644" i="2"/>
  <c r="T643" i="2"/>
  <c r="S643" i="2"/>
  <c r="R643" i="2"/>
  <c r="T642" i="2"/>
  <c r="S642" i="2"/>
  <c r="R642" i="2"/>
  <c r="T641" i="2"/>
  <c r="S641" i="2"/>
  <c r="R641" i="2"/>
  <c r="T640" i="2"/>
  <c r="S640" i="2"/>
  <c r="R640" i="2"/>
  <c r="T639" i="2"/>
  <c r="S639" i="2"/>
  <c r="R639" i="2"/>
  <c r="T638" i="2"/>
  <c r="R638" i="2" s="1"/>
  <c r="S638" i="2"/>
  <c r="T637" i="2"/>
  <c r="R637" i="2" s="1"/>
  <c r="S637" i="2"/>
  <c r="T636" i="2"/>
  <c r="S636" i="2"/>
  <c r="R636" i="2"/>
  <c r="T635" i="2"/>
  <c r="S635" i="2"/>
  <c r="R635" i="2"/>
  <c r="T634" i="2"/>
  <c r="S634" i="2"/>
  <c r="R634" i="2"/>
  <c r="T633" i="2"/>
  <c r="R633" i="2" s="1"/>
  <c r="S633" i="2"/>
  <c r="T632" i="2"/>
  <c r="S632" i="2"/>
  <c r="R632" i="2"/>
  <c r="T631" i="2"/>
  <c r="R631" i="2" s="1"/>
  <c r="S631" i="2"/>
  <c r="T630" i="2"/>
  <c r="S630" i="2"/>
  <c r="R630" i="2"/>
  <c r="T629" i="2"/>
  <c r="R629" i="2" s="1"/>
  <c r="S629" i="2"/>
  <c r="T628" i="2"/>
  <c r="R628" i="2" s="1"/>
  <c r="S628" i="2"/>
  <c r="T627" i="2"/>
  <c r="R627" i="2" s="1"/>
  <c r="S627" i="2"/>
  <c r="T626" i="2"/>
  <c r="S626" i="2"/>
  <c r="R626" i="2"/>
  <c r="T625" i="2"/>
  <c r="R625" i="2" s="1"/>
  <c r="S625" i="2"/>
  <c r="T624" i="2"/>
  <c r="S624" i="2"/>
  <c r="R624" i="2"/>
  <c r="T623" i="2"/>
  <c r="S623" i="2"/>
  <c r="R623" i="2"/>
  <c r="T622" i="2"/>
  <c r="S622" i="2"/>
  <c r="R622" i="2"/>
  <c r="T621" i="2"/>
  <c r="S621" i="2"/>
  <c r="R621" i="2"/>
  <c r="T620" i="2"/>
  <c r="S620" i="2"/>
  <c r="R620" i="2"/>
  <c r="T619" i="2"/>
  <c r="S619" i="2"/>
  <c r="R619" i="2"/>
  <c r="T618" i="2"/>
  <c r="R618" i="2" s="1"/>
  <c r="S618" i="2"/>
  <c r="T617" i="2"/>
  <c r="R617" i="2" s="1"/>
  <c r="S617" i="2"/>
  <c r="T616" i="2"/>
  <c r="R616" i="2" s="1"/>
  <c r="S616" i="2"/>
  <c r="T615" i="2"/>
  <c r="S615" i="2"/>
  <c r="R615" i="2"/>
  <c r="T614" i="2"/>
  <c r="R614" i="2" s="1"/>
  <c r="S614" i="2"/>
  <c r="T613" i="2"/>
  <c r="R613" i="2" s="1"/>
  <c r="S613" i="2"/>
  <c r="T612" i="2"/>
  <c r="S612" i="2"/>
  <c r="R612" i="2"/>
  <c r="T611" i="2"/>
  <c r="R611" i="2" s="1"/>
  <c r="S611" i="2"/>
  <c r="T610" i="2"/>
  <c r="R610" i="2" s="1"/>
  <c r="S610" i="2"/>
  <c r="T606" i="2"/>
  <c r="S606" i="2"/>
  <c r="R606" i="2"/>
  <c r="T605" i="2"/>
  <c r="S605" i="2"/>
  <c r="R605" i="2"/>
  <c r="T604" i="2"/>
  <c r="R604" i="2" s="1"/>
  <c r="S604" i="2"/>
  <c r="T600" i="2"/>
  <c r="S600" i="2"/>
  <c r="R600" i="2"/>
  <c r="T599" i="2"/>
  <c r="S599" i="2"/>
  <c r="R599" i="2"/>
  <c r="T598" i="2"/>
  <c r="R598" i="2" s="1"/>
  <c r="S598" i="2"/>
  <c r="T597" i="2"/>
  <c r="S597" i="2"/>
  <c r="R597" i="2"/>
  <c r="T596" i="2"/>
  <c r="R596" i="2" s="1"/>
  <c r="S596" i="2"/>
  <c r="T595" i="2"/>
  <c r="R595" i="2" s="1"/>
  <c r="S595" i="2"/>
  <c r="T594" i="2"/>
  <c r="R594" i="2" s="1"/>
  <c r="S594" i="2"/>
  <c r="T593" i="2"/>
  <c r="S593" i="2"/>
  <c r="T592" i="2"/>
  <c r="R592" i="2" s="1"/>
  <c r="S592" i="2"/>
  <c r="T591" i="2"/>
  <c r="S591" i="2"/>
  <c r="R591" i="2"/>
  <c r="T590" i="2"/>
  <c r="R590" i="2" s="1"/>
  <c r="S590" i="2"/>
  <c r="T589" i="2"/>
  <c r="R589" i="2" s="1"/>
  <c r="S589" i="2"/>
  <c r="S588" i="2"/>
  <c r="R588" i="2"/>
  <c r="S587" i="2"/>
  <c r="R587" i="2"/>
  <c r="S586" i="2"/>
  <c r="R586" i="2"/>
  <c r="T585" i="2"/>
  <c r="R585" i="2" s="1"/>
  <c r="S585" i="2"/>
  <c r="T584" i="2"/>
  <c r="R584" i="2" s="1"/>
  <c r="S584" i="2"/>
  <c r="T583" i="2"/>
  <c r="R583" i="2" s="1"/>
  <c r="S583" i="2"/>
  <c r="T582" i="2"/>
  <c r="R582" i="2" s="1"/>
  <c r="S582" i="2"/>
  <c r="T581" i="2"/>
  <c r="R581" i="2" s="1"/>
  <c r="S581" i="2"/>
  <c r="T580" i="2"/>
  <c r="R580" i="2" s="1"/>
  <c r="S580" i="2"/>
  <c r="T579" i="2"/>
  <c r="R579" i="2" s="1"/>
  <c r="S579" i="2"/>
  <c r="T578" i="2"/>
  <c r="S578" i="2"/>
  <c r="R578" i="2"/>
  <c r="T577" i="2"/>
  <c r="R577" i="2" s="1"/>
  <c r="S577" i="2"/>
  <c r="T576" i="2"/>
  <c r="S576" i="2"/>
  <c r="T575" i="2"/>
  <c r="S575" i="2"/>
  <c r="R575" i="2"/>
  <c r="T574" i="2"/>
  <c r="R574" i="2" s="1"/>
  <c r="S574" i="2"/>
  <c r="T573" i="2"/>
  <c r="R573" i="2" s="1"/>
  <c r="S573" i="2"/>
  <c r="T572" i="2"/>
  <c r="R572" i="2" s="1"/>
  <c r="S572" i="2"/>
  <c r="T571" i="2"/>
  <c r="R571" i="2" s="1"/>
  <c r="S571" i="2"/>
  <c r="T570" i="2"/>
  <c r="S570" i="2"/>
  <c r="T569" i="2"/>
  <c r="S569" i="2"/>
  <c r="R569" i="2"/>
  <c r="T568" i="2"/>
  <c r="R568" i="2" s="1"/>
  <c r="S568" i="2"/>
  <c r="T567" i="2"/>
  <c r="R567" i="2" s="1"/>
  <c r="S567" i="2"/>
  <c r="T566" i="2"/>
  <c r="R566" i="2" s="1"/>
  <c r="S566" i="2"/>
  <c r="T565" i="2"/>
  <c r="R565" i="2" s="1"/>
  <c r="S565" i="2"/>
  <c r="T564" i="2"/>
  <c r="R564" i="2" s="1"/>
  <c r="S564" i="2"/>
  <c r="T563" i="2"/>
  <c r="S563" i="2"/>
  <c r="T562" i="2"/>
  <c r="S562" i="2"/>
  <c r="T561" i="2"/>
  <c r="R561" i="2" s="1"/>
  <c r="S561" i="2"/>
  <c r="T560" i="2"/>
  <c r="R560" i="2" s="1"/>
  <c r="S560" i="2"/>
  <c r="T559" i="2"/>
  <c r="R559" i="2" s="1"/>
  <c r="S559" i="2"/>
  <c r="T558" i="2"/>
  <c r="R558" i="2" s="1"/>
  <c r="S558" i="2"/>
  <c r="T557" i="2"/>
  <c r="R557" i="2" s="1"/>
  <c r="S557" i="2"/>
  <c r="T556" i="2"/>
  <c r="R556" i="2" s="1"/>
  <c r="S556" i="2"/>
  <c r="T555" i="2"/>
  <c r="R555" i="2" s="1"/>
  <c r="S555" i="2"/>
  <c r="T554" i="2"/>
  <c r="R554" i="2" s="1"/>
  <c r="S554" i="2"/>
  <c r="T553" i="2"/>
  <c r="R553" i="2" s="1"/>
  <c r="S553" i="2"/>
  <c r="T552" i="2"/>
  <c r="R552" i="2" s="1"/>
  <c r="S552" i="2"/>
  <c r="T551" i="2"/>
  <c r="R551" i="2" s="1"/>
  <c r="S551" i="2"/>
  <c r="T550" i="2"/>
  <c r="R550" i="2" s="1"/>
  <c r="S550" i="2"/>
  <c r="T549" i="2"/>
  <c r="S549" i="2"/>
  <c r="T548" i="2"/>
  <c r="S548" i="2"/>
  <c r="R548" i="2"/>
  <c r="T547" i="2"/>
  <c r="R547" i="2" s="1"/>
  <c r="S547" i="2"/>
  <c r="T546" i="2"/>
  <c r="R546" i="2" s="1"/>
  <c r="S546" i="2"/>
  <c r="T545" i="2"/>
  <c r="R545" i="2" s="1"/>
  <c r="S545" i="2"/>
  <c r="T544" i="2"/>
  <c r="R544" i="2" s="1"/>
  <c r="S544" i="2"/>
  <c r="T543" i="2"/>
  <c r="R543" i="2" s="1"/>
  <c r="S543" i="2"/>
  <c r="T542" i="2"/>
  <c r="S542" i="2"/>
  <c r="T541" i="2"/>
  <c r="S541" i="2"/>
  <c r="T540" i="2"/>
  <c r="S540" i="2"/>
  <c r="R540" i="2"/>
  <c r="T539" i="2"/>
  <c r="S539" i="2"/>
  <c r="R539" i="2"/>
  <c r="T538" i="2"/>
  <c r="S538" i="2"/>
  <c r="R538" i="2"/>
  <c r="T537" i="2"/>
  <c r="S537" i="2"/>
  <c r="R537" i="2"/>
  <c r="T536" i="2"/>
  <c r="R536" i="2" s="1"/>
  <c r="S536" i="2"/>
  <c r="T535" i="2"/>
  <c r="R535" i="2" s="1"/>
  <c r="S535" i="2"/>
  <c r="S534" i="2"/>
  <c r="R534" i="2"/>
  <c r="T533" i="2"/>
  <c r="R533" i="2" s="1"/>
  <c r="S533" i="2"/>
  <c r="T532" i="2"/>
  <c r="R532" i="2" s="1"/>
  <c r="S532" i="2"/>
  <c r="S531" i="2"/>
  <c r="R531" i="2"/>
  <c r="S530" i="2"/>
  <c r="R530" i="2"/>
  <c r="S529" i="2"/>
  <c r="R529" i="2"/>
  <c r="T528" i="2"/>
  <c r="S528" i="2"/>
  <c r="R528" i="2"/>
  <c r="T527" i="2"/>
  <c r="S527" i="2"/>
  <c r="R527" i="2"/>
  <c r="T526" i="2"/>
  <c r="S526" i="2"/>
  <c r="R526" i="2"/>
  <c r="S525" i="2"/>
  <c r="R525" i="2"/>
  <c r="S524" i="2"/>
  <c r="R524" i="2"/>
  <c r="S523" i="2"/>
  <c r="R523" i="2"/>
  <c r="S522" i="2"/>
  <c r="R522" i="2"/>
  <c r="T521" i="2"/>
  <c r="R521" i="2" s="1"/>
  <c r="S521" i="2"/>
  <c r="T520" i="2"/>
  <c r="R520" i="2" s="1"/>
  <c r="S520" i="2"/>
  <c r="T519" i="2"/>
  <c r="S519" i="2"/>
  <c r="R519" i="2"/>
  <c r="T518" i="2"/>
  <c r="S518" i="2"/>
  <c r="R518" i="2"/>
  <c r="T517" i="2"/>
  <c r="R517" i="2" s="1"/>
  <c r="S517" i="2"/>
  <c r="T516" i="2"/>
  <c r="S516" i="2"/>
  <c r="R516" i="2"/>
  <c r="T515" i="2"/>
  <c r="S515" i="2"/>
  <c r="R515" i="2"/>
  <c r="T514" i="2"/>
  <c r="R514" i="2" s="1"/>
  <c r="S514" i="2"/>
  <c r="T513" i="2"/>
  <c r="S513" i="2"/>
  <c r="R513" i="2"/>
  <c r="T512" i="2"/>
  <c r="S512" i="2"/>
  <c r="R512" i="2"/>
  <c r="T511" i="2"/>
  <c r="S511" i="2"/>
  <c r="T510" i="2"/>
  <c r="R510" i="2" s="1"/>
  <c r="S510" i="2"/>
  <c r="T509" i="2"/>
  <c r="R509" i="2" s="1"/>
  <c r="S509" i="2"/>
  <c r="T508" i="2"/>
  <c r="R508" i="2" s="1"/>
  <c r="S508" i="2"/>
  <c r="T507" i="2"/>
  <c r="R507" i="2" s="1"/>
  <c r="S507" i="2"/>
  <c r="T506" i="2"/>
  <c r="S506" i="2"/>
  <c r="T505" i="2"/>
  <c r="S505" i="2"/>
  <c r="T504" i="2"/>
  <c r="R504" i="2" s="1"/>
  <c r="S504" i="2"/>
  <c r="T503" i="2"/>
  <c r="R503" i="2" s="1"/>
  <c r="S503" i="2"/>
  <c r="T502" i="2"/>
  <c r="R502" i="2" s="1"/>
  <c r="S502" i="2"/>
  <c r="T501" i="2"/>
  <c r="S501" i="2"/>
  <c r="R501" i="2"/>
  <c r="T500" i="2"/>
  <c r="S500" i="2"/>
  <c r="R500" i="2"/>
  <c r="T499" i="2"/>
  <c r="S499" i="2"/>
  <c r="R499" i="2"/>
  <c r="T498" i="2"/>
  <c r="R498" i="2" s="1"/>
  <c r="S498" i="2"/>
  <c r="T497" i="2"/>
  <c r="S497" i="2"/>
  <c r="R497" i="2"/>
  <c r="T496" i="2"/>
  <c r="R496" i="2" s="1"/>
  <c r="S496" i="2"/>
  <c r="R495" i="2"/>
  <c r="S494" i="2"/>
  <c r="AE494" i="2" s="1"/>
  <c r="V494" i="2" s="1"/>
  <c r="S493" i="2"/>
  <c r="AE493" i="2" s="1"/>
  <c r="V493" i="2" s="1"/>
  <c r="T492" i="2"/>
  <c r="S492" i="2"/>
  <c r="R492" i="2"/>
  <c r="T491" i="2"/>
  <c r="S491" i="2"/>
  <c r="T490" i="2"/>
  <c r="S490" i="2"/>
  <c r="T489" i="2"/>
  <c r="S489" i="2"/>
  <c r="R489" i="2"/>
  <c r="T488" i="2"/>
  <c r="S488" i="2"/>
  <c r="R488" i="2"/>
  <c r="T487" i="2"/>
  <c r="S487" i="2"/>
  <c r="R487" i="2"/>
  <c r="T486" i="2"/>
  <c r="S486" i="2"/>
  <c r="R486" i="2"/>
  <c r="T485" i="2"/>
  <c r="S485" i="2"/>
  <c r="R485" i="2"/>
  <c r="T484" i="2"/>
  <c r="R484" i="2" s="1"/>
  <c r="S484" i="2"/>
  <c r="T483" i="2"/>
  <c r="S483" i="2"/>
  <c r="R483" i="2"/>
  <c r="T482" i="2"/>
  <c r="S482" i="2"/>
  <c r="T481" i="2"/>
  <c r="S481" i="2"/>
  <c r="T480" i="2"/>
  <c r="S480" i="2"/>
  <c r="R480" i="2"/>
  <c r="T479" i="2"/>
  <c r="R479" i="2" s="1"/>
  <c r="S479" i="2"/>
  <c r="T478" i="2"/>
  <c r="R478" i="2" s="1"/>
  <c r="S478" i="2"/>
  <c r="T477" i="2"/>
  <c r="S477" i="2"/>
  <c r="R477" i="2"/>
  <c r="T476" i="2"/>
  <c r="R476" i="2" s="1"/>
  <c r="S476" i="2"/>
  <c r="T475" i="2"/>
  <c r="R475" i="2" s="1"/>
  <c r="S475" i="2"/>
  <c r="T474" i="2"/>
  <c r="S474" i="2"/>
  <c r="R474" i="2"/>
  <c r="T473" i="2"/>
  <c r="R473" i="2" s="1"/>
  <c r="S473" i="2"/>
  <c r="T472" i="2"/>
  <c r="R472" i="2" s="1"/>
  <c r="S472" i="2"/>
  <c r="T471" i="2"/>
  <c r="S471" i="2"/>
  <c r="R471" i="2"/>
  <c r="T470" i="2"/>
  <c r="S470" i="2"/>
  <c r="R470" i="2"/>
  <c r="T469" i="2"/>
  <c r="R469" i="2" s="1"/>
  <c r="S469" i="2"/>
  <c r="T468" i="2"/>
  <c r="S468" i="2"/>
  <c r="R468" i="2"/>
  <c r="T467" i="2"/>
  <c r="S467" i="2"/>
  <c r="R467" i="2"/>
  <c r="T466" i="2"/>
  <c r="R466" i="2" s="1"/>
  <c r="S466" i="2"/>
  <c r="T465" i="2"/>
  <c r="S465" i="2"/>
  <c r="R465" i="2"/>
  <c r="T464" i="2"/>
  <c r="R464" i="2" s="1"/>
  <c r="S464" i="2"/>
  <c r="T463" i="2"/>
  <c r="R463" i="2" s="1"/>
  <c r="S463" i="2"/>
  <c r="T462" i="2"/>
  <c r="S462" i="2"/>
  <c r="R462" i="2"/>
  <c r="T461" i="2"/>
  <c r="S461" i="2"/>
  <c r="R461" i="2"/>
  <c r="T460" i="2"/>
  <c r="S460" i="2"/>
  <c r="R460" i="2"/>
  <c r="T459" i="2"/>
  <c r="S459" i="2"/>
  <c r="R459" i="2"/>
  <c r="T458" i="2"/>
  <c r="R458" i="2" s="1"/>
  <c r="S458" i="2"/>
  <c r="T457" i="2"/>
  <c r="R457" i="2" s="1"/>
  <c r="S457" i="2"/>
  <c r="T456" i="2"/>
  <c r="S456" i="2"/>
  <c r="R456" i="2"/>
  <c r="T455" i="2"/>
  <c r="R455" i="2" s="1"/>
  <c r="S455" i="2"/>
  <c r="T454" i="2"/>
  <c r="R454" i="2" s="1"/>
  <c r="S454" i="2"/>
  <c r="T453" i="2"/>
  <c r="S453" i="2"/>
  <c r="R453" i="2"/>
  <c r="T452" i="2"/>
  <c r="S452" i="2"/>
  <c r="R452" i="2"/>
  <c r="T451" i="2"/>
  <c r="S451" i="2"/>
  <c r="R451" i="2"/>
  <c r="T450" i="2"/>
  <c r="S450" i="2"/>
  <c r="R450" i="2"/>
  <c r="T449" i="2"/>
  <c r="S449" i="2"/>
  <c r="R449" i="2"/>
  <c r="T448" i="2"/>
  <c r="R448" i="2" s="1"/>
  <c r="S448" i="2"/>
  <c r="T447" i="2"/>
  <c r="S447" i="2"/>
  <c r="R447" i="2"/>
  <c r="T446" i="2"/>
  <c r="S446" i="2"/>
  <c r="R446" i="2"/>
  <c r="T445" i="2"/>
  <c r="S445" i="2"/>
  <c r="T444" i="2"/>
  <c r="S444" i="2"/>
  <c r="R444" i="2"/>
  <c r="T443" i="2"/>
  <c r="S443" i="2"/>
  <c r="R443" i="2"/>
  <c r="T442" i="2"/>
  <c r="R442" i="2" s="1"/>
  <c r="S442" i="2"/>
  <c r="T441" i="2"/>
  <c r="S441" i="2"/>
  <c r="R441" i="2"/>
  <c r="T440" i="2"/>
  <c r="S440" i="2"/>
  <c r="R440" i="2"/>
  <c r="T439" i="2"/>
  <c r="S439" i="2"/>
  <c r="R439" i="2"/>
  <c r="T438" i="2"/>
  <c r="S438" i="2"/>
  <c r="R438" i="2"/>
  <c r="T437" i="2"/>
  <c r="S437" i="2"/>
  <c r="R437" i="2"/>
  <c r="T436" i="2"/>
  <c r="S436" i="2"/>
  <c r="R436" i="2"/>
  <c r="T435" i="2"/>
  <c r="S435" i="2"/>
  <c r="R435" i="2"/>
  <c r="T434" i="2"/>
  <c r="R434" i="2" s="1"/>
  <c r="S434" i="2"/>
  <c r="T433" i="2"/>
  <c r="R433" i="2" s="1"/>
  <c r="S433" i="2"/>
  <c r="T432" i="2"/>
  <c r="S432" i="2"/>
  <c r="R432" i="2"/>
  <c r="T431" i="2"/>
  <c r="R431" i="2" s="1"/>
  <c r="S431" i="2"/>
  <c r="T430" i="2"/>
  <c r="R430" i="2" s="1"/>
  <c r="S430" i="2"/>
  <c r="T429" i="2"/>
  <c r="S429" i="2"/>
  <c r="R429" i="2"/>
  <c r="T428" i="2"/>
  <c r="S428" i="2"/>
  <c r="R428" i="2"/>
  <c r="T427" i="2"/>
  <c r="R427" i="2" s="1"/>
  <c r="S427" i="2"/>
  <c r="T426" i="2"/>
  <c r="R426" i="2" s="1"/>
  <c r="S426" i="2"/>
  <c r="T425" i="2"/>
  <c r="S425" i="2"/>
  <c r="R425" i="2"/>
  <c r="T424" i="2"/>
  <c r="R424" i="2" s="1"/>
  <c r="S424" i="2"/>
  <c r="T423" i="2"/>
  <c r="R423" i="2" s="1"/>
  <c r="S423" i="2"/>
  <c r="T422" i="2"/>
  <c r="R422" i="2" s="1"/>
  <c r="S422" i="2"/>
  <c r="T421" i="2"/>
  <c r="R421" i="2" s="1"/>
  <c r="S421" i="2"/>
  <c r="T420" i="2"/>
  <c r="R420" i="2" s="1"/>
  <c r="S420" i="2"/>
  <c r="T419" i="2"/>
  <c r="R419" i="2" s="1"/>
  <c r="S419" i="2"/>
  <c r="T418" i="2"/>
  <c r="R418" i="2" s="1"/>
  <c r="S418" i="2"/>
  <c r="T417" i="2"/>
  <c r="R417" i="2" s="1"/>
  <c r="S417" i="2"/>
  <c r="T416" i="2"/>
  <c r="R416" i="2" s="1"/>
  <c r="S416" i="2"/>
  <c r="T415" i="2"/>
  <c r="R415" i="2" s="1"/>
  <c r="S415" i="2"/>
  <c r="T414" i="2"/>
  <c r="S414" i="2"/>
  <c r="R414" i="2"/>
  <c r="T413" i="2"/>
  <c r="R413" i="2" s="1"/>
  <c r="S413" i="2"/>
  <c r="T412" i="2"/>
  <c r="R412" i="2" s="1"/>
  <c r="S412" i="2"/>
  <c r="T411" i="2"/>
  <c r="S411" i="2"/>
  <c r="R411" i="2"/>
  <c r="T410" i="2"/>
  <c r="S410" i="2"/>
  <c r="R410" i="2"/>
  <c r="T409" i="2"/>
  <c r="S409" i="2"/>
  <c r="R409" i="2"/>
  <c r="T408" i="2"/>
  <c r="S408" i="2"/>
  <c r="R408" i="2"/>
  <c r="T407" i="2"/>
  <c r="S407" i="2"/>
  <c r="R407" i="2"/>
  <c r="T406" i="2"/>
  <c r="S406" i="2"/>
  <c r="R406" i="2"/>
  <c r="T405" i="2"/>
  <c r="S405" i="2"/>
  <c r="R405" i="2"/>
  <c r="T404" i="2"/>
  <c r="S404" i="2"/>
  <c r="R404" i="2"/>
  <c r="T403" i="2"/>
  <c r="R403" i="2" s="1"/>
  <c r="S403" i="2"/>
  <c r="T402" i="2"/>
  <c r="R402" i="2" s="1"/>
  <c r="S402" i="2"/>
  <c r="T401" i="2"/>
  <c r="R401" i="2" s="1"/>
  <c r="S401" i="2"/>
  <c r="T400" i="2"/>
  <c r="R400" i="2" s="1"/>
  <c r="S400" i="2"/>
  <c r="T399" i="2"/>
  <c r="R399" i="2" s="1"/>
  <c r="S399" i="2"/>
  <c r="T398" i="2"/>
  <c r="S398" i="2"/>
  <c r="R398" i="2"/>
  <c r="T397" i="2"/>
  <c r="S397" i="2"/>
  <c r="R397" i="2"/>
  <c r="T396" i="2"/>
  <c r="R396" i="2" s="1"/>
  <c r="S396" i="2"/>
  <c r="T395" i="2"/>
  <c r="R395" i="2" s="1"/>
  <c r="S395" i="2"/>
  <c r="T394" i="2"/>
  <c r="R394" i="2" s="1"/>
  <c r="S394" i="2"/>
  <c r="T393" i="2"/>
  <c r="S393" i="2"/>
  <c r="R393" i="2"/>
  <c r="R392" i="2"/>
  <c r="T391" i="2"/>
  <c r="R391" i="2" s="1"/>
  <c r="S391" i="2"/>
  <c r="T390" i="2"/>
  <c r="S390" i="2"/>
  <c r="R390" i="2"/>
  <c r="R389" i="2"/>
  <c r="T388" i="2"/>
  <c r="R388" i="2" s="1"/>
  <c r="S388" i="2"/>
  <c r="T387" i="2"/>
  <c r="R387" i="2" s="1"/>
  <c r="S387" i="2"/>
  <c r="T386" i="2"/>
  <c r="R386" i="2" s="1"/>
  <c r="S386" i="2"/>
  <c r="T385" i="2"/>
  <c r="R385" i="2" s="1"/>
  <c r="S385" i="2"/>
  <c r="T384" i="2"/>
  <c r="R384" i="2" s="1"/>
  <c r="S384" i="2"/>
  <c r="T383" i="2"/>
  <c r="R383" i="2" s="1"/>
  <c r="S383" i="2"/>
  <c r="T382" i="2"/>
  <c r="R382" i="2" s="1"/>
  <c r="S382" i="2"/>
  <c r="T381" i="2"/>
  <c r="R381" i="2" s="1"/>
  <c r="S381" i="2"/>
  <c r="T380" i="2"/>
  <c r="S380" i="2"/>
  <c r="R380" i="2"/>
  <c r="T379" i="2"/>
  <c r="R379" i="2" s="1"/>
  <c r="S379" i="2"/>
  <c r="T378" i="2"/>
  <c r="R378" i="2" s="1"/>
  <c r="S378" i="2"/>
  <c r="T377" i="2"/>
  <c r="R377" i="2" s="1"/>
  <c r="S377" i="2"/>
  <c r="T376" i="2"/>
  <c r="R376" i="2" s="1"/>
  <c r="S376" i="2"/>
  <c r="T375" i="2"/>
  <c r="R375" i="2" s="1"/>
  <c r="S375" i="2"/>
  <c r="T374" i="2"/>
  <c r="R374" i="2" s="1"/>
  <c r="S374" i="2"/>
  <c r="T373" i="2"/>
  <c r="R373" i="2" s="1"/>
  <c r="S373" i="2"/>
  <c r="T372" i="2"/>
  <c r="S372" i="2"/>
  <c r="T371" i="2"/>
  <c r="R371" i="2" s="1"/>
  <c r="S371" i="2"/>
  <c r="T370" i="2"/>
  <c r="R370" i="2" s="1"/>
  <c r="S370" i="2"/>
  <c r="T369" i="2"/>
  <c r="R369" i="2" s="1"/>
  <c r="S369" i="2"/>
  <c r="T368" i="2"/>
  <c r="S368" i="2"/>
  <c r="T365" i="2"/>
  <c r="R365" i="2" s="1"/>
  <c r="S365" i="2"/>
  <c r="T364" i="2"/>
  <c r="R364" i="2" s="1"/>
  <c r="S364" i="2"/>
  <c r="T363" i="2"/>
  <c r="S363" i="2"/>
  <c r="R363" i="2"/>
  <c r="T362" i="2"/>
  <c r="R362" i="2" s="1"/>
  <c r="S362" i="2"/>
  <c r="T361" i="2"/>
  <c r="R361" i="2" s="1"/>
  <c r="S361" i="2"/>
  <c r="T360" i="2"/>
  <c r="R360" i="2" s="1"/>
  <c r="S360" i="2"/>
  <c r="T359" i="2"/>
  <c r="R359" i="2" s="1"/>
  <c r="S359" i="2"/>
  <c r="T358" i="2"/>
  <c r="S358" i="2"/>
  <c r="T357" i="2"/>
  <c r="R357" i="2" s="1"/>
  <c r="S357" i="2"/>
  <c r="T356" i="2"/>
  <c r="R356" i="2" s="1"/>
  <c r="S356" i="2"/>
  <c r="T355" i="2"/>
  <c r="R355" i="2" s="1"/>
  <c r="S355" i="2"/>
  <c r="T354" i="2"/>
  <c r="S354" i="2"/>
  <c r="T353" i="2"/>
  <c r="S353" i="2"/>
  <c r="T352" i="2"/>
  <c r="S352" i="2"/>
  <c r="R352" i="2"/>
  <c r="S351" i="2"/>
  <c r="AE351" i="2" s="1"/>
  <c r="V351" i="2" s="1"/>
  <c r="R351" i="2"/>
  <c r="S350" i="2"/>
  <c r="AE350" i="2" s="1"/>
  <c r="V350" i="2" s="1"/>
  <c r="R350" i="2"/>
  <c r="T349" i="2"/>
  <c r="R349" i="2" s="1"/>
  <c r="S349" i="2"/>
  <c r="T348" i="2"/>
  <c r="R348" i="2" s="1"/>
  <c r="S348" i="2"/>
  <c r="T347" i="2"/>
  <c r="R347" i="2" s="1"/>
  <c r="S347" i="2"/>
  <c r="T346" i="2"/>
  <c r="R346" i="2" s="1"/>
  <c r="S346" i="2"/>
  <c r="T345" i="2"/>
  <c r="S345" i="2"/>
  <c r="R345" i="2"/>
  <c r="T344" i="2"/>
  <c r="R344" i="2" s="1"/>
  <c r="S344" i="2"/>
  <c r="T343" i="2"/>
  <c r="S343" i="2"/>
  <c r="R343" i="2"/>
  <c r="T342" i="2"/>
  <c r="R342" i="2" s="1"/>
  <c r="S342" i="2"/>
  <c r="T341" i="2"/>
  <c r="R341" i="2" s="1"/>
  <c r="S341" i="2"/>
  <c r="T340" i="2"/>
  <c r="S340" i="2"/>
  <c r="R340" i="2"/>
  <c r="T339" i="2"/>
  <c r="R339" i="2" s="1"/>
  <c r="S339" i="2"/>
  <c r="T338" i="2"/>
  <c r="R338" i="2" s="1"/>
  <c r="S338" i="2"/>
  <c r="T337" i="2"/>
  <c r="R337" i="2" s="1"/>
  <c r="S337" i="2"/>
  <c r="T336" i="2"/>
  <c r="R336" i="2" s="1"/>
  <c r="S336" i="2"/>
  <c r="T335" i="2"/>
  <c r="R335" i="2" s="1"/>
  <c r="S335" i="2"/>
  <c r="T334" i="2"/>
  <c r="R334" i="2" s="1"/>
  <c r="S334" i="2"/>
  <c r="T333" i="2"/>
  <c r="R333" i="2" s="1"/>
  <c r="S333" i="2"/>
  <c r="T332" i="2"/>
  <c r="R332" i="2" s="1"/>
  <c r="S332" i="2"/>
  <c r="T331" i="2"/>
  <c r="S331" i="2"/>
  <c r="T330" i="2"/>
  <c r="R330" i="2" s="1"/>
  <c r="S330" i="2"/>
  <c r="T329" i="2"/>
  <c r="R329" i="2" s="1"/>
  <c r="S329" i="2"/>
  <c r="T328" i="2"/>
  <c r="S328" i="2"/>
  <c r="T327" i="2"/>
  <c r="S327" i="2"/>
  <c r="R327" i="2"/>
  <c r="T326" i="2"/>
  <c r="R326" i="2" s="1"/>
  <c r="S326" i="2"/>
  <c r="T325" i="2"/>
  <c r="R325" i="2" s="1"/>
  <c r="S325" i="2"/>
  <c r="T324" i="2"/>
  <c r="R324" i="2" s="1"/>
  <c r="S324" i="2"/>
  <c r="T323" i="2"/>
  <c r="R323" i="2" s="1"/>
  <c r="S323" i="2"/>
  <c r="T322" i="2"/>
  <c r="S322" i="2"/>
  <c r="T321" i="2"/>
  <c r="R321" i="2" s="1"/>
  <c r="S321" i="2"/>
  <c r="T320" i="2"/>
  <c r="R320" i="2" s="1"/>
  <c r="S320" i="2"/>
  <c r="T319" i="2"/>
  <c r="R319" i="2" s="1"/>
  <c r="S319" i="2"/>
  <c r="T318" i="2"/>
  <c r="S318" i="2"/>
  <c r="R318" i="2"/>
  <c r="T317" i="2"/>
  <c r="S317" i="2"/>
  <c r="R317" i="2"/>
  <c r="T316" i="2"/>
  <c r="S316" i="2"/>
  <c r="R316" i="2"/>
  <c r="T315" i="2"/>
  <c r="R315" i="2" s="1"/>
  <c r="S315" i="2"/>
  <c r="T314" i="2"/>
  <c r="R314" i="2" s="1"/>
  <c r="S314" i="2"/>
  <c r="T313" i="2"/>
  <c r="S313" i="2"/>
  <c r="R313" i="2"/>
  <c r="T312" i="2"/>
  <c r="R312" i="2" s="1"/>
  <c r="S312" i="2"/>
  <c r="T311" i="2"/>
  <c r="R311" i="2" s="1"/>
  <c r="S311" i="2"/>
  <c r="T310" i="2"/>
  <c r="R310" i="2" s="1"/>
  <c r="S310" i="2"/>
  <c r="T309" i="2"/>
  <c r="R309" i="2" s="1"/>
  <c r="S309" i="2"/>
  <c r="T308" i="2"/>
  <c r="R308" i="2" s="1"/>
  <c r="S308" i="2"/>
  <c r="T307" i="2"/>
  <c r="R307" i="2" s="1"/>
  <c r="S307" i="2"/>
  <c r="T306" i="2"/>
  <c r="S306" i="2"/>
  <c r="R306" i="2"/>
  <c r="T305" i="2"/>
  <c r="S305" i="2"/>
  <c r="R305" i="2"/>
  <c r="T304" i="2"/>
  <c r="R304" i="2" s="1"/>
  <c r="S304" i="2"/>
  <c r="T303" i="2"/>
  <c r="R303" i="2" s="1"/>
  <c r="S303" i="2"/>
  <c r="T302" i="2"/>
  <c r="R302" i="2" s="1"/>
  <c r="S302" i="2"/>
  <c r="T301" i="2"/>
  <c r="R301" i="2" s="1"/>
  <c r="S301" i="2"/>
  <c r="T300" i="2"/>
  <c r="R300" i="2" s="1"/>
  <c r="S300" i="2"/>
  <c r="T299" i="2"/>
  <c r="R299" i="2" s="1"/>
  <c r="S299" i="2"/>
  <c r="T298" i="2"/>
  <c r="R298" i="2" s="1"/>
  <c r="S298" i="2"/>
  <c r="T297" i="2"/>
  <c r="R297" i="2" s="1"/>
  <c r="S297" i="2"/>
  <c r="T296" i="2"/>
  <c r="R296" i="2" s="1"/>
  <c r="S296" i="2"/>
  <c r="T295" i="2"/>
  <c r="R295" i="2" s="1"/>
  <c r="S295" i="2"/>
  <c r="AE294" i="2"/>
  <c r="V294" i="2" s="1"/>
  <c r="R294" i="2"/>
  <c r="AE293" i="2"/>
  <c r="V293" i="2" s="1"/>
  <c r="R293" i="2"/>
  <c r="T292" i="2"/>
  <c r="R292" i="2" s="1"/>
  <c r="S292" i="2"/>
  <c r="AE291" i="2"/>
  <c r="V291" i="2" s="1"/>
  <c r="R291" i="2"/>
  <c r="AE290" i="2"/>
  <c r="V290" i="2" s="1"/>
  <c r="R290" i="2"/>
  <c r="T289" i="2"/>
  <c r="R289" i="2" s="1"/>
  <c r="S289" i="2"/>
  <c r="R288" i="2"/>
  <c r="T287" i="2"/>
  <c r="R287" i="2" s="1"/>
  <c r="S287" i="2"/>
  <c r="T286" i="2"/>
  <c r="R286" i="2" s="1"/>
  <c r="S286" i="2"/>
  <c r="R285" i="2"/>
  <c r="S285" i="2"/>
  <c r="R284" i="2"/>
  <c r="S284" i="2"/>
  <c r="T283" i="2"/>
  <c r="S283" i="2"/>
  <c r="R283" i="2"/>
  <c r="T282" i="2"/>
  <c r="R282" i="2" s="1"/>
  <c r="S282" i="2"/>
  <c r="T281" i="2"/>
  <c r="S281" i="2"/>
  <c r="T280" i="2"/>
  <c r="R280" i="2" s="1"/>
  <c r="S280" i="2"/>
  <c r="T279" i="2"/>
  <c r="S279" i="2"/>
  <c r="T278" i="2"/>
  <c r="S278" i="2"/>
  <c r="T277" i="2"/>
  <c r="R277" i="2" s="1"/>
  <c r="S277" i="2"/>
  <c r="T276" i="2"/>
  <c r="S276" i="2"/>
  <c r="T275" i="2"/>
  <c r="S275" i="2"/>
  <c r="T274" i="2"/>
  <c r="S274" i="2"/>
  <c r="T273" i="2"/>
  <c r="R273" i="2" s="1"/>
  <c r="S273" i="2"/>
  <c r="T272" i="2"/>
  <c r="S272" i="2"/>
  <c r="T271" i="2"/>
  <c r="R271" i="2" s="1"/>
  <c r="S271" i="2"/>
  <c r="T270" i="2"/>
  <c r="R270" i="2" s="1"/>
  <c r="S270" i="2"/>
  <c r="T269" i="2"/>
  <c r="R269" i="2" s="1"/>
  <c r="S269" i="2"/>
  <c r="T268" i="2"/>
  <c r="R268" i="2" s="1"/>
  <c r="S268" i="2"/>
  <c r="T267" i="2"/>
  <c r="R267" i="2" s="1"/>
  <c r="S267" i="2"/>
  <c r="T266" i="2"/>
  <c r="S266" i="2"/>
  <c r="T265" i="2"/>
  <c r="R265" i="2" s="1"/>
  <c r="S265" i="2"/>
  <c r="T264" i="2"/>
  <c r="R264" i="2" s="1"/>
  <c r="S264" i="2"/>
  <c r="T263" i="2"/>
  <c r="S263" i="2"/>
  <c r="T262" i="2"/>
  <c r="R262" i="2" s="1"/>
  <c r="S262" i="2"/>
  <c r="AE262" i="2" s="1"/>
  <c r="V262" i="2" s="1"/>
  <c r="T261" i="2"/>
  <c r="S261" i="2"/>
  <c r="T260" i="2"/>
  <c r="S260" i="2"/>
  <c r="T259" i="2"/>
  <c r="S259" i="2"/>
  <c r="T258" i="2"/>
  <c r="S258" i="2"/>
  <c r="T257" i="2"/>
  <c r="S257" i="2"/>
  <c r="T256" i="2"/>
  <c r="S256" i="2"/>
  <c r="R256" i="2"/>
  <c r="T255" i="2"/>
  <c r="R255" i="2" s="1"/>
  <c r="S255" i="2"/>
  <c r="T254" i="2"/>
  <c r="R254" i="2" s="1"/>
  <c r="S254" i="2"/>
  <c r="T253" i="2"/>
  <c r="S253" i="2"/>
  <c r="R253" i="2"/>
  <c r="T252" i="2"/>
  <c r="R252" i="2" s="1"/>
  <c r="S252" i="2"/>
  <c r="T251" i="2"/>
  <c r="R251" i="2" s="1"/>
  <c r="S251" i="2"/>
  <c r="T250" i="2"/>
  <c r="R250" i="2" s="1"/>
  <c r="S250" i="2"/>
  <c r="T249" i="2"/>
  <c r="R249" i="2" s="1"/>
  <c r="S249" i="2"/>
  <c r="R248" i="2"/>
  <c r="T247" i="2"/>
  <c r="R247" i="2" s="1"/>
  <c r="S247" i="2"/>
  <c r="T246" i="2"/>
  <c r="R246" i="2" s="1"/>
  <c r="S246" i="2"/>
  <c r="T245" i="2"/>
  <c r="R245" i="2" s="1"/>
  <c r="S245" i="2"/>
  <c r="T244" i="2"/>
  <c r="R244" i="2" s="1"/>
  <c r="S244" i="2"/>
  <c r="T243" i="2"/>
  <c r="R243" i="2" s="1"/>
  <c r="S243" i="2"/>
  <c r="T242" i="2"/>
  <c r="R242" i="2" s="1"/>
  <c r="S242" i="2"/>
  <c r="T241" i="2"/>
  <c r="S241" i="2"/>
  <c r="R241" i="2"/>
  <c r="T240" i="2"/>
  <c r="R240" i="2" s="1"/>
  <c r="S240" i="2"/>
  <c r="T239" i="2"/>
  <c r="R239" i="2" s="1"/>
  <c r="S239" i="2"/>
  <c r="T238" i="2"/>
  <c r="S238" i="2"/>
  <c r="R238" i="2"/>
  <c r="T237" i="2"/>
  <c r="R237" i="2" s="1"/>
  <c r="S237" i="2"/>
  <c r="T236" i="2"/>
  <c r="R236" i="2" s="1"/>
  <c r="S236" i="2"/>
  <c r="T235" i="2"/>
  <c r="R235" i="2" s="1"/>
  <c r="S235" i="2"/>
  <c r="T234" i="2"/>
  <c r="R234" i="2" s="1"/>
  <c r="S234" i="2"/>
  <c r="T233" i="2"/>
  <c r="R233" i="2" s="1"/>
  <c r="S233" i="2"/>
  <c r="T232" i="2"/>
  <c r="S232" i="2"/>
  <c r="T231" i="2"/>
  <c r="R231" i="2" s="1"/>
  <c r="S231" i="2"/>
  <c r="T230" i="2"/>
  <c r="R230" i="2" s="1"/>
  <c r="S230" i="2"/>
  <c r="T229" i="2"/>
  <c r="S229" i="2"/>
  <c r="T228" i="2"/>
  <c r="R228" i="2" s="1"/>
  <c r="S228" i="2"/>
  <c r="R227" i="2"/>
  <c r="T226" i="2"/>
  <c r="S226" i="2"/>
  <c r="R226" i="2"/>
  <c r="S225" i="2"/>
  <c r="AE225" i="2" s="1"/>
  <c r="V225" i="2" s="1"/>
  <c r="R225" i="2"/>
  <c r="R224" i="2"/>
  <c r="S224" i="2"/>
  <c r="T223" i="2"/>
  <c r="R223" i="2" s="1"/>
  <c r="S223" i="2"/>
  <c r="T222" i="2"/>
  <c r="S222" i="2"/>
  <c r="R222" i="2"/>
  <c r="T221" i="2"/>
  <c r="R221" i="2" s="1"/>
  <c r="S221" i="2"/>
  <c r="T220" i="2"/>
  <c r="S220" i="2"/>
  <c r="T219" i="2"/>
  <c r="R219" i="2" s="1"/>
  <c r="S219" i="2"/>
  <c r="T218" i="2"/>
  <c r="R218" i="2" s="1"/>
  <c r="S218" i="2"/>
  <c r="T217" i="2"/>
  <c r="S217" i="2"/>
  <c r="R217" i="2"/>
  <c r="T216" i="2"/>
  <c r="S216" i="2"/>
  <c r="R216" i="2"/>
  <c r="T215" i="2"/>
  <c r="R215" i="2" s="1"/>
  <c r="S215" i="2"/>
  <c r="T214" i="2"/>
  <c r="S214" i="2"/>
  <c r="R214" i="2"/>
  <c r="T213" i="2"/>
  <c r="S213" i="2"/>
  <c r="R213" i="2"/>
  <c r="T212" i="2"/>
  <c r="R212" i="2" s="1"/>
  <c r="S212" i="2"/>
  <c r="T211" i="2"/>
  <c r="R211" i="2" s="1"/>
  <c r="S211" i="2"/>
  <c r="T210" i="2"/>
  <c r="R210" i="2" s="1"/>
  <c r="S210" i="2"/>
  <c r="R209" i="2"/>
  <c r="T208" i="2"/>
  <c r="R208" i="2" s="1"/>
  <c r="S208" i="2"/>
  <c r="T207" i="2"/>
  <c r="R207" i="2" s="1"/>
  <c r="S207" i="2"/>
  <c r="T206" i="2"/>
  <c r="R206" i="2" s="1"/>
  <c r="S206" i="2"/>
  <c r="T205" i="2"/>
  <c r="R205" i="2" s="1"/>
  <c r="S205" i="2"/>
  <c r="T204" i="2"/>
  <c r="S204" i="2"/>
  <c r="R204" i="2"/>
  <c r="T203" i="2"/>
  <c r="R203" i="2" s="1"/>
  <c r="S203" i="2"/>
  <c r="T202" i="2"/>
  <c r="S202" i="2"/>
  <c r="T201" i="2"/>
  <c r="R201" i="2" s="1"/>
  <c r="S201" i="2"/>
  <c r="T200" i="2"/>
  <c r="R200" i="2" s="1"/>
  <c r="S200" i="2"/>
  <c r="T199" i="2"/>
  <c r="S199" i="2"/>
  <c r="R199" i="2"/>
  <c r="T198" i="2"/>
  <c r="S198" i="2"/>
  <c r="R198" i="2"/>
  <c r="T197" i="2"/>
  <c r="S197" i="2"/>
  <c r="R197" i="2"/>
  <c r="T196" i="2"/>
  <c r="R196" i="2" s="1"/>
  <c r="S196" i="2"/>
  <c r="T195" i="2"/>
  <c r="S195" i="2"/>
  <c r="R195" i="2"/>
  <c r="T194" i="2"/>
  <c r="S194" i="2"/>
  <c r="R194" i="2"/>
  <c r="T193" i="2"/>
  <c r="S193" i="2"/>
  <c r="T192" i="2"/>
  <c r="R192" i="2" s="1"/>
  <c r="S192" i="2"/>
  <c r="T191" i="2"/>
  <c r="R191" i="2" s="1"/>
  <c r="S191" i="2"/>
  <c r="T190" i="2"/>
  <c r="R190" i="2" s="1"/>
  <c r="S190" i="2"/>
  <c r="T189" i="2"/>
  <c r="S189" i="2"/>
  <c r="R189" i="2"/>
  <c r="T188" i="2"/>
  <c r="R188" i="2" s="1"/>
  <c r="S188" i="2"/>
  <c r="T187" i="2"/>
  <c r="R187" i="2" s="1"/>
  <c r="S187" i="2"/>
  <c r="T186" i="2"/>
  <c r="R186" i="2" s="1"/>
  <c r="S186" i="2"/>
  <c r="T185" i="2"/>
  <c r="R185" i="2" s="1"/>
  <c r="S185" i="2"/>
  <c r="T184" i="2"/>
  <c r="R184" i="2" s="1"/>
  <c r="S184" i="2"/>
  <c r="T183" i="2"/>
  <c r="R183" i="2" s="1"/>
  <c r="S183" i="2"/>
  <c r="T182" i="2"/>
  <c r="R182" i="2" s="1"/>
  <c r="S182" i="2"/>
  <c r="T181" i="2"/>
  <c r="R181" i="2" s="1"/>
  <c r="S181" i="2"/>
  <c r="T180" i="2"/>
  <c r="S180" i="2"/>
  <c r="R180" i="2"/>
  <c r="T179" i="2"/>
  <c r="R179" i="2" s="1"/>
  <c r="S179" i="2"/>
  <c r="T178" i="2"/>
  <c r="S178" i="2"/>
  <c r="T177" i="2"/>
  <c r="R177" i="2" s="1"/>
  <c r="S177" i="2"/>
  <c r="T176" i="2"/>
  <c r="R176" i="2" s="1"/>
  <c r="S176" i="2"/>
  <c r="T175" i="2"/>
  <c r="R175" i="2" s="1"/>
  <c r="S175" i="2"/>
  <c r="T174" i="2"/>
  <c r="R174" i="2" s="1"/>
  <c r="S174" i="2"/>
  <c r="T173" i="2"/>
  <c r="R173" i="2" s="1"/>
  <c r="S173" i="2"/>
  <c r="S172" i="2"/>
  <c r="AE172" i="2" s="1"/>
  <c r="V172" i="2" s="1"/>
  <c r="S171" i="2"/>
  <c r="AE171" i="2" s="1"/>
  <c r="V171" i="2" s="1"/>
  <c r="R171" i="2"/>
  <c r="S170" i="2"/>
  <c r="AE170" i="2" s="1"/>
  <c r="V170" i="2" s="1"/>
  <c r="R170" i="2"/>
  <c r="T169" i="2"/>
  <c r="R169" i="2" s="1"/>
  <c r="S169" i="2"/>
  <c r="T168" i="2"/>
  <c r="R168" i="2" s="1"/>
  <c r="S168" i="2"/>
  <c r="T167" i="2"/>
  <c r="R167" i="2" s="1"/>
  <c r="S167" i="2"/>
  <c r="T166" i="2"/>
  <c r="S166" i="2"/>
  <c r="T165" i="2"/>
  <c r="R165" i="2" s="1"/>
  <c r="S165" i="2"/>
  <c r="T164" i="2"/>
  <c r="R164" i="2" s="1"/>
  <c r="S164" i="2"/>
  <c r="T163" i="2"/>
  <c r="S163" i="2"/>
  <c r="R163" i="2"/>
  <c r="T162" i="2"/>
  <c r="S162" i="2"/>
  <c r="R162" i="2"/>
  <c r="T161" i="2"/>
  <c r="S161" i="2"/>
  <c r="R161" i="2"/>
  <c r="T160" i="2"/>
  <c r="R160" i="2" s="1"/>
  <c r="S160" i="2"/>
  <c r="T159" i="2"/>
  <c r="S159" i="2"/>
  <c r="R159" i="2"/>
  <c r="T158" i="2"/>
  <c r="R158" i="2" s="1"/>
  <c r="S158" i="2"/>
  <c r="T157" i="2"/>
  <c r="S157" i="2"/>
  <c r="R157" i="2"/>
  <c r="T156" i="2"/>
  <c r="S156" i="2"/>
  <c r="R156" i="2"/>
  <c r="T155" i="2"/>
  <c r="S155" i="2"/>
  <c r="R155" i="2"/>
  <c r="T154" i="2"/>
  <c r="S154" i="2"/>
  <c r="R154" i="2"/>
  <c r="T153" i="2"/>
  <c r="S153" i="2"/>
  <c r="R153" i="2"/>
  <c r="T152" i="2"/>
  <c r="S152" i="2"/>
  <c r="R152" i="2"/>
  <c r="T151" i="2"/>
  <c r="R151" i="2" s="1"/>
  <c r="S151" i="2"/>
  <c r="T150" i="2"/>
  <c r="R150" i="2" s="1"/>
  <c r="S150" i="2"/>
  <c r="T149" i="2"/>
  <c r="R149" i="2" s="1"/>
  <c r="S149" i="2"/>
  <c r="T148" i="2"/>
  <c r="S148" i="2"/>
  <c r="R148" i="2"/>
  <c r="T147" i="2"/>
  <c r="S147" i="2"/>
  <c r="R147" i="2"/>
  <c r="T146" i="2"/>
  <c r="S146" i="2"/>
  <c r="R146" i="2"/>
  <c r="T145" i="2"/>
  <c r="S145" i="2"/>
  <c r="R145" i="2"/>
  <c r="T144" i="2"/>
  <c r="R144" i="2" s="1"/>
  <c r="S144" i="2"/>
  <c r="T143" i="2"/>
  <c r="R143" i="2" s="1"/>
  <c r="S143" i="2"/>
  <c r="T142" i="2"/>
  <c r="S142" i="2"/>
  <c r="R142" i="2"/>
  <c r="T141" i="2"/>
  <c r="R141" i="2" s="1"/>
  <c r="S141" i="2"/>
  <c r="T140" i="2"/>
  <c r="R140" i="2" s="1"/>
  <c r="S140" i="2"/>
  <c r="T139" i="2"/>
  <c r="S139" i="2"/>
  <c r="R139" i="2"/>
  <c r="T138" i="2"/>
  <c r="R138" i="2" s="1"/>
  <c r="S138" i="2"/>
  <c r="T137" i="2"/>
  <c r="R137" i="2" s="1"/>
  <c r="S137" i="2"/>
  <c r="T136" i="2"/>
  <c r="R136" i="2" s="1"/>
  <c r="S136" i="2"/>
  <c r="R135" i="2"/>
  <c r="T134" i="2"/>
  <c r="R134" i="2" s="1"/>
  <c r="S134" i="2"/>
  <c r="T133" i="2"/>
  <c r="R133" i="2" s="1"/>
  <c r="S133" i="2"/>
  <c r="T132" i="2"/>
  <c r="R132" i="2" s="1"/>
  <c r="S132" i="2"/>
  <c r="T131" i="2"/>
  <c r="R131" i="2" s="1"/>
  <c r="S131" i="2"/>
  <c r="T130" i="2"/>
  <c r="R130" i="2" s="1"/>
  <c r="S130" i="2"/>
  <c r="T129" i="2"/>
  <c r="R129" i="2" s="1"/>
  <c r="S129" i="2"/>
  <c r="T128" i="2"/>
  <c r="R128" i="2" s="1"/>
  <c r="S128" i="2"/>
  <c r="T127" i="2"/>
  <c r="R127" i="2" s="1"/>
  <c r="S127" i="2"/>
  <c r="T126" i="2"/>
  <c r="R126" i="2" s="1"/>
  <c r="S126" i="2"/>
  <c r="T125" i="2"/>
  <c r="R125" i="2" s="1"/>
  <c r="S125" i="2"/>
  <c r="S124" i="2"/>
  <c r="AE124" i="2" s="1"/>
  <c r="V124" i="2" s="1"/>
  <c r="R124" i="2"/>
  <c r="T123" i="2"/>
  <c r="S123" i="2"/>
  <c r="R123" i="2"/>
  <c r="T122" i="2"/>
  <c r="S122" i="2"/>
  <c r="R122" i="2"/>
  <c r="T121" i="2"/>
  <c r="R121" i="2" s="1"/>
  <c r="S121" i="2"/>
  <c r="T120" i="2"/>
  <c r="R120" i="2" s="1"/>
  <c r="S120" i="2"/>
  <c r="T119" i="2"/>
  <c r="R119" i="2" s="1"/>
  <c r="S119" i="2"/>
  <c r="T118" i="2"/>
  <c r="S118" i="2"/>
  <c r="T117" i="2"/>
  <c r="R117" i="2" s="1"/>
  <c r="S117" i="2"/>
  <c r="T116" i="2"/>
  <c r="R116" i="2" s="1"/>
  <c r="S116" i="2"/>
  <c r="T115" i="2"/>
  <c r="R115" i="2" s="1"/>
  <c r="S115" i="2"/>
  <c r="T114" i="2"/>
  <c r="R114" i="2" s="1"/>
  <c r="S114" i="2"/>
  <c r="T113" i="2"/>
  <c r="R113" i="2" s="1"/>
  <c r="S113" i="2"/>
  <c r="T112" i="2"/>
  <c r="R112" i="2" s="1"/>
  <c r="S112" i="2"/>
  <c r="T111" i="2"/>
  <c r="R111" i="2" s="1"/>
  <c r="S111" i="2"/>
  <c r="T110" i="2"/>
  <c r="S110" i="2"/>
  <c r="R110" i="2"/>
  <c r="T109" i="2"/>
  <c r="R109" i="2" s="1"/>
  <c r="S109" i="2"/>
  <c r="T108" i="2"/>
  <c r="R108" i="2" s="1"/>
  <c r="S108" i="2"/>
  <c r="T107" i="2"/>
  <c r="R107" i="2" s="1"/>
  <c r="S107" i="2"/>
  <c r="T106" i="2"/>
  <c r="R106" i="2" s="1"/>
  <c r="S106" i="2"/>
  <c r="T105" i="2"/>
  <c r="R105" i="2" s="1"/>
  <c r="S105" i="2"/>
  <c r="T104" i="2"/>
  <c r="R104" i="2" s="1"/>
  <c r="S104" i="2"/>
  <c r="T103" i="2"/>
  <c r="R103" i="2" s="1"/>
  <c r="S103" i="2"/>
  <c r="T102" i="2"/>
  <c r="R102" i="2" s="1"/>
  <c r="S102" i="2"/>
  <c r="T101" i="2"/>
  <c r="R101" i="2" s="1"/>
  <c r="S101" i="2"/>
  <c r="T100" i="2"/>
  <c r="S100" i="2"/>
  <c r="R100" i="2"/>
  <c r="R99" i="2"/>
  <c r="T97" i="2"/>
  <c r="S97" i="2"/>
  <c r="R97" i="2"/>
  <c r="R96" i="2"/>
  <c r="T94" i="2"/>
  <c r="R94" i="2" s="1"/>
  <c r="S94" i="2"/>
  <c r="T93" i="2"/>
  <c r="R93" i="2" s="1"/>
  <c r="S93" i="2"/>
  <c r="T92" i="2"/>
  <c r="R92" i="2" s="1"/>
  <c r="S92" i="2"/>
  <c r="T91" i="2"/>
  <c r="S91" i="2"/>
  <c r="R91" i="2"/>
  <c r="T90" i="2"/>
  <c r="R90" i="2" s="1"/>
  <c r="S90" i="2"/>
  <c r="T89" i="2"/>
  <c r="R89" i="2" s="1"/>
  <c r="S89" i="2"/>
  <c r="T88" i="2"/>
  <c r="S88" i="2"/>
  <c r="T87" i="2"/>
  <c r="R87" i="2" s="1"/>
  <c r="S87" i="2"/>
  <c r="T86" i="2"/>
  <c r="R86" i="2" s="1"/>
  <c r="S86" i="2"/>
  <c r="T85" i="2"/>
  <c r="R85" i="2" s="1"/>
  <c r="S85" i="2"/>
  <c r="T84" i="2"/>
  <c r="R84" i="2" s="1"/>
  <c r="S84" i="2"/>
  <c r="T83" i="2"/>
  <c r="R83" i="2" s="1"/>
  <c r="S83" i="2"/>
  <c r="T82" i="2"/>
  <c r="R82" i="2" s="1"/>
  <c r="S82" i="2"/>
  <c r="T81" i="2"/>
  <c r="S81" i="2"/>
  <c r="R81" i="2"/>
  <c r="T80" i="2"/>
  <c r="R80" i="2" s="1"/>
  <c r="S80" i="2"/>
  <c r="T79" i="2"/>
  <c r="S79" i="2"/>
  <c r="T78" i="2"/>
  <c r="R78" i="2" s="1"/>
  <c r="S78" i="2"/>
  <c r="T77" i="2"/>
  <c r="R77" i="2" s="1"/>
  <c r="S77" i="2"/>
  <c r="T76" i="2"/>
  <c r="R76" i="2" s="1"/>
  <c r="S76" i="2"/>
  <c r="T75" i="2"/>
  <c r="R75" i="2" s="1"/>
  <c r="S75" i="2"/>
  <c r="T74" i="2"/>
  <c r="R74" i="2" s="1"/>
  <c r="S74" i="2"/>
  <c r="T73" i="2"/>
  <c r="R73" i="2" s="1"/>
  <c r="S73" i="2"/>
  <c r="T72" i="2"/>
  <c r="R72" i="2" s="1"/>
  <c r="S72" i="2"/>
  <c r="T71" i="2"/>
  <c r="R71" i="2" s="1"/>
  <c r="S71" i="2"/>
  <c r="T70" i="2"/>
  <c r="S70" i="2"/>
  <c r="R70" i="2"/>
  <c r="T69" i="2"/>
  <c r="S69" i="2"/>
  <c r="R69" i="2"/>
  <c r="T68" i="2"/>
  <c r="S68" i="2"/>
  <c r="R68" i="2"/>
  <c r="T67" i="2"/>
  <c r="S67" i="2"/>
  <c r="T66" i="2"/>
  <c r="R66" i="2" s="1"/>
  <c r="S66" i="2"/>
  <c r="T65" i="2"/>
  <c r="R65" i="2" s="1"/>
  <c r="S65" i="2"/>
  <c r="T64" i="2"/>
  <c r="S64" i="2"/>
  <c r="T63" i="2"/>
  <c r="R63" i="2" s="1"/>
  <c r="S63" i="2"/>
  <c r="T62" i="2"/>
  <c r="R62" i="2" s="1"/>
  <c r="S62" i="2"/>
  <c r="T61" i="2"/>
  <c r="R61" i="2" s="1"/>
  <c r="S61" i="2"/>
  <c r="T60" i="2"/>
  <c r="R60" i="2" s="1"/>
  <c r="S60" i="2"/>
  <c r="T59" i="2"/>
  <c r="R59" i="2" s="1"/>
  <c r="S59" i="2"/>
  <c r="T58" i="2"/>
  <c r="R58" i="2" s="1"/>
  <c r="S58" i="2"/>
  <c r="T57" i="2"/>
  <c r="R57" i="2" s="1"/>
  <c r="S57" i="2"/>
  <c r="T56" i="2"/>
  <c r="R56" i="2" s="1"/>
  <c r="S56" i="2"/>
  <c r="T55" i="2"/>
  <c r="R55" i="2" s="1"/>
  <c r="S55" i="2"/>
  <c r="T54" i="2"/>
  <c r="R54" i="2" s="1"/>
  <c r="S54" i="2"/>
  <c r="T53" i="2"/>
  <c r="R53" i="2" s="1"/>
  <c r="S53" i="2"/>
  <c r="T52" i="2"/>
  <c r="S52" i="2"/>
  <c r="R52" i="2"/>
  <c r="T51" i="2"/>
  <c r="R51" i="2" s="1"/>
  <c r="S51" i="2"/>
  <c r="T50" i="2"/>
  <c r="R50" i="2" s="1"/>
  <c r="S50" i="2"/>
  <c r="T49" i="2"/>
  <c r="S49" i="2"/>
  <c r="R49" i="2"/>
  <c r="T48" i="2"/>
  <c r="R48" i="2" s="1"/>
  <c r="S48" i="2"/>
  <c r="T47" i="2"/>
  <c r="R47" i="2" s="1"/>
  <c r="S47" i="2"/>
  <c r="T46" i="2"/>
  <c r="S46" i="2"/>
  <c r="R46" i="2"/>
  <c r="T45" i="2"/>
  <c r="S45" i="2"/>
  <c r="R45" i="2"/>
  <c r="T44" i="2"/>
  <c r="S44" i="2"/>
  <c r="R44" i="2"/>
  <c r="T43" i="2"/>
  <c r="R43" i="2" s="1"/>
  <c r="S43" i="2"/>
  <c r="T42" i="2"/>
  <c r="R42" i="2" s="1"/>
  <c r="S42" i="2"/>
  <c r="S41" i="2"/>
  <c r="T40" i="2"/>
  <c r="R40" i="2" s="1"/>
  <c r="S40" i="2"/>
  <c r="T39" i="2"/>
  <c r="S39" i="2"/>
  <c r="R39" i="2"/>
  <c r="S38" i="2"/>
  <c r="T37" i="2"/>
  <c r="S37" i="2"/>
  <c r="R37" i="2"/>
  <c r="T36" i="2"/>
  <c r="S36" i="2"/>
  <c r="R36" i="2"/>
  <c r="T35" i="2"/>
  <c r="R35" i="2" s="1"/>
  <c r="S35" i="2"/>
  <c r="T34" i="2"/>
  <c r="S34" i="2"/>
  <c r="R34" i="2"/>
  <c r="T33" i="2"/>
  <c r="S33" i="2"/>
  <c r="R33" i="2"/>
  <c r="T32" i="2"/>
  <c r="R32" i="2" s="1"/>
  <c r="S32" i="2"/>
  <c r="T31" i="2"/>
  <c r="S31" i="2"/>
  <c r="R31" i="2"/>
  <c r="T30" i="2"/>
  <c r="S30" i="2"/>
  <c r="R30" i="2"/>
  <c r="T29" i="2"/>
  <c r="R29" i="2" s="1"/>
  <c r="S29" i="2"/>
  <c r="T28" i="2"/>
  <c r="S28" i="2"/>
  <c r="R28" i="2"/>
  <c r="T27" i="2"/>
  <c r="S27" i="2"/>
  <c r="R27" i="2"/>
  <c r="S26" i="2"/>
  <c r="T25" i="2"/>
  <c r="S25" i="2"/>
  <c r="R25" i="2"/>
  <c r="T24" i="2"/>
  <c r="S24" i="2"/>
  <c r="R24" i="2"/>
  <c r="T23" i="2"/>
  <c r="S23" i="2"/>
  <c r="R23" i="2"/>
  <c r="T22" i="2"/>
  <c r="S22" i="2"/>
  <c r="R22" i="2"/>
  <c r="T21" i="2"/>
  <c r="S21" i="2"/>
  <c r="R21" i="2"/>
  <c r="T20" i="2"/>
  <c r="S20" i="2"/>
  <c r="R20" i="2"/>
  <c r="T19" i="2"/>
  <c r="S19" i="2"/>
  <c r="T18" i="2"/>
  <c r="R18" i="2" s="1"/>
  <c r="S18" i="2"/>
  <c r="T15" i="2"/>
  <c r="S15" i="2"/>
  <c r="T14" i="2"/>
  <c r="S14" i="2"/>
  <c r="R14" i="2"/>
  <c r="T13" i="2"/>
  <c r="S13" i="2"/>
  <c r="R13" i="2"/>
  <c r="T12" i="2"/>
  <c r="S12" i="2"/>
  <c r="R12" i="2"/>
  <c r="T11" i="2"/>
  <c r="S11" i="2"/>
  <c r="R11" i="2"/>
  <c r="T10" i="2"/>
  <c r="S10" i="2"/>
  <c r="R10" i="2"/>
  <c r="T5" i="2"/>
  <c r="R5" i="2" s="1"/>
  <c r="S5" i="2"/>
  <c r="T4" i="2"/>
  <c r="R4" i="2" s="1"/>
  <c r="S4" i="2"/>
  <c r="B119" i="2"/>
  <c r="B118" i="2"/>
  <c r="B117" i="2"/>
  <c r="B116" i="2"/>
  <c r="B115" i="2"/>
  <c r="B114" i="2"/>
  <c r="B113" i="2"/>
  <c r="B112" i="2"/>
  <c r="B111" i="2"/>
  <c r="B110" i="2"/>
  <c r="B109" i="2"/>
  <c r="B108" i="2"/>
  <c r="B107" i="2"/>
  <c r="B106" i="2"/>
  <c r="B105" i="2"/>
  <c r="B104" i="2"/>
  <c r="B103" i="2"/>
  <c r="B102" i="2"/>
  <c r="B101" i="2"/>
  <c r="B100" i="2"/>
  <c r="B99" i="2"/>
  <c r="R758" i="2"/>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AE395" i="2" l="1"/>
  <c r="V395" i="2" s="1"/>
  <c r="AE683" i="2"/>
  <c r="V683" i="2" s="1"/>
  <c r="AE381" i="2"/>
  <c r="V381" i="2" s="1"/>
  <c r="AE82" i="2"/>
  <c r="V82" i="2" s="1"/>
  <c r="AE426" i="2"/>
  <c r="V426" i="2" s="1"/>
  <c r="AE160" i="2"/>
  <c r="V160" i="2" s="1"/>
  <c r="AE40" i="2"/>
  <c r="V40" i="2" s="1"/>
  <c r="AE718" i="2"/>
  <c r="V718" i="2" s="1"/>
  <c r="AE205" i="2"/>
  <c r="V205" i="2" s="1"/>
  <c r="AE396" i="2"/>
  <c r="V396" i="2" s="1"/>
  <c r="AE684" i="2"/>
  <c r="V684" i="2" s="1"/>
  <c r="AE112" i="2"/>
  <c r="V112" i="2" s="1"/>
  <c r="AE111" i="2"/>
  <c r="V111" i="2" s="1"/>
  <c r="AE675" i="2"/>
  <c r="V675" i="2" s="1"/>
  <c r="AE280" i="2"/>
  <c r="V280" i="2" s="1"/>
  <c r="AE618" i="2"/>
  <c r="V618" i="2" s="1"/>
  <c r="AE346" i="2"/>
  <c r="V346" i="2" s="1"/>
  <c r="AE646" i="2"/>
  <c r="V646" i="2" s="1"/>
  <c r="AE681" i="2"/>
  <c r="V681" i="2" s="1"/>
  <c r="AE224" i="2"/>
  <c r="V224" i="2" s="1"/>
  <c r="AE756" i="2"/>
  <c r="V756" i="2" s="1"/>
  <c r="AE617" i="2"/>
  <c r="V617" i="2" s="1"/>
  <c r="AE680" i="2"/>
  <c r="V680" i="2" s="1"/>
  <c r="AE755" i="2"/>
  <c r="V755" i="2" s="1"/>
  <c r="AE58" i="2"/>
  <c r="V58" i="2" s="1"/>
  <c r="AE55" i="2"/>
  <c r="V55" i="2" s="1"/>
  <c r="AE56" i="2"/>
  <c r="V56" i="2" s="1"/>
  <c r="AE167" i="2"/>
  <c r="V167" i="2" s="1"/>
  <c r="AE54" i="2"/>
  <c r="V54" i="2" s="1"/>
  <c r="AE53" i="2"/>
  <c r="V53" i="2" s="1"/>
  <c r="AE57" i="2"/>
  <c r="V57" i="2" s="1"/>
  <c r="AE168" i="2"/>
  <c r="V168" i="2" s="1"/>
  <c r="AE169" i="2"/>
  <c r="V169" i="2" s="1"/>
  <c r="AE137" i="2"/>
  <c r="V137" i="2" s="1"/>
  <c r="AE116" i="2"/>
  <c r="V116" i="2" s="1"/>
  <c r="AE117" i="2"/>
  <c r="V117" i="2" s="1"/>
  <c r="AE138" i="2"/>
  <c r="V138" i="2" s="1"/>
  <c r="AE628" i="2"/>
  <c r="V628" i="2" s="1"/>
  <c r="AE637" i="2"/>
  <c r="V637" i="2" s="1"/>
  <c r="AE629" i="2"/>
  <c r="V629" i="2" s="1"/>
  <c r="AE638" i="2"/>
  <c r="V638" i="2" s="1"/>
  <c r="AE326" i="2"/>
  <c r="V326" i="2" s="1"/>
  <c r="AE670" i="2"/>
  <c r="V670" i="2" s="1"/>
  <c r="AE416" i="2"/>
  <c r="V416" i="2" s="1"/>
  <c r="AE625" i="2"/>
  <c r="V625" i="2" s="1"/>
  <c r="AE631" i="2"/>
  <c r="V631" i="2" s="1"/>
  <c r="AE179" i="2"/>
  <c r="V179" i="2" s="1"/>
  <c r="AE415" i="2"/>
  <c r="V415" i="2" s="1"/>
  <c r="AE506" i="2"/>
  <c r="V506" i="2" s="1"/>
  <c r="AE706" i="2"/>
  <c r="V706" i="2" s="1"/>
  <c r="AE754" i="2"/>
  <c r="V754" i="2" s="1"/>
  <c r="AE757" i="2"/>
  <c r="V757" i="2" s="1"/>
  <c r="AE748" i="2"/>
  <c r="V748" i="2" s="1"/>
  <c r="AE751" i="2"/>
  <c r="V751" i="2" s="1"/>
  <c r="AE268" i="2"/>
  <c r="V268" i="2" s="1"/>
  <c r="AE259" i="2"/>
  <c r="V259" i="2" s="1"/>
  <c r="AE271" i="2"/>
  <c r="V271" i="2" s="1"/>
  <c r="AE265" i="2"/>
  <c r="V265" i="2" s="1"/>
  <c r="AE274" i="2"/>
  <c r="V274" i="2" s="1"/>
  <c r="AE229" i="2"/>
  <c r="V229" i="2" s="1"/>
  <c r="AE127" i="2"/>
  <c r="V127" i="2" s="1"/>
  <c r="AE136" i="2"/>
  <c r="V136" i="2" s="1"/>
  <c r="AE567" i="2"/>
  <c r="V567" i="2" s="1"/>
  <c r="AE573" i="2"/>
  <c r="V573" i="2" s="1"/>
  <c r="AE417" i="2"/>
  <c r="V417" i="2" s="1"/>
  <c r="AE653" i="2"/>
  <c r="V653" i="2" s="1"/>
  <c r="AE120" i="2"/>
  <c r="V120" i="2" s="1"/>
  <c r="AE611" i="2"/>
  <c r="V611" i="2" s="1"/>
  <c r="AE610" i="2"/>
  <c r="V610" i="2" s="1"/>
  <c r="AE614" i="2"/>
  <c r="V614" i="2" s="1"/>
  <c r="AE650" i="2"/>
  <c r="V650" i="2" s="1"/>
  <c r="AE590" i="2"/>
  <c r="V590" i="2" s="1"/>
  <c r="AE649" i="2"/>
  <c r="V649" i="2" s="1"/>
  <c r="AE589" i="2"/>
  <c r="V589" i="2" s="1"/>
  <c r="AE368" i="2"/>
  <c r="V368" i="2" s="1"/>
  <c r="AE613" i="2"/>
  <c r="V613" i="2" s="1"/>
  <c r="AE173" i="2"/>
  <c r="V173" i="2" s="1"/>
  <c r="AE652" i="2"/>
  <c r="V652" i="2" s="1"/>
  <c r="AE521" i="2"/>
  <c r="V521" i="2" s="1"/>
  <c r="AE532" i="2"/>
  <c r="V532" i="2" s="1"/>
  <c r="AE119" i="2"/>
  <c r="V119" i="2" s="1"/>
  <c r="AE520" i="2"/>
  <c r="V520" i="2" s="1"/>
  <c r="AE377" i="2"/>
  <c r="V377" i="2" s="1"/>
  <c r="AE533" i="2"/>
  <c r="V533" i="2" s="1"/>
  <c r="AE42" i="2"/>
  <c r="V42" i="2" s="1"/>
  <c r="AE206" i="2"/>
  <c r="V206" i="2" s="1"/>
  <c r="AE442" i="2"/>
  <c r="V442" i="2" s="1"/>
  <c r="AE41" i="2"/>
  <c r="V41" i="2" s="1"/>
  <c r="AE185" i="2"/>
  <c r="V185" i="2" s="1"/>
  <c r="AE200" i="2"/>
  <c r="V200" i="2" s="1"/>
  <c r="AE207" i="2"/>
  <c r="V207" i="2" s="1"/>
  <c r="AE201" i="2"/>
  <c r="V201" i="2" s="1"/>
  <c r="AE192" i="2"/>
  <c r="V192" i="2" s="1"/>
  <c r="AE182" i="2"/>
  <c r="V182" i="2" s="1"/>
  <c r="AE191" i="2"/>
  <c r="V191" i="2" s="1"/>
  <c r="AE186" i="2"/>
  <c r="V186" i="2" s="1"/>
  <c r="AE174" i="2"/>
  <c r="V174" i="2" s="1"/>
  <c r="AE374" i="2"/>
  <c r="V374" i="2" s="1"/>
  <c r="AE183" i="2"/>
  <c r="V183" i="2" s="1"/>
  <c r="AE177" i="2"/>
  <c r="V177" i="2" s="1"/>
  <c r="AE376" i="2"/>
  <c r="V376" i="2" s="1"/>
  <c r="AE373" i="2"/>
  <c r="V373" i="2" s="1"/>
  <c r="AE176" i="2"/>
  <c r="V176" i="2" s="1"/>
  <c r="AE210" i="2"/>
  <c r="V210" i="2" s="1"/>
  <c r="AE249" i="2"/>
  <c r="V249" i="2" s="1"/>
  <c r="AE228" i="2"/>
  <c r="V228" i="2" s="1"/>
  <c r="AE246" i="2"/>
  <c r="V246" i="2" s="1"/>
  <c r="AE212" i="2"/>
  <c r="V212" i="2" s="1"/>
  <c r="AE219" i="2"/>
  <c r="V219" i="2" s="1"/>
  <c r="AE245" i="2"/>
  <c r="V245" i="2" s="1"/>
  <c r="AE215" i="2"/>
  <c r="V215" i="2" s="1"/>
  <c r="AE218" i="2"/>
  <c r="V218" i="2" s="1"/>
  <c r="AE221" i="2"/>
  <c r="V221" i="2" s="1"/>
  <c r="AE434" i="2"/>
  <c r="V434" i="2" s="1"/>
  <c r="AE457" i="2"/>
  <c r="V457" i="2" s="1"/>
  <c r="AE433" i="2"/>
  <c r="V433" i="2" s="1"/>
  <c r="AE463" i="2"/>
  <c r="V463" i="2" s="1"/>
  <c r="AE431" i="2"/>
  <c r="V431" i="2" s="1"/>
  <c r="AE458" i="2"/>
  <c r="V458" i="2" s="1"/>
  <c r="AE464" i="2"/>
  <c r="V464" i="2" s="1"/>
  <c r="AE430" i="2"/>
  <c r="V430" i="2" s="1"/>
  <c r="AE104" i="2"/>
  <c r="V104" i="2" s="1"/>
  <c r="AE129" i="2"/>
  <c r="V129" i="2" s="1"/>
  <c r="AE128" i="2"/>
  <c r="V128" i="2" s="1"/>
  <c r="AE694" i="2"/>
  <c r="V694" i="2" s="1"/>
  <c r="AE105" i="2"/>
  <c r="V105" i="2" s="1"/>
  <c r="AE126" i="2"/>
  <c r="V126" i="2" s="1"/>
  <c r="AE125" i="2"/>
  <c r="V125" i="2" s="1"/>
  <c r="AE448" i="2"/>
  <c r="V448" i="2" s="1"/>
  <c r="AE29" i="2"/>
  <c r="V29" i="2" s="1"/>
  <c r="AE32" i="2"/>
  <c r="V32" i="2" s="1"/>
  <c r="AE469" i="2"/>
  <c r="V469" i="2" s="1"/>
  <c r="AE514" i="2"/>
  <c r="V514" i="2" s="1"/>
  <c r="AE35" i="2"/>
  <c r="V35" i="2" s="1"/>
  <c r="AE517" i="2"/>
  <c r="V517" i="2" s="1"/>
  <c r="AE26" i="2"/>
  <c r="V26" i="2" s="1"/>
  <c r="AE511" i="2"/>
  <c r="V511" i="2" s="1"/>
  <c r="AE445" i="2"/>
  <c r="V445" i="2" s="1"/>
  <c r="AE466" i="2"/>
  <c r="V466" i="2" s="1"/>
  <c r="AE413" i="2"/>
  <c r="V413" i="2" s="1"/>
  <c r="AE691" i="2"/>
  <c r="V691" i="2" s="1"/>
  <c r="AE716" i="2"/>
  <c r="V716" i="2" s="1"/>
  <c r="AE424" i="2"/>
  <c r="V424" i="2" s="1"/>
  <c r="AE344" i="2"/>
  <c r="V344" i="2" s="1"/>
  <c r="AE598" i="2"/>
  <c r="V598" i="2" s="1"/>
  <c r="AE604" i="2"/>
  <c r="V604" i="2" s="1"/>
  <c r="AE379" i="2"/>
  <c r="V379" i="2" s="1"/>
  <c r="AE38" i="2"/>
  <c r="V38" i="2" s="1"/>
  <c r="AE203" i="2"/>
  <c r="V203" i="2" s="1"/>
  <c r="AE158" i="2"/>
  <c r="V158" i="2" s="1"/>
  <c r="AE80" i="2"/>
  <c r="V80" i="2" s="1"/>
  <c r="AE731" i="2"/>
  <c r="V731" i="2" s="1"/>
  <c r="AE752" i="2"/>
  <c r="V752" i="2" s="1"/>
  <c r="AE484" i="2"/>
  <c r="V484" i="2" s="1"/>
  <c r="AE563" i="2"/>
  <c r="V563" i="2" s="1"/>
  <c r="AE749" i="2"/>
  <c r="V749" i="2" s="1"/>
  <c r="AE233" i="2"/>
  <c r="V233" i="2" s="1"/>
  <c r="AE562" i="2"/>
  <c r="V562" i="2" s="1"/>
  <c r="AE753" i="2"/>
  <c r="V753" i="2" s="1"/>
  <c r="AE236" i="2"/>
  <c r="V236" i="2" s="1"/>
  <c r="AE237" i="2"/>
  <c r="V237" i="2" s="1"/>
  <c r="AE747" i="2"/>
  <c r="V747" i="2" s="1"/>
  <c r="AE746" i="2"/>
  <c r="V746" i="2" s="1"/>
  <c r="AE750" i="2"/>
  <c r="V750" i="2" s="1"/>
  <c r="AE234" i="2"/>
  <c r="V234" i="2" s="1"/>
  <c r="AE714" i="2"/>
  <c r="V714" i="2" s="1"/>
  <c r="AE698" i="2"/>
  <c r="V698" i="2" s="1"/>
  <c r="AE700" i="2"/>
  <c r="V700" i="2" s="1"/>
  <c r="AE561" i="2"/>
  <c r="V561" i="2" s="1"/>
  <c r="AE627" i="2"/>
  <c r="V627" i="2" s="1"/>
  <c r="AE656" i="2"/>
  <c r="V656" i="2" s="1"/>
  <c r="AE662" i="2"/>
  <c r="V662" i="2" s="1"/>
  <c r="AE672" i="2"/>
  <c r="V672" i="2" s="1"/>
  <c r="AE688" i="2"/>
  <c r="V688" i="2" s="1"/>
  <c r="AE568" i="2"/>
  <c r="V568" i="2" s="1"/>
  <c r="AE580" i="2"/>
  <c r="V580" i="2" s="1"/>
  <c r="AE582" i="2"/>
  <c r="V582" i="2" s="1"/>
  <c r="AE584" i="2"/>
  <c r="V584" i="2" s="1"/>
  <c r="AE616" i="2"/>
  <c r="V616" i="2" s="1"/>
  <c r="AE315" i="2"/>
  <c r="V315" i="2" s="1"/>
  <c r="AE312" i="2"/>
  <c r="V312" i="2" s="1"/>
  <c r="AE314" i="2"/>
  <c r="V314" i="2" s="1"/>
  <c r="AE402" i="2"/>
  <c r="V402" i="2" s="1"/>
  <c r="AE412" i="2"/>
  <c r="V412" i="2" s="1"/>
  <c r="AE455" i="2"/>
  <c r="V455" i="2" s="1"/>
  <c r="AE473" i="2"/>
  <c r="V473" i="2" s="1"/>
  <c r="AE478" i="2"/>
  <c r="V478" i="2" s="1"/>
  <c r="AE490" i="2"/>
  <c r="V490" i="2" s="1"/>
  <c r="AE496" i="2"/>
  <c r="V496" i="2" s="1"/>
  <c r="AE502" i="2"/>
  <c r="V502" i="2" s="1"/>
  <c r="AE504" i="2"/>
  <c r="V504" i="2" s="1"/>
  <c r="AE549" i="2"/>
  <c r="V549" i="2" s="1"/>
  <c r="AE551" i="2"/>
  <c r="V551" i="2" s="1"/>
  <c r="AE553" i="2"/>
  <c r="V553" i="2" s="1"/>
  <c r="AE555" i="2"/>
  <c r="V555" i="2" s="1"/>
  <c r="AE557" i="2"/>
  <c r="V557" i="2" s="1"/>
  <c r="AE559" i="2"/>
  <c r="V559" i="2" s="1"/>
  <c r="AE311" i="2"/>
  <c r="V311" i="2" s="1"/>
  <c r="AE5" i="2"/>
  <c r="V5" i="2" s="1"/>
  <c r="AE15" i="2"/>
  <c r="V15" i="2" s="1"/>
  <c r="AE19" i="2"/>
  <c r="V19" i="2" s="1"/>
  <c r="AE48" i="2"/>
  <c r="V48" i="2" s="1"/>
  <c r="AE60" i="2"/>
  <c r="V60" i="2" s="1"/>
  <c r="AE62" i="2"/>
  <c r="V62" i="2" s="1"/>
  <c r="AE64" i="2"/>
  <c r="V64" i="2" s="1"/>
  <c r="AE66" i="2"/>
  <c r="V66" i="2" s="1"/>
  <c r="AE83" i="2"/>
  <c r="V83" i="2" s="1"/>
  <c r="AE85" i="2"/>
  <c r="V85" i="2" s="1"/>
  <c r="AE87" i="2"/>
  <c r="V87" i="2" s="1"/>
  <c r="AE89" i="2"/>
  <c r="V89" i="2" s="1"/>
  <c r="AE101" i="2"/>
  <c r="V101" i="2" s="1"/>
  <c r="AE103" i="2"/>
  <c r="V103" i="2" s="1"/>
  <c r="AE106" i="2"/>
  <c r="V106" i="2" s="1"/>
  <c r="AE108" i="2"/>
  <c r="V108" i="2" s="1"/>
  <c r="AE141" i="2"/>
  <c r="V141" i="2" s="1"/>
  <c r="AE181" i="2"/>
  <c r="V181" i="2" s="1"/>
  <c r="AE184" i="2"/>
  <c r="V184" i="2" s="1"/>
  <c r="AE187" i="2"/>
  <c r="V187" i="2" s="1"/>
  <c r="AE202" i="2"/>
  <c r="V202" i="2" s="1"/>
  <c r="AE211" i="2"/>
  <c r="V211" i="2" s="1"/>
  <c r="AE227" i="2"/>
  <c r="V227" i="2" s="1"/>
  <c r="AE240" i="2"/>
  <c r="V240" i="2" s="1"/>
  <c r="AE255" i="2"/>
  <c r="V255" i="2" s="1"/>
  <c r="AE260" i="2"/>
  <c r="V260" i="2" s="1"/>
  <c r="AE267" i="2"/>
  <c r="V267" i="2" s="1"/>
  <c r="AE272" i="2"/>
  <c r="V272" i="2" s="1"/>
  <c r="AE281" i="2"/>
  <c r="V281" i="2" s="1"/>
  <c r="AE342" i="2"/>
  <c r="V342" i="2" s="1"/>
  <c r="AE364" i="2"/>
  <c r="V364" i="2" s="1"/>
  <c r="AE382" i="2"/>
  <c r="V382" i="2" s="1"/>
  <c r="AE384" i="2"/>
  <c r="V384" i="2" s="1"/>
  <c r="AE386" i="2"/>
  <c r="V386" i="2" s="1"/>
  <c r="AE388" i="2"/>
  <c r="V388" i="2" s="1"/>
  <c r="AE394" i="2"/>
  <c r="V394" i="2" s="1"/>
  <c r="AE400" i="2"/>
  <c r="V400" i="2" s="1"/>
  <c r="AE536" i="2"/>
  <c r="V536" i="2" s="1"/>
  <c r="AE542" i="2"/>
  <c r="V542" i="2" s="1"/>
  <c r="AE544" i="2"/>
  <c r="V544" i="2" s="1"/>
  <c r="AE546" i="2"/>
  <c r="V546" i="2" s="1"/>
  <c r="AE565" i="2"/>
  <c r="V565" i="2" s="1"/>
  <c r="AE570" i="2"/>
  <c r="V570" i="2" s="1"/>
  <c r="AE572" i="2"/>
  <c r="V572" i="2" s="1"/>
  <c r="AE577" i="2"/>
  <c r="V577" i="2" s="1"/>
  <c r="AE593" i="2"/>
  <c r="V593" i="2" s="1"/>
  <c r="AE595" i="2"/>
  <c r="V595" i="2" s="1"/>
  <c r="AE633" i="2"/>
  <c r="V633" i="2" s="1"/>
  <c r="AE679" i="2"/>
  <c r="V679" i="2" s="1"/>
  <c r="AE682" i="2"/>
  <c r="V682" i="2" s="1"/>
  <c r="AE685" i="2"/>
  <c r="V685" i="2" s="1"/>
  <c r="AE708" i="2"/>
  <c r="V708" i="2" s="1"/>
  <c r="AE719" i="2"/>
  <c r="V719" i="2" s="1"/>
  <c r="AE721" i="2"/>
  <c r="V721" i="2" s="1"/>
  <c r="AE723" i="2"/>
  <c r="V723" i="2" s="1"/>
  <c r="AE725" i="2"/>
  <c r="V725" i="2" s="1"/>
  <c r="AE727" i="2"/>
  <c r="V727" i="2" s="1"/>
  <c r="AE734" i="2"/>
  <c r="V734" i="2" s="1"/>
  <c r="AE736" i="2"/>
  <c r="V736" i="2" s="1"/>
  <c r="AE78" i="2"/>
  <c r="V78" i="2" s="1"/>
  <c r="AE51" i="2"/>
  <c r="V51" i="2" s="1"/>
  <c r="AE74" i="2"/>
  <c r="V74" i="2" s="1"/>
  <c r="AE94" i="2"/>
  <c r="V94" i="2" s="1"/>
  <c r="AE114" i="2"/>
  <c r="V114" i="2" s="1"/>
  <c r="AE150" i="2"/>
  <c r="V150" i="2" s="1"/>
  <c r="AE166" i="2"/>
  <c r="V166" i="2" s="1"/>
  <c r="AE230" i="2"/>
  <c r="V230" i="2" s="1"/>
  <c r="AE43" i="2"/>
  <c r="V43" i="2" s="1"/>
  <c r="AE72" i="2"/>
  <c r="V72" i="2" s="1"/>
  <c r="AE76" i="2"/>
  <c r="V76" i="2" s="1"/>
  <c r="AE92" i="2"/>
  <c r="V92" i="2" s="1"/>
  <c r="AE132" i="2"/>
  <c r="V132" i="2" s="1"/>
  <c r="AE134" i="2"/>
  <c r="V134" i="2" s="1"/>
  <c r="AE193" i="2"/>
  <c r="V193" i="2" s="1"/>
  <c r="AE209" i="2"/>
  <c r="V209" i="2" s="1"/>
  <c r="AE232" i="2"/>
  <c r="V232" i="2" s="1"/>
  <c r="AE243" i="2"/>
  <c r="V243" i="2" s="1"/>
  <c r="AE258" i="2"/>
  <c r="V258" i="2" s="1"/>
  <c r="AE275" i="2"/>
  <c r="V275" i="2" s="1"/>
  <c r="AE277" i="2"/>
  <c r="V277" i="2" s="1"/>
  <c r="AE279" i="2"/>
  <c r="V279" i="2" s="1"/>
  <c r="AE284" i="2"/>
  <c r="V284" i="2" s="1"/>
  <c r="AE296" i="2"/>
  <c r="V296" i="2" s="1"/>
  <c r="AE298" i="2"/>
  <c r="V298" i="2" s="1"/>
  <c r="AE302" i="2"/>
  <c r="V302" i="2" s="1"/>
  <c r="AE304" i="2"/>
  <c r="V304" i="2" s="1"/>
  <c r="AE309" i="2"/>
  <c r="V309" i="2" s="1"/>
  <c r="AE323" i="2"/>
  <c r="V323" i="2" s="1"/>
  <c r="AE332" i="2"/>
  <c r="V332" i="2" s="1"/>
  <c r="AE509" i="2"/>
  <c r="V509" i="2" s="1"/>
  <c r="AE523" i="2"/>
  <c r="V523" i="2" s="1"/>
  <c r="AE535" i="2"/>
  <c r="V535" i="2" s="1"/>
  <c r="AE543" i="2"/>
  <c r="V543" i="2" s="1"/>
  <c r="AE547" i="2"/>
  <c r="V547" i="2" s="1"/>
  <c r="AE566" i="2"/>
  <c r="V566" i="2" s="1"/>
  <c r="AE571" i="2"/>
  <c r="V571" i="2" s="1"/>
  <c r="AE576" i="2"/>
  <c r="V576" i="2" s="1"/>
  <c r="AE587" i="2"/>
  <c r="V587" i="2" s="1"/>
  <c r="AE594" i="2"/>
  <c r="V594" i="2" s="1"/>
  <c r="AE724" i="2"/>
  <c r="V724" i="2" s="1"/>
  <c r="AE737" i="2"/>
  <c r="V737" i="2" s="1"/>
  <c r="AE530" i="2"/>
  <c r="V530" i="2" s="1"/>
  <c r="AE50" i="2"/>
  <c r="V50" i="2" s="1"/>
  <c r="AE71" i="2"/>
  <c r="V71" i="2" s="1"/>
  <c r="AE73" i="2"/>
  <c r="V73" i="2" s="1"/>
  <c r="AE75" i="2"/>
  <c r="V75" i="2" s="1"/>
  <c r="AE77" i="2"/>
  <c r="V77" i="2" s="1"/>
  <c r="AE79" i="2"/>
  <c r="V79" i="2" s="1"/>
  <c r="AE93" i="2"/>
  <c r="V93" i="2" s="1"/>
  <c r="AE113" i="2"/>
  <c r="V113" i="2" s="1"/>
  <c r="AE115" i="2"/>
  <c r="V115" i="2" s="1"/>
  <c r="AE118" i="2"/>
  <c r="V118" i="2" s="1"/>
  <c r="AE121" i="2"/>
  <c r="V121" i="2" s="1"/>
  <c r="AE131" i="2"/>
  <c r="V131" i="2" s="1"/>
  <c r="AE133" i="2"/>
  <c r="V133" i="2" s="1"/>
  <c r="AE143" i="2"/>
  <c r="V143" i="2" s="1"/>
  <c r="AE149" i="2"/>
  <c r="V149" i="2" s="1"/>
  <c r="AE151" i="2"/>
  <c r="V151" i="2" s="1"/>
  <c r="AE165" i="2"/>
  <c r="V165" i="2" s="1"/>
  <c r="AE175" i="2"/>
  <c r="V175" i="2" s="1"/>
  <c r="AE178" i="2"/>
  <c r="V178" i="2" s="1"/>
  <c r="AE208" i="2"/>
  <c r="V208" i="2" s="1"/>
  <c r="AE220" i="2"/>
  <c r="V220" i="2" s="1"/>
  <c r="AE223" i="2"/>
  <c r="V223" i="2" s="1"/>
  <c r="AE231" i="2"/>
  <c r="V231" i="2" s="1"/>
  <c r="AE242" i="2"/>
  <c r="V242" i="2" s="1"/>
  <c r="AE244" i="2"/>
  <c r="V244" i="2" s="1"/>
  <c r="AE247" i="2"/>
  <c r="V247" i="2" s="1"/>
  <c r="AE250" i="2"/>
  <c r="V250" i="2" s="1"/>
  <c r="AE252" i="2"/>
  <c r="V252" i="2" s="1"/>
  <c r="AE257" i="2"/>
  <c r="V257" i="2" s="1"/>
  <c r="AE264" i="2"/>
  <c r="V264" i="2" s="1"/>
  <c r="AE269" i="2"/>
  <c r="V269" i="2" s="1"/>
  <c r="AE276" i="2"/>
  <c r="V276" i="2" s="1"/>
  <c r="AE278" i="2"/>
  <c r="V278" i="2" s="1"/>
  <c r="AE285" i="2"/>
  <c r="V285" i="2" s="1"/>
  <c r="AE287" i="2"/>
  <c r="V287" i="2" s="1"/>
  <c r="AE289" i="2"/>
  <c r="V289" i="2" s="1"/>
  <c r="AE292" i="2"/>
  <c r="V292" i="2" s="1"/>
  <c r="AE295" i="2"/>
  <c r="V295" i="2" s="1"/>
  <c r="AE297" i="2"/>
  <c r="V297" i="2" s="1"/>
  <c r="AE299" i="2"/>
  <c r="V299" i="2" s="1"/>
  <c r="AE301" i="2"/>
  <c r="V301" i="2" s="1"/>
  <c r="AE303" i="2"/>
  <c r="V303" i="2" s="1"/>
  <c r="AE308" i="2"/>
  <c r="V308" i="2" s="1"/>
  <c r="AE310" i="2"/>
  <c r="V310" i="2" s="1"/>
  <c r="AE320" i="2"/>
  <c r="V320" i="2" s="1"/>
  <c r="AE322" i="2"/>
  <c r="V322" i="2" s="1"/>
  <c r="AE324" i="2"/>
  <c r="V324" i="2" s="1"/>
  <c r="AE329" i="2"/>
  <c r="V329" i="2" s="1"/>
  <c r="AE331" i="2"/>
  <c r="V331" i="2" s="1"/>
  <c r="AE333" i="2"/>
  <c r="V333" i="2" s="1"/>
  <c r="AE335" i="2"/>
  <c r="V335" i="2" s="1"/>
  <c r="AE337" i="2"/>
  <c r="V337" i="2" s="1"/>
  <c r="AE339" i="2"/>
  <c r="V339" i="2" s="1"/>
  <c r="AE353" i="2"/>
  <c r="V353" i="2" s="1"/>
  <c r="AE355" i="2"/>
  <c r="V355" i="2" s="1"/>
  <c r="AE357" i="2"/>
  <c r="V357" i="2" s="1"/>
  <c r="AE359" i="2"/>
  <c r="V359" i="2" s="1"/>
  <c r="AE361" i="2"/>
  <c r="V361" i="2" s="1"/>
  <c r="AE370" i="2"/>
  <c r="V370" i="2" s="1"/>
  <c r="AE372" i="2"/>
  <c r="V372" i="2" s="1"/>
  <c r="AE375" i="2"/>
  <c r="V375" i="2" s="1"/>
  <c r="AE378" i="2"/>
  <c r="V378" i="2" s="1"/>
  <c r="AE418" i="2"/>
  <c r="V418" i="2" s="1"/>
  <c r="AE420" i="2"/>
  <c r="V420" i="2" s="1"/>
  <c r="AE422" i="2"/>
  <c r="V422" i="2" s="1"/>
  <c r="AE475" i="2"/>
  <c r="V475" i="2" s="1"/>
  <c r="AE482" i="2"/>
  <c r="V482" i="2" s="1"/>
  <c r="AE498" i="2"/>
  <c r="V498" i="2" s="1"/>
  <c r="AE508" i="2"/>
  <c r="V508" i="2" s="1"/>
  <c r="AE510" i="2"/>
  <c r="V510" i="2" s="1"/>
  <c r="AE522" i="2"/>
  <c r="V522" i="2" s="1"/>
  <c r="AE524" i="2"/>
  <c r="V524" i="2" s="1"/>
  <c r="AE586" i="2"/>
  <c r="V586" i="2" s="1"/>
  <c r="AE588" i="2"/>
  <c r="V588" i="2" s="1"/>
  <c r="AE738" i="2"/>
  <c r="V738" i="2" s="1"/>
  <c r="AE130" i="2"/>
  <c r="V130" i="2" s="1"/>
  <c r="AE144" i="2"/>
  <c r="V144" i="2" s="1"/>
  <c r="AE164" i="2"/>
  <c r="V164" i="2" s="1"/>
  <c r="AE190" i="2"/>
  <c r="V190" i="2" s="1"/>
  <c r="AE196" i="2"/>
  <c r="V196" i="2" s="1"/>
  <c r="AE235" i="2"/>
  <c r="V235" i="2" s="1"/>
  <c r="AE251" i="2"/>
  <c r="V251" i="2" s="1"/>
  <c r="AE263" i="2"/>
  <c r="V263" i="2" s="1"/>
  <c r="AE270" i="2"/>
  <c r="V270" i="2" s="1"/>
  <c r="AE286" i="2"/>
  <c r="V286" i="2" s="1"/>
  <c r="AE288" i="2"/>
  <c r="V288" i="2" s="1"/>
  <c r="AE300" i="2"/>
  <c r="V300" i="2" s="1"/>
  <c r="AE307" i="2"/>
  <c r="V307" i="2" s="1"/>
  <c r="AE319" i="2"/>
  <c r="V319" i="2" s="1"/>
  <c r="AE321" i="2"/>
  <c r="V321" i="2" s="1"/>
  <c r="AE325" i="2"/>
  <c r="V325" i="2" s="1"/>
  <c r="AE328" i="2"/>
  <c r="V328" i="2" s="1"/>
  <c r="AE334" i="2"/>
  <c r="V334" i="2" s="1"/>
  <c r="AE336" i="2"/>
  <c r="V336" i="2" s="1"/>
  <c r="AE338" i="2"/>
  <c r="V338" i="2" s="1"/>
  <c r="AE354" i="2"/>
  <c r="V354" i="2" s="1"/>
  <c r="AE356" i="2"/>
  <c r="V356" i="2" s="1"/>
  <c r="AE358" i="2"/>
  <c r="V358" i="2" s="1"/>
  <c r="AE360" i="2"/>
  <c r="V360" i="2" s="1"/>
  <c r="AE362" i="2"/>
  <c r="V362" i="2" s="1"/>
  <c r="AE369" i="2"/>
  <c r="V369" i="2" s="1"/>
  <c r="AE371" i="2"/>
  <c r="V371" i="2" s="1"/>
  <c r="AE419" i="2"/>
  <c r="V419" i="2" s="1"/>
  <c r="AE421" i="2"/>
  <c r="V421" i="2" s="1"/>
  <c r="AE423" i="2"/>
  <c r="V423" i="2" s="1"/>
  <c r="AE476" i="2"/>
  <c r="V476" i="2" s="1"/>
  <c r="AE481" i="2"/>
  <c r="V481" i="2" s="1"/>
  <c r="AE507" i="2"/>
  <c r="V507" i="2" s="1"/>
  <c r="AE525" i="2"/>
  <c r="V525" i="2" s="1"/>
  <c r="AE541" i="2"/>
  <c r="V541" i="2" s="1"/>
  <c r="AE545" i="2"/>
  <c r="V545" i="2" s="1"/>
  <c r="AE564" i="2"/>
  <c r="V564" i="2" s="1"/>
  <c r="AE592" i="2"/>
  <c r="V592" i="2" s="1"/>
  <c r="AE596" i="2"/>
  <c r="V596" i="2" s="1"/>
  <c r="AE678" i="2"/>
  <c r="V678" i="2" s="1"/>
  <c r="AE686" i="2"/>
  <c r="V686" i="2" s="1"/>
  <c r="AE707" i="2"/>
  <c r="V707" i="2" s="1"/>
  <c r="AE709" i="2"/>
  <c r="V709" i="2" s="1"/>
  <c r="AE720" i="2"/>
  <c r="V720" i="2" s="1"/>
  <c r="AE722" i="2"/>
  <c r="V722" i="2" s="1"/>
  <c r="AE726" i="2"/>
  <c r="V726" i="2" s="1"/>
  <c r="AE735" i="2"/>
  <c r="V735" i="2" s="1"/>
  <c r="AE739" i="2"/>
  <c r="V739" i="2" s="1"/>
  <c r="AE4" i="2"/>
  <c r="V4" i="2" s="1"/>
  <c r="AE18" i="2"/>
  <c r="V18" i="2" s="1"/>
  <c r="AE47" i="2"/>
  <c r="V47" i="2" s="1"/>
  <c r="AE59" i="2"/>
  <c r="V59" i="2" s="1"/>
  <c r="AE61" i="2"/>
  <c r="V61" i="2" s="1"/>
  <c r="AE63" i="2"/>
  <c r="V63" i="2" s="1"/>
  <c r="AE65" i="2"/>
  <c r="V65" i="2" s="1"/>
  <c r="AE67" i="2"/>
  <c r="V67" i="2" s="1"/>
  <c r="AE84" i="2"/>
  <c r="V84" i="2" s="1"/>
  <c r="AE86" i="2"/>
  <c r="V86" i="2" s="1"/>
  <c r="AE88" i="2"/>
  <c r="V88" i="2" s="1"/>
  <c r="AE90" i="2"/>
  <c r="V90" i="2" s="1"/>
  <c r="AE102" i="2"/>
  <c r="V102" i="2" s="1"/>
  <c r="AE107" i="2"/>
  <c r="V107" i="2" s="1"/>
  <c r="AE109" i="2"/>
  <c r="V109" i="2" s="1"/>
  <c r="AE140" i="2"/>
  <c r="V140" i="2" s="1"/>
  <c r="AE188" i="2"/>
  <c r="V188" i="2" s="1"/>
  <c r="AE239" i="2"/>
  <c r="V239" i="2" s="1"/>
  <c r="AE254" i="2"/>
  <c r="V254" i="2" s="1"/>
  <c r="AE261" i="2"/>
  <c r="V261" i="2" s="1"/>
  <c r="AE266" i="2"/>
  <c r="V266" i="2" s="1"/>
  <c r="AE273" i="2"/>
  <c r="V273" i="2" s="1"/>
  <c r="AE282" i="2"/>
  <c r="V282" i="2" s="1"/>
  <c r="AE341" i="2"/>
  <c r="V341" i="2" s="1"/>
  <c r="AE347" i="2"/>
  <c r="V347" i="2" s="1"/>
  <c r="AE349" i="2"/>
  <c r="V349" i="2" s="1"/>
  <c r="AE365" i="2"/>
  <c r="V365" i="2" s="1"/>
  <c r="AE383" i="2"/>
  <c r="V383" i="2" s="1"/>
  <c r="AE385" i="2"/>
  <c r="V385" i="2" s="1"/>
  <c r="AE387" i="2"/>
  <c r="V387" i="2" s="1"/>
  <c r="AE391" i="2"/>
  <c r="V391" i="2" s="1"/>
  <c r="AE399" i="2"/>
  <c r="V399" i="2" s="1"/>
  <c r="AE401" i="2"/>
  <c r="V401" i="2" s="1"/>
  <c r="AE403" i="2"/>
  <c r="V403" i="2" s="1"/>
  <c r="AE427" i="2"/>
  <c r="V427" i="2" s="1"/>
  <c r="AE454" i="2"/>
  <c r="V454" i="2" s="1"/>
  <c r="AE472" i="2"/>
  <c r="V472" i="2" s="1"/>
  <c r="AE479" i="2"/>
  <c r="V479" i="2" s="1"/>
  <c r="AE491" i="2"/>
  <c r="V491" i="2" s="1"/>
  <c r="AE503" i="2"/>
  <c r="V503" i="2" s="1"/>
  <c r="AE505" i="2"/>
  <c r="V505" i="2" s="1"/>
  <c r="AE529" i="2"/>
  <c r="V529" i="2" s="1"/>
  <c r="AE531" i="2"/>
  <c r="V531" i="2" s="1"/>
  <c r="AE534" i="2"/>
  <c r="V534" i="2" s="1"/>
  <c r="AE550" i="2"/>
  <c r="V550" i="2" s="1"/>
  <c r="AE552" i="2"/>
  <c r="V552" i="2" s="1"/>
  <c r="AE554" i="2"/>
  <c r="V554" i="2" s="1"/>
  <c r="AE556" i="2"/>
  <c r="V556" i="2" s="1"/>
  <c r="AE558" i="2"/>
  <c r="V558" i="2" s="1"/>
  <c r="AE560" i="2"/>
  <c r="V560" i="2" s="1"/>
  <c r="AE574" i="2"/>
  <c r="V574" i="2" s="1"/>
  <c r="AE579" i="2"/>
  <c r="V579" i="2" s="1"/>
  <c r="AE581" i="2"/>
  <c r="V581" i="2" s="1"/>
  <c r="AE583" i="2"/>
  <c r="V583" i="2" s="1"/>
  <c r="AE585" i="2"/>
  <c r="V585" i="2" s="1"/>
  <c r="AE655" i="2"/>
  <c r="V655" i="2" s="1"/>
  <c r="AE661" i="2"/>
  <c r="V661" i="2" s="1"/>
  <c r="AE663" i="2"/>
  <c r="V663" i="2" s="1"/>
  <c r="AE673" i="2"/>
  <c r="V673" i="2" s="1"/>
  <c r="AE676" i="2"/>
  <c r="V676" i="2" s="1"/>
  <c r="AE689" i="2"/>
  <c r="V689" i="2" s="1"/>
  <c r="AE697" i="2"/>
  <c r="V697" i="2" s="1"/>
  <c r="AE699" i="2"/>
  <c r="V699" i="2" s="1"/>
  <c r="AE701" i="2"/>
  <c r="V701" i="2" s="1"/>
  <c r="AE713" i="2"/>
  <c r="V713" i="2" s="1"/>
  <c r="AE715" i="2"/>
  <c r="V715" i="2" s="1"/>
  <c r="F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B3" i="2" l="1"/>
  <c r="T3" i="2"/>
  <c r="AV90" i="7"/>
  <c r="K90" i="7"/>
  <c r="AT90" i="7" s="1"/>
  <c r="J90" i="7"/>
  <c r="AI90" i="7" s="1"/>
  <c r="I90" i="7"/>
  <c r="AH90" i="7" s="1"/>
  <c r="H90" i="7"/>
  <c r="AG90" i="7" s="1"/>
  <c r="AF90" i="7"/>
  <c r="AE90" i="7"/>
  <c r="D90" i="7"/>
  <c r="C90" i="7"/>
  <c r="AV88" i="7"/>
  <c r="K88" i="7"/>
  <c r="AT88" i="7" s="1"/>
  <c r="J88" i="7"/>
  <c r="AI88" i="7" s="1"/>
  <c r="I88" i="7"/>
  <c r="AH88" i="7" s="1"/>
  <c r="H88" i="7"/>
  <c r="AG88" i="7" s="1"/>
  <c r="AF88" i="7"/>
  <c r="AE88" i="7"/>
  <c r="D88" i="7"/>
  <c r="C88"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89"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4" i="7"/>
  <c r="C13" i="7"/>
  <c r="C12" i="7"/>
  <c r="C11" i="7"/>
  <c r="C10" i="7"/>
  <c r="C9" i="7"/>
  <c r="C8" i="7"/>
  <c r="C7" i="7"/>
  <c r="C6" i="7"/>
  <c r="C5" i="7"/>
  <c r="C4" i="7"/>
  <c r="C3" i="7"/>
  <c r="AV8" i="7"/>
  <c r="K8" i="7"/>
  <c r="AT8" i="7"/>
  <c r="J8" i="7"/>
  <c r="AI8" i="7" s="1"/>
  <c r="I8" i="7"/>
  <c r="AH8" i="7" s="1"/>
  <c r="H8" i="7"/>
  <c r="AG8" i="7" s="1"/>
  <c r="AF8" i="7"/>
  <c r="AE8" i="7"/>
  <c r="D8" i="7"/>
  <c r="AV4" i="7"/>
  <c r="K4" i="7"/>
  <c r="AT4" i="7"/>
  <c r="J4" i="7"/>
  <c r="AI4" i="7" s="1"/>
  <c r="I4" i="7"/>
  <c r="AH4" i="7" s="1"/>
  <c r="H4" i="7"/>
  <c r="AG4" i="7" s="1"/>
  <c r="AF4" i="7"/>
  <c r="AE4" i="7"/>
  <c r="D4" i="7"/>
  <c r="C15" i="7"/>
  <c r="AV80" i="7"/>
  <c r="AF80" i="7"/>
  <c r="AE80" i="7"/>
  <c r="K80" i="7"/>
  <c r="AT80" i="7"/>
  <c r="J80" i="7"/>
  <c r="AI80" i="7" s="1"/>
  <c r="I80" i="7"/>
  <c r="AH80" i="7" s="1"/>
  <c r="H80" i="7"/>
  <c r="AG80" i="7" s="1"/>
  <c r="D80" i="7"/>
  <c r="AV201" i="7"/>
  <c r="AF201" i="7"/>
  <c r="AE201" i="7"/>
  <c r="K201" i="7"/>
  <c r="AT201" i="7"/>
  <c r="J201" i="7"/>
  <c r="AI201" i="7" s="1"/>
  <c r="I201" i="7"/>
  <c r="AH201" i="7" s="1"/>
  <c r="H201" i="7"/>
  <c r="AG201" i="7" s="1"/>
  <c r="D201" i="7"/>
  <c r="AV178" i="7"/>
  <c r="AF178" i="7"/>
  <c r="AE178" i="7"/>
  <c r="K178" i="7"/>
  <c r="AT178" i="7" s="1"/>
  <c r="J178" i="7"/>
  <c r="AI178" i="7" s="1"/>
  <c r="I178" i="7"/>
  <c r="AH178" i="7" s="1"/>
  <c r="H178" i="7"/>
  <c r="AG178" i="7" s="1"/>
  <c r="D178" i="7"/>
  <c r="AV64" i="7"/>
  <c r="K64" i="7"/>
  <c r="AT64" i="7"/>
  <c r="J64" i="7"/>
  <c r="AI64" i="7" s="1"/>
  <c r="I64" i="7"/>
  <c r="AH64" i="7" s="1"/>
  <c r="H64" i="7"/>
  <c r="AG64" i="7" s="1"/>
  <c r="AF64" i="7"/>
  <c r="AE64" i="7"/>
  <c r="D64" i="7"/>
  <c r="K78" i="7"/>
  <c r="AT78" i="7" s="1"/>
  <c r="J78" i="7"/>
  <c r="AI78" i="7" s="1"/>
  <c r="I78" i="7"/>
  <c r="AH78" i="7" s="1"/>
  <c r="H78" i="7"/>
  <c r="AG78" i="7" s="1"/>
  <c r="D78" i="7"/>
  <c r="AE78" i="7"/>
  <c r="AV78" i="7"/>
  <c r="AF78" i="7"/>
  <c r="AE3" i="7"/>
  <c r="AV254" i="7"/>
  <c r="AF254" i="7"/>
  <c r="AE254" i="7"/>
  <c r="AV253" i="7"/>
  <c r="AF253" i="7"/>
  <c r="AE253" i="7"/>
  <c r="AV252" i="7"/>
  <c r="AF252" i="7"/>
  <c r="AE252" i="7"/>
  <c r="AV251" i="7"/>
  <c r="AF251" i="7"/>
  <c r="AE251" i="7"/>
  <c r="AV250" i="7"/>
  <c r="AF250" i="7"/>
  <c r="AE250" i="7"/>
  <c r="AV249" i="7"/>
  <c r="AF249" i="7"/>
  <c r="AE249" i="7"/>
  <c r="AV248" i="7"/>
  <c r="AF248" i="7"/>
  <c r="AE248" i="7"/>
  <c r="AV247" i="7"/>
  <c r="AF247" i="7"/>
  <c r="AE247" i="7"/>
  <c r="AV246" i="7"/>
  <c r="AF246" i="7"/>
  <c r="AE246" i="7"/>
  <c r="AV245" i="7"/>
  <c r="AF245" i="7"/>
  <c r="AE245" i="7"/>
  <c r="AV244" i="7"/>
  <c r="AF244" i="7"/>
  <c r="AE244" i="7"/>
  <c r="AV243" i="7"/>
  <c r="AF243" i="7"/>
  <c r="AE243" i="7"/>
  <c r="AV242" i="7"/>
  <c r="AF242" i="7"/>
  <c r="AE242" i="7"/>
  <c r="AV241" i="7"/>
  <c r="AF241" i="7"/>
  <c r="AE241" i="7"/>
  <c r="AV240" i="7"/>
  <c r="AF240" i="7"/>
  <c r="AE240" i="7"/>
  <c r="AV239" i="7"/>
  <c r="AF239" i="7"/>
  <c r="AE239" i="7"/>
  <c r="AV238" i="7"/>
  <c r="AF238" i="7"/>
  <c r="AE238" i="7"/>
  <c r="AV237" i="7"/>
  <c r="AF237" i="7"/>
  <c r="AE237" i="7"/>
  <c r="AV236" i="7"/>
  <c r="AF236" i="7"/>
  <c r="AE236" i="7"/>
  <c r="AV235" i="7"/>
  <c r="AF235" i="7"/>
  <c r="AE235" i="7"/>
  <c r="AV234" i="7"/>
  <c r="AF234" i="7"/>
  <c r="AE234" i="7"/>
  <c r="AV233" i="7"/>
  <c r="AF233" i="7"/>
  <c r="AE233" i="7"/>
  <c r="AV232" i="7"/>
  <c r="AF232" i="7"/>
  <c r="AE232" i="7"/>
  <c r="AV231" i="7"/>
  <c r="AF231" i="7"/>
  <c r="AE231" i="7"/>
  <c r="AV230" i="7"/>
  <c r="AF230" i="7"/>
  <c r="AE230" i="7"/>
  <c r="AV229" i="7"/>
  <c r="AF229" i="7"/>
  <c r="AE229" i="7"/>
  <c r="AV228" i="7"/>
  <c r="AF228" i="7"/>
  <c r="AE228" i="7"/>
  <c r="AV227" i="7"/>
  <c r="AF227" i="7"/>
  <c r="AE227" i="7"/>
  <c r="AV226" i="7"/>
  <c r="AF226" i="7"/>
  <c r="AE226" i="7"/>
  <c r="AV225" i="7"/>
  <c r="AF225" i="7"/>
  <c r="AE225" i="7"/>
  <c r="AV224" i="7"/>
  <c r="AF224" i="7"/>
  <c r="AE224" i="7"/>
  <c r="AV223" i="7"/>
  <c r="AF223" i="7"/>
  <c r="AE223" i="7"/>
  <c r="AV222" i="7"/>
  <c r="AF222" i="7"/>
  <c r="AE222" i="7"/>
  <c r="AV221" i="7"/>
  <c r="AF221" i="7"/>
  <c r="AE221" i="7"/>
  <c r="AV220" i="7"/>
  <c r="AF220" i="7"/>
  <c r="AE220" i="7"/>
  <c r="AV219" i="7"/>
  <c r="AF219" i="7"/>
  <c r="AE219" i="7"/>
  <c r="AV218" i="7"/>
  <c r="AF218" i="7"/>
  <c r="AE218" i="7"/>
  <c r="AV217" i="7"/>
  <c r="AF217" i="7"/>
  <c r="AE217" i="7"/>
  <c r="AV216" i="7"/>
  <c r="AF216" i="7"/>
  <c r="AE216" i="7"/>
  <c r="AV215" i="7"/>
  <c r="AF215" i="7"/>
  <c r="AE215" i="7"/>
  <c r="AV214" i="7"/>
  <c r="AF214" i="7"/>
  <c r="AE214" i="7"/>
  <c r="AV213" i="7"/>
  <c r="AF213" i="7"/>
  <c r="AE213" i="7"/>
  <c r="AV212" i="7"/>
  <c r="AF212" i="7"/>
  <c r="AE212" i="7"/>
  <c r="AV211" i="7"/>
  <c r="AF211" i="7"/>
  <c r="AE211" i="7"/>
  <c r="AV210" i="7"/>
  <c r="AF210" i="7"/>
  <c r="AE210" i="7"/>
  <c r="AV209" i="7"/>
  <c r="AF209" i="7"/>
  <c r="AE209" i="7"/>
  <c r="AV208" i="7"/>
  <c r="AF208" i="7"/>
  <c r="AE208" i="7"/>
  <c r="AV207" i="7"/>
  <c r="AF207" i="7"/>
  <c r="AE207" i="7"/>
  <c r="AV206" i="7"/>
  <c r="AF206" i="7"/>
  <c r="AE206" i="7"/>
  <c r="AV205" i="7"/>
  <c r="AF205" i="7"/>
  <c r="AE205" i="7"/>
  <c r="AV204" i="7"/>
  <c r="AF204" i="7"/>
  <c r="AE204" i="7"/>
  <c r="AV203" i="7"/>
  <c r="AF203" i="7"/>
  <c r="AE203" i="7"/>
  <c r="AV202" i="7"/>
  <c r="AF202" i="7"/>
  <c r="AE202" i="7"/>
  <c r="AV200" i="7"/>
  <c r="AF200" i="7"/>
  <c r="AE200" i="7"/>
  <c r="AV199" i="7"/>
  <c r="AF199" i="7"/>
  <c r="AE199" i="7"/>
  <c r="AV198" i="7"/>
  <c r="AF198" i="7"/>
  <c r="AE198" i="7"/>
  <c r="AV197" i="7"/>
  <c r="AF197" i="7"/>
  <c r="AE197" i="7"/>
  <c r="AV196" i="7"/>
  <c r="AF196" i="7"/>
  <c r="AE196" i="7"/>
  <c r="AV195" i="7"/>
  <c r="AF195" i="7"/>
  <c r="AE195" i="7"/>
  <c r="AV194" i="7"/>
  <c r="AF194" i="7"/>
  <c r="AE194" i="7"/>
  <c r="AV193" i="7"/>
  <c r="AF193" i="7"/>
  <c r="AE193" i="7"/>
  <c r="AV192" i="7"/>
  <c r="AF192" i="7"/>
  <c r="AE192" i="7"/>
  <c r="AV191" i="7"/>
  <c r="AF191" i="7"/>
  <c r="AE191" i="7"/>
  <c r="AV190" i="7"/>
  <c r="AF190" i="7"/>
  <c r="AE190" i="7"/>
  <c r="AV189" i="7"/>
  <c r="AF189" i="7"/>
  <c r="AE189" i="7"/>
  <c r="AV188" i="7"/>
  <c r="AF188" i="7"/>
  <c r="AE188" i="7"/>
  <c r="AV187" i="7"/>
  <c r="AF187" i="7"/>
  <c r="AE187" i="7"/>
  <c r="AV186" i="7"/>
  <c r="AF186" i="7"/>
  <c r="AE186" i="7"/>
  <c r="AV185" i="7"/>
  <c r="AF185" i="7"/>
  <c r="AE185" i="7"/>
  <c r="AV184" i="7"/>
  <c r="AF184" i="7"/>
  <c r="AE184" i="7"/>
  <c r="AV183" i="7"/>
  <c r="AF183" i="7"/>
  <c r="AE183" i="7"/>
  <c r="AV182" i="7"/>
  <c r="AF182" i="7"/>
  <c r="AE182" i="7"/>
  <c r="AV181" i="7"/>
  <c r="AF181" i="7"/>
  <c r="AE181" i="7"/>
  <c r="AV180" i="7"/>
  <c r="AF180" i="7"/>
  <c r="AE180" i="7"/>
  <c r="AV179" i="7"/>
  <c r="AF179" i="7"/>
  <c r="AE179" i="7"/>
  <c r="AV177" i="7"/>
  <c r="AF177" i="7"/>
  <c r="AE177" i="7"/>
  <c r="AV176" i="7"/>
  <c r="AF176" i="7"/>
  <c r="AE176" i="7"/>
  <c r="AV175" i="7"/>
  <c r="AF175" i="7"/>
  <c r="AE175" i="7"/>
  <c r="AV174" i="7"/>
  <c r="AF174" i="7"/>
  <c r="AE174" i="7"/>
  <c r="AV173" i="7"/>
  <c r="AF173" i="7"/>
  <c r="AE173" i="7"/>
  <c r="AV172" i="7"/>
  <c r="AF172" i="7"/>
  <c r="AE172" i="7"/>
  <c r="AV171" i="7"/>
  <c r="AF171" i="7"/>
  <c r="AE171" i="7"/>
  <c r="AV170" i="7"/>
  <c r="AF170" i="7"/>
  <c r="AE170" i="7"/>
  <c r="AV169" i="7"/>
  <c r="AF169" i="7"/>
  <c r="AE169" i="7"/>
  <c r="AV168" i="7"/>
  <c r="AF168" i="7"/>
  <c r="AE168" i="7"/>
  <c r="AV167" i="7"/>
  <c r="AF167" i="7"/>
  <c r="AE167" i="7"/>
  <c r="AV166" i="7"/>
  <c r="AF166" i="7"/>
  <c r="AE166" i="7"/>
  <c r="AV165" i="7"/>
  <c r="AF165" i="7"/>
  <c r="AE165" i="7"/>
  <c r="AV164" i="7"/>
  <c r="AF164" i="7"/>
  <c r="AE164" i="7"/>
  <c r="AV163" i="7"/>
  <c r="AF163" i="7"/>
  <c r="AE163" i="7"/>
  <c r="AV162" i="7"/>
  <c r="AF162" i="7"/>
  <c r="AE162" i="7"/>
  <c r="AV161" i="7"/>
  <c r="AF161" i="7"/>
  <c r="AE161" i="7"/>
  <c r="AV160" i="7"/>
  <c r="AF160" i="7"/>
  <c r="AE160" i="7"/>
  <c r="AV159" i="7"/>
  <c r="AF159" i="7"/>
  <c r="AE159" i="7"/>
  <c r="AV158" i="7"/>
  <c r="AF158" i="7"/>
  <c r="AE158" i="7"/>
  <c r="AV157" i="7"/>
  <c r="AF157" i="7"/>
  <c r="AE157" i="7"/>
  <c r="AV156" i="7"/>
  <c r="AF156" i="7"/>
  <c r="AE156" i="7"/>
  <c r="AV155" i="7"/>
  <c r="AF155" i="7"/>
  <c r="AE155" i="7"/>
  <c r="AV154" i="7"/>
  <c r="AF154" i="7"/>
  <c r="AE154" i="7"/>
  <c r="AV153" i="7"/>
  <c r="AF153" i="7"/>
  <c r="AE153" i="7"/>
  <c r="AV152" i="7"/>
  <c r="AF152" i="7"/>
  <c r="AE152" i="7"/>
  <c r="AV151" i="7"/>
  <c r="AF151" i="7"/>
  <c r="AE151" i="7"/>
  <c r="AV150" i="7"/>
  <c r="AF150" i="7"/>
  <c r="AE150" i="7"/>
  <c r="AV149" i="7"/>
  <c r="AF149" i="7"/>
  <c r="AE149" i="7"/>
  <c r="AV148" i="7"/>
  <c r="AF148" i="7"/>
  <c r="AE148" i="7"/>
  <c r="AV147" i="7"/>
  <c r="AF147" i="7"/>
  <c r="AE147" i="7"/>
  <c r="AV146" i="7"/>
  <c r="AF146" i="7"/>
  <c r="AE146" i="7"/>
  <c r="AV145" i="7"/>
  <c r="AF145" i="7"/>
  <c r="AE145" i="7"/>
  <c r="AV144" i="7"/>
  <c r="AF144" i="7"/>
  <c r="AE144" i="7"/>
  <c r="AV143" i="7"/>
  <c r="AF143" i="7"/>
  <c r="AE143" i="7"/>
  <c r="AV142" i="7"/>
  <c r="AF142" i="7"/>
  <c r="AE142" i="7"/>
  <c r="AV141" i="7"/>
  <c r="AF141" i="7"/>
  <c r="AE141" i="7"/>
  <c r="AV140" i="7"/>
  <c r="AF140" i="7"/>
  <c r="AE140" i="7"/>
  <c r="AV139" i="7"/>
  <c r="AF139" i="7"/>
  <c r="AE139" i="7"/>
  <c r="AV138" i="7"/>
  <c r="AF138" i="7"/>
  <c r="AE138" i="7"/>
  <c r="AV137" i="7"/>
  <c r="AF137" i="7"/>
  <c r="AE137" i="7"/>
  <c r="AV136" i="7"/>
  <c r="AF136" i="7"/>
  <c r="AE136" i="7"/>
  <c r="AV135" i="7"/>
  <c r="AF135" i="7"/>
  <c r="AE135" i="7"/>
  <c r="AV134" i="7"/>
  <c r="AF134" i="7"/>
  <c r="AE134" i="7"/>
  <c r="AV133" i="7"/>
  <c r="AF133" i="7"/>
  <c r="AE133" i="7"/>
  <c r="AV132" i="7"/>
  <c r="AF132" i="7"/>
  <c r="AE132" i="7"/>
  <c r="AV131" i="7"/>
  <c r="AF131" i="7"/>
  <c r="AE131" i="7"/>
  <c r="AV130" i="7"/>
  <c r="AF130" i="7"/>
  <c r="AE130" i="7"/>
  <c r="AV129" i="7"/>
  <c r="AF129" i="7"/>
  <c r="AE129" i="7"/>
  <c r="AV128" i="7"/>
  <c r="AF128" i="7"/>
  <c r="AE128" i="7"/>
  <c r="AV127" i="7"/>
  <c r="AF127" i="7"/>
  <c r="AE127" i="7"/>
  <c r="AV126" i="7"/>
  <c r="AF126" i="7"/>
  <c r="AE126" i="7"/>
  <c r="AV125" i="7"/>
  <c r="AF125" i="7"/>
  <c r="AE125" i="7"/>
  <c r="AV124" i="7"/>
  <c r="AF124" i="7"/>
  <c r="AE124" i="7"/>
  <c r="AV123" i="7"/>
  <c r="AF123" i="7"/>
  <c r="AE123" i="7"/>
  <c r="AV122" i="7"/>
  <c r="AF122" i="7"/>
  <c r="AE122" i="7"/>
  <c r="AV121" i="7"/>
  <c r="AF121" i="7"/>
  <c r="AE121" i="7"/>
  <c r="AV120" i="7"/>
  <c r="AF120" i="7"/>
  <c r="AE120" i="7"/>
  <c r="AV119" i="7"/>
  <c r="AF119" i="7"/>
  <c r="AE119" i="7"/>
  <c r="AV118" i="7"/>
  <c r="AF118" i="7"/>
  <c r="AE118" i="7"/>
  <c r="AV117" i="7"/>
  <c r="AF117" i="7"/>
  <c r="AE117" i="7"/>
  <c r="AV116" i="7"/>
  <c r="AF116" i="7"/>
  <c r="AE116" i="7"/>
  <c r="AV115" i="7"/>
  <c r="AF115" i="7"/>
  <c r="AE115" i="7"/>
  <c r="AV114" i="7"/>
  <c r="AF114" i="7"/>
  <c r="AE114" i="7"/>
  <c r="AV113" i="7"/>
  <c r="AF113" i="7"/>
  <c r="AE113" i="7"/>
  <c r="AV112" i="7"/>
  <c r="AF112" i="7"/>
  <c r="AE112" i="7"/>
  <c r="AV111" i="7"/>
  <c r="AF111" i="7"/>
  <c r="AE111" i="7"/>
  <c r="AV110" i="7"/>
  <c r="AF110" i="7"/>
  <c r="AE110" i="7"/>
  <c r="AV109" i="7"/>
  <c r="AF109" i="7"/>
  <c r="AE109" i="7"/>
  <c r="AV108" i="7"/>
  <c r="AF108" i="7"/>
  <c r="AE108" i="7"/>
  <c r="AV107" i="7"/>
  <c r="AF107" i="7"/>
  <c r="AE107" i="7"/>
  <c r="AV106" i="7"/>
  <c r="AF106" i="7"/>
  <c r="AE106" i="7"/>
  <c r="AV105" i="7"/>
  <c r="AF105" i="7"/>
  <c r="AE105" i="7"/>
  <c r="AV104" i="7"/>
  <c r="AF104" i="7"/>
  <c r="AE104" i="7"/>
  <c r="AV103" i="7"/>
  <c r="AF103" i="7"/>
  <c r="AE103" i="7"/>
  <c r="AV102" i="7"/>
  <c r="AF102" i="7"/>
  <c r="AE102" i="7"/>
  <c r="AV101" i="7"/>
  <c r="AF101" i="7"/>
  <c r="AE101" i="7"/>
  <c r="AV100" i="7"/>
  <c r="AF100" i="7"/>
  <c r="AE100" i="7"/>
  <c r="AV99" i="7"/>
  <c r="AF99" i="7"/>
  <c r="AE99" i="7"/>
  <c r="AV98" i="7"/>
  <c r="AF98" i="7"/>
  <c r="AE98" i="7"/>
  <c r="AV97" i="7"/>
  <c r="AF97" i="7"/>
  <c r="AE97" i="7"/>
  <c r="AV96" i="7"/>
  <c r="AF96" i="7"/>
  <c r="AE96" i="7"/>
  <c r="AV95" i="7"/>
  <c r="AF95" i="7"/>
  <c r="AE95" i="7"/>
  <c r="AV94" i="7"/>
  <c r="AF94" i="7"/>
  <c r="AE94" i="7"/>
  <c r="AV93" i="7"/>
  <c r="AF93" i="7"/>
  <c r="AE93" i="7"/>
  <c r="AV92" i="7"/>
  <c r="AF92" i="7"/>
  <c r="AE92" i="7"/>
  <c r="AV91" i="7"/>
  <c r="AF91" i="7"/>
  <c r="AE91" i="7"/>
  <c r="AV89" i="7"/>
  <c r="AF89" i="7"/>
  <c r="AE89" i="7"/>
  <c r="AV87" i="7"/>
  <c r="AF87" i="7"/>
  <c r="AE87" i="7"/>
  <c r="AV86" i="7"/>
  <c r="AF86" i="7"/>
  <c r="AE86" i="7"/>
  <c r="AV85" i="7"/>
  <c r="AF85" i="7"/>
  <c r="AE85" i="7"/>
  <c r="AV84" i="7"/>
  <c r="AF84" i="7"/>
  <c r="AE84" i="7"/>
  <c r="AV83" i="7"/>
  <c r="AF83" i="7"/>
  <c r="AE83" i="7"/>
  <c r="AV82" i="7"/>
  <c r="AF82" i="7"/>
  <c r="AE82" i="7"/>
  <c r="AV81" i="7"/>
  <c r="AF81" i="7"/>
  <c r="AE81" i="7"/>
  <c r="AV79" i="7"/>
  <c r="AF79" i="7"/>
  <c r="AE79" i="7"/>
  <c r="AV77" i="7"/>
  <c r="AF77" i="7"/>
  <c r="AE77" i="7"/>
  <c r="AV76" i="7"/>
  <c r="AF76" i="7"/>
  <c r="AE76" i="7"/>
  <c r="AV75" i="7"/>
  <c r="AF75" i="7"/>
  <c r="AE75" i="7"/>
  <c r="AV74" i="7"/>
  <c r="AF74" i="7"/>
  <c r="AE74" i="7"/>
  <c r="AV73" i="7"/>
  <c r="AF73" i="7"/>
  <c r="AE73" i="7"/>
  <c r="AV72" i="7"/>
  <c r="AF72" i="7"/>
  <c r="AE72" i="7"/>
  <c r="AV71" i="7"/>
  <c r="AF71" i="7"/>
  <c r="AE71" i="7"/>
  <c r="AV70" i="7"/>
  <c r="AF70" i="7"/>
  <c r="AE70" i="7"/>
  <c r="AV69" i="7"/>
  <c r="AF69" i="7"/>
  <c r="AE69" i="7"/>
  <c r="AV68" i="7"/>
  <c r="AF68" i="7"/>
  <c r="AE68" i="7"/>
  <c r="AV67" i="7"/>
  <c r="AF67" i="7"/>
  <c r="AE67" i="7"/>
  <c r="AV66" i="7"/>
  <c r="AF66" i="7"/>
  <c r="AE66" i="7"/>
  <c r="AV65" i="7"/>
  <c r="AF65" i="7"/>
  <c r="AE65" i="7"/>
  <c r="AV63" i="7"/>
  <c r="AF63" i="7"/>
  <c r="AE63" i="7"/>
  <c r="AV62" i="7"/>
  <c r="AF62" i="7"/>
  <c r="AE62" i="7"/>
  <c r="AV61" i="7"/>
  <c r="AF61" i="7"/>
  <c r="AE61" i="7"/>
  <c r="AV60" i="7"/>
  <c r="AF60" i="7"/>
  <c r="AE60" i="7"/>
  <c r="AV59" i="7"/>
  <c r="AF59" i="7"/>
  <c r="AE59" i="7"/>
  <c r="AV58" i="7"/>
  <c r="AF58" i="7"/>
  <c r="AE58" i="7"/>
  <c r="AV57" i="7"/>
  <c r="AF57" i="7"/>
  <c r="AE57" i="7"/>
  <c r="AV56" i="7"/>
  <c r="AF56" i="7"/>
  <c r="AE56" i="7"/>
  <c r="AV55" i="7"/>
  <c r="AF55" i="7"/>
  <c r="AE55" i="7"/>
  <c r="AV54" i="7"/>
  <c r="AF54" i="7"/>
  <c r="AE54" i="7"/>
  <c r="AV53" i="7"/>
  <c r="AF53" i="7"/>
  <c r="AE53" i="7"/>
  <c r="AV52" i="7"/>
  <c r="AF52" i="7"/>
  <c r="AE52" i="7"/>
  <c r="AV51" i="7"/>
  <c r="AF51" i="7"/>
  <c r="AE51" i="7"/>
  <c r="AV50" i="7"/>
  <c r="AF50" i="7"/>
  <c r="AE50" i="7"/>
  <c r="AV49" i="7"/>
  <c r="AF49" i="7"/>
  <c r="AE49" i="7"/>
  <c r="AV48" i="7"/>
  <c r="AF48" i="7"/>
  <c r="AE48" i="7"/>
  <c r="AV47" i="7"/>
  <c r="AF47" i="7"/>
  <c r="AE47" i="7"/>
  <c r="AV46" i="7"/>
  <c r="AF46" i="7"/>
  <c r="AE46" i="7"/>
  <c r="AV45" i="7"/>
  <c r="AF45" i="7"/>
  <c r="AE45" i="7"/>
  <c r="AV44" i="7"/>
  <c r="AF44" i="7"/>
  <c r="AE44" i="7"/>
  <c r="AV43" i="7"/>
  <c r="AF43" i="7"/>
  <c r="AE43" i="7"/>
  <c r="AV42" i="7"/>
  <c r="AF42" i="7"/>
  <c r="AE42" i="7"/>
  <c r="AV41" i="7"/>
  <c r="AF41" i="7"/>
  <c r="AE41" i="7"/>
  <c r="AV40" i="7"/>
  <c r="AF40" i="7"/>
  <c r="AE40" i="7"/>
  <c r="AV39" i="7"/>
  <c r="AF39" i="7"/>
  <c r="AE39" i="7"/>
  <c r="AV38" i="7"/>
  <c r="AF38" i="7"/>
  <c r="AE38" i="7"/>
  <c r="AV37" i="7"/>
  <c r="AF37" i="7"/>
  <c r="AE37" i="7"/>
  <c r="AV36" i="7"/>
  <c r="AF36" i="7"/>
  <c r="AE36" i="7"/>
  <c r="AV35" i="7"/>
  <c r="AF35" i="7"/>
  <c r="AE35" i="7"/>
  <c r="AV34" i="7"/>
  <c r="AF34" i="7"/>
  <c r="AE34" i="7"/>
  <c r="AV33" i="7"/>
  <c r="AF33" i="7"/>
  <c r="AE33" i="7"/>
  <c r="AV32" i="7"/>
  <c r="AF32" i="7"/>
  <c r="AE32" i="7"/>
  <c r="AV31" i="7"/>
  <c r="AF31" i="7"/>
  <c r="AE31" i="7"/>
  <c r="AV30" i="7"/>
  <c r="AF30" i="7"/>
  <c r="AE30" i="7"/>
  <c r="AV29" i="7"/>
  <c r="AF29" i="7"/>
  <c r="AE29" i="7"/>
  <c r="AV28" i="7"/>
  <c r="AF28" i="7"/>
  <c r="AE28" i="7"/>
  <c r="AV27" i="7"/>
  <c r="AF27" i="7"/>
  <c r="AE27" i="7"/>
  <c r="AV26" i="7"/>
  <c r="AF26" i="7"/>
  <c r="AE26" i="7"/>
  <c r="AV25" i="7"/>
  <c r="AF25" i="7"/>
  <c r="AE25" i="7"/>
  <c r="AV24" i="7"/>
  <c r="AF24" i="7"/>
  <c r="AE24" i="7"/>
  <c r="AV23" i="7"/>
  <c r="AF23" i="7"/>
  <c r="AE23" i="7"/>
  <c r="AV22" i="7"/>
  <c r="AF22" i="7"/>
  <c r="AE22" i="7"/>
  <c r="AV21" i="7"/>
  <c r="AF21" i="7"/>
  <c r="AE21" i="7"/>
  <c r="AV20" i="7"/>
  <c r="AF20" i="7"/>
  <c r="AE20" i="7"/>
  <c r="AV19" i="7"/>
  <c r="AF19" i="7"/>
  <c r="AE19" i="7"/>
  <c r="AV18" i="7"/>
  <c r="AF18" i="7"/>
  <c r="AE18" i="7"/>
  <c r="AV17" i="7"/>
  <c r="AF17" i="7"/>
  <c r="AE17" i="7"/>
  <c r="AV16" i="7"/>
  <c r="AF16" i="7"/>
  <c r="AE16" i="7"/>
  <c r="AV15" i="7"/>
  <c r="AF15" i="7"/>
  <c r="AE15" i="7"/>
  <c r="AV14" i="7"/>
  <c r="AF14" i="7"/>
  <c r="AE14" i="7"/>
  <c r="AV13" i="7"/>
  <c r="AF13" i="7"/>
  <c r="AE13" i="7"/>
  <c r="AV12" i="7"/>
  <c r="AF12" i="7"/>
  <c r="AE12" i="7"/>
  <c r="AV11" i="7"/>
  <c r="AF11" i="7"/>
  <c r="AE11" i="7"/>
  <c r="AV10" i="7"/>
  <c r="AF10" i="7"/>
  <c r="AE10" i="7"/>
  <c r="AV9" i="7"/>
  <c r="AF9" i="7"/>
  <c r="AE9" i="7"/>
  <c r="AV7" i="7"/>
  <c r="AF7" i="7"/>
  <c r="AE7" i="7"/>
  <c r="AV6" i="7"/>
  <c r="AF6" i="7"/>
  <c r="AE6" i="7"/>
  <c r="AV5" i="7"/>
  <c r="AF5" i="7"/>
  <c r="AE5" i="7"/>
  <c r="H5" i="7"/>
  <c r="AG5" i="7" s="1"/>
  <c r="I5" i="7"/>
  <c r="AH5" i="7" s="1"/>
  <c r="J5" i="7"/>
  <c r="AI5" i="7" s="1"/>
  <c r="H6" i="7"/>
  <c r="AG6" i="7" s="1"/>
  <c r="I6" i="7"/>
  <c r="AH6" i="7" s="1"/>
  <c r="J6" i="7"/>
  <c r="AI6" i="7" s="1"/>
  <c r="H7" i="7"/>
  <c r="AG7" i="7" s="1"/>
  <c r="I7" i="7"/>
  <c r="AH7" i="7" s="1"/>
  <c r="J7" i="7"/>
  <c r="AI7" i="7" s="1"/>
  <c r="H9" i="7"/>
  <c r="AG9" i="7" s="1"/>
  <c r="I9" i="7"/>
  <c r="AH9" i="7" s="1"/>
  <c r="J9" i="7"/>
  <c r="AI9" i="7" s="1"/>
  <c r="H10" i="7"/>
  <c r="I10" i="7"/>
  <c r="AH10" i="7" s="1"/>
  <c r="J10" i="7"/>
  <c r="AI10" i="7" s="1"/>
  <c r="H11" i="7"/>
  <c r="AG11" i="7" s="1"/>
  <c r="I11" i="7"/>
  <c r="AH11" i="7" s="1"/>
  <c r="J11" i="7"/>
  <c r="AI11" i="7" s="1"/>
  <c r="H12" i="7"/>
  <c r="AG12" i="7" s="1"/>
  <c r="I12" i="7"/>
  <c r="AH12" i="7" s="1"/>
  <c r="J12" i="7"/>
  <c r="AI12" i="7" s="1"/>
  <c r="H13" i="7"/>
  <c r="AG13" i="7" s="1"/>
  <c r="I13" i="7"/>
  <c r="AH13" i="7" s="1"/>
  <c r="J13" i="7"/>
  <c r="AI13" i="7" s="1"/>
  <c r="H14" i="7"/>
  <c r="AG14" i="7" s="1"/>
  <c r="I14" i="7"/>
  <c r="AH14" i="7" s="1"/>
  <c r="J14" i="7"/>
  <c r="AI14" i="7" s="1"/>
  <c r="H15" i="7"/>
  <c r="AG15" i="7" s="1"/>
  <c r="I15" i="7"/>
  <c r="AH15" i="7" s="1"/>
  <c r="J15" i="7"/>
  <c r="AI15" i="7" s="1"/>
  <c r="H16" i="7"/>
  <c r="AG16" i="7" s="1"/>
  <c r="I16" i="7"/>
  <c r="AH16" i="7" s="1"/>
  <c r="J16" i="7"/>
  <c r="AI16" i="7" s="1"/>
  <c r="H17" i="7"/>
  <c r="AG17" i="7" s="1"/>
  <c r="I17" i="7"/>
  <c r="AH17" i="7" s="1"/>
  <c r="J17" i="7"/>
  <c r="AI17" i="7" s="1"/>
  <c r="H18" i="7"/>
  <c r="AG18" i="7" s="1"/>
  <c r="I18" i="7"/>
  <c r="AH18" i="7" s="1"/>
  <c r="J18" i="7"/>
  <c r="AI18" i="7" s="1"/>
  <c r="H19" i="7"/>
  <c r="AG19" i="7" s="1"/>
  <c r="I19" i="7"/>
  <c r="AH19" i="7" s="1"/>
  <c r="J19" i="7"/>
  <c r="AI19" i="7" s="1"/>
  <c r="H20" i="7"/>
  <c r="AG20" i="7" s="1"/>
  <c r="I20" i="7"/>
  <c r="AH20" i="7" s="1"/>
  <c r="J20" i="7"/>
  <c r="AI20" i="7" s="1"/>
  <c r="H21" i="7"/>
  <c r="AG21" i="7" s="1"/>
  <c r="I21" i="7"/>
  <c r="AH21" i="7" s="1"/>
  <c r="J21" i="7"/>
  <c r="AI21" i="7" s="1"/>
  <c r="H22" i="7"/>
  <c r="I22" i="7"/>
  <c r="AH22" i="7" s="1"/>
  <c r="J22" i="7"/>
  <c r="AI22" i="7" s="1"/>
  <c r="H23" i="7"/>
  <c r="AG23" i="7" s="1"/>
  <c r="I23" i="7"/>
  <c r="AH23" i="7" s="1"/>
  <c r="J23" i="7"/>
  <c r="AI23" i="7" s="1"/>
  <c r="H24" i="7"/>
  <c r="AG24" i="7" s="1"/>
  <c r="I24" i="7"/>
  <c r="AH24" i="7" s="1"/>
  <c r="J24" i="7"/>
  <c r="AI24" i="7" s="1"/>
  <c r="H25" i="7"/>
  <c r="AG25" i="7" s="1"/>
  <c r="I25" i="7"/>
  <c r="AH25" i="7" s="1"/>
  <c r="J25" i="7"/>
  <c r="AI25" i="7" s="1"/>
  <c r="H26" i="7"/>
  <c r="AG26" i="7" s="1"/>
  <c r="I26" i="7"/>
  <c r="AH26" i="7" s="1"/>
  <c r="J26" i="7"/>
  <c r="AI26" i="7" s="1"/>
  <c r="H27" i="7"/>
  <c r="AG27" i="7" s="1"/>
  <c r="I27" i="7"/>
  <c r="AH27" i="7" s="1"/>
  <c r="J27" i="7"/>
  <c r="AI27" i="7" s="1"/>
  <c r="H28" i="7"/>
  <c r="AG28" i="7" s="1"/>
  <c r="I28" i="7"/>
  <c r="AH28" i="7" s="1"/>
  <c r="J28" i="7"/>
  <c r="AI28" i="7" s="1"/>
  <c r="H29" i="7"/>
  <c r="AG29" i="7" s="1"/>
  <c r="I29" i="7"/>
  <c r="AH29" i="7" s="1"/>
  <c r="J29" i="7"/>
  <c r="AI29" i="7" s="1"/>
  <c r="H30" i="7"/>
  <c r="I30" i="7"/>
  <c r="AH30" i="7" s="1"/>
  <c r="J30" i="7"/>
  <c r="AI30" i="7" s="1"/>
  <c r="H31" i="7"/>
  <c r="AG31" i="7" s="1"/>
  <c r="I31" i="7"/>
  <c r="AH31" i="7" s="1"/>
  <c r="J31" i="7"/>
  <c r="AI31" i="7" s="1"/>
  <c r="H32" i="7"/>
  <c r="AG32" i="7" s="1"/>
  <c r="I32" i="7"/>
  <c r="AH32" i="7" s="1"/>
  <c r="J32" i="7"/>
  <c r="AI32" i="7" s="1"/>
  <c r="H33" i="7"/>
  <c r="AG33" i="7" s="1"/>
  <c r="I33" i="7"/>
  <c r="AH33" i="7" s="1"/>
  <c r="J33" i="7"/>
  <c r="AI33" i="7" s="1"/>
  <c r="H34" i="7"/>
  <c r="AG34" i="7" s="1"/>
  <c r="I34" i="7"/>
  <c r="AH34" i="7" s="1"/>
  <c r="J34" i="7"/>
  <c r="AI34" i="7" s="1"/>
  <c r="H35" i="7"/>
  <c r="AG35" i="7" s="1"/>
  <c r="I35" i="7"/>
  <c r="AH35" i="7" s="1"/>
  <c r="J35" i="7"/>
  <c r="AI35" i="7" s="1"/>
  <c r="H36" i="7"/>
  <c r="AG36" i="7" s="1"/>
  <c r="I36" i="7"/>
  <c r="AH36" i="7" s="1"/>
  <c r="J36" i="7"/>
  <c r="AI36" i="7" s="1"/>
  <c r="H37" i="7"/>
  <c r="AG37" i="7" s="1"/>
  <c r="I37" i="7"/>
  <c r="AH37" i="7" s="1"/>
  <c r="J37" i="7"/>
  <c r="AI37" i="7" s="1"/>
  <c r="H38" i="7"/>
  <c r="AG38" i="7" s="1"/>
  <c r="I38" i="7"/>
  <c r="AH38" i="7" s="1"/>
  <c r="J38" i="7"/>
  <c r="AI38" i="7" s="1"/>
  <c r="H39" i="7"/>
  <c r="AG39" i="7" s="1"/>
  <c r="I39" i="7"/>
  <c r="AH39" i="7" s="1"/>
  <c r="J39" i="7"/>
  <c r="AI39" i="7" s="1"/>
  <c r="H40" i="7"/>
  <c r="AG40" i="7" s="1"/>
  <c r="I40" i="7"/>
  <c r="AH40" i="7" s="1"/>
  <c r="J40" i="7"/>
  <c r="AI40" i="7" s="1"/>
  <c r="H41" i="7"/>
  <c r="I41" i="7"/>
  <c r="AH41" i="7" s="1"/>
  <c r="J41" i="7"/>
  <c r="AI41" i="7" s="1"/>
  <c r="H42" i="7"/>
  <c r="AG42" i="7" s="1"/>
  <c r="I42" i="7"/>
  <c r="AH42" i="7" s="1"/>
  <c r="J42" i="7"/>
  <c r="AI42" i="7" s="1"/>
  <c r="H43" i="7"/>
  <c r="AG43" i="7" s="1"/>
  <c r="I43" i="7"/>
  <c r="AH43" i="7" s="1"/>
  <c r="J43" i="7"/>
  <c r="AI43" i="7" s="1"/>
  <c r="H44" i="7"/>
  <c r="AG44" i="7" s="1"/>
  <c r="I44" i="7"/>
  <c r="AH44" i="7" s="1"/>
  <c r="J44" i="7"/>
  <c r="AI44" i="7" s="1"/>
  <c r="H45" i="7"/>
  <c r="AG45" i="7" s="1"/>
  <c r="I45" i="7"/>
  <c r="AH45" i="7" s="1"/>
  <c r="J45" i="7"/>
  <c r="AI45" i="7" s="1"/>
  <c r="H46" i="7"/>
  <c r="AG46" i="7" s="1"/>
  <c r="I46" i="7"/>
  <c r="AH46" i="7" s="1"/>
  <c r="J46" i="7"/>
  <c r="AI46" i="7" s="1"/>
  <c r="H47" i="7"/>
  <c r="AG47" i="7" s="1"/>
  <c r="I47" i="7"/>
  <c r="AH47" i="7" s="1"/>
  <c r="J47" i="7"/>
  <c r="AI47" i="7"/>
  <c r="H48" i="7"/>
  <c r="AG48" i="7" s="1"/>
  <c r="I48" i="7"/>
  <c r="AH48" i="7" s="1"/>
  <c r="J48" i="7"/>
  <c r="AI48" i="7" s="1"/>
  <c r="H49" i="7"/>
  <c r="AG49" i="7" s="1"/>
  <c r="I49" i="7"/>
  <c r="AH49" i="7" s="1"/>
  <c r="J49" i="7"/>
  <c r="AI49" i="7" s="1"/>
  <c r="H50" i="7"/>
  <c r="AG50" i="7" s="1"/>
  <c r="I50" i="7"/>
  <c r="AH50" i="7" s="1"/>
  <c r="J50" i="7"/>
  <c r="AI50" i="7" s="1"/>
  <c r="H51" i="7"/>
  <c r="I51" i="7"/>
  <c r="AH51" i="7" s="1"/>
  <c r="J51" i="7"/>
  <c r="AI51" i="7" s="1"/>
  <c r="H52" i="7"/>
  <c r="AG52" i="7" s="1"/>
  <c r="I52" i="7"/>
  <c r="AH52" i="7" s="1"/>
  <c r="J52" i="7"/>
  <c r="AI52" i="7" s="1"/>
  <c r="H53" i="7"/>
  <c r="AG53" i="7" s="1"/>
  <c r="I53" i="7"/>
  <c r="AH53" i="7" s="1"/>
  <c r="J53" i="7"/>
  <c r="AI53" i="7" s="1"/>
  <c r="H54" i="7"/>
  <c r="AG54" i="7" s="1"/>
  <c r="I54" i="7"/>
  <c r="AH54" i="7" s="1"/>
  <c r="J54" i="7"/>
  <c r="AI54" i="7" s="1"/>
  <c r="H55" i="7"/>
  <c r="AG55" i="7" s="1"/>
  <c r="I55" i="7"/>
  <c r="AH55" i="7" s="1"/>
  <c r="J55" i="7"/>
  <c r="AI55" i="7" s="1"/>
  <c r="H56" i="7"/>
  <c r="AG56" i="7" s="1"/>
  <c r="I56" i="7"/>
  <c r="AH56" i="7" s="1"/>
  <c r="J56" i="7"/>
  <c r="AI56" i="7" s="1"/>
  <c r="H57" i="7"/>
  <c r="AG57" i="7" s="1"/>
  <c r="I57" i="7"/>
  <c r="AH57" i="7" s="1"/>
  <c r="J57" i="7"/>
  <c r="AI57" i="7" s="1"/>
  <c r="H58" i="7"/>
  <c r="AG58" i="7" s="1"/>
  <c r="I58" i="7"/>
  <c r="AH58" i="7" s="1"/>
  <c r="J58" i="7"/>
  <c r="AI58" i="7" s="1"/>
  <c r="H59" i="7"/>
  <c r="AG59" i="7" s="1"/>
  <c r="I59" i="7"/>
  <c r="AH59" i="7" s="1"/>
  <c r="J59" i="7"/>
  <c r="AI59" i="7" s="1"/>
  <c r="H60" i="7"/>
  <c r="AG60" i="7" s="1"/>
  <c r="I60" i="7"/>
  <c r="AH60" i="7" s="1"/>
  <c r="J60" i="7"/>
  <c r="AI60" i="7" s="1"/>
  <c r="H61" i="7"/>
  <c r="AG61" i="7" s="1"/>
  <c r="I61" i="7"/>
  <c r="AH61" i="7" s="1"/>
  <c r="J61" i="7"/>
  <c r="AI61" i="7" s="1"/>
  <c r="H62" i="7"/>
  <c r="AG62" i="7" s="1"/>
  <c r="I62" i="7"/>
  <c r="AH62" i="7" s="1"/>
  <c r="J62" i="7"/>
  <c r="AI62" i="7" s="1"/>
  <c r="H63" i="7"/>
  <c r="AG63" i="7" s="1"/>
  <c r="I63" i="7"/>
  <c r="AH63" i="7" s="1"/>
  <c r="J63" i="7"/>
  <c r="AI63" i="7" s="1"/>
  <c r="H65" i="7"/>
  <c r="AG65" i="7" s="1"/>
  <c r="I65" i="7"/>
  <c r="AH65" i="7" s="1"/>
  <c r="J65" i="7"/>
  <c r="AI65" i="7" s="1"/>
  <c r="H66" i="7"/>
  <c r="AG66" i="7" s="1"/>
  <c r="I66" i="7"/>
  <c r="AH66" i="7" s="1"/>
  <c r="J66" i="7"/>
  <c r="AI66" i="7" s="1"/>
  <c r="H67" i="7"/>
  <c r="AG67" i="7" s="1"/>
  <c r="I67" i="7"/>
  <c r="AH67" i="7" s="1"/>
  <c r="J67" i="7"/>
  <c r="AI67" i="7" s="1"/>
  <c r="H68" i="7"/>
  <c r="AG68" i="7" s="1"/>
  <c r="I68" i="7"/>
  <c r="AH68" i="7" s="1"/>
  <c r="J68" i="7"/>
  <c r="AI68" i="7" s="1"/>
  <c r="H69" i="7"/>
  <c r="AG69" i="7" s="1"/>
  <c r="I69" i="7"/>
  <c r="AH69" i="7" s="1"/>
  <c r="J69" i="7"/>
  <c r="AI69" i="7" s="1"/>
  <c r="H70" i="7"/>
  <c r="AG70" i="7" s="1"/>
  <c r="I70" i="7"/>
  <c r="AH70" i="7" s="1"/>
  <c r="J70" i="7"/>
  <c r="AI70" i="7" s="1"/>
  <c r="H71" i="7"/>
  <c r="AG71" i="7" s="1"/>
  <c r="I71" i="7"/>
  <c r="AH71" i="7" s="1"/>
  <c r="J71" i="7"/>
  <c r="AI71" i="7" s="1"/>
  <c r="H72" i="7"/>
  <c r="AG72" i="7" s="1"/>
  <c r="I72" i="7"/>
  <c r="AH72" i="7" s="1"/>
  <c r="J72" i="7"/>
  <c r="AI72" i="7" s="1"/>
  <c r="H73" i="7"/>
  <c r="AG73" i="7" s="1"/>
  <c r="I73" i="7"/>
  <c r="AH73" i="7" s="1"/>
  <c r="J73" i="7"/>
  <c r="AI73" i="7" s="1"/>
  <c r="H74" i="7"/>
  <c r="AG74" i="7" s="1"/>
  <c r="I74" i="7"/>
  <c r="AH74" i="7" s="1"/>
  <c r="J74" i="7"/>
  <c r="AI74" i="7" s="1"/>
  <c r="H75" i="7"/>
  <c r="AG75" i="7" s="1"/>
  <c r="I75" i="7"/>
  <c r="AH75" i="7" s="1"/>
  <c r="J75" i="7"/>
  <c r="AI75" i="7" s="1"/>
  <c r="H76" i="7"/>
  <c r="AG76" i="7" s="1"/>
  <c r="I76" i="7"/>
  <c r="AH76" i="7" s="1"/>
  <c r="J76" i="7"/>
  <c r="AI76" i="7" s="1"/>
  <c r="H77" i="7"/>
  <c r="AG77" i="7" s="1"/>
  <c r="I77" i="7"/>
  <c r="AH77" i="7" s="1"/>
  <c r="J77" i="7"/>
  <c r="AI77" i="7" s="1"/>
  <c r="H79" i="7"/>
  <c r="AG79" i="7" s="1"/>
  <c r="I79" i="7"/>
  <c r="AH79" i="7" s="1"/>
  <c r="J79" i="7"/>
  <c r="AI79" i="7" s="1"/>
  <c r="H81" i="7"/>
  <c r="AG81" i="7" s="1"/>
  <c r="I81" i="7"/>
  <c r="AH81" i="7" s="1"/>
  <c r="J81" i="7"/>
  <c r="AI81" i="7" s="1"/>
  <c r="H82" i="7"/>
  <c r="AG82" i="7" s="1"/>
  <c r="I82" i="7"/>
  <c r="AH82" i="7" s="1"/>
  <c r="J82" i="7"/>
  <c r="AI82" i="7" s="1"/>
  <c r="H83" i="7"/>
  <c r="AG83" i="7" s="1"/>
  <c r="I83" i="7"/>
  <c r="AH83" i="7" s="1"/>
  <c r="J83" i="7"/>
  <c r="AI83" i="7" s="1"/>
  <c r="H84" i="7"/>
  <c r="AG84" i="7" s="1"/>
  <c r="I84" i="7"/>
  <c r="AH84" i="7" s="1"/>
  <c r="J84" i="7"/>
  <c r="AI84" i="7" s="1"/>
  <c r="H85" i="7"/>
  <c r="AG85" i="7" s="1"/>
  <c r="I85" i="7"/>
  <c r="AH85" i="7" s="1"/>
  <c r="J85" i="7"/>
  <c r="AI85" i="7" s="1"/>
  <c r="H86" i="7"/>
  <c r="AG86" i="7" s="1"/>
  <c r="I86" i="7"/>
  <c r="AH86" i="7" s="1"/>
  <c r="J86" i="7"/>
  <c r="AI86" i="7" s="1"/>
  <c r="H87" i="7"/>
  <c r="AG87" i="7" s="1"/>
  <c r="I87" i="7"/>
  <c r="AH87" i="7" s="1"/>
  <c r="J87" i="7"/>
  <c r="AI87" i="7" s="1"/>
  <c r="H89" i="7"/>
  <c r="AG89" i="7" s="1"/>
  <c r="I89" i="7"/>
  <c r="AH89" i="7" s="1"/>
  <c r="J89" i="7"/>
  <c r="AI89" i="7" s="1"/>
  <c r="H91" i="7"/>
  <c r="AG91" i="7" s="1"/>
  <c r="I91" i="7"/>
  <c r="AH91" i="7" s="1"/>
  <c r="J91" i="7"/>
  <c r="AI91" i="7" s="1"/>
  <c r="H92" i="7"/>
  <c r="AG92" i="7" s="1"/>
  <c r="I92" i="7"/>
  <c r="AH92" i="7" s="1"/>
  <c r="J92" i="7"/>
  <c r="AI92" i="7" s="1"/>
  <c r="H93" i="7"/>
  <c r="AG93" i="7" s="1"/>
  <c r="I93" i="7"/>
  <c r="AH93" i="7" s="1"/>
  <c r="J93" i="7"/>
  <c r="AI93" i="7" s="1"/>
  <c r="H94" i="7"/>
  <c r="AG94" i="7" s="1"/>
  <c r="I94" i="7"/>
  <c r="AH94" i="7" s="1"/>
  <c r="J94" i="7"/>
  <c r="AI94" i="7" s="1"/>
  <c r="H95" i="7"/>
  <c r="AG95" i="7" s="1"/>
  <c r="I95" i="7"/>
  <c r="AH95" i="7" s="1"/>
  <c r="J95" i="7"/>
  <c r="AI95" i="7" s="1"/>
  <c r="H96" i="7"/>
  <c r="AG96" i="7" s="1"/>
  <c r="I96" i="7"/>
  <c r="AH96" i="7" s="1"/>
  <c r="J96" i="7"/>
  <c r="AI96" i="7" s="1"/>
  <c r="H97" i="7"/>
  <c r="AG97" i="7" s="1"/>
  <c r="I97" i="7"/>
  <c r="AH97" i="7" s="1"/>
  <c r="J97" i="7"/>
  <c r="AI97" i="7" s="1"/>
  <c r="H98" i="7"/>
  <c r="AG98" i="7" s="1"/>
  <c r="I98" i="7"/>
  <c r="AH98" i="7" s="1"/>
  <c r="J98" i="7"/>
  <c r="AI98" i="7" s="1"/>
  <c r="H99" i="7"/>
  <c r="AG99" i="7" s="1"/>
  <c r="I99" i="7"/>
  <c r="AH99" i="7" s="1"/>
  <c r="J99" i="7"/>
  <c r="AI99" i="7" s="1"/>
  <c r="H100" i="7"/>
  <c r="AG100" i="7" s="1"/>
  <c r="I100" i="7"/>
  <c r="AH100" i="7" s="1"/>
  <c r="J100" i="7"/>
  <c r="AI100" i="7" s="1"/>
  <c r="H101" i="7"/>
  <c r="AG101" i="7" s="1"/>
  <c r="I101" i="7"/>
  <c r="AH101" i="7" s="1"/>
  <c r="J101" i="7"/>
  <c r="AI101" i="7" s="1"/>
  <c r="H102" i="7"/>
  <c r="AG102" i="7" s="1"/>
  <c r="I102" i="7"/>
  <c r="AH102" i="7" s="1"/>
  <c r="J102" i="7"/>
  <c r="AI102" i="7" s="1"/>
  <c r="H103" i="7"/>
  <c r="AG103" i="7" s="1"/>
  <c r="I103" i="7"/>
  <c r="AH103" i="7" s="1"/>
  <c r="J103" i="7"/>
  <c r="AI103" i="7" s="1"/>
  <c r="H104" i="7"/>
  <c r="AG104" i="7" s="1"/>
  <c r="I104" i="7"/>
  <c r="AH104" i="7" s="1"/>
  <c r="J104" i="7"/>
  <c r="AI104" i="7" s="1"/>
  <c r="H105" i="7"/>
  <c r="AG105" i="7" s="1"/>
  <c r="I105" i="7"/>
  <c r="AH105" i="7" s="1"/>
  <c r="J105" i="7"/>
  <c r="AI105" i="7" s="1"/>
  <c r="H106" i="7"/>
  <c r="AG106" i="7" s="1"/>
  <c r="I106" i="7"/>
  <c r="AH106" i="7" s="1"/>
  <c r="J106" i="7"/>
  <c r="AI106" i="7" s="1"/>
  <c r="H107" i="7"/>
  <c r="AG107" i="7" s="1"/>
  <c r="I107" i="7"/>
  <c r="AH107" i="7" s="1"/>
  <c r="J107" i="7"/>
  <c r="AI107" i="7" s="1"/>
  <c r="H108" i="7"/>
  <c r="AG108" i="7" s="1"/>
  <c r="I108" i="7"/>
  <c r="AH108" i="7" s="1"/>
  <c r="J108" i="7"/>
  <c r="AI108" i="7" s="1"/>
  <c r="H109" i="7"/>
  <c r="AG109" i="7" s="1"/>
  <c r="I109" i="7"/>
  <c r="AH109" i="7" s="1"/>
  <c r="J109" i="7"/>
  <c r="AI109" i="7" s="1"/>
  <c r="H110" i="7"/>
  <c r="AG110" i="7" s="1"/>
  <c r="I110" i="7"/>
  <c r="AH110" i="7" s="1"/>
  <c r="J110" i="7"/>
  <c r="AI110" i="7" s="1"/>
  <c r="H111" i="7"/>
  <c r="AG111" i="7" s="1"/>
  <c r="I111" i="7"/>
  <c r="AH111" i="7" s="1"/>
  <c r="J111" i="7"/>
  <c r="AI111" i="7" s="1"/>
  <c r="H112" i="7"/>
  <c r="AG112" i="7" s="1"/>
  <c r="I112" i="7"/>
  <c r="AH112" i="7" s="1"/>
  <c r="J112" i="7"/>
  <c r="AI112" i="7" s="1"/>
  <c r="H113" i="7"/>
  <c r="AG113" i="7" s="1"/>
  <c r="I113" i="7"/>
  <c r="AH113" i="7" s="1"/>
  <c r="J113" i="7"/>
  <c r="AI113" i="7" s="1"/>
  <c r="H114" i="7"/>
  <c r="AG114" i="7" s="1"/>
  <c r="I114" i="7"/>
  <c r="AH114" i="7" s="1"/>
  <c r="J114" i="7"/>
  <c r="AI114" i="7" s="1"/>
  <c r="H115" i="7"/>
  <c r="AG115" i="7" s="1"/>
  <c r="I115" i="7"/>
  <c r="AH115" i="7" s="1"/>
  <c r="J115" i="7"/>
  <c r="AI115" i="7" s="1"/>
  <c r="H116" i="7"/>
  <c r="AG116" i="7" s="1"/>
  <c r="I116" i="7"/>
  <c r="AH116" i="7" s="1"/>
  <c r="J116" i="7"/>
  <c r="AI116" i="7" s="1"/>
  <c r="H117" i="7"/>
  <c r="AG117" i="7" s="1"/>
  <c r="I117" i="7"/>
  <c r="AH117" i="7" s="1"/>
  <c r="J117" i="7"/>
  <c r="AI117" i="7" s="1"/>
  <c r="H118" i="7"/>
  <c r="AG118" i="7" s="1"/>
  <c r="I118" i="7"/>
  <c r="AH118" i="7" s="1"/>
  <c r="J118" i="7"/>
  <c r="AI118" i="7" s="1"/>
  <c r="H119" i="7"/>
  <c r="AG119" i="7" s="1"/>
  <c r="I119" i="7"/>
  <c r="AH119" i="7" s="1"/>
  <c r="J119" i="7"/>
  <c r="AI119" i="7" s="1"/>
  <c r="H120" i="7"/>
  <c r="AG120" i="7" s="1"/>
  <c r="I120" i="7"/>
  <c r="AH120" i="7" s="1"/>
  <c r="J120" i="7"/>
  <c r="AI120" i="7" s="1"/>
  <c r="H121" i="7"/>
  <c r="AG121" i="7" s="1"/>
  <c r="I121" i="7"/>
  <c r="AH121" i="7" s="1"/>
  <c r="J121" i="7"/>
  <c r="AI121" i="7" s="1"/>
  <c r="H122" i="7"/>
  <c r="AG122" i="7" s="1"/>
  <c r="I122" i="7"/>
  <c r="AH122" i="7" s="1"/>
  <c r="J122" i="7"/>
  <c r="AI122" i="7" s="1"/>
  <c r="H123" i="7"/>
  <c r="AG123" i="7" s="1"/>
  <c r="I123" i="7"/>
  <c r="AH123" i="7" s="1"/>
  <c r="J123" i="7"/>
  <c r="AI123" i="7" s="1"/>
  <c r="H124" i="7"/>
  <c r="AG124" i="7" s="1"/>
  <c r="I124" i="7"/>
  <c r="AH124" i="7" s="1"/>
  <c r="J124" i="7"/>
  <c r="AI124" i="7" s="1"/>
  <c r="H125" i="7"/>
  <c r="AG125" i="7" s="1"/>
  <c r="I125" i="7"/>
  <c r="AH125" i="7" s="1"/>
  <c r="J125" i="7"/>
  <c r="AI125" i="7" s="1"/>
  <c r="H126" i="7"/>
  <c r="AG126" i="7" s="1"/>
  <c r="I126" i="7"/>
  <c r="AH126" i="7" s="1"/>
  <c r="J126" i="7"/>
  <c r="AI126" i="7" s="1"/>
  <c r="H127" i="7"/>
  <c r="AG127" i="7" s="1"/>
  <c r="I127" i="7"/>
  <c r="AH127" i="7" s="1"/>
  <c r="J127" i="7"/>
  <c r="AI127" i="7" s="1"/>
  <c r="H128" i="7"/>
  <c r="AG128" i="7" s="1"/>
  <c r="I128" i="7"/>
  <c r="AH128" i="7" s="1"/>
  <c r="J128" i="7"/>
  <c r="AI128" i="7" s="1"/>
  <c r="H129" i="7"/>
  <c r="AG129" i="7" s="1"/>
  <c r="I129" i="7"/>
  <c r="AH129" i="7" s="1"/>
  <c r="J129" i="7"/>
  <c r="AI129" i="7" s="1"/>
  <c r="H130" i="7"/>
  <c r="AG130" i="7" s="1"/>
  <c r="I130" i="7"/>
  <c r="AH130" i="7" s="1"/>
  <c r="J130" i="7"/>
  <c r="AI130" i="7" s="1"/>
  <c r="H131" i="7"/>
  <c r="AG131" i="7" s="1"/>
  <c r="I131" i="7"/>
  <c r="AH131" i="7" s="1"/>
  <c r="J131" i="7"/>
  <c r="AI131" i="7" s="1"/>
  <c r="H132" i="7"/>
  <c r="AG132" i="7" s="1"/>
  <c r="I132" i="7"/>
  <c r="AH132" i="7" s="1"/>
  <c r="J132" i="7"/>
  <c r="AI132" i="7" s="1"/>
  <c r="H133" i="7"/>
  <c r="AG133" i="7" s="1"/>
  <c r="I133" i="7"/>
  <c r="AH133" i="7" s="1"/>
  <c r="J133" i="7"/>
  <c r="AI133" i="7" s="1"/>
  <c r="H134" i="7"/>
  <c r="AG134" i="7" s="1"/>
  <c r="I134" i="7"/>
  <c r="AH134" i="7" s="1"/>
  <c r="J134" i="7"/>
  <c r="AI134" i="7" s="1"/>
  <c r="H135" i="7"/>
  <c r="AG135" i="7" s="1"/>
  <c r="I135" i="7"/>
  <c r="AH135" i="7" s="1"/>
  <c r="J135" i="7"/>
  <c r="AI135" i="7" s="1"/>
  <c r="H136" i="7"/>
  <c r="AG136" i="7" s="1"/>
  <c r="I136" i="7"/>
  <c r="AH136" i="7" s="1"/>
  <c r="J136" i="7"/>
  <c r="AI136" i="7" s="1"/>
  <c r="H137" i="7"/>
  <c r="AG137" i="7" s="1"/>
  <c r="I137" i="7"/>
  <c r="AH137" i="7" s="1"/>
  <c r="J137" i="7"/>
  <c r="AI137" i="7" s="1"/>
  <c r="H138" i="7"/>
  <c r="AG138" i="7" s="1"/>
  <c r="I138" i="7"/>
  <c r="AH138" i="7" s="1"/>
  <c r="J138" i="7"/>
  <c r="AI138" i="7" s="1"/>
  <c r="H139" i="7"/>
  <c r="AG139" i="7" s="1"/>
  <c r="I139" i="7"/>
  <c r="AH139" i="7" s="1"/>
  <c r="J139" i="7"/>
  <c r="AI139" i="7" s="1"/>
  <c r="H140" i="7"/>
  <c r="AG140" i="7" s="1"/>
  <c r="I140" i="7"/>
  <c r="AH140" i="7" s="1"/>
  <c r="J140" i="7"/>
  <c r="AI140" i="7" s="1"/>
  <c r="H141" i="7"/>
  <c r="AG141" i="7" s="1"/>
  <c r="I141" i="7"/>
  <c r="AH141" i="7" s="1"/>
  <c r="J141" i="7"/>
  <c r="AI141" i="7" s="1"/>
  <c r="H142" i="7"/>
  <c r="AG142" i="7" s="1"/>
  <c r="I142" i="7"/>
  <c r="AH142" i="7" s="1"/>
  <c r="J142" i="7"/>
  <c r="AI142" i="7" s="1"/>
  <c r="H143" i="7"/>
  <c r="AG143" i="7" s="1"/>
  <c r="I143" i="7"/>
  <c r="AH143" i="7" s="1"/>
  <c r="J143" i="7"/>
  <c r="AI143" i="7" s="1"/>
  <c r="H144" i="7"/>
  <c r="AG144" i="7" s="1"/>
  <c r="I144" i="7"/>
  <c r="AH144" i="7" s="1"/>
  <c r="J144" i="7"/>
  <c r="AI144" i="7" s="1"/>
  <c r="H145" i="7"/>
  <c r="AG145" i="7" s="1"/>
  <c r="I145" i="7"/>
  <c r="AH145" i="7" s="1"/>
  <c r="J145" i="7"/>
  <c r="AI145" i="7" s="1"/>
  <c r="H146" i="7"/>
  <c r="AG146" i="7" s="1"/>
  <c r="I146" i="7"/>
  <c r="AH146" i="7" s="1"/>
  <c r="J146" i="7"/>
  <c r="AI146" i="7" s="1"/>
  <c r="H147" i="7"/>
  <c r="AG147" i="7" s="1"/>
  <c r="I147" i="7"/>
  <c r="AH147" i="7" s="1"/>
  <c r="J147" i="7"/>
  <c r="AI147" i="7" s="1"/>
  <c r="H148" i="7"/>
  <c r="AG148" i="7" s="1"/>
  <c r="I148" i="7"/>
  <c r="AH148" i="7" s="1"/>
  <c r="J148" i="7"/>
  <c r="AI148" i="7" s="1"/>
  <c r="H149" i="7"/>
  <c r="AG149" i="7" s="1"/>
  <c r="I149" i="7"/>
  <c r="AH149" i="7" s="1"/>
  <c r="J149" i="7"/>
  <c r="AI149" i="7" s="1"/>
  <c r="H150" i="7"/>
  <c r="AG150" i="7" s="1"/>
  <c r="I150" i="7"/>
  <c r="AH150" i="7" s="1"/>
  <c r="J150" i="7"/>
  <c r="AI150" i="7" s="1"/>
  <c r="H151" i="7"/>
  <c r="AG151" i="7" s="1"/>
  <c r="I151" i="7"/>
  <c r="AH151" i="7" s="1"/>
  <c r="J151" i="7"/>
  <c r="AI151" i="7" s="1"/>
  <c r="H152" i="7"/>
  <c r="AG152" i="7" s="1"/>
  <c r="I152" i="7"/>
  <c r="AH152" i="7" s="1"/>
  <c r="J152" i="7"/>
  <c r="AI152" i="7" s="1"/>
  <c r="H153" i="7"/>
  <c r="AG153" i="7" s="1"/>
  <c r="I153" i="7"/>
  <c r="AH153" i="7" s="1"/>
  <c r="J153" i="7"/>
  <c r="AI153" i="7" s="1"/>
  <c r="H154" i="7"/>
  <c r="AG154" i="7" s="1"/>
  <c r="I154" i="7"/>
  <c r="AH154" i="7" s="1"/>
  <c r="J154" i="7"/>
  <c r="AI154" i="7" s="1"/>
  <c r="H155" i="7"/>
  <c r="AG155" i="7" s="1"/>
  <c r="I155" i="7"/>
  <c r="AH155" i="7" s="1"/>
  <c r="J155" i="7"/>
  <c r="AI155" i="7" s="1"/>
  <c r="H156" i="7"/>
  <c r="AG156" i="7" s="1"/>
  <c r="I156" i="7"/>
  <c r="AH156" i="7" s="1"/>
  <c r="J156" i="7"/>
  <c r="AI156" i="7" s="1"/>
  <c r="H157" i="7"/>
  <c r="AG157" i="7" s="1"/>
  <c r="I157" i="7"/>
  <c r="AH157" i="7" s="1"/>
  <c r="J157" i="7"/>
  <c r="AI157" i="7" s="1"/>
  <c r="H158" i="7"/>
  <c r="AG158" i="7" s="1"/>
  <c r="I158" i="7"/>
  <c r="AH158" i="7" s="1"/>
  <c r="J158" i="7"/>
  <c r="AI158" i="7" s="1"/>
  <c r="H159" i="7"/>
  <c r="AG159" i="7" s="1"/>
  <c r="I159" i="7"/>
  <c r="AH159" i="7" s="1"/>
  <c r="J159" i="7"/>
  <c r="AI159" i="7" s="1"/>
  <c r="H160" i="7"/>
  <c r="AG160" i="7" s="1"/>
  <c r="I160" i="7"/>
  <c r="AH160" i="7" s="1"/>
  <c r="J160" i="7"/>
  <c r="AI160" i="7" s="1"/>
  <c r="H161" i="7"/>
  <c r="AG161" i="7" s="1"/>
  <c r="I161" i="7"/>
  <c r="AH161" i="7" s="1"/>
  <c r="J161" i="7"/>
  <c r="AI161" i="7" s="1"/>
  <c r="H162" i="7"/>
  <c r="AG162" i="7" s="1"/>
  <c r="I162" i="7"/>
  <c r="AH162" i="7" s="1"/>
  <c r="J162" i="7"/>
  <c r="AI162" i="7" s="1"/>
  <c r="H163" i="7"/>
  <c r="AG163" i="7" s="1"/>
  <c r="I163" i="7"/>
  <c r="AH163" i="7" s="1"/>
  <c r="J163" i="7"/>
  <c r="AI163" i="7" s="1"/>
  <c r="H164" i="7"/>
  <c r="AG164" i="7" s="1"/>
  <c r="I164" i="7"/>
  <c r="AH164" i="7" s="1"/>
  <c r="J164" i="7"/>
  <c r="AI164" i="7" s="1"/>
  <c r="H165" i="7"/>
  <c r="AG165" i="7" s="1"/>
  <c r="I165" i="7"/>
  <c r="AH165" i="7" s="1"/>
  <c r="J165" i="7"/>
  <c r="AI165" i="7" s="1"/>
  <c r="H166" i="7"/>
  <c r="AG166" i="7" s="1"/>
  <c r="I166" i="7"/>
  <c r="AH166" i="7" s="1"/>
  <c r="J166" i="7"/>
  <c r="AI166" i="7" s="1"/>
  <c r="H167" i="7"/>
  <c r="AG167" i="7" s="1"/>
  <c r="I167" i="7"/>
  <c r="AH167" i="7" s="1"/>
  <c r="J167" i="7"/>
  <c r="AI167" i="7" s="1"/>
  <c r="H168" i="7"/>
  <c r="AG168" i="7" s="1"/>
  <c r="I168" i="7"/>
  <c r="AH168" i="7" s="1"/>
  <c r="J168" i="7"/>
  <c r="AI168" i="7" s="1"/>
  <c r="H169" i="7"/>
  <c r="AG169" i="7" s="1"/>
  <c r="I169" i="7"/>
  <c r="AH169" i="7" s="1"/>
  <c r="J169" i="7"/>
  <c r="AI169" i="7" s="1"/>
  <c r="H170" i="7"/>
  <c r="AG170" i="7" s="1"/>
  <c r="I170" i="7"/>
  <c r="AH170" i="7" s="1"/>
  <c r="J170" i="7"/>
  <c r="AI170" i="7" s="1"/>
  <c r="H171" i="7"/>
  <c r="AG171" i="7" s="1"/>
  <c r="I171" i="7"/>
  <c r="AH171" i="7" s="1"/>
  <c r="J171" i="7"/>
  <c r="AI171" i="7" s="1"/>
  <c r="H172" i="7"/>
  <c r="AG172" i="7" s="1"/>
  <c r="I172" i="7"/>
  <c r="AH172" i="7" s="1"/>
  <c r="J172" i="7"/>
  <c r="AI172" i="7" s="1"/>
  <c r="H173" i="7"/>
  <c r="AG173" i="7" s="1"/>
  <c r="I173" i="7"/>
  <c r="AH173" i="7" s="1"/>
  <c r="J173" i="7"/>
  <c r="AI173" i="7" s="1"/>
  <c r="H174" i="7"/>
  <c r="AG174" i="7" s="1"/>
  <c r="I174" i="7"/>
  <c r="AH174" i="7" s="1"/>
  <c r="J174" i="7"/>
  <c r="AI174" i="7" s="1"/>
  <c r="H175" i="7"/>
  <c r="AG175" i="7" s="1"/>
  <c r="I175" i="7"/>
  <c r="AH175" i="7" s="1"/>
  <c r="J175" i="7"/>
  <c r="AI175" i="7" s="1"/>
  <c r="H176" i="7"/>
  <c r="AG176" i="7" s="1"/>
  <c r="I176" i="7"/>
  <c r="AH176" i="7" s="1"/>
  <c r="J176" i="7"/>
  <c r="AI176" i="7" s="1"/>
  <c r="H177" i="7"/>
  <c r="AG177" i="7" s="1"/>
  <c r="I177" i="7"/>
  <c r="AH177" i="7" s="1"/>
  <c r="J177" i="7"/>
  <c r="AI177" i="7" s="1"/>
  <c r="H179" i="7"/>
  <c r="AG179" i="7" s="1"/>
  <c r="I179" i="7"/>
  <c r="AH179" i="7" s="1"/>
  <c r="J179" i="7"/>
  <c r="AI179" i="7" s="1"/>
  <c r="H180" i="7"/>
  <c r="AG180" i="7" s="1"/>
  <c r="I180" i="7"/>
  <c r="AH180" i="7" s="1"/>
  <c r="J180" i="7"/>
  <c r="AI180" i="7" s="1"/>
  <c r="H181" i="7"/>
  <c r="AG181" i="7" s="1"/>
  <c r="I181" i="7"/>
  <c r="AH181" i="7" s="1"/>
  <c r="J181" i="7"/>
  <c r="AI181" i="7" s="1"/>
  <c r="H182" i="7"/>
  <c r="AG182" i="7" s="1"/>
  <c r="I182" i="7"/>
  <c r="AH182" i="7" s="1"/>
  <c r="J182" i="7"/>
  <c r="AI182" i="7" s="1"/>
  <c r="H183" i="7"/>
  <c r="AG183" i="7" s="1"/>
  <c r="I183" i="7"/>
  <c r="AH183" i="7" s="1"/>
  <c r="J183" i="7"/>
  <c r="AI183" i="7" s="1"/>
  <c r="H184" i="7"/>
  <c r="AG184" i="7" s="1"/>
  <c r="I184" i="7"/>
  <c r="AH184" i="7" s="1"/>
  <c r="J184" i="7"/>
  <c r="AI184" i="7" s="1"/>
  <c r="H185" i="7"/>
  <c r="AG185" i="7" s="1"/>
  <c r="I185" i="7"/>
  <c r="AH185" i="7" s="1"/>
  <c r="J185" i="7"/>
  <c r="AI185" i="7" s="1"/>
  <c r="H186" i="7"/>
  <c r="AG186" i="7" s="1"/>
  <c r="I186" i="7"/>
  <c r="AH186" i="7" s="1"/>
  <c r="J186" i="7"/>
  <c r="AI186" i="7" s="1"/>
  <c r="H187" i="7"/>
  <c r="AG187" i="7" s="1"/>
  <c r="I187" i="7"/>
  <c r="AH187" i="7" s="1"/>
  <c r="J187" i="7"/>
  <c r="AI187" i="7" s="1"/>
  <c r="H188" i="7"/>
  <c r="AG188" i="7" s="1"/>
  <c r="I188" i="7"/>
  <c r="AH188" i="7" s="1"/>
  <c r="J188" i="7"/>
  <c r="AI188" i="7" s="1"/>
  <c r="H189" i="7"/>
  <c r="AG189" i="7" s="1"/>
  <c r="I189" i="7"/>
  <c r="AH189" i="7" s="1"/>
  <c r="J189" i="7"/>
  <c r="AI189" i="7" s="1"/>
  <c r="H190" i="7"/>
  <c r="AG190" i="7" s="1"/>
  <c r="I190" i="7"/>
  <c r="AH190" i="7" s="1"/>
  <c r="J190" i="7"/>
  <c r="AI190" i="7" s="1"/>
  <c r="H191" i="7"/>
  <c r="AG191" i="7" s="1"/>
  <c r="I191" i="7"/>
  <c r="AH191" i="7" s="1"/>
  <c r="J191" i="7"/>
  <c r="AI191" i="7" s="1"/>
  <c r="H192" i="7"/>
  <c r="AG192" i="7" s="1"/>
  <c r="I192" i="7"/>
  <c r="AH192" i="7" s="1"/>
  <c r="J192" i="7"/>
  <c r="AI192" i="7" s="1"/>
  <c r="H193" i="7"/>
  <c r="AG193" i="7" s="1"/>
  <c r="I193" i="7"/>
  <c r="AH193" i="7" s="1"/>
  <c r="J193" i="7"/>
  <c r="AI193" i="7" s="1"/>
  <c r="H194" i="7"/>
  <c r="AG194" i="7" s="1"/>
  <c r="I194" i="7"/>
  <c r="AH194" i="7" s="1"/>
  <c r="J194" i="7"/>
  <c r="AI194" i="7" s="1"/>
  <c r="H195" i="7"/>
  <c r="AG195" i="7" s="1"/>
  <c r="I195" i="7"/>
  <c r="AH195" i="7" s="1"/>
  <c r="J195" i="7"/>
  <c r="AI195" i="7" s="1"/>
  <c r="H196" i="7"/>
  <c r="AG196" i="7" s="1"/>
  <c r="I196" i="7"/>
  <c r="AH196" i="7" s="1"/>
  <c r="J196" i="7"/>
  <c r="AI196" i="7" s="1"/>
  <c r="H197" i="7"/>
  <c r="AG197" i="7" s="1"/>
  <c r="I197" i="7"/>
  <c r="AH197" i="7" s="1"/>
  <c r="J197" i="7"/>
  <c r="AI197" i="7" s="1"/>
  <c r="H198" i="7"/>
  <c r="AG198" i="7" s="1"/>
  <c r="I198" i="7"/>
  <c r="AH198" i="7" s="1"/>
  <c r="J198" i="7"/>
  <c r="AI198" i="7" s="1"/>
  <c r="H199" i="7"/>
  <c r="AG199" i="7" s="1"/>
  <c r="I199" i="7"/>
  <c r="AH199" i="7" s="1"/>
  <c r="J199" i="7"/>
  <c r="AI199" i="7" s="1"/>
  <c r="H200" i="7"/>
  <c r="AG200" i="7" s="1"/>
  <c r="I200" i="7"/>
  <c r="AH200" i="7" s="1"/>
  <c r="J200" i="7"/>
  <c r="AI200" i="7" s="1"/>
  <c r="H202" i="7"/>
  <c r="AG202" i="7" s="1"/>
  <c r="I202" i="7"/>
  <c r="AH202" i="7" s="1"/>
  <c r="J202" i="7"/>
  <c r="AI202" i="7" s="1"/>
  <c r="H203" i="7"/>
  <c r="AG203" i="7" s="1"/>
  <c r="I203" i="7"/>
  <c r="AH203" i="7" s="1"/>
  <c r="J203" i="7"/>
  <c r="AI203" i="7" s="1"/>
  <c r="H204" i="7"/>
  <c r="AG204" i="7" s="1"/>
  <c r="I204" i="7"/>
  <c r="AH204" i="7" s="1"/>
  <c r="J204" i="7"/>
  <c r="AI204" i="7" s="1"/>
  <c r="H205" i="7"/>
  <c r="AG205" i="7" s="1"/>
  <c r="I205" i="7"/>
  <c r="AH205" i="7" s="1"/>
  <c r="J205" i="7"/>
  <c r="AI205" i="7" s="1"/>
  <c r="H206" i="7"/>
  <c r="AG206" i="7" s="1"/>
  <c r="I206" i="7"/>
  <c r="AH206" i="7" s="1"/>
  <c r="J206" i="7"/>
  <c r="AI206" i="7" s="1"/>
  <c r="H207" i="7"/>
  <c r="AG207" i="7" s="1"/>
  <c r="I207" i="7"/>
  <c r="AH207" i="7" s="1"/>
  <c r="J207" i="7"/>
  <c r="AI207" i="7" s="1"/>
  <c r="H208" i="7"/>
  <c r="AG208" i="7" s="1"/>
  <c r="I208" i="7"/>
  <c r="AH208" i="7" s="1"/>
  <c r="J208" i="7"/>
  <c r="AI208" i="7" s="1"/>
  <c r="H209" i="7"/>
  <c r="AG209" i="7" s="1"/>
  <c r="I209" i="7"/>
  <c r="AH209" i="7" s="1"/>
  <c r="J209" i="7"/>
  <c r="AI209" i="7" s="1"/>
  <c r="H210" i="7"/>
  <c r="AG210" i="7" s="1"/>
  <c r="I210" i="7"/>
  <c r="AH210" i="7" s="1"/>
  <c r="J210" i="7"/>
  <c r="AI210" i="7" s="1"/>
  <c r="H211" i="7"/>
  <c r="AG211" i="7" s="1"/>
  <c r="I211" i="7"/>
  <c r="AH211" i="7" s="1"/>
  <c r="J211" i="7"/>
  <c r="AI211" i="7" s="1"/>
  <c r="H212" i="7"/>
  <c r="AG212" i="7" s="1"/>
  <c r="I212" i="7"/>
  <c r="AH212" i="7" s="1"/>
  <c r="J212" i="7"/>
  <c r="AI212" i="7" s="1"/>
  <c r="H213" i="7"/>
  <c r="AG213" i="7" s="1"/>
  <c r="I213" i="7"/>
  <c r="AH213" i="7" s="1"/>
  <c r="J213" i="7"/>
  <c r="AI213" i="7" s="1"/>
  <c r="H214" i="7"/>
  <c r="AG214" i="7" s="1"/>
  <c r="I214" i="7"/>
  <c r="AH214" i="7" s="1"/>
  <c r="J214" i="7"/>
  <c r="AI214" i="7" s="1"/>
  <c r="H215" i="7"/>
  <c r="AG215" i="7" s="1"/>
  <c r="I215" i="7"/>
  <c r="AH215" i="7" s="1"/>
  <c r="J215" i="7"/>
  <c r="AI215" i="7" s="1"/>
  <c r="H216" i="7"/>
  <c r="AG216" i="7" s="1"/>
  <c r="I216" i="7"/>
  <c r="AH216" i="7" s="1"/>
  <c r="J216" i="7"/>
  <c r="AI216" i="7" s="1"/>
  <c r="H217" i="7"/>
  <c r="AG217" i="7" s="1"/>
  <c r="I217" i="7"/>
  <c r="AH217" i="7" s="1"/>
  <c r="J217" i="7"/>
  <c r="AI217" i="7" s="1"/>
  <c r="H218" i="7"/>
  <c r="AG218" i="7" s="1"/>
  <c r="I218" i="7"/>
  <c r="AH218" i="7" s="1"/>
  <c r="J218" i="7"/>
  <c r="AI218" i="7" s="1"/>
  <c r="H219" i="7"/>
  <c r="AG219" i="7" s="1"/>
  <c r="I219" i="7"/>
  <c r="AH219" i="7" s="1"/>
  <c r="J219" i="7"/>
  <c r="AI219" i="7" s="1"/>
  <c r="H220" i="7"/>
  <c r="AG220" i="7" s="1"/>
  <c r="I220" i="7"/>
  <c r="AH220" i="7" s="1"/>
  <c r="J220" i="7"/>
  <c r="AI220" i="7" s="1"/>
  <c r="H221" i="7"/>
  <c r="AG221" i="7" s="1"/>
  <c r="I221" i="7"/>
  <c r="AH221" i="7" s="1"/>
  <c r="J221" i="7"/>
  <c r="AI221" i="7" s="1"/>
  <c r="H222" i="7"/>
  <c r="AG222" i="7" s="1"/>
  <c r="I222" i="7"/>
  <c r="AH222" i="7" s="1"/>
  <c r="J222" i="7"/>
  <c r="AI222" i="7" s="1"/>
  <c r="H223" i="7"/>
  <c r="AG223" i="7" s="1"/>
  <c r="I223" i="7"/>
  <c r="AH223" i="7" s="1"/>
  <c r="J223" i="7"/>
  <c r="AI223" i="7" s="1"/>
  <c r="H224" i="7"/>
  <c r="AG224" i="7" s="1"/>
  <c r="I224" i="7"/>
  <c r="AH224" i="7" s="1"/>
  <c r="J224" i="7"/>
  <c r="AI224" i="7" s="1"/>
  <c r="H225" i="7"/>
  <c r="AG225" i="7" s="1"/>
  <c r="I225" i="7"/>
  <c r="AH225" i="7" s="1"/>
  <c r="J225" i="7"/>
  <c r="AI225" i="7" s="1"/>
  <c r="H226" i="7"/>
  <c r="AG226" i="7" s="1"/>
  <c r="I226" i="7"/>
  <c r="AH226" i="7" s="1"/>
  <c r="J226" i="7"/>
  <c r="AI226" i="7" s="1"/>
  <c r="H227" i="7"/>
  <c r="AG227" i="7" s="1"/>
  <c r="I227" i="7"/>
  <c r="AH227" i="7" s="1"/>
  <c r="J227" i="7"/>
  <c r="AI227" i="7" s="1"/>
  <c r="H228" i="7"/>
  <c r="AG228" i="7" s="1"/>
  <c r="I228" i="7"/>
  <c r="AH228" i="7" s="1"/>
  <c r="J228" i="7"/>
  <c r="AI228" i="7" s="1"/>
  <c r="H229" i="7"/>
  <c r="AG229" i="7" s="1"/>
  <c r="I229" i="7"/>
  <c r="AH229" i="7" s="1"/>
  <c r="J229" i="7"/>
  <c r="AI229" i="7" s="1"/>
  <c r="H230" i="7"/>
  <c r="AG230" i="7" s="1"/>
  <c r="I230" i="7"/>
  <c r="AH230" i="7" s="1"/>
  <c r="J230" i="7"/>
  <c r="AI230" i="7" s="1"/>
  <c r="H231" i="7"/>
  <c r="AG231" i="7" s="1"/>
  <c r="I231" i="7"/>
  <c r="AH231" i="7" s="1"/>
  <c r="J231" i="7"/>
  <c r="AI231" i="7" s="1"/>
  <c r="H232" i="7"/>
  <c r="AG232" i="7" s="1"/>
  <c r="I232" i="7"/>
  <c r="AH232" i="7" s="1"/>
  <c r="J232" i="7"/>
  <c r="AI232" i="7" s="1"/>
  <c r="H233" i="7"/>
  <c r="AG233" i="7" s="1"/>
  <c r="I233" i="7"/>
  <c r="AH233" i="7" s="1"/>
  <c r="J233" i="7"/>
  <c r="AI233" i="7" s="1"/>
  <c r="H234" i="7"/>
  <c r="AG234" i="7" s="1"/>
  <c r="I234" i="7"/>
  <c r="AH234" i="7" s="1"/>
  <c r="J234" i="7"/>
  <c r="AI234" i="7" s="1"/>
  <c r="H235" i="7"/>
  <c r="AG235" i="7" s="1"/>
  <c r="I235" i="7"/>
  <c r="AH235" i="7" s="1"/>
  <c r="J235" i="7"/>
  <c r="AI235" i="7" s="1"/>
  <c r="H236" i="7"/>
  <c r="AG236" i="7" s="1"/>
  <c r="I236" i="7"/>
  <c r="AH236" i="7" s="1"/>
  <c r="J236" i="7"/>
  <c r="AI236" i="7" s="1"/>
  <c r="H237" i="7"/>
  <c r="AG237" i="7" s="1"/>
  <c r="I237" i="7"/>
  <c r="AH237" i="7" s="1"/>
  <c r="J237" i="7"/>
  <c r="AI237" i="7" s="1"/>
  <c r="H238" i="7"/>
  <c r="AG238" i="7" s="1"/>
  <c r="I238" i="7"/>
  <c r="AH238" i="7" s="1"/>
  <c r="J238" i="7"/>
  <c r="AI238" i="7" s="1"/>
  <c r="H239" i="7"/>
  <c r="AG239" i="7" s="1"/>
  <c r="I239" i="7"/>
  <c r="AH239" i="7" s="1"/>
  <c r="J239" i="7"/>
  <c r="AI239" i="7" s="1"/>
  <c r="H240" i="7"/>
  <c r="AG240" i="7" s="1"/>
  <c r="I240" i="7"/>
  <c r="AH240" i="7" s="1"/>
  <c r="J240" i="7"/>
  <c r="AI240" i="7" s="1"/>
  <c r="H241" i="7"/>
  <c r="AG241" i="7" s="1"/>
  <c r="I241" i="7"/>
  <c r="AH241" i="7" s="1"/>
  <c r="J241" i="7"/>
  <c r="AI241" i="7" s="1"/>
  <c r="H242" i="7"/>
  <c r="AG242" i="7" s="1"/>
  <c r="I242" i="7"/>
  <c r="AH242" i="7" s="1"/>
  <c r="J242" i="7"/>
  <c r="AI242" i="7" s="1"/>
  <c r="H243" i="7"/>
  <c r="AG243" i="7" s="1"/>
  <c r="I243" i="7"/>
  <c r="AH243" i="7" s="1"/>
  <c r="J243" i="7"/>
  <c r="AI243" i="7" s="1"/>
  <c r="H244" i="7"/>
  <c r="AG244" i="7" s="1"/>
  <c r="I244" i="7"/>
  <c r="AH244" i="7" s="1"/>
  <c r="J244" i="7"/>
  <c r="AI244" i="7" s="1"/>
  <c r="H245" i="7"/>
  <c r="AG245" i="7" s="1"/>
  <c r="I245" i="7"/>
  <c r="AH245" i="7" s="1"/>
  <c r="J245" i="7"/>
  <c r="AI245" i="7" s="1"/>
  <c r="H246" i="7"/>
  <c r="AG246" i="7" s="1"/>
  <c r="I246" i="7"/>
  <c r="AH246" i="7" s="1"/>
  <c r="J246" i="7"/>
  <c r="AI246" i="7" s="1"/>
  <c r="H247" i="7"/>
  <c r="AG247" i="7" s="1"/>
  <c r="I247" i="7"/>
  <c r="AH247" i="7" s="1"/>
  <c r="J247" i="7"/>
  <c r="AI247" i="7" s="1"/>
  <c r="H248" i="7"/>
  <c r="AG248" i="7" s="1"/>
  <c r="I248" i="7"/>
  <c r="AH248" i="7" s="1"/>
  <c r="J248" i="7"/>
  <c r="AI248" i="7" s="1"/>
  <c r="H249" i="7"/>
  <c r="AG249" i="7" s="1"/>
  <c r="I249" i="7"/>
  <c r="AH249" i="7" s="1"/>
  <c r="J249" i="7"/>
  <c r="AI249" i="7" s="1"/>
  <c r="H250" i="7"/>
  <c r="AG250" i="7" s="1"/>
  <c r="I250" i="7"/>
  <c r="AH250" i="7" s="1"/>
  <c r="J250" i="7"/>
  <c r="AI250" i="7" s="1"/>
  <c r="H251" i="7"/>
  <c r="AG251" i="7" s="1"/>
  <c r="I251" i="7"/>
  <c r="AH251" i="7" s="1"/>
  <c r="J251" i="7"/>
  <c r="AI251" i="7" s="1"/>
  <c r="H252" i="7"/>
  <c r="AG252" i="7" s="1"/>
  <c r="I252" i="7"/>
  <c r="AH252" i="7" s="1"/>
  <c r="J252" i="7"/>
  <c r="AI252" i="7" s="1"/>
  <c r="H253" i="7"/>
  <c r="AG253" i="7" s="1"/>
  <c r="I253" i="7"/>
  <c r="AH253" i="7" s="1"/>
  <c r="J253" i="7"/>
  <c r="AI253" i="7" s="1"/>
  <c r="H254" i="7"/>
  <c r="AG254" i="7" s="1"/>
  <c r="I254" i="7"/>
  <c r="AH254" i="7" s="1"/>
  <c r="J254" i="7"/>
  <c r="AI254" i="7" s="1"/>
  <c r="H255" i="7"/>
  <c r="AG255" i="7" s="1"/>
  <c r="I255" i="7"/>
  <c r="AH255" i="7" s="1"/>
  <c r="J255" i="7"/>
  <c r="AI255" i="7" s="1"/>
  <c r="H3" i="7"/>
  <c r="AG3" i="7" s="1"/>
  <c r="I3" i="7"/>
  <c r="AH3" i="7" s="1"/>
  <c r="J3" i="7"/>
  <c r="AI3" i="7" s="1"/>
  <c r="G134" i="7"/>
  <c r="AS134" i="7" s="1"/>
  <c r="G133" i="7"/>
  <c r="N133" i="7" s="1"/>
  <c r="G132" i="7"/>
  <c r="AQ132" i="7" s="1"/>
  <c r="G131" i="7"/>
  <c r="AS131" i="7" s="1"/>
  <c r="G130" i="7"/>
  <c r="N130" i="7" s="1"/>
  <c r="G129" i="7"/>
  <c r="AS129" i="7" s="1"/>
  <c r="G128" i="7"/>
  <c r="N128" i="7" s="1"/>
  <c r="G127" i="7"/>
  <c r="N127" i="7" s="1"/>
  <c r="G126" i="7"/>
  <c r="AQ126" i="7" s="1"/>
  <c r="G125" i="7"/>
  <c r="AS125" i="7" s="1"/>
  <c r="G124" i="7"/>
  <c r="AQ124" i="7" s="1"/>
  <c r="G123" i="7"/>
  <c r="AM123" i="7" s="1"/>
  <c r="G122" i="7"/>
  <c r="AS122" i="7" s="1"/>
  <c r="G121" i="7"/>
  <c r="AS121" i="7" s="1"/>
  <c r="G118" i="7"/>
  <c r="AS118" i="7" s="1"/>
  <c r="G117" i="7"/>
  <c r="AS117" i="7" s="1"/>
  <c r="G116" i="7"/>
  <c r="AM116" i="7" s="1"/>
  <c r="G115" i="7"/>
  <c r="N115" i="7" s="1"/>
  <c r="G114" i="7"/>
  <c r="AS114" i="7" s="1"/>
  <c r="G113" i="7"/>
  <c r="N113" i="7" s="1"/>
  <c r="G112" i="7"/>
  <c r="N112" i="7" s="1"/>
  <c r="G111" i="7"/>
  <c r="N111" i="7" s="1"/>
  <c r="G110" i="7"/>
  <c r="N110" i="7" s="1"/>
  <c r="G109" i="7"/>
  <c r="AQ109" i="7" s="1"/>
  <c r="G108" i="7"/>
  <c r="AQ108" i="7" s="1"/>
  <c r="G107" i="7"/>
  <c r="AQ107" i="7" s="1"/>
  <c r="G120" i="7"/>
  <c r="N120" i="7" s="1"/>
  <c r="G119" i="7"/>
  <c r="AM119" i="7" s="1"/>
  <c r="G106" i="7"/>
  <c r="AS106" i="7" s="1"/>
  <c r="G105" i="7"/>
  <c r="AS105" i="7" s="1"/>
  <c r="G104" i="7"/>
  <c r="AM104" i="7" s="1"/>
  <c r="G103" i="7"/>
  <c r="AM103" i="7" s="1"/>
  <c r="G102" i="7"/>
  <c r="AQ102" i="7" s="1"/>
  <c r="G101" i="7"/>
  <c r="N101" i="7" s="1"/>
  <c r="G100" i="7"/>
  <c r="AM100" i="7" s="1"/>
  <c r="G99" i="7"/>
  <c r="AQ99" i="7" s="1"/>
  <c r="G98" i="7"/>
  <c r="N98" i="7" s="1"/>
  <c r="G97" i="7"/>
  <c r="AM97" i="7" s="1"/>
  <c r="G96" i="7"/>
  <c r="N96" i="7" s="1"/>
  <c r="G95" i="7"/>
  <c r="AQ95" i="7" s="1"/>
  <c r="G94" i="7"/>
  <c r="AM94" i="7" s="1"/>
  <c r="G93" i="7"/>
  <c r="AM93" i="7" s="1"/>
  <c r="G92" i="7"/>
  <c r="AQ92" i="7" s="1"/>
  <c r="G91" i="7"/>
  <c r="N91" i="7" s="1"/>
  <c r="G90" i="7"/>
  <c r="N90" i="7" s="1"/>
  <c r="G88" i="7"/>
  <c r="N88" i="7" s="1"/>
  <c r="G86" i="7"/>
  <c r="AM86" i="7" s="1"/>
  <c r="G85" i="7"/>
  <c r="AM85" i="7" s="1"/>
  <c r="G84" i="7"/>
  <c r="AQ84" i="7" s="1"/>
  <c r="G83" i="7"/>
  <c r="N83" i="7" s="1"/>
  <c r="G82" i="7"/>
  <c r="AQ82" i="7" s="1"/>
  <c r="G81" i="7"/>
  <c r="AQ81" i="7" s="1"/>
  <c r="G80" i="7"/>
  <c r="AS80" i="7" s="1"/>
  <c r="G78" i="7"/>
  <c r="AQ78" i="7" s="1"/>
  <c r="G76" i="7"/>
  <c r="G75" i="7"/>
  <c r="AS75" i="7" s="1"/>
  <c r="G74" i="7"/>
  <c r="AS74" i="7" s="1"/>
  <c r="G73" i="7"/>
  <c r="AQ73" i="7" s="1"/>
  <c r="G72" i="7"/>
  <c r="AM72" i="7" s="1"/>
  <c r="G71" i="7"/>
  <c r="N71" i="7" s="1"/>
  <c r="G70" i="7"/>
  <c r="AS70" i="7" s="1"/>
  <c r="G69" i="7"/>
  <c r="N69" i="7" s="1"/>
  <c r="G68" i="7"/>
  <c r="AQ68" i="7" s="1"/>
  <c r="G67" i="7"/>
  <c r="N67" i="7" s="1"/>
  <c r="G66" i="7"/>
  <c r="N66" i="7" s="1"/>
  <c r="G65" i="7"/>
  <c r="AS65" i="7" s="1"/>
  <c r="G64" i="7"/>
  <c r="AQ64" i="7" s="1"/>
  <c r="G62" i="7"/>
  <c r="N62" i="7" s="1"/>
  <c r="G61" i="7"/>
  <c r="G60" i="7"/>
  <c r="AQ60" i="7" s="1"/>
  <c r="G59" i="7"/>
  <c r="AS59" i="7" s="1"/>
  <c r="G58" i="7"/>
  <c r="AS58" i="7" s="1"/>
  <c r="G57" i="7"/>
  <c r="N57" i="7" s="1"/>
  <c r="G56" i="7"/>
  <c r="N56" i="7" s="1"/>
  <c r="G55" i="7"/>
  <c r="AS55" i="7" s="1"/>
  <c r="G54" i="7"/>
  <c r="AQ54" i="7" s="1"/>
  <c r="G53" i="7"/>
  <c r="AQ53" i="7" s="1"/>
  <c r="G52" i="7"/>
  <c r="AS52" i="7" s="1"/>
  <c r="G51" i="7"/>
  <c r="AS51" i="7" s="1"/>
  <c r="G50" i="7"/>
  <c r="AQ50" i="7" s="1"/>
  <c r="G49" i="7"/>
  <c r="AS49" i="7" s="1"/>
  <c r="G48" i="7"/>
  <c r="N48" i="7" s="1"/>
  <c r="G47" i="7"/>
  <c r="AM47" i="7" s="1"/>
  <c r="G46" i="7"/>
  <c r="N46" i="7" s="1"/>
  <c r="G45" i="7"/>
  <c r="AM45" i="7" s="1"/>
  <c r="G44" i="7"/>
  <c r="AM44" i="7" s="1"/>
  <c r="G43" i="7"/>
  <c r="AS43" i="7" s="1"/>
  <c r="G42" i="7"/>
  <c r="N42" i="7" s="1"/>
  <c r="G41" i="7"/>
  <c r="AM41" i="7" s="1"/>
  <c r="G40" i="7"/>
  <c r="AS40" i="7" s="1"/>
  <c r="G39" i="7"/>
  <c r="AM39" i="7" s="1"/>
  <c r="G38" i="7"/>
  <c r="AM38" i="7" s="1"/>
  <c r="G37" i="7"/>
  <c r="AS37" i="7" s="1"/>
  <c r="G36" i="7"/>
  <c r="N36" i="7" s="1"/>
  <c r="G35" i="7"/>
  <c r="AS35" i="7" s="1"/>
  <c r="G34" i="7"/>
  <c r="AQ34" i="7" s="1"/>
  <c r="G33" i="7"/>
  <c r="AM33" i="7" s="1"/>
  <c r="G32" i="7"/>
  <c r="AS32" i="7" s="1"/>
  <c r="G31" i="7"/>
  <c r="N31" i="7" s="1"/>
  <c r="G30" i="7"/>
  <c r="AS30" i="7" s="1"/>
  <c r="G29" i="7"/>
  <c r="AM29" i="7" s="1"/>
  <c r="G28" i="7"/>
  <c r="AQ28" i="7" s="1"/>
  <c r="G27" i="7"/>
  <c r="AM27" i="7" s="1"/>
  <c r="G26" i="7"/>
  <c r="AQ26" i="7" s="1"/>
  <c r="G25" i="7"/>
  <c r="AS25" i="7" s="1"/>
  <c r="G24" i="7"/>
  <c r="N24" i="7" s="1"/>
  <c r="G23" i="7"/>
  <c r="N23" i="7" s="1"/>
  <c r="G22" i="7"/>
  <c r="AS22" i="7" s="1"/>
  <c r="G21" i="7"/>
  <c r="N21" i="7" s="1"/>
  <c r="G20" i="7"/>
  <c r="G19" i="7"/>
  <c r="AM19" i="7" s="1"/>
  <c r="G242" i="7"/>
  <c r="G241" i="7"/>
  <c r="AQ241" i="7" s="1"/>
  <c r="G240" i="7"/>
  <c r="AQ240" i="7" s="1"/>
  <c r="G239" i="7"/>
  <c r="N239" i="7" s="1"/>
  <c r="G238" i="7"/>
  <c r="AQ238" i="7" s="1"/>
  <c r="G237" i="7"/>
  <c r="AQ237" i="7" s="1"/>
  <c r="G236" i="7"/>
  <c r="AQ236" i="7" s="1"/>
  <c r="G235" i="7"/>
  <c r="AQ235" i="7" s="1"/>
  <c r="G234" i="7"/>
  <c r="G233" i="7"/>
  <c r="AQ233" i="7" s="1"/>
  <c r="G255" i="7"/>
  <c r="AM255" i="7" s="1"/>
  <c r="G254" i="7"/>
  <c r="AM254" i="7" s="1"/>
  <c r="G253" i="7"/>
  <c r="AQ253" i="7" s="1"/>
  <c r="G252" i="7"/>
  <c r="AM252" i="7" s="1"/>
  <c r="G251" i="7"/>
  <c r="N251" i="7" s="1"/>
  <c r="G250" i="7"/>
  <c r="AQ250" i="7" s="1"/>
  <c r="G249" i="7"/>
  <c r="AS249" i="7" s="1"/>
  <c r="G248" i="7"/>
  <c r="N248" i="7" s="1"/>
  <c r="G247" i="7"/>
  <c r="N247" i="7" s="1"/>
  <c r="G246" i="7"/>
  <c r="AQ246" i="7" s="1"/>
  <c r="G245" i="7"/>
  <c r="AS245" i="7" s="1"/>
  <c r="G244" i="7"/>
  <c r="AQ244" i="7" s="1"/>
  <c r="G243" i="7"/>
  <c r="AS243" i="7" s="1"/>
  <c r="G232" i="7"/>
  <c r="AM232" i="7" s="1"/>
  <c r="G231" i="7"/>
  <c r="N231" i="7" s="1"/>
  <c r="G230" i="7"/>
  <c r="AM230" i="7" s="1"/>
  <c r="G229" i="7"/>
  <c r="AQ229" i="7" s="1"/>
  <c r="G226" i="7"/>
  <c r="N226" i="7" s="1"/>
  <c r="G225" i="7"/>
  <c r="AS225" i="7" s="1"/>
  <c r="G224" i="7"/>
  <c r="AM224" i="7" s="1"/>
  <c r="G223" i="7"/>
  <c r="AM223" i="7" s="1"/>
  <c r="G222" i="7"/>
  <c r="N222" i="7" s="1"/>
  <c r="G221" i="7"/>
  <c r="AM221" i="7" s="1"/>
  <c r="G220" i="7"/>
  <c r="AQ220" i="7" s="1"/>
  <c r="G219" i="7"/>
  <c r="AM219" i="7" s="1"/>
  <c r="G218" i="7"/>
  <c r="AM218" i="7" s="1"/>
  <c r="G217" i="7"/>
  <c r="AQ217" i="7" s="1"/>
  <c r="G216" i="7"/>
  <c r="AQ216" i="7" s="1"/>
  <c r="G215" i="7"/>
  <c r="AM215" i="7" s="1"/>
  <c r="G214" i="7"/>
  <c r="AQ214" i="7" s="1"/>
  <c r="G213" i="7"/>
  <c r="AS213" i="7" s="1"/>
  <c r="G212" i="7"/>
  <c r="AS212" i="7" s="1"/>
  <c r="G228" i="7"/>
  <c r="AQ228" i="7" s="1"/>
  <c r="G227" i="7"/>
  <c r="AQ227" i="7" s="1"/>
  <c r="G211" i="7"/>
  <c r="AS211" i="7" s="1"/>
  <c r="G210" i="7"/>
  <c r="N210" i="7" s="1"/>
  <c r="G209" i="7"/>
  <c r="AQ209" i="7" s="1"/>
  <c r="G208" i="7"/>
  <c r="AM208" i="7" s="1"/>
  <c r="G207" i="7"/>
  <c r="AM207" i="7" s="1"/>
  <c r="G206" i="7"/>
  <c r="N206" i="7" s="1"/>
  <c r="G205" i="7"/>
  <c r="N205" i="7" s="1"/>
  <c r="G204" i="7"/>
  <c r="AQ204" i="7" s="1"/>
  <c r="G203" i="7"/>
  <c r="AQ203" i="7" s="1"/>
  <c r="G202" i="7"/>
  <c r="AM202" i="7" s="1"/>
  <c r="G201" i="7"/>
  <c r="AS201" i="7" s="1"/>
  <c r="G199" i="7"/>
  <c r="N199" i="7" s="1"/>
  <c r="G198" i="7"/>
  <c r="AS198" i="7" s="1"/>
  <c r="G197" i="7"/>
  <c r="AM197" i="7" s="1"/>
  <c r="G196" i="7"/>
  <c r="AM196" i="7" s="1"/>
  <c r="G195" i="7"/>
  <c r="AM195" i="7" s="1"/>
  <c r="G194" i="7"/>
  <c r="AS194" i="7" s="1"/>
  <c r="G193" i="7"/>
  <c r="N193" i="7" s="1"/>
  <c r="G192" i="7"/>
  <c r="AQ192" i="7" s="1"/>
  <c r="G191" i="7"/>
  <c r="AM191" i="7" s="1"/>
  <c r="G190" i="7"/>
  <c r="AS190" i="7" s="1"/>
  <c r="G189" i="7"/>
  <c r="AM189" i="7" s="1"/>
  <c r="G188" i="7"/>
  <c r="AS188" i="7" s="1"/>
  <c r="G187" i="7"/>
  <c r="AM187" i="7" s="1"/>
  <c r="G186" i="7"/>
  <c r="AS186" i="7" s="1"/>
  <c r="G185" i="7"/>
  <c r="AQ185" i="7" s="1"/>
  <c r="G184" i="7"/>
  <c r="AM184" i="7" s="1"/>
  <c r="G183" i="7"/>
  <c r="AM183" i="7" s="1"/>
  <c r="G182" i="7"/>
  <c r="AQ182" i="7" s="1"/>
  <c r="G181" i="7"/>
  <c r="N181" i="7" s="1"/>
  <c r="G180" i="7"/>
  <c r="N180" i="7" s="1"/>
  <c r="G179" i="7"/>
  <c r="AQ179" i="7" s="1"/>
  <c r="G176" i="7"/>
  <c r="AQ176" i="7" s="1"/>
  <c r="G175" i="7"/>
  <c r="AQ175" i="7" s="1"/>
  <c r="G174" i="7"/>
  <c r="AS174" i="7" s="1"/>
  <c r="G173" i="7"/>
  <c r="AQ173" i="7" s="1"/>
  <c r="G172" i="7"/>
  <c r="N172" i="7" s="1"/>
  <c r="G171" i="7"/>
  <c r="AM171" i="7" s="1"/>
  <c r="G170" i="7"/>
  <c r="AM170" i="7" s="1"/>
  <c r="G169" i="7"/>
  <c r="AS169" i="7" s="1"/>
  <c r="G168" i="7"/>
  <c r="AQ168" i="7" s="1"/>
  <c r="G167" i="7"/>
  <c r="AQ167" i="7" s="1"/>
  <c r="G166" i="7"/>
  <c r="AS166" i="7" s="1"/>
  <c r="G165" i="7"/>
  <c r="AS165" i="7" s="1"/>
  <c r="G164" i="7"/>
  <c r="AM164" i="7" s="1"/>
  <c r="G163" i="7"/>
  <c r="AQ163" i="7" s="1"/>
  <c r="G162" i="7"/>
  <c r="N162" i="7" s="1"/>
  <c r="G161" i="7"/>
  <c r="N161" i="7" s="1"/>
  <c r="G160" i="7"/>
  <c r="N160" i="7" s="1"/>
  <c r="G159" i="7"/>
  <c r="AS159" i="7" s="1"/>
  <c r="G158" i="7"/>
  <c r="AQ158" i="7" s="1"/>
  <c r="G157" i="7"/>
  <c r="AQ157" i="7" s="1"/>
  <c r="G156" i="7"/>
  <c r="AS156" i="7" s="1"/>
  <c r="G155" i="7"/>
  <c r="AM155" i="7" s="1"/>
  <c r="G154" i="7"/>
  <c r="AQ154" i="7" s="1"/>
  <c r="G153" i="7"/>
  <c r="AM153" i="7" s="1"/>
  <c r="G152" i="7"/>
  <c r="AM152" i="7" s="1"/>
  <c r="G151" i="7"/>
  <c r="AM151" i="7" s="1"/>
  <c r="G150" i="7"/>
  <c r="AM150" i="7" s="1"/>
  <c r="G149" i="7"/>
  <c r="AQ149" i="7" s="1"/>
  <c r="G148" i="7"/>
  <c r="AM148" i="7" s="1"/>
  <c r="G147" i="7"/>
  <c r="N147" i="7" s="1"/>
  <c r="G146" i="7"/>
  <c r="AQ146" i="7" s="1"/>
  <c r="G145" i="7"/>
  <c r="G144" i="7"/>
  <c r="N144" i="7" s="1"/>
  <c r="G143" i="7"/>
  <c r="AQ143" i="7" s="1"/>
  <c r="G142" i="7"/>
  <c r="AM142" i="7" s="1"/>
  <c r="G141" i="7"/>
  <c r="N141" i="7" s="1"/>
  <c r="G140" i="7"/>
  <c r="AS140" i="7" s="1"/>
  <c r="G139" i="7"/>
  <c r="AQ139" i="7" s="1"/>
  <c r="G138" i="7"/>
  <c r="AS138" i="7" s="1"/>
  <c r="G137" i="7"/>
  <c r="AS137" i="7" s="1"/>
  <c r="G136" i="7"/>
  <c r="AS136" i="7" s="1"/>
  <c r="G135" i="7"/>
  <c r="AS135" i="7" s="1"/>
  <c r="G18" i="7"/>
  <c r="AM18" i="7" s="1"/>
  <c r="G17" i="7"/>
  <c r="N17" i="7" s="1"/>
  <c r="G16" i="7"/>
  <c r="AQ16" i="7" s="1"/>
  <c r="G15" i="7"/>
  <c r="G14" i="7"/>
  <c r="N14" i="7" s="1"/>
  <c r="G13" i="7"/>
  <c r="AM13" i="7" s="1"/>
  <c r="G12" i="7"/>
  <c r="AM12" i="7" s="1"/>
  <c r="G11" i="7"/>
  <c r="N11" i="7" s="1"/>
  <c r="G10" i="7"/>
  <c r="AM10" i="7" s="1"/>
  <c r="G9" i="7"/>
  <c r="AQ9" i="7" s="1"/>
  <c r="G7" i="7"/>
  <c r="G6" i="7"/>
  <c r="AM6" i="7" s="1"/>
  <c r="G5" i="7"/>
  <c r="AS5" i="7" s="1"/>
  <c r="D2" i="5"/>
  <c r="G4" i="7" s="1"/>
  <c r="AS4" i="7" s="1"/>
  <c r="G63" i="7"/>
  <c r="N63" i="7" s="1"/>
  <c r="AG10" i="7"/>
  <c r="AG22" i="7"/>
  <c r="AG30" i="7"/>
  <c r="AG41" i="7"/>
  <c r="AG51" i="7"/>
  <c r="O2" i="5"/>
  <c r="AV255" i="7"/>
  <c r="AF255" i="7"/>
  <c r="AE255" i="7"/>
  <c r="AV3" i="7"/>
  <c r="AF3" i="7"/>
  <c r="K255" i="7"/>
  <c r="AT255" i="7"/>
  <c r="K254" i="7"/>
  <c r="AT254" i="7" s="1"/>
  <c r="K253" i="7"/>
  <c r="AT253" i="7"/>
  <c r="K252" i="7"/>
  <c r="AT252" i="7" s="1"/>
  <c r="K251" i="7"/>
  <c r="AT251" i="7"/>
  <c r="K250" i="7"/>
  <c r="AT250" i="7" s="1"/>
  <c r="K249" i="7"/>
  <c r="AT249" i="7"/>
  <c r="K248" i="7"/>
  <c r="AT248" i="7" s="1"/>
  <c r="K247" i="7"/>
  <c r="AT247" i="7"/>
  <c r="K246" i="7"/>
  <c r="AT246" i="7" s="1"/>
  <c r="K245" i="7"/>
  <c r="AT245" i="7"/>
  <c r="K244" i="7"/>
  <c r="AT244" i="7" s="1"/>
  <c r="K243" i="7"/>
  <c r="AT243" i="7"/>
  <c r="K242" i="7"/>
  <c r="AT242" i="7" s="1"/>
  <c r="K241" i="7"/>
  <c r="AT241" i="7"/>
  <c r="K240" i="7"/>
  <c r="AT240" i="7" s="1"/>
  <c r="K239" i="7"/>
  <c r="AT239" i="7" s="1"/>
  <c r="K238" i="7"/>
  <c r="AT238" i="7"/>
  <c r="K237" i="7"/>
  <c r="AT237" i="7" s="1"/>
  <c r="K236" i="7"/>
  <c r="AT236" i="7"/>
  <c r="K235" i="7"/>
  <c r="AT235" i="7" s="1"/>
  <c r="K234" i="7"/>
  <c r="AT234" i="7"/>
  <c r="K233" i="7"/>
  <c r="AT233" i="7" s="1"/>
  <c r="K232" i="7"/>
  <c r="AT232" i="7" s="1"/>
  <c r="K231" i="7"/>
  <c r="AT231" i="7" s="1"/>
  <c r="K230" i="7"/>
  <c r="AT230" i="7"/>
  <c r="K229" i="7"/>
  <c r="AT229" i="7" s="1"/>
  <c r="K228" i="7"/>
  <c r="AT228" i="7"/>
  <c r="K227" i="7"/>
  <c r="AT227" i="7" s="1"/>
  <c r="K226" i="7"/>
  <c r="AT226" i="7"/>
  <c r="K225" i="7"/>
  <c r="AT225" i="7" s="1"/>
  <c r="K224" i="7"/>
  <c r="AT224" i="7" s="1"/>
  <c r="K223" i="7"/>
  <c r="AT223" i="7"/>
  <c r="K222" i="7"/>
  <c r="AT222" i="7" s="1"/>
  <c r="K221" i="7"/>
  <c r="AT221" i="7" s="1"/>
  <c r="K220" i="7"/>
  <c r="AT220" i="7" s="1"/>
  <c r="K219" i="7"/>
  <c r="AT219" i="7" s="1"/>
  <c r="K218" i="7"/>
  <c r="AT218" i="7" s="1"/>
  <c r="K217" i="7"/>
  <c r="AT217" i="7" s="1"/>
  <c r="K216" i="7"/>
  <c r="AT216" i="7" s="1"/>
  <c r="K215" i="7"/>
  <c r="AT215" i="7"/>
  <c r="K214" i="7"/>
  <c r="AT214" i="7" s="1"/>
  <c r="K213" i="7"/>
  <c r="AT213" i="7" s="1"/>
  <c r="K212" i="7"/>
  <c r="AT212" i="7" s="1"/>
  <c r="K211" i="7"/>
  <c r="AT211" i="7" s="1"/>
  <c r="K210" i="7"/>
  <c r="AT210" i="7" s="1"/>
  <c r="K209" i="7"/>
  <c r="AT209" i="7" s="1"/>
  <c r="K208" i="7"/>
  <c r="AT208" i="7" s="1"/>
  <c r="K207" i="7"/>
  <c r="AT207" i="7"/>
  <c r="K206" i="7"/>
  <c r="AT206" i="7" s="1"/>
  <c r="K205" i="7"/>
  <c r="AT205" i="7" s="1"/>
  <c r="K204" i="7"/>
  <c r="AT204" i="7" s="1"/>
  <c r="K203" i="7"/>
  <c r="AT203" i="7" s="1"/>
  <c r="K202" i="7"/>
  <c r="AT202" i="7" s="1"/>
  <c r="K200" i="7"/>
  <c r="AT200" i="7" s="1"/>
  <c r="K199" i="7"/>
  <c r="AT199" i="7" s="1"/>
  <c r="K198" i="7"/>
  <c r="AT198" i="7"/>
  <c r="K197" i="7"/>
  <c r="AT197" i="7" s="1"/>
  <c r="K196" i="7"/>
  <c r="AT196" i="7" s="1"/>
  <c r="K195" i="7"/>
  <c r="AT195" i="7" s="1"/>
  <c r="K194" i="7"/>
  <c r="AT194" i="7"/>
  <c r="K193" i="7"/>
  <c r="AT193" i="7" s="1"/>
  <c r="K192" i="7"/>
  <c r="AT192" i="7" s="1"/>
  <c r="K191" i="7"/>
  <c r="AT191" i="7" s="1"/>
  <c r="K190" i="7"/>
  <c r="AT190" i="7" s="1"/>
  <c r="K189" i="7"/>
  <c r="AT189" i="7" s="1"/>
  <c r="K188" i="7"/>
  <c r="AT188" i="7"/>
  <c r="K187" i="7"/>
  <c r="AT187" i="7" s="1"/>
  <c r="K186" i="7"/>
  <c r="AT186" i="7" s="1"/>
  <c r="K185" i="7"/>
  <c r="AT185" i="7" s="1"/>
  <c r="K184" i="7"/>
  <c r="AT184" i="7" s="1"/>
  <c r="K183" i="7"/>
  <c r="AT183" i="7" s="1"/>
  <c r="K182" i="7"/>
  <c r="AT182" i="7"/>
  <c r="K181" i="7"/>
  <c r="AT181" i="7" s="1"/>
  <c r="K180" i="7"/>
  <c r="AT180" i="7" s="1"/>
  <c r="K179" i="7"/>
  <c r="AT179" i="7" s="1"/>
  <c r="K177" i="7"/>
  <c r="AT177" i="7"/>
  <c r="K176" i="7"/>
  <c r="AT176" i="7" s="1"/>
  <c r="K175" i="7"/>
  <c r="AT175" i="7" s="1"/>
  <c r="K174" i="7"/>
  <c r="AT174" i="7" s="1"/>
  <c r="K173" i="7"/>
  <c r="AT173" i="7" s="1"/>
  <c r="K172" i="7"/>
  <c r="AT172" i="7" s="1"/>
  <c r="K171" i="7"/>
  <c r="AT171" i="7"/>
  <c r="K170" i="7"/>
  <c r="AT170" i="7" s="1"/>
  <c r="K169" i="7"/>
  <c r="AT169" i="7"/>
  <c r="K168" i="7"/>
  <c r="AT168" i="7" s="1"/>
  <c r="K167" i="7"/>
  <c r="AT167" i="7" s="1"/>
  <c r="K166" i="7"/>
  <c r="AT166" i="7" s="1"/>
  <c r="K165" i="7"/>
  <c r="AT165" i="7"/>
  <c r="K164" i="7"/>
  <c r="AT164" i="7" s="1"/>
  <c r="K163" i="7"/>
  <c r="AT163" i="7"/>
  <c r="K162" i="7"/>
  <c r="AT162" i="7" s="1"/>
  <c r="K161" i="7"/>
  <c r="AT161" i="7"/>
  <c r="K160" i="7"/>
  <c r="AT160" i="7" s="1"/>
  <c r="K159" i="7"/>
  <c r="AT159" i="7" s="1"/>
  <c r="K158" i="7"/>
  <c r="AT158" i="7" s="1"/>
  <c r="K157" i="7"/>
  <c r="AT157" i="7"/>
  <c r="K156" i="7"/>
  <c r="AT156" i="7" s="1"/>
  <c r="K155" i="7"/>
  <c r="AT155" i="7"/>
  <c r="K154" i="7"/>
  <c r="AT154" i="7" s="1"/>
  <c r="K153" i="7"/>
  <c r="AT153" i="7" s="1"/>
  <c r="K152" i="7"/>
  <c r="AT152" i="7" s="1"/>
  <c r="K151" i="7"/>
  <c r="AT151" i="7" s="1"/>
  <c r="K150" i="7"/>
  <c r="AT150" i="7" s="1"/>
  <c r="K149" i="7"/>
  <c r="AT149" i="7"/>
  <c r="K148" i="7"/>
  <c r="AT148" i="7" s="1"/>
  <c r="K147" i="7"/>
  <c r="AT147" i="7" s="1"/>
  <c r="K146" i="7"/>
  <c r="AT146" i="7" s="1"/>
  <c r="K145" i="7"/>
  <c r="AT145" i="7"/>
  <c r="K144" i="7"/>
  <c r="AT144" i="7" s="1"/>
  <c r="K143" i="7"/>
  <c r="AT143" i="7" s="1"/>
  <c r="K142" i="7"/>
  <c r="AT142" i="7" s="1"/>
  <c r="K141" i="7"/>
  <c r="AT141" i="7" s="1"/>
  <c r="K140" i="7"/>
  <c r="AT140" i="7" s="1"/>
  <c r="K139" i="7"/>
  <c r="AT139" i="7"/>
  <c r="K138" i="7"/>
  <c r="AT138" i="7" s="1"/>
  <c r="K137" i="7"/>
  <c r="AT137" i="7"/>
  <c r="K136" i="7"/>
  <c r="AT136" i="7" s="1"/>
  <c r="K135" i="7"/>
  <c r="AT135" i="7" s="1"/>
  <c r="K134" i="7"/>
  <c r="AT134" i="7" s="1"/>
  <c r="K133" i="7"/>
  <c r="AT133" i="7"/>
  <c r="K132" i="7"/>
  <c r="AT132" i="7" s="1"/>
  <c r="K131" i="7"/>
  <c r="AT131" i="7"/>
  <c r="K130" i="7"/>
  <c r="AT130" i="7" s="1"/>
  <c r="K129" i="7"/>
  <c r="AT129" i="7"/>
  <c r="K128" i="7"/>
  <c r="AT128" i="7" s="1"/>
  <c r="K127" i="7"/>
  <c r="AT127" i="7" s="1"/>
  <c r="K126" i="7"/>
  <c r="AT126" i="7" s="1"/>
  <c r="K125" i="7"/>
  <c r="AT125" i="7"/>
  <c r="K124" i="7"/>
  <c r="AT124" i="7" s="1"/>
  <c r="K123" i="7"/>
  <c r="AT123" i="7"/>
  <c r="K122" i="7"/>
  <c r="AT122" i="7" s="1"/>
  <c r="K121" i="7"/>
  <c r="AT121" i="7" s="1"/>
  <c r="K120" i="7"/>
  <c r="AT120" i="7" s="1"/>
  <c r="K119" i="7"/>
  <c r="AT119" i="7" s="1"/>
  <c r="K118" i="7"/>
  <c r="AT118" i="7" s="1"/>
  <c r="K117" i="7"/>
  <c r="AT117" i="7"/>
  <c r="K116" i="7"/>
  <c r="AT116" i="7" s="1"/>
  <c r="K115" i="7"/>
  <c r="AT115" i="7" s="1"/>
  <c r="K114" i="7"/>
  <c r="AT114" i="7" s="1"/>
  <c r="K113" i="7"/>
  <c r="AT113" i="7"/>
  <c r="K112" i="7"/>
  <c r="AT112" i="7" s="1"/>
  <c r="K111" i="7"/>
  <c r="AT111" i="7" s="1"/>
  <c r="K110" i="7"/>
  <c r="AT110" i="7" s="1"/>
  <c r="K109" i="7"/>
  <c r="AT109" i="7" s="1"/>
  <c r="K108" i="7"/>
  <c r="AT108" i="7" s="1"/>
  <c r="K107" i="7"/>
  <c r="AT107" i="7"/>
  <c r="K106" i="7"/>
  <c r="AT106" i="7" s="1"/>
  <c r="K105" i="7"/>
  <c r="AT105" i="7"/>
  <c r="K104" i="7"/>
  <c r="AT104" i="7" s="1"/>
  <c r="K103" i="7"/>
  <c r="AT103" i="7" s="1"/>
  <c r="K102" i="7"/>
  <c r="AT102" i="7" s="1"/>
  <c r="K101" i="7"/>
  <c r="AT101" i="7"/>
  <c r="K100" i="7"/>
  <c r="AT100" i="7" s="1"/>
  <c r="K99" i="7"/>
  <c r="AT99" i="7"/>
  <c r="K98" i="7"/>
  <c r="AT98" i="7" s="1"/>
  <c r="K97" i="7"/>
  <c r="AT97" i="7"/>
  <c r="K96" i="7"/>
  <c r="AT96" i="7" s="1"/>
  <c r="K95" i="7"/>
  <c r="AT95" i="7" s="1"/>
  <c r="K94" i="7"/>
  <c r="AT94" i="7" s="1"/>
  <c r="K93" i="7"/>
  <c r="AT93" i="7"/>
  <c r="K92" i="7"/>
  <c r="AT92" i="7" s="1"/>
  <c r="K91" i="7"/>
  <c r="AT91" i="7"/>
  <c r="K89" i="7"/>
  <c r="AT89" i="7" s="1"/>
  <c r="K87" i="7"/>
  <c r="AT87" i="7" s="1"/>
  <c r="K86" i="7"/>
  <c r="AT86" i="7" s="1"/>
  <c r="K85" i="7"/>
  <c r="AT85" i="7" s="1"/>
  <c r="K84" i="7"/>
  <c r="AT84" i="7" s="1"/>
  <c r="K83" i="7"/>
  <c r="AT83" i="7"/>
  <c r="K82" i="7"/>
  <c r="AT82" i="7" s="1"/>
  <c r="K81" i="7"/>
  <c r="AT81" i="7" s="1"/>
  <c r="K79" i="7"/>
  <c r="AT79" i="7" s="1"/>
  <c r="K77" i="7"/>
  <c r="AT77" i="7"/>
  <c r="K76" i="7"/>
  <c r="AT76" i="7" s="1"/>
  <c r="K75" i="7"/>
  <c r="AT75" i="7" s="1"/>
  <c r="K74" i="7"/>
  <c r="AT74" i="7" s="1"/>
  <c r="K73" i="7"/>
  <c r="AT73" i="7" s="1"/>
  <c r="K72" i="7"/>
  <c r="AT72" i="7" s="1"/>
  <c r="K71" i="7"/>
  <c r="AT71" i="7"/>
  <c r="K70" i="7"/>
  <c r="AT70" i="7" s="1"/>
  <c r="K69" i="7"/>
  <c r="AT69" i="7"/>
  <c r="K68" i="7"/>
  <c r="AT68" i="7" s="1"/>
  <c r="K67" i="7"/>
  <c r="AT67" i="7" s="1"/>
  <c r="K66" i="7"/>
  <c r="AT66" i="7" s="1"/>
  <c r="K65" i="7"/>
  <c r="AT65" i="7"/>
  <c r="K63" i="7"/>
  <c r="AT63" i="7" s="1"/>
  <c r="K62" i="7"/>
  <c r="AT62" i="7"/>
  <c r="K61" i="7"/>
  <c r="AT61" i="7" s="1"/>
  <c r="K60" i="7"/>
  <c r="AT60" i="7"/>
  <c r="K59" i="7"/>
  <c r="AT59" i="7" s="1"/>
  <c r="K58" i="7"/>
  <c r="AT58" i="7" s="1"/>
  <c r="K57" i="7"/>
  <c r="AT57" i="7" s="1"/>
  <c r="K56" i="7"/>
  <c r="AT56" i="7"/>
  <c r="K55" i="7"/>
  <c r="AT55" i="7" s="1"/>
  <c r="K54" i="7"/>
  <c r="AT54" i="7"/>
  <c r="K53" i="7"/>
  <c r="AT53" i="7" s="1"/>
  <c r="K52" i="7"/>
  <c r="AT52" i="7" s="1"/>
  <c r="K51" i="7"/>
  <c r="AT51" i="7" s="1"/>
  <c r="K50" i="7"/>
  <c r="AT50" i="7" s="1"/>
  <c r="K49" i="7"/>
  <c r="AT49" i="7" s="1"/>
  <c r="K48" i="7"/>
  <c r="AT48" i="7"/>
  <c r="K47" i="7"/>
  <c r="AT47" i="7" s="1"/>
  <c r="K46" i="7"/>
  <c r="AT46" i="7" s="1"/>
  <c r="K45" i="7"/>
  <c r="AT45" i="7" s="1"/>
  <c r="K44" i="7"/>
  <c r="AT44" i="7"/>
  <c r="K43" i="7"/>
  <c r="AT43" i="7" s="1"/>
  <c r="K42" i="7"/>
  <c r="AT42" i="7" s="1"/>
  <c r="K41" i="7"/>
  <c r="AT41" i="7" s="1"/>
  <c r="K40" i="7"/>
  <c r="AT40" i="7" s="1"/>
  <c r="K39" i="7"/>
  <c r="AT39" i="7" s="1"/>
  <c r="K37" i="7"/>
  <c r="AT37" i="7"/>
  <c r="K38" i="7"/>
  <c r="AT38" i="7" s="1"/>
  <c r="K36" i="7"/>
  <c r="AT36" i="7"/>
  <c r="K5" i="7"/>
  <c r="AT5" i="7" s="1"/>
  <c r="K6" i="7"/>
  <c r="AT6" i="7" s="1"/>
  <c r="K7" i="7"/>
  <c r="AT7" i="7" s="1"/>
  <c r="K9" i="7"/>
  <c r="AT9" i="7"/>
  <c r="K10" i="7"/>
  <c r="AT10" i="7" s="1"/>
  <c r="K11" i="7"/>
  <c r="AT11" i="7"/>
  <c r="K12" i="7"/>
  <c r="AT12" i="7" s="1"/>
  <c r="K13" i="7"/>
  <c r="AT13" i="7"/>
  <c r="K14" i="7"/>
  <c r="AT14" i="7" s="1"/>
  <c r="K15" i="7"/>
  <c r="AT15" i="7" s="1"/>
  <c r="K16" i="7"/>
  <c r="AT16" i="7" s="1"/>
  <c r="K17" i="7"/>
  <c r="AT17" i="7"/>
  <c r="K18" i="7"/>
  <c r="AT18" i="7" s="1"/>
  <c r="K19" i="7"/>
  <c r="AT19" i="7"/>
  <c r="K20" i="7"/>
  <c r="AT20" i="7" s="1"/>
  <c r="K21" i="7"/>
  <c r="AT21" i="7" s="1"/>
  <c r="K22" i="7"/>
  <c r="AT22" i="7" s="1"/>
  <c r="K23" i="7"/>
  <c r="AT23" i="7" s="1"/>
  <c r="K24" i="7"/>
  <c r="AT24" i="7" s="1"/>
  <c r="K25" i="7"/>
  <c r="AT25" i="7"/>
  <c r="K26" i="7"/>
  <c r="AT26" i="7" s="1"/>
  <c r="K27" i="7"/>
  <c r="AT27" i="7" s="1"/>
  <c r="K28" i="7"/>
  <c r="AT28" i="7" s="1"/>
  <c r="K29" i="7"/>
  <c r="AT29" i="7"/>
  <c r="K30" i="7"/>
  <c r="AT30" i="7" s="1"/>
  <c r="K31" i="7"/>
  <c r="AT31" i="7" s="1"/>
  <c r="K32" i="7"/>
  <c r="AT32" i="7" s="1"/>
  <c r="K33" i="7"/>
  <c r="AT33" i="7" s="1"/>
  <c r="K34" i="7"/>
  <c r="AT34" i="7" s="1"/>
  <c r="K35" i="7"/>
  <c r="AT35" i="7"/>
  <c r="K3" i="7"/>
  <c r="AT3" i="7" s="1"/>
  <c r="D179" i="7"/>
  <c r="D5" i="7"/>
  <c r="D6" i="7"/>
  <c r="D7"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5" i="7"/>
  <c r="D66" i="7"/>
  <c r="D67" i="7"/>
  <c r="D68" i="7"/>
  <c r="D69" i="7"/>
  <c r="D70" i="7"/>
  <c r="D71" i="7"/>
  <c r="D72" i="7"/>
  <c r="D73" i="7"/>
  <c r="D74" i="7"/>
  <c r="D75" i="7"/>
  <c r="D76" i="7"/>
  <c r="D77" i="7"/>
  <c r="D79" i="7"/>
  <c r="D81" i="7"/>
  <c r="D82" i="7"/>
  <c r="D83" i="7"/>
  <c r="D84" i="7"/>
  <c r="D85" i="7"/>
  <c r="D86" i="7"/>
  <c r="D87" i="7"/>
  <c r="D89"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80" i="7"/>
  <c r="D181" i="7"/>
  <c r="D182" i="7"/>
  <c r="D183" i="7"/>
  <c r="D184" i="7"/>
  <c r="D185" i="7"/>
  <c r="D186" i="7"/>
  <c r="D187" i="7"/>
  <c r="D188" i="7"/>
  <c r="D189" i="7"/>
  <c r="D190" i="7"/>
  <c r="D191" i="7"/>
  <c r="D192" i="7"/>
  <c r="D193" i="7"/>
  <c r="D194" i="7"/>
  <c r="D195" i="7"/>
  <c r="D196" i="7"/>
  <c r="D197" i="7"/>
  <c r="D198" i="7"/>
  <c r="D199" i="7"/>
  <c r="D200"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3" i="7"/>
  <c r="N58" i="7"/>
  <c r="AM121" i="7"/>
  <c r="AS6" i="7"/>
  <c r="N168" i="7"/>
  <c r="N175" i="7"/>
  <c r="N118" i="7"/>
  <c r="G8" i="7"/>
  <c r="AM8" i="7" s="1"/>
  <c r="G178" i="7"/>
  <c r="N178" i="7" s="1"/>
  <c r="G177" i="7"/>
  <c r="AS177" i="7" s="1"/>
  <c r="G79" i="7"/>
  <c r="AQ79" i="7" s="1"/>
  <c r="G89" i="7"/>
  <c r="AQ89" i="7" s="1"/>
  <c r="N49" i="7"/>
  <c r="AS56" i="7"/>
  <c r="G77" i="7"/>
  <c r="AS77" i="7" s="1"/>
  <c r="G87" i="7"/>
  <c r="N87" i="7" s="1"/>
  <c r="G200" i="7"/>
  <c r="AM200" i="7" s="1"/>
  <c r="S3" i="2"/>
  <c r="N197" i="7" l="1"/>
  <c r="AS96" i="7"/>
  <c r="AE3" i="2"/>
  <c r="V3" i="2" s="1"/>
  <c r="V1" i="2" s="1"/>
  <c r="AS120" i="7"/>
  <c r="G3" i="7"/>
  <c r="N3" i="7" s="1"/>
  <c r="AQ37" i="7"/>
  <c r="AM122" i="7"/>
  <c r="AM112" i="7"/>
  <c r="L3" i="7"/>
  <c r="N221" i="7"/>
  <c r="N245" i="7"/>
  <c r="AQ88" i="7"/>
  <c r="AS229" i="7"/>
  <c r="AS175" i="7"/>
  <c r="N126" i="7"/>
  <c r="AS53" i="7"/>
  <c r="N122" i="7"/>
  <c r="AS197" i="7"/>
  <c r="AM247" i="7"/>
  <c r="N53" i="7"/>
  <c r="AQ41" i="7"/>
  <c r="N211" i="7"/>
  <c r="AS119" i="7"/>
  <c r="AQ245" i="7"/>
  <c r="N54" i="7"/>
  <c r="AM186" i="7"/>
  <c r="AM117" i="7"/>
  <c r="AQ91" i="7"/>
  <c r="AQ103" i="7"/>
  <c r="N119" i="7"/>
  <c r="AM120" i="7"/>
  <c r="N35" i="7"/>
  <c r="AM54" i="7"/>
  <c r="AM118" i="7"/>
  <c r="AQ39" i="7"/>
  <c r="AQ47" i="7"/>
  <c r="AM128" i="7"/>
  <c r="N156" i="7"/>
  <c r="N75" i="7"/>
  <c r="AS208" i="7"/>
  <c r="AQ19" i="7"/>
  <c r="AQ23" i="7"/>
  <c r="N109" i="7"/>
  <c r="AQ120" i="7"/>
  <c r="AM55" i="7"/>
  <c r="AS100" i="7"/>
  <c r="AQ148" i="7"/>
  <c r="AS246" i="7"/>
  <c r="AM214" i="7"/>
  <c r="AQ44" i="7"/>
  <c r="AM40" i="7"/>
  <c r="AM146" i="7"/>
  <c r="N158" i="7"/>
  <c r="AM21" i="7"/>
  <c r="AQ21" i="7"/>
  <c r="N27" i="7"/>
  <c r="AQ70" i="7"/>
  <c r="AS47" i="7"/>
  <c r="AS44" i="7"/>
  <c r="AM102" i="7"/>
  <c r="N167" i="7"/>
  <c r="AS64" i="7"/>
  <c r="AM163" i="7"/>
  <c r="AS130" i="7"/>
  <c r="AM115" i="7"/>
  <c r="AQ97" i="7"/>
  <c r="N240" i="7"/>
  <c r="N229" i="7"/>
  <c r="AM201" i="7"/>
  <c r="AQ80" i="7"/>
  <c r="N25" i="7"/>
  <c r="AQ116" i="7"/>
  <c r="AS48" i="7"/>
  <c r="AQ243" i="7"/>
  <c r="AS21" i="7"/>
  <c r="AM65" i="7"/>
  <c r="AM154" i="7"/>
  <c r="AQ165" i="7"/>
  <c r="AM48" i="7"/>
  <c r="AS107" i="7"/>
  <c r="N218" i="7"/>
  <c r="AQ110" i="7"/>
  <c r="AM180" i="7"/>
  <c r="AS102" i="7"/>
  <c r="AQ112" i="7"/>
  <c r="N55" i="7"/>
  <c r="N64" i="7"/>
  <c r="N78" i="7"/>
  <c r="AQ55" i="7"/>
  <c r="AQ180" i="7"/>
  <c r="AM96" i="7"/>
  <c r="AQ48" i="7"/>
  <c r="AS240" i="7"/>
  <c r="N125" i="7"/>
  <c r="AQ121" i="7"/>
  <c r="N243" i="7"/>
  <c r="AQ65" i="7"/>
  <c r="AQ10" i="7"/>
  <c r="AQ135" i="7"/>
  <c r="AQ188" i="7"/>
  <c r="AM220" i="7"/>
  <c r="AQ125" i="7"/>
  <c r="AQ177" i="7"/>
  <c r="N135" i="7"/>
  <c r="AS183" i="7"/>
  <c r="AS172" i="7"/>
  <c r="AQ172" i="7"/>
  <c r="N183" i="7"/>
  <c r="AQ183" i="7"/>
  <c r="AQ186" i="7"/>
  <c r="AS73" i="7"/>
  <c r="N22" i="7"/>
  <c r="AS163" i="7"/>
  <c r="AM22" i="7"/>
  <c r="AS231" i="7"/>
  <c r="AQ160" i="7"/>
  <c r="AS99" i="7"/>
  <c r="AS151" i="7"/>
  <c r="AQ17" i="7"/>
  <c r="AS168" i="7"/>
  <c r="AM88" i="7"/>
  <c r="AM80" i="7"/>
  <c r="AS97" i="7"/>
  <c r="N99" i="7"/>
  <c r="AM62" i="7"/>
  <c r="AM99" i="7"/>
  <c r="AM168" i="7"/>
  <c r="AM114" i="7"/>
  <c r="AM133" i="7"/>
  <c r="N114" i="7"/>
  <c r="N97" i="7"/>
  <c r="AQ129" i="7"/>
  <c r="AQ122" i="7"/>
  <c r="AQ136" i="7"/>
  <c r="AQ115" i="7"/>
  <c r="N44" i="7"/>
  <c r="N151" i="7"/>
  <c r="N86" i="7"/>
  <c r="AQ8" i="7"/>
  <c r="AM127" i="7"/>
  <c r="AM109" i="7"/>
  <c r="AM26" i="7"/>
  <c r="AM243" i="7"/>
  <c r="N182" i="7"/>
  <c r="N65" i="7"/>
  <c r="AM37" i="7"/>
  <c r="AQ199" i="7"/>
  <c r="AS154" i="7"/>
  <c r="AM245" i="7"/>
  <c r="N93" i="7"/>
  <c r="N70" i="7"/>
  <c r="AQ42" i="7"/>
  <c r="AQ32" i="7"/>
  <c r="AM240" i="7"/>
  <c r="AQ138" i="7"/>
  <c r="AS54" i="7"/>
  <c r="AQ51" i="7"/>
  <c r="AM84" i="7"/>
  <c r="N136" i="7"/>
  <c r="N47" i="7"/>
  <c r="AQ151" i="7"/>
  <c r="AQ226" i="7"/>
  <c r="AS93" i="7"/>
  <c r="N30" i="7"/>
  <c r="AM129" i="7"/>
  <c r="AM58" i="7"/>
  <c r="AQ30" i="7"/>
  <c r="N82" i="7"/>
  <c r="N129" i="7"/>
  <c r="AM124" i="7"/>
  <c r="AM188" i="7"/>
  <c r="AM56" i="7"/>
  <c r="AM49" i="7"/>
  <c r="N37" i="7"/>
  <c r="AM213" i="7"/>
  <c r="N154" i="7"/>
  <c r="AS26" i="7"/>
  <c r="AM32" i="7"/>
  <c r="AS124" i="7"/>
  <c r="N51" i="7"/>
  <c r="N255" i="7"/>
  <c r="AQ56" i="7"/>
  <c r="N103" i="7"/>
  <c r="AS127" i="7"/>
  <c r="N124" i="7"/>
  <c r="AM111" i="7"/>
  <c r="AQ18" i="7"/>
  <c r="AS219" i="7"/>
  <c r="AM59" i="7"/>
  <c r="AS27" i="7"/>
  <c r="N32" i="7"/>
  <c r="AM24" i="7"/>
  <c r="AS82" i="7"/>
  <c r="AM70" i="7"/>
  <c r="AS29" i="7"/>
  <c r="AS253" i="7"/>
  <c r="N237" i="7"/>
  <c r="AM51" i="7"/>
  <c r="AS84" i="7"/>
  <c r="N195" i="7"/>
  <c r="N6" i="7"/>
  <c r="N84" i="7"/>
  <c r="AM78" i="7"/>
  <c r="AQ58" i="7"/>
  <c r="N116" i="7"/>
  <c r="AM125" i="7"/>
  <c r="N223" i="7"/>
  <c r="AM23" i="7"/>
  <c r="AS116" i="7"/>
  <c r="N176" i="7"/>
  <c r="N4" i="7"/>
  <c r="N12" i="7"/>
  <c r="AS182" i="7"/>
  <c r="AM182" i="7"/>
  <c r="AQ205" i="7"/>
  <c r="AM160" i="7"/>
  <c r="AM143" i="7"/>
  <c r="AM210" i="7"/>
  <c r="N165" i="7"/>
  <c r="AM172" i="7"/>
  <c r="AQ252" i="7"/>
  <c r="AQ231" i="7"/>
  <c r="AS252" i="7"/>
  <c r="AM165" i="7"/>
  <c r="N163" i="7"/>
  <c r="N138" i="7"/>
  <c r="AM138" i="7"/>
  <c r="AM3" i="7"/>
  <c r="AS153" i="7"/>
  <c r="AQ223" i="7"/>
  <c r="AS223" i="7"/>
  <c r="N213" i="7"/>
  <c r="AS180" i="7"/>
  <c r="AQ194" i="7"/>
  <c r="AS160" i="7"/>
  <c r="AQ230" i="7"/>
  <c r="N43" i="7"/>
  <c r="AQ25" i="7"/>
  <c r="AM159" i="7"/>
  <c r="AQ22" i="7"/>
  <c r="AQ206" i="7"/>
  <c r="AS28" i="7"/>
  <c r="AS36" i="7"/>
  <c r="N79" i="7"/>
  <c r="AS88" i="7"/>
  <c r="N80" i="7"/>
  <c r="AQ43" i="7"/>
  <c r="AS179" i="7"/>
  <c r="AS3" i="7"/>
  <c r="AQ198" i="7"/>
  <c r="N198" i="7"/>
  <c r="AQ93" i="7"/>
  <c r="AS57" i="7"/>
  <c r="AM229" i="7"/>
  <c r="AS176" i="7"/>
  <c r="N9" i="7"/>
  <c r="N60" i="7"/>
  <c r="AM28" i="7"/>
  <c r="AQ225" i="7"/>
  <c r="N188" i="7"/>
  <c r="AQ62" i="7"/>
  <c r="N186" i="7"/>
  <c r="AS38" i="7"/>
  <c r="AQ31" i="7"/>
  <c r="AQ117" i="7"/>
  <c r="AQ130" i="7"/>
  <c r="AS103" i="7"/>
  <c r="AQ71" i="7"/>
  <c r="AQ36" i="7"/>
  <c r="AM71" i="7"/>
  <c r="AM110" i="7"/>
  <c r="N225" i="7"/>
  <c r="AM130" i="7"/>
  <c r="AM64" i="7"/>
  <c r="AS132" i="7"/>
  <c r="AQ96" i="7"/>
  <c r="N132" i="7"/>
  <c r="AM43" i="7"/>
  <c r="N246" i="7"/>
  <c r="AM137" i="7"/>
  <c r="AS62" i="7"/>
  <c r="AQ144" i="7"/>
  <c r="AM248" i="7"/>
  <c r="AM75" i="7"/>
  <c r="AM4" i="7"/>
  <c r="AM52" i="7"/>
  <c r="AQ75" i="7"/>
  <c r="AM176" i="7"/>
  <c r="N157" i="7"/>
  <c r="AM82" i="7"/>
  <c r="AM57" i="7"/>
  <c r="AM233" i="7"/>
  <c r="N224" i="7"/>
  <c r="AQ127" i="7"/>
  <c r="AS60" i="7"/>
  <c r="AM60" i="7"/>
  <c r="AM53" i="7"/>
  <c r="AM225" i="7"/>
  <c r="AQ105" i="7"/>
  <c r="AQ38" i="7"/>
  <c r="N102" i="7"/>
  <c r="AM25" i="7"/>
  <c r="N38" i="7"/>
  <c r="N105" i="7"/>
  <c r="AQ114" i="7"/>
  <c r="AQ119" i="7"/>
  <c r="N68" i="7"/>
  <c r="AS78" i="7"/>
  <c r="AS71" i="7"/>
  <c r="AS110" i="7"/>
  <c r="AM105" i="7"/>
  <c r="AM68" i="7"/>
  <c r="N117" i="7"/>
  <c r="AQ57" i="7"/>
  <c r="AM132" i="7"/>
  <c r="AS112" i="7"/>
  <c r="N121" i="7"/>
  <c r="AM89" i="7"/>
  <c r="N201" i="7"/>
  <c r="AQ232" i="7"/>
  <c r="AQ197" i="7"/>
  <c r="N169" i="7"/>
  <c r="AM126" i="7"/>
  <c r="AS164" i="7"/>
  <c r="AM67" i="7"/>
  <c r="AS209" i="7"/>
  <c r="AQ166" i="7"/>
  <c r="AQ14" i="7"/>
  <c r="AS31" i="7"/>
  <c r="AM92" i="7"/>
  <c r="AM203" i="7"/>
  <c r="AS14" i="7"/>
  <c r="N74" i="7"/>
  <c r="AQ195" i="7"/>
  <c r="AQ171" i="7"/>
  <c r="AS72" i="7"/>
  <c r="N92" i="7"/>
  <c r="N50" i="7"/>
  <c r="N10" i="7"/>
  <c r="AQ169" i="7"/>
  <c r="AQ201" i="7"/>
  <c r="N52" i="7"/>
  <c r="N209" i="7"/>
  <c r="AM83" i="7"/>
  <c r="AM144" i="7"/>
  <c r="AQ3" i="7"/>
  <c r="AM249" i="7"/>
  <c r="AM192" i="7"/>
  <c r="AM50" i="7"/>
  <c r="AS247" i="7"/>
  <c r="AQ247" i="7"/>
  <c r="AQ5" i="7"/>
  <c r="AS10" i="7"/>
  <c r="N85" i="7"/>
  <c r="AQ162" i="7"/>
  <c r="AS126" i="7"/>
  <c r="AS67" i="7"/>
  <c r="AM209" i="7"/>
  <c r="AM14" i="7"/>
  <c r="AM63" i="7"/>
  <c r="AM227" i="7"/>
  <c r="AS115" i="7"/>
  <c r="N72" i="7"/>
  <c r="AQ164" i="7"/>
  <c r="AQ74" i="7"/>
  <c r="AM36" i="7"/>
  <c r="AM74" i="7"/>
  <c r="AQ6" i="7"/>
  <c r="AS92" i="7"/>
  <c r="AM205" i="7"/>
  <c r="AQ159" i="7"/>
  <c r="N39" i="7"/>
  <c r="N254" i="7"/>
  <c r="AM90" i="7"/>
  <c r="AQ52" i="7"/>
  <c r="N159" i="7"/>
  <c r="AQ12" i="7"/>
  <c r="AS101" i="7"/>
  <c r="N249" i="7"/>
  <c r="AM169" i="7"/>
  <c r="AQ249" i="7"/>
  <c r="AS192" i="7"/>
  <c r="N59" i="7"/>
  <c r="AS50" i="7"/>
  <c r="AS205" i="7"/>
  <c r="AM185" i="7"/>
  <c r="AS222" i="7"/>
  <c r="AM135" i="7"/>
  <c r="AS12" i="7"/>
  <c r="AS195" i="7"/>
  <c r="AS63" i="7"/>
  <c r="AS144" i="7"/>
  <c r="AQ72" i="7"/>
  <c r="AQ222" i="7"/>
  <c r="AQ63" i="7"/>
  <c r="AQ59" i="7"/>
  <c r="AS128" i="7"/>
  <c r="AQ128" i="7"/>
  <c r="N192" i="7"/>
  <c r="AM158" i="7"/>
  <c r="AQ141" i="7"/>
  <c r="N179" i="7"/>
  <c r="N185" i="7"/>
  <c r="AS224" i="7"/>
  <c r="AQ208" i="7"/>
  <c r="N235" i="7"/>
  <c r="AQ213" i="7"/>
  <c r="AS185" i="7"/>
  <c r="N137" i="7"/>
  <c r="AS210" i="7"/>
  <c r="AM173" i="7"/>
  <c r="N19" i="7"/>
  <c r="AM250" i="7"/>
  <c r="N232" i="7"/>
  <c r="N228" i="7"/>
  <c r="AM30" i="7"/>
  <c r="AS215" i="7"/>
  <c r="AS189" i="7"/>
  <c r="AS226" i="7"/>
  <c r="AM226" i="7"/>
  <c r="AS24" i="7"/>
  <c r="AM235" i="7"/>
  <c r="AM87" i="7"/>
  <c r="AM177" i="7"/>
  <c r="AS200" i="7"/>
  <c r="N177" i="7"/>
  <c r="AM178" i="7"/>
  <c r="N196" i="7"/>
  <c r="N189" i="7"/>
  <c r="N250" i="7"/>
  <c r="AS232" i="7"/>
  <c r="AQ210" i="7"/>
  <c r="N208" i="7"/>
  <c r="AS235" i="7"/>
  <c r="N194" i="7"/>
  <c r="AM179" i="7"/>
  <c r="AS16" i="7"/>
  <c r="AS19" i="7"/>
  <c r="N253" i="7"/>
  <c r="AS250" i="7"/>
  <c r="AM237" i="7"/>
  <c r="AM239" i="7"/>
  <c r="N215" i="7"/>
  <c r="AS158" i="7"/>
  <c r="AQ189" i="7"/>
  <c r="N202" i="7"/>
  <c r="N230" i="7"/>
  <c r="AQ202" i="7"/>
  <c r="AQ49" i="7"/>
  <c r="AM246" i="7"/>
  <c r="AQ67" i="7"/>
  <c r="N200" i="7"/>
  <c r="N173" i="7"/>
  <c r="AM194" i="7"/>
  <c r="AQ137" i="7"/>
  <c r="AM253" i="7"/>
  <c r="AQ224" i="7"/>
  <c r="AQ215" i="7"/>
  <c r="AS230" i="7"/>
  <c r="AS202" i="7"/>
  <c r="AQ27" i="7"/>
  <c r="AS173" i="7"/>
  <c r="AS239" i="7"/>
  <c r="AQ77" i="7"/>
  <c r="AS13" i="7"/>
  <c r="N13" i="7"/>
  <c r="AQ147" i="7"/>
  <c r="AM147" i="7"/>
  <c r="AQ161" i="7"/>
  <c r="AS161" i="7"/>
  <c r="AS236" i="7"/>
  <c r="AM236" i="7"/>
  <c r="AQ242" i="7"/>
  <c r="AS242" i="7"/>
  <c r="N89" i="7"/>
  <c r="AM35" i="7"/>
  <c r="AS85" i="7"/>
  <c r="AM15" i="7"/>
  <c r="AQ15" i="7"/>
  <c r="AM149" i="7"/>
  <c r="AS149" i="7"/>
  <c r="AS234" i="7"/>
  <c r="AM234" i="7"/>
  <c r="AS76" i="7"/>
  <c r="AQ76" i="7"/>
  <c r="AM76" i="7"/>
  <c r="N108" i="7"/>
  <c r="AS108" i="7"/>
  <c r="AS113" i="7"/>
  <c r="AM113" i="7"/>
  <c r="AS142" i="7"/>
  <c r="AQ101" i="7"/>
  <c r="AS83" i="7"/>
  <c r="N142" i="7"/>
  <c r="AM140" i="7"/>
  <c r="AQ13" i="7"/>
  <c r="AS238" i="7"/>
  <c r="N140" i="7"/>
  <c r="N242" i="7"/>
  <c r="AQ251" i="7"/>
  <c r="N219" i="7"/>
  <c r="AM216" i="7"/>
  <c r="AQ35" i="7"/>
  <c r="N28" i="7"/>
  <c r="AS94" i="7"/>
  <c r="AQ234" i="7"/>
  <c r="AS251" i="7"/>
  <c r="N217" i="7"/>
  <c r="AM217" i="7"/>
  <c r="N123" i="7"/>
  <c r="AQ123" i="7"/>
  <c r="AM77" i="7"/>
  <c r="AQ178" i="7"/>
  <c r="AQ4" i="7"/>
  <c r="AS90" i="7"/>
  <c r="N152" i="7"/>
  <c r="AQ83" i="7"/>
  <c r="AS111" i="7"/>
  <c r="AM238" i="7"/>
  <c r="AS147" i="7"/>
  <c r="N238" i="7"/>
  <c r="AS216" i="7"/>
  <c r="AM175" i="7"/>
  <c r="AQ140" i="7"/>
  <c r="AM242" i="7"/>
  <c r="AM251" i="7"/>
  <c r="AQ219" i="7"/>
  <c r="N143" i="7"/>
  <c r="AS18" i="7"/>
  <c r="AQ187" i="7"/>
  <c r="AS171" i="7"/>
  <c r="AQ142" i="7"/>
  <c r="AS221" i="7"/>
  <c r="AS187" i="7"/>
  <c r="AS123" i="7"/>
  <c r="N252" i="7"/>
  <c r="N234" i="7"/>
  <c r="N166" i="7"/>
  <c r="N94" i="7"/>
  <c r="AS244" i="7"/>
  <c r="AS227" i="7"/>
  <c r="AS207" i="7"/>
  <c r="N227" i="7"/>
  <c r="AS81" i="7"/>
  <c r="N76" i="7"/>
  <c r="AQ255" i="7"/>
  <c r="N171" i="7"/>
  <c r="AS143" i="7"/>
  <c r="AS68" i="7"/>
  <c r="AQ113" i="7"/>
  <c r="AM136" i="7"/>
  <c r="AQ86" i="7"/>
  <c r="AQ94" i="7"/>
  <c r="AM161" i="7"/>
  <c r="AM101" i="7"/>
  <c r="AS86" i="7"/>
  <c r="AM108" i="7"/>
  <c r="AM9" i="7"/>
  <c r="AS9" i="7"/>
  <c r="AM16" i="7"/>
  <c r="N16" i="7"/>
  <c r="AM145" i="7"/>
  <c r="AQ145" i="7"/>
  <c r="AQ153" i="7"/>
  <c r="N153" i="7"/>
  <c r="AQ196" i="7"/>
  <c r="AS196" i="7"/>
  <c r="AS204" i="7"/>
  <c r="N204" i="7"/>
  <c r="AM204" i="7"/>
  <c r="AM228" i="7"/>
  <c r="AS228" i="7"/>
  <c r="AS218" i="7"/>
  <c r="AQ218" i="7"/>
  <c r="N220" i="7"/>
  <c r="AS220" i="7"/>
  <c r="AQ46" i="7"/>
  <c r="AS46" i="7"/>
  <c r="AM46" i="7"/>
  <c r="AM73" i="7"/>
  <c r="N73" i="7"/>
  <c r="AM134" i="7"/>
  <c r="N134" i="7"/>
  <c r="AQ90" i="7"/>
  <c r="AS155" i="7"/>
  <c r="N155" i="7"/>
  <c r="N191" i="7"/>
  <c r="AQ191" i="7"/>
  <c r="N77" i="7"/>
  <c r="N149" i="7"/>
  <c r="AQ207" i="7"/>
  <c r="AQ111" i="7"/>
  <c r="N187" i="7"/>
  <c r="AM222" i="7"/>
  <c r="AQ155" i="7"/>
  <c r="AM198" i="7"/>
  <c r="AS15" i="7"/>
  <c r="AQ254" i="7"/>
  <c r="N216" i="7"/>
  <c r="AS157" i="7"/>
  <c r="N18" i="7"/>
  <c r="AM231" i="7"/>
  <c r="AM157" i="7"/>
  <c r="AQ221" i="7"/>
  <c r="N33" i="7"/>
  <c r="N236" i="7"/>
  <c r="AS255" i="7"/>
  <c r="N15" i="7"/>
  <c r="AQ85" i="7"/>
  <c r="AS109" i="7"/>
  <c r="AS23" i="7"/>
  <c r="AS191" i="7"/>
  <c r="AS217" i="7"/>
  <c r="AQ33" i="7"/>
  <c r="AS33" i="7"/>
  <c r="AM166" i="7"/>
  <c r="AQ134" i="7"/>
  <c r="AS17" i="7"/>
  <c r="AM17" i="7"/>
  <c r="AS146" i="7"/>
  <c r="N146" i="7"/>
  <c r="AS199" i="7"/>
  <c r="AM199" i="7"/>
  <c r="AM206" i="7"/>
  <c r="AS206" i="7"/>
  <c r="AQ211" i="7"/>
  <c r="AM211" i="7"/>
  <c r="AS214" i="7"/>
  <c r="N214" i="7"/>
  <c r="AQ40" i="7"/>
  <c r="N40" i="7"/>
  <c r="AS42" i="7"/>
  <c r="AM42" i="7"/>
  <c r="AQ239" i="7"/>
  <c r="AM31" i="7"/>
  <c r="AS39" i="7"/>
  <c r="AS237" i="7"/>
  <c r="AQ24" i="7"/>
  <c r="N26" i="7"/>
  <c r="AQ7" i="7"/>
  <c r="AS7" i="7"/>
  <c r="N7" i="7"/>
  <c r="AM7" i="7"/>
  <c r="AM174" i="7"/>
  <c r="AQ174" i="7"/>
  <c r="AM106" i="7"/>
  <c r="N106" i="7"/>
  <c r="AQ87" i="7"/>
  <c r="AQ200" i="7"/>
  <c r="AM79" i="7"/>
  <c r="AS89" i="7"/>
  <c r="AS178" i="7"/>
  <c r="AQ131" i="7"/>
  <c r="AM190" i="7"/>
  <c r="N29" i="7"/>
  <c r="N233" i="7"/>
  <c r="AS162" i="7"/>
  <c r="N174" i="7"/>
  <c r="N164" i="7"/>
  <c r="AQ11" i="7"/>
  <c r="AS11" i="7"/>
  <c r="AM141" i="7"/>
  <c r="AS141" i="7"/>
  <c r="AM156" i="7"/>
  <c r="AQ156" i="7"/>
  <c r="N184" i="7"/>
  <c r="AQ184" i="7"/>
  <c r="AS184" i="7"/>
  <c r="AM193" i="7"/>
  <c r="AQ193" i="7"/>
  <c r="AQ212" i="7"/>
  <c r="N212" i="7"/>
  <c r="N20" i="7"/>
  <c r="AM20" i="7"/>
  <c r="AS20" i="7"/>
  <c r="AM61" i="7"/>
  <c r="N61" i="7"/>
  <c r="AS61" i="7"/>
  <c r="AQ61" i="7"/>
  <c r="AS98" i="7"/>
  <c r="AM98" i="7"/>
  <c r="AQ98" i="7"/>
  <c r="AQ100" i="7"/>
  <c r="N100" i="7"/>
  <c r="AS87" i="7"/>
  <c r="AS79" i="7"/>
  <c r="AS8" i="7"/>
  <c r="N8" i="7"/>
  <c r="N207" i="7"/>
  <c r="AQ118" i="7"/>
  <c r="AS254" i="7"/>
  <c r="AQ190" i="7"/>
  <c r="N203" i="7"/>
  <c r="AM162" i="7"/>
  <c r="AQ29" i="7"/>
  <c r="N190" i="7"/>
  <c r="AS193" i="7"/>
  <c r="AM11" i="7"/>
  <c r="AS66" i="7"/>
  <c r="AM212" i="7"/>
  <c r="AQ20" i="7"/>
  <c r="AQ106" i="7"/>
  <c r="AM131" i="7"/>
  <c r="N139" i="7"/>
  <c r="AM139" i="7"/>
  <c r="AS139" i="7"/>
  <c r="N145" i="7"/>
  <c r="AS145" i="7"/>
  <c r="AQ152" i="7"/>
  <c r="AS152" i="7"/>
  <c r="AS181" i="7"/>
  <c r="AM181" i="7"/>
  <c r="AQ181" i="7"/>
  <c r="N244" i="7"/>
  <c r="AM244" i="7"/>
  <c r="AS248" i="7"/>
  <c r="AQ248" i="7"/>
  <c r="AM81" i="7"/>
  <c r="N81" i="7"/>
  <c r="AQ133" i="7"/>
  <c r="AS133" i="7"/>
  <c r="AM241" i="7"/>
  <c r="AS241" i="7"/>
  <c r="N34" i="7"/>
  <c r="AM34" i="7"/>
  <c r="AM95" i="7"/>
  <c r="AS95" i="7"/>
  <c r="AQ104" i="7"/>
  <c r="N104" i="7"/>
  <c r="N241" i="7"/>
  <c r="N131" i="7"/>
  <c r="AS104" i="7"/>
  <c r="AS203" i="7"/>
  <c r="N95" i="7"/>
  <c r="AS233" i="7"/>
  <c r="AM66" i="7"/>
  <c r="AQ66" i="7"/>
  <c r="AS34" i="7"/>
  <c r="AM5" i="7"/>
  <c r="N5" i="7"/>
  <c r="AS148" i="7"/>
  <c r="N148" i="7"/>
  <c r="N150" i="7"/>
  <c r="AQ150" i="7"/>
  <c r="AS150" i="7"/>
  <c r="AM167" i="7"/>
  <c r="AS167" i="7"/>
  <c r="AS170" i="7"/>
  <c r="AQ170" i="7"/>
  <c r="N170" i="7"/>
  <c r="AS41" i="7"/>
  <c r="N41" i="7"/>
  <c r="N45" i="7"/>
  <c r="AS45" i="7"/>
  <c r="AQ45" i="7"/>
  <c r="AQ69" i="7"/>
  <c r="AS69" i="7"/>
  <c r="AM69" i="7"/>
  <c r="AS91" i="7"/>
  <c r="AM91" i="7"/>
  <c r="N107" i="7"/>
  <c r="AM107" i="7"/>
  <c r="U13" i="7"/>
  <c r="Z28" i="7"/>
  <c r="W46" i="7"/>
  <c r="AR46" i="7" s="1"/>
  <c r="U46" i="7"/>
  <c r="X10" i="7"/>
  <c r="AP10" i="7" s="1"/>
  <c r="T48" i="7"/>
  <c r="AL48" i="7" s="1"/>
  <c r="Y22" i="7"/>
  <c r="L73" i="7"/>
  <c r="W42" i="7"/>
  <c r="AR42" i="7" s="1"/>
  <c r="T26" i="7"/>
  <c r="AL26" i="7" s="1"/>
  <c r="M116" i="7"/>
  <c r="U34" i="7"/>
  <c r="O10" i="7"/>
  <c r="X15" i="7"/>
  <c r="AP15" i="7" s="1"/>
  <c r="M13" i="7"/>
  <c r="X12" i="7"/>
  <c r="AP12" i="7" s="1"/>
  <c r="Y15" i="7"/>
  <c r="V42" i="7"/>
  <c r="AO42" i="7" s="1"/>
  <c r="W40" i="7"/>
  <c r="AR40" i="7" s="1"/>
  <c r="T5" i="7"/>
  <c r="AL5" i="7" s="1"/>
  <c r="T63" i="7"/>
  <c r="AL63" i="7" s="1"/>
  <c r="Z17" i="7"/>
  <c r="L226" i="7"/>
  <c r="T101" i="7"/>
  <c r="AL101" i="7" s="1"/>
  <c r="X40" i="7"/>
  <c r="AP40" i="7" s="1"/>
  <c r="L28" i="7"/>
  <c r="Z88" i="7"/>
  <c r="U7" i="7"/>
  <c r="O24" i="7"/>
  <c r="X31" i="7"/>
  <c r="AP31" i="7" s="1"/>
  <c r="X32" i="7"/>
  <c r="AP32" i="7" s="1"/>
  <c r="Y17" i="7"/>
  <c r="X25" i="7"/>
  <c r="AP25" i="7" s="1"/>
  <c r="M47" i="7"/>
  <c r="L12" i="7"/>
  <c r="O251" i="7"/>
  <c r="V45" i="7"/>
  <c r="AO45" i="7" s="1"/>
  <c r="L41" i="7"/>
  <c r="M45" i="7"/>
  <c r="L43" i="7"/>
  <c r="O132" i="7"/>
  <c r="Z13" i="7"/>
  <c r="V11" i="7"/>
  <c r="AO11" i="7" s="1"/>
  <c r="W21" i="7"/>
  <c r="AR21" i="7" s="1"/>
  <c r="T38" i="7"/>
  <c r="AL38" i="7" s="1"/>
  <c r="T16" i="7"/>
  <c r="AL16" i="7" s="1"/>
  <c r="T12" i="7"/>
  <c r="AL12" i="7" s="1"/>
  <c r="V16" i="7"/>
  <c r="AO16" i="7" s="1"/>
  <c r="Z95" i="7"/>
  <c r="T149" i="7"/>
  <c r="AL149" i="7" s="1"/>
  <c r="Y44" i="7"/>
  <c r="Z42" i="7"/>
  <c r="U47" i="7"/>
  <c r="V40" i="7"/>
  <c r="AO40" i="7" s="1"/>
  <c r="U43" i="7"/>
  <c r="L45" i="7"/>
  <c r="V44" i="7"/>
  <c r="AO44" i="7" s="1"/>
  <c r="S48" i="7"/>
  <c r="AN48" i="7" s="1"/>
  <c r="S13" i="7"/>
  <c r="AN13" i="7" s="1"/>
  <c r="L20" i="7"/>
  <c r="Y5" i="7"/>
  <c r="L19" i="7"/>
  <c r="M15" i="7"/>
  <c r="Y18" i="7"/>
  <c r="X43" i="7"/>
  <c r="AP43" i="7" s="1"/>
  <c r="Y43" i="7"/>
  <c r="T145" i="7"/>
  <c r="AL145" i="7" s="1"/>
  <c r="V39" i="7"/>
  <c r="AO39" i="7" s="1"/>
  <c r="O45" i="7"/>
  <c r="S16" i="7"/>
  <c r="AN16" i="7" s="1"/>
  <c r="M28" i="7"/>
  <c r="S35" i="7"/>
  <c r="AN35" i="7" s="1"/>
  <c r="T10" i="7"/>
  <c r="AL10" i="7" s="1"/>
  <c r="M25" i="7"/>
  <c r="M21" i="7"/>
  <c r="T17" i="7"/>
  <c r="AL17" i="7" s="1"/>
  <c r="U18" i="7"/>
  <c r="S18" i="7"/>
  <c r="AN18" i="7" s="1"/>
  <c r="U16" i="7"/>
  <c r="O23" i="7"/>
  <c r="T20" i="7"/>
  <c r="AL20" i="7" s="1"/>
  <c r="T68" i="7"/>
  <c r="AL68" i="7" s="1"/>
  <c r="M14" i="7"/>
  <c r="S231" i="7"/>
  <c r="AN231" i="7" s="1"/>
  <c r="U41" i="7"/>
  <c r="Z43" i="7"/>
  <c r="Y42" i="7"/>
  <c r="U44" i="7"/>
  <c r="L47" i="7"/>
  <c r="W47" i="7"/>
  <c r="AR47" i="7" s="1"/>
  <c r="O39" i="7"/>
  <c r="T40" i="7"/>
  <c r="AL40" i="7" s="1"/>
  <c r="S37" i="7"/>
  <c r="AN37" i="7" s="1"/>
  <c r="T23" i="7"/>
  <c r="AL23" i="7" s="1"/>
  <c r="U26" i="7"/>
  <c r="V38" i="7"/>
  <c r="AO38" i="7" s="1"/>
  <c r="W19" i="7"/>
  <c r="AR19" i="7" s="1"/>
  <c r="T3" i="7"/>
  <c r="AL3" i="7" s="1"/>
  <c r="W13" i="7"/>
  <c r="AR13" i="7" s="1"/>
  <c r="L17" i="7"/>
  <c r="W17" i="7"/>
  <c r="AR17" i="7" s="1"/>
  <c r="M27" i="7"/>
  <c r="Y9" i="7"/>
  <c r="O33" i="7"/>
  <c r="X16" i="7"/>
  <c r="AP16" i="7" s="1"/>
  <c r="X38" i="7"/>
  <c r="AP38" i="7" s="1"/>
  <c r="T27" i="7"/>
  <c r="AL27" i="7" s="1"/>
  <c r="V29" i="7"/>
  <c r="AO29" i="7" s="1"/>
  <c r="L36" i="7"/>
  <c r="T21" i="7"/>
  <c r="AL21" i="7" s="1"/>
  <c r="S38" i="7"/>
  <c r="AN38" i="7" s="1"/>
  <c r="V33" i="7"/>
  <c r="AO33" i="7" s="1"/>
  <c r="U24" i="7"/>
  <c r="Y27" i="7"/>
  <c r="S39" i="7"/>
  <c r="AN39" i="7" s="1"/>
  <c r="O27" i="7"/>
  <c r="Z23" i="7"/>
  <c r="X5" i="7"/>
  <c r="AP5" i="7" s="1"/>
  <c r="L21" i="7"/>
  <c r="U3" i="7"/>
  <c r="U35" i="7"/>
  <c r="W39" i="7"/>
  <c r="AR39" i="7" s="1"/>
  <c r="M48" i="7"/>
  <c r="M43" i="7"/>
  <c r="Z41" i="7"/>
  <c r="U45" i="7"/>
  <c r="O46" i="7"/>
  <c r="T44" i="7"/>
  <c r="AL44" i="7" s="1"/>
  <c r="X44" i="7"/>
  <c r="AP44" i="7" s="1"/>
  <c r="Z39" i="7"/>
  <c r="S42" i="7"/>
  <c r="AN42" i="7" s="1"/>
  <c r="S47" i="7"/>
  <c r="AN47" i="7" s="1"/>
  <c r="L44" i="7"/>
  <c r="L48" i="7"/>
  <c r="T47" i="7"/>
  <c r="AL47" i="7" s="1"/>
  <c r="O41" i="7"/>
  <c r="Z47" i="7"/>
  <c r="Y41" i="7"/>
  <c r="M42" i="7"/>
  <c r="L46" i="7"/>
  <c r="Y46" i="7"/>
  <c r="X45" i="7"/>
  <c r="AP45" i="7" s="1"/>
  <c r="O40" i="7"/>
  <c r="U40" i="7"/>
  <c r="X48" i="7"/>
  <c r="AP48" i="7" s="1"/>
  <c r="O164" i="7"/>
  <c r="L52" i="7"/>
  <c r="L188" i="7"/>
  <c r="T88" i="7"/>
  <c r="AL88" i="7" s="1"/>
  <c r="Z16" i="7"/>
  <c r="T19" i="7"/>
  <c r="AL19" i="7" s="1"/>
  <c r="T14" i="7"/>
  <c r="AL14" i="7" s="1"/>
  <c r="Z12" i="7"/>
  <c r="V18" i="7"/>
  <c r="AO18" i="7" s="1"/>
  <c r="U6" i="7"/>
  <c r="S7" i="7"/>
  <c r="AN7" i="7" s="1"/>
  <c r="Y11" i="7"/>
  <c r="L15" i="7"/>
  <c r="W22" i="7"/>
  <c r="AR22" i="7" s="1"/>
  <c r="Y19" i="7"/>
  <c r="X46" i="7"/>
  <c r="AP46" i="7" s="1"/>
  <c r="S21" i="7"/>
  <c r="AN21" i="7" s="1"/>
  <c r="X202" i="7"/>
  <c r="AP202" i="7" s="1"/>
  <c r="L190" i="7"/>
  <c r="V13" i="7"/>
  <c r="AO13" i="7" s="1"/>
  <c r="V9" i="7"/>
  <c r="AO9" i="7" s="1"/>
  <c r="T80" i="7"/>
  <c r="AL80" i="7" s="1"/>
  <c r="V10" i="7"/>
  <c r="AO10" i="7" s="1"/>
  <c r="O12" i="7"/>
  <c r="T36" i="7"/>
  <c r="AL36" i="7" s="1"/>
  <c r="S6" i="7"/>
  <c r="AN6" i="7" s="1"/>
  <c r="Y12" i="7"/>
  <c r="L16" i="7"/>
  <c r="L5" i="7"/>
  <c r="U12" i="7"/>
  <c r="M26" i="7"/>
  <c r="X18" i="7"/>
  <c r="AP18" i="7" s="1"/>
  <c r="U9" i="7"/>
  <c r="M35" i="7"/>
  <c r="X22" i="7"/>
  <c r="AP22" i="7" s="1"/>
  <c r="S28" i="7"/>
  <c r="AN28" i="7" s="1"/>
  <c r="Y25" i="7"/>
  <c r="M36" i="7"/>
  <c r="S31" i="7"/>
  <c r="AN31" i="7" s="1"/>
  <c r="Z21" i="7"/>
  <c r="O21" i="7"/>
  <c r="O34" i="7"/>
  <c r="Z25" i="7"/>
  <c r="V24" i="7"/>
  <c r="AO24" i="7" s="1"/>
  <c r="L13" i="7"/>
  <c r="L11" i="7"/>
  <c r="M9" i="7"/>
  <c r="S15" i="7"/>
  <c r="AN15" i="7" s="1"/>
  <c r="M163" i="7"/>
  <c r="L201" i="7"/>
  <c r="V19" i="7"/>
  <c r="AO19" i="7" s="1"/>
  <c r="S53" i="7"/>
  <c r="AN53" i="7" s="1"/>
  <c r="Z18" i="7"/>
  <c r="Y13" i="7"/>
  <c r="X6" i="7"/>
  <c r="AP6" i="7" s="1"/>
  <c r="S20" i="7"/>
  <c r="AN20" i="7" s="1"/>
  <c r="V51" i="7"/>
  <c r="AO51" i="7" s="1"/>
  <c r="T15" i="7"/>
  <c r="AL15" i="7" s="1"/>
  <c r="O240" i="7"/>
  <c r="M121" i="7"/>
  <c r="O44" i="7"/>
  <c r="V46" i="7"/>
  <c r="AO46" i="7" s="1"/>
  <c r="V47" i="7"/>
  <c r="AO47" i="7" s="1"/>
  <c r="O47" i="7"/>
  <c r="W45" i="7"/>
  <c r="AR45" i="7" s="1"/>
  <c r="Z40" i="7"/>
  <c r="Y45" i="7"/>
  <c r="U42" i="7"/>
  <c r="L40" i="7"/>
  <c r="T45" i="7"/>
  <c r="AL45" i="7" s="1"/>
  <c r="X35" i="7"/>
  <c r="AP35" i="7" s="1"/>
  <c r="Y21" i="7"/>
  <c r="L29" i="7"/>
  <c r="V34" i="7"/>
  <c r="AO34" i="7" s="1"/>
  <c r="M32" i="7"/>
  <c r="X39" i="7"/>
  <c r="AP39" i="7" s="1"/>
  <c r="L31" i="7"/>
  <c r="Z7" i="7"/>
  <c r="S10" i="7"/>
  <c r="AN10" i="7" s="1"/>
  <c r="O18" i="7"/>
  <c r="M18" i="7"/>
  <c r="M6" i="7"/>
  <c r="M33" i="7"/>
  <c r="M19" i="7"/>
  <c r="M10" i="7"/>
  <c r="M46" i="7"/>
  <c r="L191" i="7"/>
  <c r="Z45" i="7"/>
  <c r="V41" i="7"/>
  <c r="AO41" i="7" s="1"/>
  <c r="S40" i="7"/>
  <c r="AN40" i="7" s="1"/>
  <c r="T123" i="7"/>
  <c r="AL123" i="7" s="1"/>
  <c r="W44" i="7"/>
  <c r="AR44" i="7" s="1"/>
  <c r="Y40" i="7"/>
  <c r="W43" i="7"/>
  <c r="AR43" i="7" s="1"/>
  <c r="Y3" i="7"/>
  <c r="W18" i="7"/>
  <c r="AR18" i="7" s="1"/>
  <c r="U38" i="7"/>
  <c r="S34" i="7"/>
  <c r="AN34" i="7" s="1"/>
  <c r="S26" i="7"/>
  <c r="AN26" i="7" s="1"/>
  <c r="V170" i="7"/>
  <c r="AO170" i="7" s="1"/>
  <c r="U19" i="7"/>
  <c r="L7" i="7"/>
  <c r="U11" i="7"/>
  <c r="T11" i="7"/>
  <c r="AL11" i="7" s="1"/>
  <c r="M20" i="7"/>
  <c r="Z11" i="7"/>
  <c r="W16" i="7"/>
  <c r="AR16" i="7" s="1"/>
  <c r="X47" i="7"/>
  <c r="AP47" i="7" s="1"/>
  <c r="S9" i="7"/>
  <c r="AN9" i="7" s="1"/>
  <c r="Z10" i="7"/>
  <c r="M11" i="7"/>
  <c r="M34" i="7"/>
  <c r="M12" i="7"/>
  <c r="O13" i="7"/>
  <c r="O14" i="7"/>
  <c r="V200" i="7"/>
  <c r="AO200" i="7" s="1"/>
  <c r="L98" i="7"/>
  <c r="W131" i="7"/>
  <c r="AR131" i="7" s="1"/>
  <c r="L163" i="7"/>
  <c r="X3" i="7"/>
  <c r="AP3" i="7" s="1"/>
  <c r="T41" i="7"/>
  <c r="AL41" i="7" s="1"/>
  <c r="O103" i="7"/>
  <c r="O96" i="7"/>
  <c r="L42" i="7"/>
  <c r="M41" i="7"/>
  <c r="X41" i="7"/>
  <c r="AP41" i="7" s="1"/>
  <c r="O42" i="7"/>
  <c r="W159" i="7"/>
  <c r="AR159" i="7" s="1"/>
  <c r="S46" i="7"/>
  <c r="AN46" i="7" s="1"/>
  <c r="Y47" i="7"/>
  <c r="O43" i="7"/>
  <c r="M44" i="7"/>
  <c r="U39" i="7"/>
  <c r="M40" i="7"/>
  <c r="W41" i="7"/>
  <c r="AR41" i="7" s="1"/>
  <c r="X42" i="7"/>
  <c r="AP42" i="7" s="1"/>
  <c r="S45" i="7"/>
  <c r="AN45" i="7" s="1"/>
  <c r="X29" i="7"/>
  <c r="AP29" i="7" s="1"/>
  <c r="S11" i="7"/>
  <c r="AN11" i="7" s="1"/>
  <c r="X19" i="7"/>
  <c r="AP19" i="7" s="1"/>
  <c r="L22" i="7"/>
  <c r="W36" i="7"/>
  <c r="AR36" i="7" s="1"/>
  <c r="V21" i="7"/>
  <c r="AO21" i="7" s="1"/>
  <c r="T34" i="7"/>
  <c r="AL34" i="7" s="1"/>
  <c r="X37" i="7"/>
  <c r="AP37" i="7" s="1"/>
  <c r="Y34" i="7"/>
  <c r="L25" i="7"/>
  <c r="T7" i="7"/>
  <c r="AL7" i="7" s="1"/>
  <c r="T18" i="7"/>
  <c r="AL18" i="7" s="1"/>
  <c r="L142" i="7"/>
  <c r="L152" i="7"/>
  <c r="T90" i="7"/>
  <c r="AL90" i="7" s="1"/>
  <c r="L145" i="7"/>
  <c r="W71" i="7"/>
  <c r="AR71" i="7" s="1"/>
  <c r="X155" i="7"/>
  <c r="AP155" i="7" s="1"/>
  <c r="U244" i="7"/>
  <c r="Z196" i="7"/>
  <c r="L71" i="7"/>
  <c r="Y245" i="7"/>
  <c r="S177" i="7"/>
  <c r="AN177" i="7" s="1"/>
  <c r="U133" i="7"/>
  <c r="M37" i="7"/>
  <c r="W31" i="7"/>
  <c r="AR31" i="7" s="1"/>
  <c r="Z33" i="7"/>
  <c r="T142" i="7"/>
  <c r="AL142" i="7" s="1"/>
  <c r="M252" i="7"/>
  <c r="S206" i="7"/>
  <c r="AN206" i="7" s="1"/>
  <c r="V213" i="7"/>
  <c r="AO213" i="7" s="1"/>
  <c r="V88" i="7"/>
  <c r="AO88" i="7" s="1"/>
  <c r="L213" i="7"/>
  <c r="S87" i="7"/>
  <c r="AN87" i="7" s="1"/>
  <c r="L165" i="7"/>
  <c r="X82" i="7"/>
  <c r="AP82" i="7" s="1"/>
  <c r="T151" i="7"/>
  <c r="AL151" i="7" s="1"/>
  <c r="X125" i="7"/>
  <c r="AP125" i="7" s="1"/>
  <c r="S226" i="7"/>
  <c r="AN226" i="7" s="1"/>
  <c r="O93" i="7"/>
  <c r="T96" i="7"/>
  <c r="AL96" i="7" s="1"/>
  <c r="W184" i="7"/>
  <c r="AR184" i="7" s="1"/>
  <c r="Z178" i="7"/>
  <c r="U90" i="7"/>
  <c r="S249" i="7"/>
  <c r="AN249" i="7" s="1"/>
  <c r="V145" i="7"/>
  <c r="AO145" i="7" s="1"/>
  <c r="W199" i="7"/>
  <c r="AR199" i="7" s="1"/>
  <c r="T225" i="7"/>
  <c r="AL225" i="7" s="1"/>
  <c r="V64" i="7"/>
  <c r="AO64" i="7" s="1"/>
  <c r="X184" i="7"/>
  <c r="AP184" i="7" s="1"/>
  <c r="Y252" i="7"/>
  <c r="M162" i="7"/>
  <c r="Y20" i="7"/>
  <c r="U28" i="7"/>
  <c r="V17" i="7"/>
  <c r="AO17" i="7" s="1"/>
  <c r="Z22" i="7"/>
  <c r="S30" i="7"/>
  <c r="AN30" i="7" s="1"/>
  <c r="Y14" i="7"/>
  <c r="O6" i="7"/>
  <c r="U25" i="7"/>
  <c r="W5" i="7"/>
  <c r="AR5" i="7" s="1"/>
  <c r="O5" i="7"/>
  <c r="X34" i="7"/>
  <c r="AP34" i="7" s="1"/>
  <c r="Z24" i="7"/>
  <c r="W33" i="7"/>
  <c r="AR33" i="7" s="1"/>
  <c r="X20" i="7"/>
  <c r="AP20" i="7" s="1"/>
  <c r="W38" i="7"/>
  <c r="AR38" i="7" s="1"/>
  <c r="S29" i="7"/>
  <c r="AN29" i="7" s="1"/>
  <c r="L26" i="7"/>
  <c r="X21" i="7"/>
  <c r="AP21" i="7" s="1"/>
  <c r="M23" i="7"/>
  <c r="T25" i="7"/>
  <c r="AL25" i="7" s="1"/>
  <c r="L30" i="7"/>
  <c r="Z30" i="7"/>
  <c r="S43" i="7"/>
  <c r="AN43" i="7" s="1"/>
  <c r="O22" i="7"/>
  <c r="V15" i="7"/>
  <c r="AO15" i="7" s="1"/>
  <c r="U31" i="7"/>
  <c r="S17" i="7"/>
  <c r="AN17" i="7" s="1"/>
  <c r="Y7" i="7"/>
  <c r="W11" i="7"/>
  <c r="AR11" i="7" s="1"/>
  <c r="L18" i="7"/>
  <c r="L37" i="7"/>
  <c r="L38" i="7"/>
  <c r="X7" i="7"/>
  <c r="AP7" i="7" s="1"/>
  <c r="Z46" i="7"/>
  <c r="V43" i="7"/>
  <c r="AO43" i="7" s="1"/>
  <c r="Z44" i="7"/>
  <c r="W48" i="7"/>
  <c r="AR48" i="7" s="1"/>
  <c r="S41" i="7"/>
  <c r="AN41" i="7" s="1"/>
  <c r="T42" i="7"/>
  <c r="AL42" i="7" s="1"/>
  <c r="T46" i="7"/>
  <c r="AL46" i="7" s="1"/>
  <c r="S44" i="7"/>
  <c r="AN44" i="7" s="1"/>
  <c r="U152" i="7"/>
  <c r="W204" i="7"/>
  <c r="AR204" i="7" s="1"/>
  <c r="O231" i="7"/>
  <c r="M227" i="7"/>
  <c r="T218" i="7"/>
  <c r="AL218" i="7" s="1"/>
  <c r="S86" i="7"/>
  <c r="AN86" i="7" s="1"/>
  <c r="W34" i="7"/>
  <c r="AR34" i="7" s="1"/>
  <c r="S90" i="7"/>
  <c r="AN90" i="7" s="1"/>
  <c r="Y178" i="7"/>
  <c r="O217" i="7"/>
  <c r="W229" i="7"/>
  <c r="AR229" i="7" s="1"/>
  <c r="Y80" i="7"/>
  <c r="V8" i="7"/>
  <c r="AO8" i="7" s="1"/>
  <c r="W235" i="7"/>
  <c r="AR235" i="7" s="1"/>
  <c r="W226" i="7"/>
  <c r="AR226" i="7" s="1"/>
  <c r="Y188" i="7"/>
  <c r="Y221" i="7"/>
  <c r="S36" i="7"/>
  <c r="AN36" i="7" s="1"/>
  <c r="X28" i="7"/>
  <c r="AP28" i="7" s="1"/>
  <c r="S27" i="7"/>
  <c r="AN27" i="7" s="1"/>
  <c r="O37" i="7"/>
  <c r="O36" i="7"/>
  <c r="Z36" i="7"/>
  <c r="V30" i="7"/>
  <c r="AO30" i="7" s="1"/>
  <c r="V27" i="7"/>
  <c r="AO27" i="7" s="1"/>
  <c r="Z37" i="7"/>
  <c r="Z31" i="7"/>
  <c r="O28" i="7"/>
  <c r="Y29" i="7"/>
  <c r="M38" i="7"/>
  <c r="M39" i="7"/>
  <c r="Z34" i="7"/>
  <c r="Y35" i="7"/>
  <c r="X36" i="7"/>
  <c r="AP36" i="7" s="1"/>
  <c r="V233" i="7"/>
  <c r="AO233" i="7" s="1"/>
  <c r="O88" i="7"/>
  <c r="M8" i="7"/>
  <c r="X229" i="7"/>
  <c r="AP229" i="7" s="1"/>
  <c r="L241" i="7"/>
  <c r="Z251" i="7"/>
  <c r="U227" i="7"/>
  <c r="T32" i="7"/>
  <c r="AL32" i="7" s="1"/>
  <c r="L6" i="7"/>
  <c r="X33" i="7"/>
  <c r="AP33" i="7" s="1"/>
  <c r="W30" i="7"/>
  <c r="AR30" i="7" s="1"/>
  <c r="W23" i="7"/>
  <c r="AR23" i="7" s="1"/>
  <c r="Y16" i="7"/>
  <c r="W32" i="7"/>
  <c r="AR32" i="7" s="1"/>
  <c r="V12" i="7"/>
  <c r="AO12" i="7" s="1"/>
  <c r="W26" i="7"/>
  <c r="AR26" i="7" s="1"/>
  <c r="V6" i="7"/>
  <c r="AO6" i="7" s="1"/>
  <c r="T37" i="7"/>
  <c r="AL37" i="7" s="1"/>
  <c r="U23" i="7"/>
  <c r="U14" i="7"/>
  <c r="O9" i="7"/>
  <c r="M17" i="7"/>
  <c r="T31" i="7"/>
  <c r="AL31" i="7" s="1"/>
  <c r="L39" i="7"/>
  <c r="Y30" i="7"/>
  <c r="Y24" i="7"/>
  <c r="O26" i="7"/>
  <c r="M24" i="7"/>
  <c r="L33" i="7"/>
  <c r="Y36" i="7"/>
  <c r="V36" i="7"/>
  <c r="AO36" i="7" s="1"/>
  <c r="M30" i="7"/>
  <c r="S129" i="7"/>
  <c r="AN129" i="7" s="1"/>
  <c r="S221" i="7"/>
  <c r="AN221" i="7" s="1"/>
  <c r="Y169" i="7"/>
  <c r="T228" i="7"/>
  <c r="AL228" i="7" s="1"/>
  <c r="L202" i="7"/>
  <c r="V224" i="7"/>
  <c r="AO224" i="7" s="1"/>
  <c r="X181" i="7"/>
  <c r="AP181" i="7" s="1"/>
  <c r="O152" i="7"/>
  <c r="Z170" i="7"/>
  <c r="T250" i="7"/>
  <c r="AL250" i="7" s="1"/>
  <c r="Z173" i="7"/>
  <c r="W225" i="7"/>
  <c r="AR225" i="7" s="1"/>
  <c r="S217" i="7"/>
  <c r="AN217" i="7" s="1"/>
  <c r="Z80" i="7"/>
  <c r="L8" i="7"/>
  <c r="S88" i="7"/>
  <c r="AN88" i="7" s="1"/>
  <c r="U88" i="7"/>
  <c r="Y8" i="7"/>
  <c r="V90" i="7"/>
  <c r="AO90" i="7" s="1"/>
  <c r="O235" i="7"/>
  <c r="O188" i="7"/>
  <c r="Z243" i="7"/>
  <c r="X154" i="7"/>
  <c r="AP154" i="7" s="1"/>
  <c r="O224" i="7"/>
  <c r="L215" i="7"/>
  <c r="Y208" i="7"/>
  <c r="X80" i="7"/>
  <c r="AP80" i="7" s="1"/>
  <c r="O215" i="7"/>
  <c r="M62" i="7"/>
  <c r="T114" i="7"/>
  <c r="AL114" i="7" s="1"/>
  <c r="M54" i="7"/>
  <c r="V99" i="7"/>
  <c r="AO99" i="7" s="1"/>
  <c r="W167" i="7"/>
  <c r="AR167" i="7" s="1"/>
  <c r="M129" i="7"/>
  <c r="L239" i="7"/>
  <c r="W102" i="7"/>
  <c r="AR102" i="7" s="1"/>
  <c r="M234" i="7"/>
  <c r="Z219" i="7"/>
  <c r="X246" i="7"/>
  <c r="AP246" i="7" s="1"/>
  <c r="S149" i="7"/>
  <c r="AN149" i="7" s="1"/>
  <c r="L205" i="7"/>
  <c r="O117" i="7"/>
  <c r="W198" i="7"/>
  <c r="AR198" i="7" s="1"/>
  <c r="L78" i="7"/>
  <c r="U181" i="7"/>
  <c r="V227" i="7"/>
  <c r="AO227" i="7" s="1"/>
  <c r="V172" i="7"/>
  <c r="AO172" i="7" s="1"/>
  <c r="Z121" i="7"/>
  <c r="X232" i="7"/>
  <c r="AP232" i="7" s="1"/>
  <c r="O162" i="7"/>
  <c r="L170" i="7"/>
  <c r="S130" i="7"/>
  <c r="AN130" i="7" s="1"/>
  <c r="O52" i="7"/>
  <c r="W66" i="7"/>
  <c r="AR66" i="7" s="1"/>
  <c r="Y128" i="7"/>
  <c r="M148" i="7"/>
  <c r="X158" i="7"/>
  <c r="AP158" i="7" s="1"/>
  <c r="X177" i="7"/>
  <c r="AP177" i="7" s="1"/>
  <c r="U217" i="7"/>
  <c r="U100" i="7"/>
  <c r="O111" i="7"/>
  <c r="M58" i="7"/>
  <c r="X186" i="7"/>
  <c r="AP186" i="7" s="1"/>
  <c r="T124" i="7"/>
  <c r="AL124" i="7" s="1"/>
  <c r="V60" i="7"/>
  <c r="AO60" i="7" s="1"/>
  <c r="W126" i="7"/>
  <c r="AR126" i="7" s="1"/>
  <c r="U65" i="7"/>
  <c r="L187" i="7"/>
  <c r="Y85" i="7"/>
  <c r="Z74" i="7"/>
  <c r="U118" i="7"/>
  <c r="O98" i="7"/>
  <c r="L68" i="7"/>
  <c r="O106" i="7"/>
  <c r="T4" i="7"/>
  <c r="AL4" i="7" s="1"/>
  <c r="Z131" i="7"/>
  <c r="Y121" i="7"/>
  <c r="M192" i="7"/>
  <c r="M137" i="7"/>
  <c r="M241" i="7"/>
  <c r="M60" i="7"/>
  <c r="T97" i="7"/>
  <c r="AL97" i="7" s="1"/>
  <c r="Y106" i="7"/>
  <c r="X64" i="7"/>
  <c r="AP64" i="7" s="1"/>
  <c r="U110" i="7"/>
  <c r="V86" i="7"/>
  <c r="AO86" i="7" s="1"/>
  <c r="Y116" i="7"/>
  <c r="U99" i="7"/>
  <c r="W205" i="7"/>
  <c r="AR205" i="7" s="1"/>
  <c r="V108" i="7"/>
  <c r="AO108" i="7" s="1"/>
  <c r="L75" i="7"/>
  <c r="T51" i="7"/>
  <c r="AL51" i="7" s="1"/>
  <c r="S76" i="7"/>
  <c r="AN76" i="7" s="1"/>
  <c r="W52" i="7"/>
  <c r="AR52" i="7" s="1"/>
  <c r="L86" i="7"/>
  <c r="U71" i="7"/>
  <c r="T50" i="7"/>
  <c r="AL50" i="7" s="1"/>
  <c r="M224" i="7"/>
  <c r="Y234" i="7"/>
  <c r="Y111" i="7"/>
  <c r="S99" i="7"/>
  <c r="AN99" i="7" s="1"/>
  <c r="W62" i="7"/>
  <c r="AR62" i="7" s="1"/>
  <c r="V104" i="7"/>
  <c r="AO104" i="7" s="1"/>
  <c r="M188" i="7"/>
  <c r="V97" i="7"/>
  <c r="AO97" i="7" s="1"/>
  <c r="O53" i="7"/>
  <c r="U51" i="7"/>
  <c r="O92" i="7"/>
  <c r="S64" i="7"/>
  <c r="AN64" i="7" s="1"/>
  <c r="X91" i="7"/>
  <c r="AP91" i="7" s="1"/>
  <c r="X123" i="7"/>
  <c r="AP123" i="7" s="1"/>
  <c r="X61" i="7"/>
  <c r="AP61" i="7" s="1"/>
  <c r="T115" i="7"/>
  <c r="AL115" i="7" s="1"/>
  <c r="S126" i="7"/>
  <c r="AN126" i="7" s="1"/>
  <c r="M61" i="7"/>
  <c r="Z52" i="7"/>
  <c r="M113" i="7"/>
  <c r="T103" i="7"/>
  <c r="AL103" i="7" s="1"/>
  <c r="T113" i="7"/>
  <c r="AL113" i="7" s="1"/>
  <c r="Z87" i="7"/>
  <c r="T125" i="7"/>
  <c r="AL125" i="7" s="1"/>
  <c r="L115" i="7"/>
  <c r="Y251" i="7"/>
  <c r="S95" i="7"/>
  <c r="AN95" i="7" s="1"/>
  <c r="X142" i="7"/>
  <c r="AP142" i="7" s="1"/>
  <c r="M125" i="7"/>
  <c r="U79" i="7"/>
  <c r="X89" i="7"/>
  <c r="AP89" i="7" s="1"/>
  <c r="S169" i="7"/>
  <c r="AN169" i="7" s="1"/>
  <c r="V101" i="7"/>
  <c r="AO101" i="7" s="1"/>
  <c r="M80" i="7"/>
  <c r="Z53" i="7"/>
  <c r="U83" i="7"/>
  <c r="T64" i="7"/>
  <c r="AL64" i="7" s="1"/>
  <c r="X121" i="7"/>
  <c r="AP121" i="7" s="1"/>
  <c r="Z73" i="7"/>
  <c r="Y51" i="7"/>
  <c r="U157" i="7"/>
  <c r="V111" i="7"/>
  <c r="AO111" i="7" s="1"/>
  <c r="Z110" i="7"/>
  <c r="Z98" i="7"/>
  <c r="W138" i="7"/>
  <c r="AR138" i="7" s="1"/>
  <c r="Z99" i="7"/>
  <c r="Z51" i="7"/>
  <c r="W77" i="7"/>
  <c r="AR77" i="7" s="1"/>
  <c r="L58" i="7"/>
  <c r="L70" i="7"/>
  <c r="U101" i="7"/>
  <c r="W187" i="7"/>
  <c r="AR187" i="7" s="1"/>
  <c r="W107" i="7"/>
  <c r="AR107" i="7" s="1"/>
  <c r="W223" i="7"/>
  <c r="AR223" i="7" s="1"/>
  <c r="U105" i="7"/>
  <c r="S145" i="7"/>
  <c r="AN145" i="7" s="1"/>
  <c r="W155" i="7"/>
  <c r="AR155" i="7" s="1"/>
  <c r="W252" i="7"/>
  <c r="AR252" i="7" s="1"/>
  <c r="T58" i="7"/>
  <c r="AL58" i="7" s="1"/>
  <c r="Y207" i="7"/>
  <c r="L218" i="7"/>
  <c r="Y239" i="7"/>
  <c r="U215" i="7"/>
  <c r="W177" i="7"/>
  <c r="AR177" i="7" s="1"/>
  <c r="T133" i="7"/>
  <c r="AL133" i="7" s="1"/>
  <c r="X50" i="7"/>
  <c r="AP50" i="7" s="1"/>
  <c r="V85" i="7"/>
  <c r="AO85" i="7" s="1"/>
  <c r="W95" i="7"/>
  <c r="AR95" i="7" s="1"/>
  <c r="T240" i="7"/>
  <c r="AL240" i="7" s="1"/>
  <c r="Z255" i="7"/>
  <c r="Y55" i="7"/>
  <c r="U75" i="7"/>
  <c r="Y191" i="7"/>
  <c r="L209" i="7"/>
  <c r="X217" i="7"/>
  <c r="AP217" i="7" s="1"/>
  <c r="O69" i="7"/>
  <c r="Z139" i="7"/>
  <c r="L195" i="7"/>
  <c r="T171" i="7"/>
  <c r="AL171" i="7" s="1"/>
  <c r="T184" i="7"/>
  <c r="AL184" i="7" s="1"/>
  <c r="X58" i="7"/>
  <c r="AP58" i="7" s="1"/>
  <c r="Y99" i="7"/>
  <c r="Z188" i="7"/>
  <c r="S152" i="7"/>
  <c r="AN152" i="7" s="1"/>
  <c r="X86" i="7"/>
  <c r="AP86" i="7" s="1"/>
  <c r="V246" i="7"/>
  <c r="AO246" i="7" s="1"/>
  <c r="Z252" i="7"/>
  <c r="Z109" i="7"/>
  <c r="M244" i="7"/>
  <c r="T95" i="7"/>
  <c r="AL95" i="7" s="1"/>
  <c r="W55" i="7"/>
  <c r="AR55" i="7" s="1"/>
  <c r="T214" i="7"/>
  <c r="AL214" i="7" s="1"/>
  <c r="U243" i="7"/>
  <c r="U183" i="7"/>
  <c r="L180" i="7"/>
  <c r="X116" i="7"/>
  <c r="AP116" i="7" s="1"/>
  <c r="X140" i="7"/>
  <c r="AP140" i="7" s="1"/>
  <c r="V234" i="7"/>
  <c r="AO234" i="7" s="1"/>
  <c r="O154" i="7"/>
  <c r="W244" i="7"/>
  <c r="AR244" i="7" s="1"/>
  <c r="T230" i="7"/>
  <c r="AL230" i="7" s="1"/>
  <c r="O101" i="7"/>
  <c r="Z246" i="7"/>
  <c r="V189" i="7"/>
  <c r="AO189" i="7" s="1"/>
  <c r="V242" i="7"/>
  <c r="AO242" i="7" s="1"/>
  <c r="T165" i="7"/>
  <c r="AL165" i="7" s="1"/>
  <c r="M134" i="7"/>
  <c r="L136" i="7"/>
  <c r="Z231" i="7"/>
  <c r="Y87" i="7"/>
  <c r="T73" i="7"/>
  <c r="AL73" i="7" s="1"/>
  <c r="Z134" i="7"/>
  <c r="W63" i="7"/>
  <c r="AR63" i="7" s="1"/>
  <c r="V54" i="7"/>
  <c r="AO54" i="7" s="1"/>
  <c r="O76" i="7"/>
  <c r="M126" i="7"/>
  <c r="T94" i="7"/>
  <c r="AL94" i="7" s="1"/>
  <c r="W105" i="7"/>
  <c r="AR105" i="7" s="1"/>
  <c r="V67" i="7"/>
  <c r="AO67" i="7" s="1"/>
  <c r="O59" i="7"/>
  <c r="V164" i="7"/>
  <c r="AO164" i="7" s="1"/>
  <c r="W103" i="7"/>
  <c r="AR103" i="7" s="1"/>
  <c r="X54" i="7"/>
  <c r="AP54" i="7" s="1"/>
  <c r="X112" i="7"/>
  <c r="AP112" i="7" s="1"/>
  <c r="Y95" i="7"/>
  <c r="Y218" i="7"/>
  <c r="L126" i="7"/>
  <c r="V123" i="7"/>
  <c r="AO123" i="7" s="1"/>
  <c r="O78" i="7"/>
  <c r="U108" i="7"/>
  <c r="M52" i="7"/>
  <c r="M49" i="7"/>
  <c r="V134" i="7"/>
  <c r="AO134" i="7" s="1"/>
  <c r="S54" i="7"/>
  <c r="AN54" i="7" s="1"/>
  <c r="X70" i="7"/>
  <c r="AP70" i="7" s="1"/>
  <c r="W58" i="7"/>
  <c r="AR58" i="7" s="1"/>
  <c r="V57" i="7"/>
  <c r="AO57" i="7" s="1"/>
  <c r="Z155" i="7"/>
  <c r="L106" i="7"/>
  <c r="U87" i="7"/>
  <c r="T65" i="7"/>
  <c r="AL65" i="7" s="1"/>
  <c r="O57" i="7"/>
  <c r="V122" i="7"/>
  <c r="AO122" i="7" s="1"/>
  <c r="M100" i="7"/>
  <c r="Z127" i="7"/>
  <c r="Z157" i="7"/>
  <c r="X96" i="7"/>
  <c r="AP96" i="7" s="1"/>
  <c r="Z174" i="7"/>
  <c r="Z213" i="7"/>
  <c r="Y68" i="7"/>
  <c r="U186" i="7"/>
  <c r="X66" i="7"/>
  <c r="AP66" i="7" s="1"/>
  <c r="M184" i="7"/>
  <c r="L177" i="7"/>
  <c r="Y197" i="7"/>
  <c r="Z54" i="7"/>
  <c r="W122" i="7"/>
  <c r="AR122" i="7" s="1"/>
  <c r="W82" i="7"/>
  <c r="AR82" i="7" s="1"/>
  <c r="O219" i="7"/>
  <c r="U77" i="7"/>
  <c r="Z100" i="7"/>
  <c r="S94" i="7"/>
  <c r="AN94" i="7" s="1"/>
  <c r="M76" i="7"/>
  <c r="V160" i="7"/>
  <c r="AO160" i="7" s="1"/>
  <c r="M72" i="7"/>
  <c r="S63" i="7"/>
  <c r="AN63" i="7" s="1"/>
  <c r="V75" i="7"/>
  <c r="AO75" i="7" s="1"/>
  <c r="Y57" i="7"/>
  <c r="Z123" i="7"/>
  <c r="T69" i="7"/>
  <c r="AL69" i="7" s="1"/>
  <c r="W60" i="7"/>
  <c r="AR60" i="7" s="1"/>
  <c r="U70" i="7"/>
  <c r="X51" i="7"/>
  <c r="AP51" i="7" s="1"/>
  <c r="L208" i="7"/>
  <c r="S106" i="7"/>
  <c r="AN106" i="7" s="1"/>
  <c r="Y163" i="7"/>
  <c r="X74" i="7"/>
  <c r="AP74" i="7" s="1"/>
  <c r="L197" i="7"/>
  <c r="V177" i="7"/>
  <c r="AO177" i="7" s="1"/>
  <c r="O171" i="7"/>
  <c r="V219" i="7"/>
  <c r="AO219" i="7" s="1"/>
  <c r="O65" i="7"/>
  <c r="O234" i="7"/>
  <c r="S243" i="7"/>
  <c r="AN243" i="7" s="1"/>
  <c r="X68" i="7"/>
  <c r="AP68" i="7" s="1"/>
  <c r="V94" i="7"/>
  <c r="AO94" i="7" s="1"/>
  <c r="X99" i="7"/>
  <c r="AP99" i="7" s="1"/>
  <c r="U121" i="7"/>
  <c r="Z112" i="7"/>
  <c r="X84" i="7"/>
  <c r="AP84" i="7" s="1"/>
  <c r="U58" i="7"/>
  <c r="T104" i="7"/>
  <c r="AL104" i="7" s="1"/>
  <c r="U134" i="7"/>
  <c r="S189" i="7"/>
  <c r="AN189" i="7" s="1"/>
  <c r="O194" i="7"/>
  <c r="Z232" i="7"/>
  <c r="T79" i="7"/>
  <c r="AL79" i="7" s="1"/>
  <c r="U50" i="7"/>
  <c r="T83" i="7"/>
  <c r="AL83" i="7" s="1"/>
  <c r="U146" i="7"/>
  <c r="U202" i="7"/>
  <c r="S186" i="7"/>
  <c r="AN186" i="7" s="1"/>
  <c r="X213" i="7"/>
  <c r="AP213" i="7" s="1"/>
  <c r="U62" i="7"/>
  <c r="M63" i="7"/>
  <c r="X49" i="7"/>
  <c r="AP49" i="7" s="1"/>
  <c r="S70" i="7"/>
  <c r="AN70" i="7" s="1"/>
  <c r="Z120" i="7"/>
  <c r="Y107" i="7"/>
  <c r="X56" i="7"/>
  <c r="AP56" i="7" s="1"/>
  <c r="O214" i="7"/>
  <c r="W50" i="7"/>
  <c r="AR50" i="7" s="1"/>
  <c r="V65" i="7"/>
  <c r="AO65" i="7" s="1"/>
  <c r="O62" i="7"/>
  <c r="X119" i="7"/>
  <c r="AP119" i="7" s="1"/>
  <c r="U95" i="7"/>
  <c r="Z58" i="7"/>
  <c r="L91" i="7"/>
  <c r="T128" i="7"/>
  <c r="AL128" i="7" s="1"/>
  <c r="Y124" i="7"/>
  <c r="Z117" i="7"/>
  <c r="U142" i="7"/>
  <c r="S140" i="7"/>
  <c r="AN140" i="7" s="1"/>
  <c r="Z48" i="7"/>
  <c r="W152" i="7"/>
  <c r="AR152" i="7" s="1"/>
  <c r="M92" i="7"/>
  <c r="U72" i="7"/>
  <c r="M127" i="7"/>
  <c r="X71" i="7"/>
  <c r="AP71" i="7" s="1"/>
  <c r="S81" i="7"/>
  <c r="AN81" i="7" s="1"/>
  <c r="O139" i="7"/>
  <c r="U53" i="7"/>
  <c r="M70" i="7"/>
  <c r="O230" i="7"/>
  <c r="Y165" i="7"/>
  <c r="S92" i="7"/>
  <c r="AN92" i="7" s="1"/>
  <c r="O61" i="7"/>
  <c r="M103" i="7"/>
  <c r="M202" i="7"/>
  <c r="V179" i="7"/>
  <c r="AO179" i="7" s="1"/>
  <c r="Y49" i="7"/>
  <c r="T208" i="7"/>
  <c r="AL208" i="7" s="1"/>
  <c r="W104" i="7"/>
  <c r="AR104" i="7" s="1"/>
  <c r="S102" i="7"/>
  <c r="AN102" i="7" s="1"/>
  <c r="V148" i="7"/>
  <c r="AO148" i="7" s="1"/>
  <c r="X211" i="7"/>
  <c r="AP211" i="7" s="1"/>
  <c r="Z111" i="7"/>
  <c r="O104" i="7"/>
  <c r="U96" i="7"/>
  <c r="V217" i="7"/>
  <c r="AO217" i="7" s="1"/>
  <c r="O116" i="7"/>
  <c r="M89" i="7"/>
  <c r="O48" i="7"/>
  <c r="M122" i="7"/>
  <c r="U124" i="7"/>
  <c r="S187" i="7"/>
  <c r="AN187" i="7" s="1"/>
  <c r="W176" i="7"/>
  <c r="AR176" i="7" s="1"/>
  <c r="V220" i="7"/>
  <c r="AO220" i="7" s="1"/>
  <c r="L166" i="7"/>
  <c r="O125" i="7"/>
  <c r="X130" i="7"/>
  <c r="AP130" i="7" s="1"/>
  <c r="Y59" i="7"/>
  <c r="O77" i="7"/>
  <c r="U219" i="7"/>
  <c r="M131" i="7"/>
  <c r="U74" i="7"/>
  <c r="V144" i="7"/>
  <c r="AO144" i="7" s="1"/>
  <c r="O227" i="7"/>
  <c r="Y74" i="7"/>
  <c r="X76" i="7"/>
  <c r="AP76" i="7" s="1"/>
  <c r="X93" i="7"/>
  <c r="AP93" i="7" s="1"/>
  <c r="V146" i="7"/>
  <c r="AO146" i="7" s="1"/>
  <c r="Z113" i="7"/>
  <c r="U54" i="7"/>
  <c r="U164" i="7"/>
  <c r="L56" i="7"/>
  <c r="Z194" i="7"/>
  <c r="O51" i="7"/>
  <c r="O60" i="7"/>
  <c r="U111" i="7"/>
  <c r="S84" i="7"/>
  <c r="AN84" i="7" s="1"/>
  <c r="Y52" i="7"/>
  <c r="V102" i="7"/>
  <c r="AO102" i="7" s="1"/>
  <c r="T139" i="7"/>
  <c r="AL139" i="7" s="1"/>
  <c r="W61" i="7"/>
  <c r="AR61" i="7" s="1"/>
  <c r="S103" i="7"/>
  <c r="AN103" i="7" s="1"/>
  <c r="S91" i="7"/>
  <c r="AN91" i="7" s="1"/>
  <c r="Z108" i="7"/>
  <c r="T53" i="7"/>
  <c r="AL53" i="7" s="1"/>
  <c r="M164" i="7"/>
  <c r="L81" i="7"/>
  <c r="L97" i="7"/>
  <c r="W127" i="7"/>
  <c r="AR127" i="7" s="1"/>
  <c r="Z92" i="7"/>
  <c r="U63" i="7"/>
  <c r="S123" i="7"/>
  <c r="AN123" i="7" s="1"/>
  <c r="W97" i="7"/>
  <c r="AR97" i="7" s="1"/>
  <c r="O91" i="7"/>
  <c r="Y60" i="7"/>
  <c r="Y97" i="7"/>
  <c r="X133" i="7"/>
  <c r="AP133" i="7" s="1"/>
  <c r="M170" i="7"/>
  <c r="Z142" i="7"/>
  <c r="Z133" i="7"/>
  <c r="O163" i="7"/>
  <c r="U195" i="7"/>
  <c r="S118" i="7"/>
  <c r="AN118" i="7" s="1"/>
  <c r="W140" i="7"/>
  <c r="AR140" i="7" s="1"/>
  <c r="M50" i="7"/>
  <c r="T99" i="7"/>
  <c r="AL99" i="7" s="1"/>
  <c r="L137" i="7"/>
  <c r="Y209" i="7"/>
  <c r="T200" i="7"/>
  <c r="AL200" i="7" s="1"/>
  <c r="M200" i="7"/>
  <c r="L255" i="7"/>
  <c r="M150" i="7"/>
  <c r="O181" i="7"/>
  <c r="L174" i="7"/>
  <c r="X199" i="7"/>
  <c r="AP199" i="7" s="1"/>
  <c r="V169" i="7"/>
  <c r="AO169" i="7" s="1"/>
  <c r="S207" i="7"/>
  <c r="AN207" i="7" s="1"/>
  <c r="X124" i="7"/>
  <c r="AP124" i="7" s="1"/>
  <c r="U248" i="7"/>
  <c r="Z145" i="7"/>
  <c r="O211" i="7"/>
  <c r="V226" i="7"/>
  <c r="AO226" i="7" s="1"/>
  <c r="T193" i="7"/>
  <c r="AL193" i="7" s="1"/>
  <c r="Y93" i="7"/>
  <c r="O166" i="7"/>
  <c r="W214" i="7"/>
  <c r="AR214" i="7" s="1"/>
  <c r="M81" i="7"/>
  <c r="S234" i="7"/>
  <c r="AN234" i="7" s="1"/>
  <c r="O49" i="7"/>
  <c r="T105" i="7"/>
  <c r="AL105" i="7" s="1"/>
  <c r="Z228" i="7"/>
  <c r="S62" i="7"/>
  <c r="AN62" i="7" s="1"/>
  <c r="S213" i="7"/>
  <c r="AN213" i="7" s="1"/>
  <c r="Y50" i="7"/>
  <c r="Z93" i="7"/>
  <c r="X60" i="7"/>
  <c r="AP60" i="7" s="1"/>
  <c r="U107" i="7"/>
  <c r="Z207" i="7"/>
  <c r="S89" i="7"/>
  <c r="AN89" i="7" s="1"/>
  <c r="L203" i="7"/>
  <c r="T138" i="7"/>
  <c r="AL138" i="7" s="1"/>
  <c r="V130" i="7"/>
  <c r="AO130" i="7" s="1"/>
  <c r="U222" i="7"/>
  <c r="W101" i="7"/>
  <c r="AR101" i="7" s="1"/>
  <c r="X108" i="7"/>
  <c r="AP108" i="7" s="1"/>
  <c r="W111" i="7"/>
  <c r="AR111" i="7" s="1"/>
  <c r="U153" i="7"/>
  <c r="Z119" i="7"/>
  <c r="L125" i="7"/>
  <c r="U106" i="7"/>
  <c r="O210" i="7"/>
  <c r="S85" i="7"/>
  <c r="AN85" i="7" s="1"/>
  <c r="O130" i="7"/>
  <c r="Z83" i="7"/>
  <c r="Z208" i="7"/>
  <c r="W150" i="7"/>
  <c r="AR150" i="7" s="1"/>
  <c r="M91" i="7"/>
  <c r="U145" i="7"/>
  <c r="L160" i="7"/>
  <c r="X81" i="7"/>
  <c r="AP81" i="7" s="1"/>
  <c r="S61" i="7"/>
  <c r="AN61" i="7" s="1"/>
  <c r="S112" i="7"/>
  <c r="AN112" i="7" s="1"/>
  <c r="T49" i="7"/>
  <c r="AL49" i="7" s="1"/>
  <c r="V93" i="7"/>
  <c r="AO93" i="7" s="1"/>
  <c r="O58" i="7"/>
  <c r="S200" i="7"/>
  <c r="AN200" i="7" s="1"/>
  <c r="W94" i="7"/>
  <c r="AR94" i="7" s="1"/>
  <c r="M168" i="7"/>
  <c r="U137" i="7"/>
  <c r="U132" i="7"/>
  <c r="L149" i="7"/>
  <c r="V222" i="7"/>
  <c r="AO222" i="7" s="1"/>
  <c r="V147" i="7"/>
  <c r="AO147" i="7" s="1"/>
  <c r="M56" i="7"/>
  <c r="L219" i="7"/>
  <c r="W81" i="7"/>
  <c r="AR81" i="7" s="1"/>
  <c r="L146" i="7"/>
  <c r="L186" i="7"/>
  <c r="Z84" i="7"/>
  <c r="Y184" i="7"/>
  <c r="W53" i="7"/>
  <c r="AR53" i="7" s="1"/>
  <c r="W194" i="7"/>
  <c r="AR194" i="7" s="1"/>
  <c r="O108" i="7"/>
  <c r="O195" i="7"/>
  <c r="S59" i="7"/>
  <c r="AN59" i="7" s="1"/>
  <c r="Z248" i="7"/>
  <c r="U127" i="7"/>
  <c r="X103" i="7"/>
  <c r="AP103" i="7" s="1"/>
  <c r="T186" i="7"/>
  <c r="AL186" i="7" s="1"/>
  <c r="X197" i="7"/>
  <c r="AP197" i="7" s="1"/>
  <c r="U237" i="7"/>
  <c r="Y253" i="7"/>
  <c r="V98" i="7"/>
  <c r="AO98" i="7" s="1"/>
  <c r="T170" i="7"/>
  <c r="AL170" i="7" s="1"/>
  <c r="S127" i="7"/>
  <c r="AN127" i="7" s="1"/>
  <c r="X172" i="7"/>
  <c r="AP172" i="7" s="1"/>
  <c r="X73" i="7"/>
  <c r="AP73" i="7" s="1"/>
  <c r="Y229" i="7"/>
  <c r="S68" i="7"/>
  <c r="AN68" i="7" s="1"/>
  <c r="S255" i="7"/>
  <c r="AN255" i="7" s="1"/>
  <c r="S192" i="7"/>
  <c r="AN192" i="7" s="1"/>
  <c r="T169" i="7"/>
  <c r="AL169" i="7" s="1"/>
  <c r="V228" i="7"/>
  <c r="AO228" i="7" s="1"/>
  <c r="Y247" i="7"/>
  <c r="W59" i="7"/>
  <c r="AR59" i="7" s="1"/>
  <c r="M183" i="7"/>
  <c r="M135" i="7"/>
  <c r="M230" i="7"/>
  <c r="X135" i="7"/>
  <c r="AP135" i="7" s="1"/>
  <c r="L198" i="7"/>
  <c r="L94" i="7"/>
  <c r="M87" i="7"/>
  <c r="O134" i="7"/>
  <c r="X173" i="7"/>
  <c r="AP173" i="7" s="1"/>
  <c r="S75" i="7"/>
  <c r="AN75" i="7" s="1"/>
  <c r="V137" i="7"/>
  <c r="AO137" i="7" s="1"/>
  <c r="M221" i="7"/>
  <c r="Y135" i="7"/>
  <c r="M51" i="7"/>
  <c r="T57" i="7"/>
  <c r="AL57" i="7" s="1"/>
  <c r="V250" i="7"/>
  <c r="AO250" i="7" s="1"/>
  <c r="U120" i="7"/>
  <c r="M68" i="7"/>
  <c r="M108" i="7"/>
  <c r="Z175" i="7"/>
  <c r="Z165" i="7"/>
  <c r="Y213" i="7"/>
  <c r="V91" i="7"/>
  <c r="AO91" i="7" s="1"/>
  <c r="Z56" i="7"/>
  <c r="X131" i="7"/>
  <c r="AP131" i="7" s="1"/>
  <c r="X245" i="7"/>
  <c r="AP245" i="7" s="1"/>
  <c r="Z122" i="7"/>
  <c r="T237" i="7"/>
  <c r="AL237" i="7" s="1"/>
  <c r="O149" i="7"/>
  <c r="V245" i="7"/>
  <c r="AO245" i="7" s="1"/>
  <c r="V56" i="7"/>
  <c r="AO56" i="7" s="1"/>
  <c r="T210" i="7"/>
  <c r="AL210" i="7" s="1"/>
  <c r="Y75" i="7"/>
  <c r="M212" i="7"/>
  <c r="M74" i="7"/>
  <c r="W121" i="7"/>
  <c r="AR121" i="7" s="1"/>
  <c r="S82" i="7"/>
  <c r="AN82" i="7" s="1"/>
  <c r="M112" i="7"/>
  <c r="O253" i="7"/>
  <c r="V125" i="7"/>
  <c r="AO125" i="7" s="1"/>
  <c r="W158" i="7"/>
  <c r="AR158" i="7" s="1"/>
  <c r="L53" i="7"/>
  <c r="L66" i="7"/>
  <c r="W190" i="7"/>
  <c r="AR190" i="7" s="1"/>
  <c r="V187" i="7"/>
  <c r="AO187" i="7" s="1"/>
  <c r="U117" i="7"/>
  <c r="X170" i="7"/>
  <c r="AP170" i="7" s="1"/>
  <c r="X109" i="7"/>
  <c r="AP109" i="7" s="1"/>
  <c r="U109" i="7"/>
  <c r="L60" i="7"/>
  <c r="L108" i="7"/>
  <c r="V114" i="7"/>
  <c r="AO114" i="7" s="1"/>
  <c r="O63" i="7"/>
  <c r="M117" i="7"/>
  <c r="M53" i="7"/>
  <c r="O97" i="7"/>
  <c r="V70" i="7"/>
  <c r="AO70" i="7" s="1"/>
  <c r="V68" i="7"/>
  <c r="AO68" i="7" s="1"/>
  <c r="Y70" i="7"/>
  <c r="X159" i="7"/>
  <c r="AP159" i="7" s="1"/>
  <c r="W232" i="7"/>
  <c r="AR232" i="7" s="1"/>
  <c r="V59" i="7"/>
  <c r="AO59" i="7" s="1"/>
  <c r="T82" i="7"/>
  <c r="AL82" i="7" s="1"/>
  <c r="T112" i="7"/>
  <c r="AL112" i="7" s="1"/>
  <c r="X105" i="7"/>
  <c r="AP105" i="7" s="1"/>
  <c r="V73" i="7"/>
  <c r="AO73" i="7" s="1"/>
  <c r="W220" i="7"/>
  <c r="AR220" i="7" s="1"/>
  <c r="X139" i="7"/>
  <c r="AP139" i="7" s="1"/>
  <c r="M217" i="7"/>
  <c r="O161" i="7"/>
  <c r="U140" i="7"/>
  <c r="W156" i="7"/>
  <c r="AR156" i="7" s="1"/>
  <c r="O165" i="7"/>
  <c r="T76" i="7"/>
  <c r="AL76" i="7" s="1"/>
  <c r="S135" i="7"/>
  <c r="AN135" i="7" s="1"/>
  <c r="S191" i="7"/>
  <c r="AN191" i="7" s="1"/>
  <c r="Y81" i="7"/>
  <c r="L118" i="7"/>
  <c r="M181" i="7"/>
  <c r="T179" i="7"/>
  <c r="AL179" i="7" s="1"/>
  <c r="U141" i="7"/>
  <c r="V106" i="7"/>
  <c r="AO106" i="7" s="1"/>
  <c r="O123" i="7"/>
  <c r="T132" i="7"/>
  <c r="AL132" i="7" s="1"/>
  <c r="V61" i="7"/>
  <c r="AO61" i="7" s="1"/>
  <c r="X175" i="7"/>
  <c r="AP175" i="7" s="1"/>
  <c r="S216" i="7"/>
  <c r="AN216" i="7" s="1"/>
  <c r="S107" i="7"/>
  <c r="AN107" i="7" s="1"/>
  <c r="T92" i="7"/>
  <c r="AL92" i="7" s="1"/>
  <c r="Z197" i="7"/>
  <c r="X167" i="7"/>
  <c r="AP167" i="7" s="1"/>
  <c r="W157" i="7"/>
  <c r="AR157" i="7" s="1"/>
  <c r="W212" i="7"/>
  <c r="AR212" i="7" s="1"/>
  <c r="O122" i="7"/>
  <c r="M128" i="7"/>
  <c r="Y216" i="7"/>
  <c r="U126" i="7"/>
  <c r="T130" i="7"/>
  <c r="AL130" i="7" s="1"/>
  <c r="U216" i="7"/>
  <c r="O187" i="7"/>
  <c r="X114" i="7"/>
  <c r="AP114" i="7" s="1"/>
  <c r="T70" i="7"/>
  <c r="AL70" i="7" s="1"/>
  <c r="X122" i="7"/>
  <c r="AP122" i="7" s="1"/>
  <c r="W73" i="7"/>
  <c r="AR73" i="7" s="1"/>
  <c r="W56" i="7"/>
  <c r="AR56" i="7" s="1"/>
  <c r="U163" i="7"/>
  <c r="T60" i="7"/>
  <c r="AL60" i="7" s="1"/>
  <c r="Y110" i="7"/>
  <c r="Z68" i="7"/>
  <c r="O81" i="7"/>
  <c r="L220" i="7"/>
  <c r="Z62" i="7"/>
  <c r="W161" i="7"/>
  <c r="AR161" i="7" s="1"/>
  <c r="W129" i="7"/>
  <c r="AR129" i="7" s="1"/>
  <c r="U52" i="7"/>
  <c r="T137" i="7"/>
  <c r="AL137" i="7" s="1"/>
  <c r="Y136" i="7"/>
  <c r="S210" i="7"/>
  <c r="AN210" i="7" s="1"/>
  <c r="T117" i="7"/>
  <c r="AL117" i="7" s="1"/>
  <c r="T118" i="7"/>
  <c r="AL118" i="7" s="1"/>
  <c r="V63" i="7"/>
  <c r="AO63" i="7" s="1"/>
  <c r="T203" i="7"/>
  <c r="AL203" i="7" s="1"/>
  <c r="X137" i="7"/>
  <c r="AP137" i="7" s="1"/>
  <c r="T129" i="7"/>
  <c r="AL129" i="7" s="1"/>
  <c r="X216" i="7"/>
  <c r="AP216" i="7" s="1"/>
  <c r="X220" i="7"/>
  <c r="AP220" i="7" s="1"/>
  <c r="T72" i="7"/>
  <c r="AL72" i="7" s="1"/>
  <c r="X65" i="7"/>
  <c r="AP65" i="7" s="1"/>
  <c r="L210" i="7"/>
  <c r="U49" i="7"/>
  <c r="M166" i="7"/>
  <c r="T119" i="7"/>
  <c r="AL119" i="7" s="1"/>
  <c r="O56" i="7"/>
  <c r="S163" i="7"/>
  <c r="AN163" i="7" s="1"/>
  <c r="Y77" i="7"/>
  <c r="O204" i="7"/>
  <c r="U187" i="7"/>
  <c r="U93" i="7"/>
  <c r="V87" i="7"/>
  <c r="AO87" i="7" s="1"/>
  <c r="W79" i="7"/>
  <c r="AR79" i="7" s="1"/>
  <c r="V58" i="7"/>
  <c r="AO58" i="7" s="1"/>
  <c r="Y79" i="7"/>
  <c r="U91" i="7"/>
  <c r="O135" i="7"/>
  <c r="V52" i="7"/>
  <c r="AO52" i="7" s="1"/>
  <c r="Y69" i="7"/>
  <c r="U167" i="7"/>
  <c r="O133" i="7"/>
  <c r="U97" i="7"/>
  <c r="V214" i="7"/>
  <c r="AO214" i="7" s="1"/>
  <c r="V229" i="7"/>
  <c r="AO229" i="7" s="1"/>
  <c r="U61" i="7"/>
  <c r="O191" i="7"/>
  <c r="V89" i="7"/>
  <c r="AO89" i="7" s="1"/>
  <c r="S111" i="7"/>
  <c r="AN111" i="7" s="1"/>
  <c r="L95" i="7"/>
  <c r="U144" i="7"/>
  <c r="Z189" i="7"/>
  <c r="S165" i="7"/>
  <c r="AN165" i="7" s="1"/>
  <c r="O87" i="7"/>
  <c r="T111" i="7"/>
  <c r="AL111" i="7" s="1"/>
  <c r="V192" i="7"/>
  <c r="AO192" i="7" s="1"/>
  <c r="Y190" i="7"/>
  <c r="O118" i="7"/>
  <c r="O138" i="7"/>
  <c r="X149" i="7"/>
  <c r="AP149" i="7" s="1"/>
  <c r="Y162" i="7"/>
  <c r="V95" i="7"/>
  <c r="AO95" i="7" s="1"/>
  <c r="O221" i="7"/>
  <c r="O233" i="7"/>
  <c r="V127" i="7"/>
  <c r="AO127" i="7" s="1"/>
  <c r="O141" i="7"/>
  <c r="O200" i="7"/>
  <c r="M85" i="7"/>
  <c r="S211" i="7"/>
  <c r="AN211" i="7" s="1"/>
  <c r="L222" i="7"/>
  <c r="M161" i="7"/>
  <c r="X164" i="7"/>
  <c r="AP164" i="7" s="1"/>
  <c r="T131" i="7"/>
  <c r="AL131" i="7" s="1"/>
  <c r="V176" i="7"/>
  <c r="AO176" i="7" s="1"/>
  <c r="V113" i="7"/>
  <c r="AO113" i="7" s="1"/>
  <c r="W116" i="7"/>
  <c r="AR116" i="7" s="1"/>
  <c r="T213" i="7"/>
  <c r="AL213" i="7" s="1"/>
  <c r="L169" i="7"/>
  <c r="W78" i="7"/>
  <c r="AR78" i="7" s="1"/>
  <c r="Y160" i="7"/>
  <c r="O71" i="7"/>
  <c r="T234" i="7"/>
  <c r="AL234" i="7" s="1"/>
  <c r="S151" i="7"/>
  <c r="AN151" i="7" s="1"/>
  <c r="S79" i="7"/>
  <c r="AN79" i="7" s="1"/>
  <c r="T241" i="7"/>
  <c r="AL241" i="7" s="1"/>
  <c r="L51" i="7"/>
  <c r="Z135" i="7"/>
  <c r="M147" i="7"/>
  <c r="Y249" i="7"/>
  <c r="Y105" i="7"/>
  <c r="W233" i="7"/>
  <c r="AR233" i="7" s="1"/>
  <c r="V82" i="7"/>
  <c r="AO82" i="7" s="1"/>
  <c r="O109" i="7"/>
  <c r="U203" i="7"/>
  <c r="L96" i="7"/>
  <c r="V252" i="7"/>
  <c r="AO252" i="7" s="1"/>
  <c r="V155" i="7"/>
  <c r="AO155" i="7" s="1"/>
  <c r="X138" i="7"/>
  <c r="AP138" i="7" s="1"/>
  <c r="W237" i="7"/>
  <c r="AR237" i="7" s="1"/>
  <c r="S55" i="7"/>
  <c r="AN55" i="7" s="1"/>
  <c r="M219" i="7"/>
  <c r="U231" i="7"/>
  <c r="L117" i="7"/>
  <c r="Z124" i="7"/>
  <c r="M140" i="7"/>
  <c r="W83" i="7"/>
  <c r="AR83" i="7" s="1"/>
  <c r="S97" i="7"/>
  <c r="AN97" i="7" s="1"/>
  <c r="V92" i="7"/>
  <c r="AO92" i="7" s="1"/>
  <c r="Y61" i="7"/>
  <c r="Y48" i="7"/>
  <c r="Z60" i="7"/>
  <c r="V109" i="7"/>
  <c r="AO109" i="7" s="1"/>
  <c r="O50" i="7"/>
  <c r="U189" i="7"/>
  <c r="T98" i="7"/>
  <c r="AL98" i="7" s="1"/>
  <c r="S57" i="7"/>
  <c r="AN57" i="7" s="1"/>
  <c r="L100" i="7"/>
  <c r="T107" i="7"/>
  <c r="AL107" i="7" s="1"/>
  <c r="Z71" i="7"/>
  <c r="Z86" i="7"/>
  <c r="X55" i="7"/>
  <c r="AP55" i="7" s="1"/>
  <c r="Z151" i="7"/>
  <c r="V126" i="7"/>
  <c r="AO126" i="7" s="1"/>
  <c r="T135" i="7"/>
  <c r="AL135" i="7" s="1"/>
  <c r="U198" i="7"/>
  <c r="X156" i="7"/>
  <c r="AP156" i="7" s="1"/>
  <c r="L132" i="7"/>
  <c r="M160" i="7"/>
  <c r="M82" i="7"/>
  <c r="M249" i="7"/>
  <c r="M198" i="7"/>
  <c r="V83" i="7"/>
  <c r="AO83" i="7" s="1"/>
  <c r="L193" i="7"/>
  <c r="Y212" i="7"/>
  <c r="S162" i="7"/>
  <c r="AN162" i="7" s="1"/>
  <c r="X87" i="7"/>
  <c r="AP87" i="7" s="1"/>
  <c r="W125" i="7"/>
  <c r="AR125" i="7" s="1"/>
  <c r="V100" i="7"/>
  <c r="AO100" i="7" s="1"/>
  <c r="Z61" i="7"/>
  <c r="U226" i="7"/>
  <c r="V49" i="7"/>
  <c r="AO49" i="7" s="1"/>
  <c r="U162" i="7"/>
  <c r="Y56" i="7"/>
  <c r="L230" i="7"/>
  <c r="M99" i="7"/>
  <c r="Y123" i="7"/>
  <c r="U76" i="7"/>
  <c r="O136" i="7"/>
  <c r="Z97" i="7"/>
  <c r="T52" i="7"/>
  <c r="AL52" i="7" s="1"/>
  <c r="X53" i="7"/>
  <c r="AP53" i="7" s="1"/>
  <c r="X249" i="7"/>
  <c r="AP249" i="7" s="1"/>
  <c r="Y114" i="7"/>
  <c r="L74" i="7"/>
  <c r="T187" i="7"/>
  <c r="AL187" i="7" s="1"/>
  <c r="L143" i="7"/>
  <c r="M67" i="7"/>
  <c r="W185" i="7"/>
  <c r="AR185" i="7" s="1"/>
  <c r="L77" i="7"/>
  <c r="W86" i="7"/>
  <c r="AR86" i="7" s="1"/>
  <c r="U230" i="7"/>
  <c r="V112" i="7"/>
  <c r="AO112" i="7" s="1"/>
  <c r="Y73" i="7"/>
  <c r="T100" i="7"/>
  <c r="AL100" i="7" s="1"/>
  <c r="Z128" i="7"/>
  <c r="Z102" i="7"/>
  <c r="U169" i="7"/>
  <c r="T74" i="7"/>
  <c r="AL74" i="7" s="1"/>
  <c r="V139" i="7"/>
  <c r="AO139" i="7" s="1"/>
  <c r="S193" i="7"/>
  <c r="AN193" i="7" s="1"/>
  <c r="V249" i="7"/>
  <c r="AO249" i="7" s="1"/>
  <c r="V180" i="7"/>
  <c r="AO180" i="7" s="1"/>
  <c r="T77" i="7"/>
  <c r="AL77" i="7" s="1"/>
  <c r="Z116" i="7"/>
  <c r="Z169" i="7"/>
  <c r="M250" i="7"/>
  <c r="W85" i="7"/>
  <c r="AR85" i="7" s="1"/>
  <c r="S218" i="7"/>
  <c r="AN218" i="7" s="1"/>
  <c r="T243" i="7"/>
  <c r="AL243" i="7" s="1"/>
  <c r="Y195" i="7"/>
  <c r="O209" i="7"/>
  <c r="U115" i="7"/>
  <c r="V120" i="7"/>
  <c r="AO120" i="7" s="1"/>
  <c r="M196" i="7"/>
  <c r="U199" i="7"/>
  <c r="M151" i="7"/>
  <c r="V195" i="7"/>
  <c r="AO195" i="7" s="1"/>
  <c r="T177" i="7"/>
  <c r="AL177" i="7" s="1"/>
  <c r="T255" i="7"/>
  <c r="AL255" i="7" s="1"/>
  <c r="Y156" i="7"/>
  <c r="X106" i="7"/>
  <c r="AP106" i="7" s="1"/>
  <c r="V117" i="7"/>
  <c r="AO117" i="7" s="1"/>
  <c r="O203" i="7"/>
  <c r="Y180" i="7"/>
  <c r="O99" i="7"/>
  <c r="V174" i="7"/>
  <c r="AO174" i="7" s="1"/>
  <c r="V69" i="7"/>
  <c r="AO69" i="7" s="1"/>
  <c r="T61" i="7"/>
  <c r="AL61" i="7" s="1"/>
  <c r="L49" i="7"/>
  <c r="Z138" i="7"/>
  <c r="Y108" i="7"/>
  <c r="S224" i="7"/>
  <c r="AN224" i="7" s="1"/>
  <c r="L184" i="7"/>
  <c r="W69" i="7"/>
  <c r="AR69" i="7" s="1"/>
  <c r="V103" i="7"/>
  <c r="AO103" i="7" s="1"/>
  <c r="Z237" i="7"/>
  <c r="W172" i="7"/>
  <c r="AR172" i="7" s="1"/>
  <c r="T194" i="7"/>
  <c r="AL194" i="7" s="1"/>
  <c r="M79" i="7"/>
  <c r="L85" i="7"/>
  <c r="X57" i="7"/>
  <c r="AP57" i="7" s="1"/>
  <c r="Z79" i="7"/>
  <c r="W207" i="7"/>
  <c r="AR207" i="7" s="1"/>
  <c r="Z132" i="7"/>
  <c r="V253" i="7"/>
  <c r="AO253" i="7" s="1"/>
  <c r="V191" i="7"/>
  <c r="AO191" i="7" s="1"/>
  <c r="O146" i="7"/>
  <c r="O113" i="7"/>
  <c r="T106" i="7"/>
  <c r="AL106" i="7" s="1"/>
  <c r="T156" i="7"/>
  <c r="AL156" i="7" s="1"/>
  <c r="W141" i="7"/>
  <c r="AR141" i="7" s="1"/>
  <c r="V72" i="7"/>
  <c r="AO72" i="7" s="1"/>
  <c r="T154" i="7"/>
  <c r="AL154" i="7" s="1"/>
  <c r="T84" i="7"/>
  <c r="AL84" i="7" s="1"/>
  <c r="L248" i="7"/>
  <c r="S60" i="7"/>
  <c r="AN60" i="7" s="1"/>
  <c r="Y100" i="7"/>
  <c r="M96" i="7"/>
  <c r="Z241" i="7"/>
  <c r="S141" i="7"/>
  <c r="AN141" i="7" s="1"/>
  <c r="L227" i="7"/>
  <c r="U138" i="7"/>
  <c r="O159" i="7"/>
  <c r="S161" i="7"/>
  <c r="AN161" i="7" s="1"/>
  <c r="S252" i="7"/>
  <c r="AN252" i="7" s="1"/>
  <c r="X185" i="7"/>
  <c r="AP185" i="7" s="1"/>
  <c r="U173" i="7"/>
  <c r="M107" i="7"/>
  <c r="O216" i="7"/>
  <c r="W133" i="7"/>
  <c r="AR133" i="7" s="1"/>
  <c r="Y164" i="7"/>
  <c r="V110" i="7"/>
  <c r="AO110" i="7" s="1"/>
  <c r="S134" i="7"/>
  <c r="AN134" i="7" s="1"/>
  <c r="X192" i="7"/>
  <c r="AP192" i="7" s="1"/>
  <c r="T224" i="7"/>
  <c r="AL224" i="7" s="1"/>
  <c r="U168" i="7"/>
  <c r="X248" i="7"/>
  <c r="AP248" i="7" s="1"/>
  <c r="L221" i="7"/>
  <c r="W112" i="7"/>
  <c r="AR112" i="7" s="1"/>
  <c r="W164" i="7"/>
  <c r="AR164" i="7" s="1"/>
  <c r="L113" i="7"/>
  <c r="X85" i="7"/>
  <c r="AP85" i="7" s="1"/>
  <c r="Z144" i="7"/>
  <c r="L57" i="7"/>
  <c r="O213" i="7"/>
  <c r="S65" i="7"/>
  <c r="AN65" i="7" s="1"/>
  <c r="L59" i="7"/>
  <c r="W160" i="7"/>
  <c r="AR160" i="7" s="1"/>
  <c r="Y211" i="7"/>
  <c r="S254" i="7"/>
  <c r="AN254" i="7" s="1"/>
  <c r="T66" i="7"/>
  <c r="AL66" i="7" s="1"/>
  <c r="O176" i="7"/>
  <c r="M75" i="7"/>
  <c r="L103" i="7"/>
  <c r="Z236" i="7"/>
  <c r="O156" i="7"/>
  <c r="U171" i="7"/>
  <c r="U48" i="7"/>
  <c r="T191" i="7"/>
  <c r="AL191" i="7" s="1"/>
  <c r="O175" i="7"/>
  <c r="T150" i="7"/>
  <c r="AL150" i="7" s="1"/>
  <c r="Y220" i="7"/>
  <c r="V71" i="7"/>
  <c r="AO71" i="7" s="1"/>
  <c r="T62" i="7"/>
  <c r="AL62" i="7" s="1"/>
  <c r="Z180" i="7"/>
  <c r="Z91" i="7"/>
  <c r="W228" i="7"/>
  <c r="AR228" i="7" s="1"/>
  <c r="V173" i="7"/>
  <c r="AO173" i="7" s="1"/>
  <c r="S235" i="7"/>
  <c r="AN235" i="7" s="1"/>
  <c r="O196" i="7"/>
  <c r="Z125" i="7"/>
  <c r="M213" i="7"/>
  <c r="V133" i="7"/>
  <c r="AO133" i="7" s="1"/>
  <c r="X63" i="7"/>
  <c r="AP63" i="7" s="1"/>
  <c r="Z239" i="7"/>
  <c r="T108" i="7"/>
  <c r="AL108" i="7" s="1"/>
  <c r="L200" i="7"/>
  <c r="Y182" i="7"/>
  <c r="S96" i="7"/>
  <c r="AN96" i="7" s="1"/>
  <c r="M94" i="7"/>
  <c r="S247" i="7"/>
  <c r="AN247" i="7" s="1"/>
  <c r="X225" i="7"/>
  <c r="AP225" i="7" s="1"/>
  <c r="V105" i="7"/>
  <c r="AO105" i="7" s="1"/>
  <c r="S153" i="7"/>
  <c r="AN153" i="7" s="1"/>
  <c r="Y217" i="7"/>
  <c r="O140" i="7"/>
  <c r="X207" i="7"/>
  <c r="AP207" i="7" s="1"/>
  <c r="O184" i="7"/>
  <c r="M101" i="7"/>
  <c r="M195" i="7"/>
  <c r="X212" i="7"/>
  <c r="AP212" i="7" s="1"/>
  <c r="M102" i="7"/>
  <c r="Z190" i="7"/>
  <c r="V79" i="7"/>
  <c r="AO79" i="7" s="1"/>
  <c r="W92" i="7"/>
  <c r="AR92" i="7" s="1"/>
  <c r="X226" i="7"/>
  <c r="AP226" i="7" s="1"/>
  <c r="U103" i="7"/>
  <c r="O208" i="7"/>
  <c r="V218" i="7"/>
  <c r="AO218" i="7" s="1"/>
  <c r="U185" i="7"/>
  <c r="T197" i="7"/>
  <c r="AL197" i="7" s="1"/>
  <c r="X188" i="7"/>
  <c r="AP188" i="7" s="1"/>
  <c r="W89" i="7"/>
  <c r="AR89" i="7" s="1"/>
  <c r="S185" i="7"/>
  <c r="AN185" i="7" s="1"/>
  <c r="T181" i="7"/>
  <c r="AL181" i="7" s="1"/>
  <c r="Y153" i="7"/>
  <c r="W115" i="7"/>
  <c r="AR115" i="7" s="1"/>
  <c r="M248" i="7"/>
  <c r="M133" i="7"/>
  <c r="M110" i="7"/>
  <c r="Z234" i="7"/>
  <c r="O137" i="7"/>
  <c r="Z96" i="7"/>
  <c r="V231" i="7"/>
  <c r="AO231" i="7" s="1"/>
  <c r="O102" i="7"/>
  <c r="Y194" i="7"/>
  <c r="V84" i="7"/>
  <c r="AO84" i="7" s="1"/>
  <c r="X69" i="7"/>
  <c r="AP69" i="7" s="1"/>
  <c r="Z233" i="7"/>
  <c r="Y255" i="7"/>
  <c r="O254" i="7"/>
  <c r="M156" i="7"/>
  <c r="O207" i="7"/>
  <c r="Z130" i="7"/>
  <c r="V158" i="7"/>
  <c r="AO158" i="7" s="1"/>
  <c r="S181" i="7"/>
  <c r="AN181" i="7" s="1"/>
  <c r="W171" i="7"/>
  <c r="AR171" i="7" s="1"/>
  <c r="T190" i="7"/>
  <c r="AL190" i="7" s="1"/>
  <c r="L179" i="7"/>
  <c r="Y117" i="7"/>
  <c r="X179" i="7"/>
  <c r="AP179" i="7" s="1"/>
  <c r="L214" i="7"/>
  <c r="W191" i="7"/>
  <c r="AR191" i="7" s="1"/>
  <c r="V203" i="7"/>
  <c r="AO203" i="7" s="1"/>
  <c r="Z159" i="7"/>
  <c r="Y176" i="7"/>
  <c r="V154" i="7"/>
  <c r="AO154" i="7" s="1"/>
  <c r="O228" i="7"/>
  <c r="Y222" i="7"/>
  <c r="X168" i="7"/>
  <c r="AP168" i="7" s="1"/>
  <c r="T192" i="7"/>
  <c r="AL192" i="7" s="1"/>
  <c r="Z186" i="7"/>
  <c r="U206" i="7"/>
  <c r="Y231" i="7"/>
  <c r="M153" i="7"/>
  <c r="Y151" i="7"/>
  <c r="O170" i="7"/>
  <c r="M191" i="7"/>
  <c r="U156" i="7"/>
  <c r="Z204" i="7"/>
  <c r="W224" i="7"/>
  <c r="AR224" i="7" s="1"/>
  <c r="O198" i="7"/>
  <c r="Y240" i="7"/>
  <c r="O247" i="7"/>
  <c r="O229" i="7"/>
  <c r="U179" i="7"/>
  <c r="S173" i="7"/>
  <c r="AN173" i="7" s="1"/>
  <c r="L150" i="7"/>
  <c r="V210" i="7"/>
  <c r="AO210" i="7" s="1"/>
  <c r="O236" i="7"/>
  <c r="X223" i="7"/>
  <c r="AP223" i="7" s="1"/>
  <c r="Y177" i="7"/>
  <c r="Y250" i="7"/>
  <c r="U236" i="7"/>
  <c r="U251" i="7"/>
  <c r="U247" i="7"/>
  <c r="X236" i="7"/>
  <c r="AP236" i="7" s="1"/>
  <c r="X252" i="7"/>
  <c r="AP252" i="7" s="1"/>
  <c r="W239" i="7"/>
  <c r="AR239" i="7" s="1"/>
  <c r="O255" i="7"/>
  <c r="Y238" i="7"/>
  <c r="Y196" i="7"/>
  <c r="W117" i="7"/>
  <c r="AR117" i="7" s="1"/>
  <c r="T219" i="7"/>
  <c r="AL219" i="7" s="1"/>
  <c r="L253" i="7"/>
  <c r="Y161" i="7"/>
  <c r="M242" i="7"/>
  <c r="Z143" i="7"/>
  <c r="Z64" i="7"/>
  <c r="W192" i="7"/>
  <c r="AR192" i="7" s="1"/>
  <c r="Z118" i="7"/>
  <c r="U193" i="7"/>
  <c r="L176" i="7"/>
  <c r="Z136" i="7"/>
  <c r="M149" i="7"/>
  <c r="L246" i="7"/>
  <c r="Y158" i="7"/>
  <c r="W163" i="7"/>
  <c r="AR163" i="7" s="1"/>
  <c r="X174" i="7"/>
  <c r="AP174" i="7" s="1"/>
  <c r="X182" i="7"/>
  <c r="AP182" i="7" s="1"/>
  <c r="L238" i="7"/>
  <c r="T116" i="7"/>
  <c r="AL116" i="7" s="1"/>
  <c r="V186" i="7"/>
  <c r="AO186" i="7" s="1"/>
  <c r="Y228" i="7"/>
  <c r="M223" i="7"/>
  <c r="T252" i="7"/>
  <c r="AL252" i="7" s="1"/>
  <c r="Y129" i="7"/>
  <c r="M118" i="7"/>
  <c r="T207" i="7"/>
  <c r="AL207" i="7" s="1"/>
  <c r="Z249" i="7"/>
  <c r="O177" i="7"/>
  <c r="V247" i="7"/>
  <c r="AO247" i="7" s="1"/>
  <c r="Z242" i="7"/>
  <c r="L128" i="7"/>
  <c r="T227" i="7"/>
  <c r="AL227" i="7" s="1"/>
  <c r="V149" i="7"/>
  <c r="AO149" i="7" s="1"/>
  <c r="Y137" i="7"/>
  <c r="X208" i="7"/>
  <c r="AP208" i="7" s="1"/>
  <c r="W87" i="7"/>
  <c r="AR87" i="7" s="1"/>
  <c r="L229" i="7"/>
  <c r="S195" i="7"/>
  <c r="AN195" i="7" s="1"/>
  <c r="Y181" i="7"/>
  <c r="O158" i="7"/>
  <c r="S250" i="7"/>
  <c r="AN250" i="7" s="1"/>
  <c r="U223" i="7"/>
  <c r="Y149" i="7"/>
  <c r="U113" i="7"/>
  <c r="Z250" i="7"/>
  <c r="U234" i="7"/>
  <c r="O244" i="7"/>
  <c r="O189" i="7"/>
  <c r="X146" i="7"/>
  <c r="AP146" i="7" s="1"/>
  <c r="W74" i="7"/>
  <c r="AR74" i="7" s="1"/>
  <c r="T67" i="7"/>
  <c r="AL67" i="7" s="1"/>
  <c r="S244" i="7"/>
  <c r="AN244" i="7" s="1"/>
  <c r="X243" i="7"/>
  <c r="AP243" i="7" s="1"/>
  <c r="X77" i="7"/>
  <c r="AP77" i="7" s="1"/>
  <c r="U84" i="7"/>
  <c r="L83" i="7"/>
  <c r="W128" i="7"/>
  <c r="AR128" i="7" s="1"/>
  <c r="M239" i="7"/>
  <c r="O86" i="7"/>
  <c r="V78" i="7"/>
  <c r="AO78" i="7" s="1"/>
  <c r="Z75" i="7"/>
  <c r="M220" i="7"/>
  <c r="V165" i="7"/>
  <c r="AO165" i="7" s="1"/>
  <c r="U135" i="7"/>
  <c r="Y170" i="7"/>
  <c r="V96" i="7"/>
  <c r="AO96" i="7" s="1"/>
  <c r="Z85" i="7"/>
  <c r="O150" i="7"/>
  <c r="M73" i="7"/>
  <c r="U59" i="7"/>
  <c r="S148" i="7"/>
  <c r="AN148" i="7" s="1"/>
  <c r="W147" i="7"/>
  <c r="AR147" i="7" s="1"/>
  <c r="L233" i="7"/>
  <c r="U98" i="7"/>
  <c r="U151" i="7"/>
  <c r="O115" i="7"/>
  <c r="M139" i="7"/>
  <c r="X102" i="7"/>
  <c r="AP102" i="7" s="1"/>
  <c r="L139" i="7"/>
  <c r="U55" i="7"/>
  <c r="Y150" i="7"/>
  <c r="V183" i="7"/>
  <c r="AO183" i="7" s="1"/>
  <c r="V55" i="7"/>
  <c r="AO55" i="7" s="1"/>
  <c r="W250" i="7"/>
  <c r="AR250" i="7" s="1"/>
  <c r="U150" i="7"/>
  <c r="V206" i="7"/>
  <c r="AO206" i="7" s="1"/>
  <c r="Z146" i="7"/>
  <c r="O112" i="7"/>
  <c r="O120" i="7"/>
  <c r="S93" i="7"/>
  <c r="AN93" i="7" s="1"/>
  <c r="T75" i="7"/>
  <c r="AL75" i="7" s="1"/>
  <c r="M64" i="7"/>
  <c r="X145" i="7"/>
  <c r="AP145" i="7" s="1"/>
  <c r="V124" i="7"/>
  <c r="AO124" i="7" s="1"/>
  <c r="O179" i="7"/>
  <c r="M55" i="7"/>
  <c r="M115" i="7"/>
  <c r="M69" i="7"/>
  <c r="X209" i="7"/>
  <c r="AP209" i="7" s="1"/>
  <c r="L122" i="7"/>
  <c r="Z202" i="7"/>
  <c r="W114" i="7"/>
  <c r="AR114" i="7" s="1"/>
  <c r="Y148" i="7"/>
  <c r="V135" i="7"/>
  <c r="AO135" i="7" s="1"/>
  <c r="L223" i="7"/>
  <c r="L67" i="7"/>
  <c r="T71" i="7"/>
  <c r="AL71" i="7" s="1"/>
  <c r="S143" i="7"/>
  <c r="AN143" i="7" s="1"/>
  <c r="U129" i="7"/>
  <c r="S159" i="7"/>
  <c r="AN159" i="7" s="1"/>
  <c r="T87" i="7"/>
  <c r="AL87" i="7" s="1"/>
  <c r="X72" i="7"/>
  <c r="AP72" i="7" s="1"/>
  <c r="W75" i="7"/>
  <c r="AR75" i="7" s="1"/>
  <c r="V76" i="7"/>
  <c r="AO76" i="7" s="1"/>
  <c r="Z137" i="7"/>
  <c r="X95" i="7"/>
  <c r="AP95" i="7" s="1"/>
  <c r="T143" i="7"/>
  <c r="AL143" i="7" s="1"/>
  <c r="Y98" i="7"/>
  <c r="V142" i="7"/>
  <c r="AO142" i="7" s="1"/>
  <c r="W67" i="7"/>
  <c r="AR67" i="7" s="1"/>
  <c r="W98" i="7"/>
  <c r="AR98" i="7" s="1"/>
  <c r="S139" i="7"/>
  <c r="AN139" i="7" s="1"/>
  <c r="T102" i="7"/>
  <c r="AL102" i="7" s="1"/>
  <c r="Z107" i="7"/>
  <c r="M211" i="7"/>
  <c r="M187" i="7"/>
  <c r="Z171" i="7"/>
  <c r="X219" i="7"/>
  <c r="AP219" i="7" s="1"/>
  <c r="V208" i="7"/>
  <c r="AO208" i="7" s="1"/>
  <c r="X67" i="7"/>
  <c r="AP67" i="7" s="1"/>
  <c r="Z184" i="7"/>
  <c r="Z227" i="7"/>
  <c r="W165" i="7"/>
  <c r="AR165" i="7" s="1"/>
  <c r="Y235" i="7"/>
  <c r="S179" i="7"/>
  <c r="AN179" i="7" s="1"/>
  <c r="W231" i="7"/>
  <c r="AR231" i="7" s="1"/>
  <c r="X101" i="7"/>
  <c r="AP101" i="7" s="1"/>
  <c r="O89" i="7"/>
  <c r="Y174" i="7"/>
  <c r="U200" i="7"/>
  <c r="S240" i="7"/>
  <c r="AN240" i="7" s="1"/>
  <c r="L131" i="7"/>
  <c r="Y126" i="7"/>
  <c r="S113" i="7"/>
  <c r="AN113" i="7" s="1"/>
  <c r="L87" i="7"/>
  <c r="M59" i="7"/>
  <c r="X171" i="7"/>
  <c r="AP171" i="7" s="1"/>
  <c r="U89" i="7"/>
  <c r="Z115" i="7"/>
  <c r="Y130" i="7"/>
  <c r="O239" i="7"/>
  <c r="W236" i="7"/>
  <c r="AR236" i="7" s="1"/>
  <c r="L107" i="7"/>
  <c r="W182" i="7"/>
  <c r="AR182" i="7" s="1"/>
  <c r="M174" i="7"/>
  <c r="T86" i="7"/>
  <c r="AL86" i="7" s="1"/>
  <c r="X107" i="7"/>
  <c r="AP107" i="7" s="1"/>
  <c r="Z59" i="7"/>
  <c r="Y91" i="7"/>
  <c r="M165" i="7"/>
  <c r="U208" i="7"/>
  <c r="L105" i="7"/>
  <c r="L161" i="7"/>
  <c r="M86" i="7"/>
  <c r="W123" i="7"/>
  <c r="AR123" i="7" s="1"/>
  <c r="S69" i="7"/>
  <c r="AN69" i="7" s="1"/>
  <c r="S51" i="7"/>
  <c r="AN51" i="7" s="1"/>
  <c r="U92" i="7"/>
  <c r="V74" i="7"/>
  <c r="AO74" i="7" s="1"/>
  <c r="V243" i="7"/>
  <c r="AO243" i="7" s="1"/>
  <c r="O167" i="7"/>
  <c r="L199" i="7"/>
  <c r="V163" i="7"/>
  <c r="AO163" i="7" s="1"/>
  <c r="W203" i="7"/>
  <c r="AR203" i="7" s="1"/>
  <c r="Z198" i="7"/>
  <c r="O248" i="7"/>
  <c r="Z211" i="7"/>
  <c r="T195" i="7"/>
  <c r="AL195" i="7" s="1"/>
  <c r="V81" i="7"/>
  <c r="AO81" i="7" s="1"/>
  <c r="L247" i="7"/>
  <c r="L144" i="7"/>
  <c r="L194" i="7"/>
  <c r="Z94" i="7"/>
  <c r="Y140" i="7"/>
  <c r="Z69" i="7"/>
  <c r="W146" i="7"/>
  <c r="AR146" i="7" s="1"/>
  <c r="W54" i="7"/>
  <c r="AR54" i="7" s="1"/>
  <c r="Z63" i="7"/>
  <c r="S237" i="7"/>
  <c r="AN237" i="7" s="1"/>
  <c r="S83" i="7"/>
  <c r="AN83" i="7" s="1"/>
  <c r="M109" i="7"/>
  <c r="Y67" i="7"/>
  <c r="L192" i="7"/>
  <c r="T93" i="7"/>
  <c r="AL93" i="7" s="1"/>
  <c r="X234" i="7"/>
  <c r="AP234" i="7" s="1"/>
  <c r="W169" i="7"/>
  <c r="AR169" i="7" s="1"/>
  <c r="V62" i="7"/>
  <c r="AO62" i="7" s="1"/>
  <c r="U82" i="7"/>
  <c r="L89" i="7"/>
  <c r="M175" i="7"/>
  <c r="T226" i="7"/>
  <c r="AL226" i="7" s="1"/>
  <c r="Y113" i="7"/>
  <c r="Z230" i="7"/>
  <c r="S251" i="7"/>
  <c r="AN251" i="7" s="1"/>
  <c r="L138" i="7"/>
  <c r="W93" i="7"/>
  <c r="AR93" i="7" s="1"/>
  <c r="M205" i="7"/>
  <c r="S175" i="7"/>
  <c r="AN175" i="7" s="1"/>
  <c r="X189" i="7"/>
  <c r="AP189" i="7" s="1"/>
  <c r="Z78" i="7"/>
  <c r="Y103" i="7"/>
  <c r="Y89" i="7"/>
  <c r="M84" i="7"/>
  <c r="M93" i="7"/>
  <c r="U192" i="7"/>
  <c r="O147" i="7"/>
  <c r="S49" i="7"/>
  <c r="AN49" i="7" s="1"/>
  <c r="U165" i="7"/>
  <c r="T56" i="7"/>
  <c r="AL56" i="7" s="1"/>
  <c r="Z76" i="7"/>
  <c r="M106" i="7"/>
  <c r="L120" i="7"/>
  <c r="X169" i="7"/>
  <c r="AP169" i="7" s="1"/>
  <c r="V77" i="7"/>
  <c r="AO77" i="7" s="1"/>
  <c r="Y76" i="7"/>
  <c r="W218" i="7"/>
  <c r="AR218" i="7" s="1"/>
  <c r="S171" i="7"/>
  <c r="AN171" i="7" s="1"/>
  <c r="S67" i="7"/>
  <c r="AN67" i="7" s="1"/>
  <c r="W249" i="7"/>
  <c r="AR249" i="7" s="1"/>
  <c r="X228" i="7"/>
  <c r="AP228" i="7" s="1"/>
  <c r="Z70" i="7"/>
  <c r="Z106" i="7"/>
  <c r="S66" i="7"/>
  <c r="AN66" i="7" s="1"/>
  <c r="X198" i="7"/>
  <c r="AP198" i="7" s="1"/>
  <c r="Y63" i="7"/>
  <c r="M95" i="7"/>
  <c r="M142" i="7"/>
  <c r="L121" i="7"/>
  <c r="L168" i="7"/>
  <c r="Y175" i="7"/>
  <c r="X78" i="7"/>
  <c r="AP78" i="7" s="1"/>
  <c r="L183" i="7"/>
  <c r="Y96" i="7"/>
  <c r="S120" i="7"/>
  <c r="AN120" i="7" s="1"/>
  <c r="V244" i="7"/>
  <c r="AO244" i="7" s="1"/>
  <c r="U154" i="7"/>
  <c r="T217" i="7"/>
  <c r="AL217" i="7" s="1"/>
  <c r="S155" i="7"/>
  <c r="AN155" i="7" s="1"/>
  <c r="U245" i="7"/>
  <c r="Y92" i="7"/>
  <c r="L62" i="7"/>
  <c r="X255" i="7"/>
  <c r="AP255" i="7" s="1"/>
  <c r="U86" i="7"/>
  <c r="Y53" i="7"/>
  <c r="O124" i="7"/>
  <c r="X52" i="7"/>
  <c r="AP52" i="7" s="1"/>
  <c r="S100" i="7"/>
  <c r="AN100" i="7" s="1"/>
  <c r="L244" i="7"/>
  <c r="W180" i="7"/>
  <c r="AR180" i="7" s="1"/>
  <c r="Y183" i="7"/>
  <c r="O192" i="7"/>
  <c r="X79" i="7"/>
  <c r="AP79" i="7" s="1"/>
  <c r="U176" i="7"/>
  <c r="U85" i="7"/>
  <c r="Z210" i="7"/>
  <c r="T110" i="7"/>
  <c r="AL110" i="7" s="1"/>
  <c r="Y66" i="7"/>
  <c r="Y118" i="7"/>
  <c r="U190" i="7"/>
  <c r="U66" i="7"/>
  <c r="V151" i="7"/>
  <c r="AO151" i="7" s="1"/>
  <c r="V212" i="7"/>
  <c r="AO212" i="7" s="1"/>
  <c r="X129" i="7"/>
  <c r="AP129" i="7" s="1"/>
  <c r="L133" i="7"/>
  <c r="L101" i="7"/>
  <c r="Y224" i="7"/>
  <c r="U128" i="7"/>
  <c r="T173" i="7"/>
  <c r="AL173" i="7" s="1"/>
  <c r="M251" i="7"/>
  <c r="Z162" i="7"/>
  <c r="O151" i="7"/>
  <c r="S132" i="7"/>
  <c r="AN132" i="7" s="1"/>
  <c r="O226" i="7"/>
  <c r="M136" i="7"/>
  <c r="Z176" i="7"/>
  <c r="M226" i="7"/>
  <c r="Y200" i="7"/>
  <c r="Y205" i="7"/>
  <c r="Y186" i="7"/>
  <c r="V162" i="7"/>
  <c r="AO162" i="7" s="1"/>
  <c r="M66" i="7"/>
  <c r="Y131" i="7"/>
  <c r="Y219" i="7"/>
  <c r="O238" i="7"/>
  <c r="O144" i="7"/>
  <c r="M231" i="7"/>
  <c r="O172" i="7"/>
  <c r="Z150" i="7"/>
  <c r="W154" i="7"/>
  <c r="AR154" i="7" s="1"/>
  <c r="W188" i="7"/>
  <c r="AR188" i="7" s="1"/>
  <c r="L182" i="7"/>
  <c r="V119" i="7"/>
  <c r="AO119" i="7" s="1"/>
  <c r="S119" i="7"/>
  <c r="AN119" i="7" s="1"/>
  <c r="L82" i="7"/>
  <c r="X120" i="7"/>
  <c r="AP120" i="7" s="1"/>
  <c r="M119" i="7"/>
  <c r="M104" i="7"/>
  <c r="S176" i="7"/>
  <c r="AN176" i="7" s="1"/>
  <c r="Y214" i="7"/>
  <c r="Y243" i="7"/>
  <c r="L151" i="7"/>
  <c r="M124" i="7"/>
  <c r="Z103" i="7"/>
  <c r="Z183" i="7"/>
  <c r="M237" i="7"/>
  <c r="X176" i="7"/>
  <c r="AP176" i="7" s="1"/>
  <c r="U57" i="7"/>
  <c r="M193" i="7"/>
  <c r="Z82" i="7"/>
  <c r="O222" i="7"/>
  <c r="O107" i="7"/>
  <c r="Y54" i="7"/>
  <c r="W196" i="7"/>
  <c r="AR196" i="7" s="1"/>
  <c r="W132" i="7"/>
  <c r="AR132" i="7" s="1"/>
  <c r="W173" i="7"/>
  <c r="AR173" i="7" s="1"/>
  <c r="V182" i="7"/>
  <c r="AO182" i="7" s="1"/>
  <c r="Z201" i="7"/>
  <c r="W151" i="7"/>
  <c r="AR151" i="7" s="1"/>
  <c r="Y147" i="7"/>
  <c r="U159" i="7"/>
  <c r="M132" i="7"/>
  <c r="M172" i="7"/>
  <c r="Z212" i="7"/>
  <c r="Y167" i="7"/>
  <c r="Z114" i="7"/>
  <c r="Z167" i="7"/>
  <c r="W222" i="7"/>
  <c r="AR222" i="7" s="1"/>
  <c r="T196" i="7"/>
  <c r="AL196" i="7" s="1"/>
  <c r="Y233" i="7"/>
  <c r="S203" i="7"/>
  <c r="AN203" i="7" s="1"/>
  <c r="Y187" i="7"/>
  <c r="Z154" i="7"/>
  <c r="M197" i="7"/>
  <c r="S199" i="7"/>
  <c r="AN199" i="7" s="1"/>
  <c r="L251" i="7"/>
  <c r="M169" i="7"/>
  <c r="S239" i="7"/>
  <c r="AN239" i="7" s="1"/>
  <c r="T199" i="7"/>
  <c r="AL199" i="7" s="1"/>
  <c r="Z160" i="7"/>
  <c r="V157" i="7"/>
  <c r="AO157" i="7" s="1"/>
  <c r="Y179" i="7"/>
  <c r="L167" i="7"/>
  <c r="W240" i="7"/>
  <c r="AR240" i="7" s="1"/>
  <c r="V175" i="7"/>
  <c r="AO175" i="7" s="1"/>
  <c r="W166" i="7"/>
  <c r="AR166" i="7" s="1"/>
  <c r="T206" i="7"/>
  <c r="AL206" i="7" s="1"/>
  <c r="L155" i="7"/>
  <c r="M204" i="7"/>
  <c r="V232" i="7"/>
  <c r="AO232" i="7" s="1"/>
  <c r="O174" i="7"/>
  <c r="W153" i="7"/>
  <c r="AR153" i="7" s="1"/>
  <c r="M206" i="7"/>
  <c r="W209" i="7"/>
  <c r="AR209" i="7" s="1"/>
  <c r="X62" i="7"/>
  <c r="AP62" i="7" s="1"/>
  <c r="X221" i="7"/>
  <c r="AP221" i="7" s="1"/>
  <c r="O245" i="7"/>
  <c r="W255" i="7"/>
  <c r="AR255" i="7" s="1"/>
  <c r="O252" i="7"/>
  <c r="W246" i="7"/>
  <c r="AR246" i="7" s="1"/>
  <c r="V239" i="7"/>
  <c r="AO239" i="7" s="1"/>
  <c r="W254" i="7"/>
  <c r="AR254" i="7" s="1"/>
  <c r="V248" i="7"/>
  <c r="AO248" i="7" s="1"/>
  <c r="X239" i="7"/>
  <c r="AP239" i="7" s="1"/>
  <c r="T242" i="7"/>
  <c r="AL242" i="7" s="1"/>
  <c r="T232" i="7"/>
  <c r="AL232" i="7" s="1"/>
  <c r="M216" i="7"/>
  <c r="Z214" i="7"/>
  <c r="S158" i="7"/>
  <c r="AN158" i="7" s="1"/>
  <c r="L172" i="7"/>
  <c r="S137" i="7"/>
  <c r="AN137" i="7" s="1"/>
  <c r="S209" i="7"/>
  <c r="AN209" i="7" s="1"/>
  <c r="V131" i="7"/>
  <c r="AO131" i="7" s="1"/>
  <c r="T159" i="7"/>
  <c r="AL159" i="7" s="1"/>
  <c r="T231" i="7"/>
  <c r="AL231" i="7" s="1"/>
  <c r="U254" i="7"/>
  <c r="V193" i="7"/>
  <c r="AO193" i="7" s="1"/>
  <c r="X238" i="7"/>
  <c r="AP238" i="7" s="1"/>
  <c r="T253" i="7"/>
  <c r="AL253" i="7" s="1"/>
  <c r="M245" i="7"/>
  <c r="S168" i="7"/>
  <c r="AN168" i="7" s="1"/>
  <c r="T223" i="7"/>
  <c r="AL223" i="7" s="1"/>
  <c r="M171" i="7"/>
  <c r="O128" i="7"/>
  <c r="O206" i="7"/>
  <c r="W130" i="7"/>
  <c r="AR130" i="7" s="1"/>
  <c r="X163" i="7"/>
  <c r="AP163" i="7" s="1"/>
  <c r="S208" i="7"/>
  <c r="AN208" i="7" s="1"/>
  <c r="S136" i="7"/>
  <c r="AN136" i="7" s="1"/>
  <c r="V118" i="7"/>
  <c r="AO118" i="7" s="1"/>
  <c r="X222" i="7"/>
  <c r="AP222" i="7" s="1"/>
  <c r="M173" i="7"/>
  <c r="X143" i="7"/>
  <c r="AP143" i="7" s="1"/>
  <c r="X250" i="7"/>
  <c r="AP250" i="7" s="1"/>
  <c r="M186" i="7"/>
  <c r="W137" i="7"/>
  <c r="AR137" i="7" s="1"/>
  <c r="V194" i="7"/>
  <c r="AO194" i="7" s="1"/>
  <c r="M189" i="7"/>
  <c r="Y242" i="7"/>
  <c r="Y157" i="7"/>
  <c r="X240" i="7"/>
  <c r="AP240" i="7" s="1"/>
  <c r="V140" i="7"/>
  <c r="AO140" i="7" s="1"/>
  <c r="L171" i="7"/>
  <c r="W134" i="7"/>
  <c r="AR134" i="7" s="1"/>
  <c r="W227" i="7"/>
  <c r="AR227" i="7" s="1"/>
  <c r="O202" i="7"/>
  <c r="V198" i="7"/>
  <c r="AO198" i="7" s="1"/>
  <c r="Z181" i="7"/>
  <c r="O185" i="7"/>
  <c r="V167" i="7"/>
  <c r="AO167" i="7" s="1"/>
  <c r="Y159" i="7"/>
  <c r="S144" i="7"/>
  <c r="AN144" i="7" s="1"/>
  <c r="X113" i="7"/>
  <c r="AP113" i="7" s="1"/>
  <c r="W118" i="7"/>
  <c r="AR118" i="7" s="1"/>
  <c r="S190" i="7"/>
  <c r="AN190" i="7" s="1"/>
  <c r="M98" i="7"/>
  <c r="Z199" i="7"/>
  <c r="X98" i="7"/>
  <c r="AP98" i="7" s="1"/>
  <c r="T153" i="7"/>
  <c r="AL153" i="7" s="1"/>
  <c r="L189" i="7"/>
  <c r="Y227" i="7"/>
  <c r="L211" i="7"/>
  <c r="Z191" i="7"/>
  <c r="Y84" i="7"/>
  <c r="X132" i="7"/>
  <c r="AP132" i="7" s="1"/>
  <c r="W186" i="7"/>
  <c r="AR186" i="7" s="1"/>
  <c r="V152" i="7"/>
  <c r="AO152" i="7" s="1"/>
  <c r="M130" i="7"/>
  <c r="L225" i="7"/>
  <c r="W76" i="7"/>
  <c r="AR76" i="7" s="1"/>
  <c r="X141" i="7"/>
  <c r="AP141" i="7" s="1"/>
  <c r="L50" i="7"/>
  <c r="M83" i="7"/>
  <c r="Z50" i="7"/>
  <c r="M105" i="7"/>
  <c r="S157" i="7"/>
  <c r="AN157" i="7" s="1"/>
  <c r="V53" i="7"/>
  <c r="AO53" i="7" s="1"/>
  <c r="T109" i="7"/>
  <c r="AL109" i="7" s="1"/>
  <c r="Z66" i="7"/>
  <c r="L234" i="7"/>
  <c r="U67" i="7"/>
  <c r="O199" i="7"/>
  <c r="Y199" i="7"/>
  <c r="Z223" i="7"/>
  <c r="X193" i="7"/>
  <c r="AP193" i="7" s="1"/>
  <c r="S109" i="7"/>
  <c r="AN109" i="7" s="1"/>
  <c r="W189" i="7"/>
  <c r="AR189" i="7" s="1"/>
  <c r="W217" i="7"/>
  <c r="AR217" i="7" s="1"/>
  <c r="T239" i="7"/>
  <c r="AL239" i="7" s="1"/>
  <c r="S184" i="7"/>
  <c r="AN184" i="7" s="1"/>
  <c r="Z72" i="7"/>
  <c r="O218" i="7"/>
  <c r="L109" i="7"/>
  <c r="Y65" i="7"/>
  <c r="Z129" i="7"/>
  <c r="W139" i="7"/>
  <c r="AR139" i="7" s="1"/>
  <c r="Y94" i="7"/>
  <c r="S214" i="7"/>
  <c r="AN214" i="7" s="1"/>
  <c r="T85" i="7"/>
  <c r="AL85" i="7" s="1"/>
  <c r="M190" i="7"/>
  <c r="X235" i="7"/>
  <c r="AP235" i="7" s="1"/>
  <c r="O72" i="7"/>
  <c r="T147" i="7"/>
  <c r="AL147" i="7" s="1"/>
  <c r="X111" i="7"/>
  <c r="AP111" i="7" s="1"/>
  <c r="W210" i="7"/>
  <c r="AR210" i="7" s="1"/>
  <c r="T122" i="7"/>
  <c r="AL122" i="7" s="1"/>
  <c r="M199" i="7"/>
  <c r="V181" i="7"/>
  <c r="AO181" i="7" s="1"/>
  <c r="W241" i="7"/>
  <c r="AR241" i="7" s="1"/>
  <c r="Y82" i="7"/>
  <c r="M233" i="7"/>
  <c r="V116" i="7"/>
  <c r="AO116" i="7" s="1"/>
  <c r="Z141" i="7"/>
  <c r="V128" i="7"/>
  <c r="AO128" i="7" s="1"/>
  <c r="X196" i="7"/>
  <c r="AP196" i="7" s="1"/>
  <c r="Z166" i="7"/>
  <c r="U214" i="7"/>
  <c r="W142" i="7"/>
  <c r="AR142" i="7" s="1"/>
  <c r="L110" i="7"/>
  <c r="M167" i="7"/>
  <c r="U81" i="7"/>
  <c r="Y120" i="7"/>
  <c r="M207" i="7"/>
  <c r="S74" i="7"/>
  <c r="AN74" i="7" s="1"/>
  <c r="W253" i="7"/>
  <c r="AR253" i="7" s="1"/>
  <c r="Y155" i="7"/>
  <c r="Y254" i="7"/>
  <c r="O66" i="7"/>
  <c r="M144" i="7"/>
  <c r="L140" i="7"/>
  <c r="Z153" i="7"/>
  <c r="X233" i="7"/>
  <c r="AP233" i="7" s="1"/>
  <c r="T175" i="7"/>
  <c r="AL175" i="7" s="1"/>
  <c r="X151" i="7"/>
  <c r="AP151" i="7" s="1"/>
  <c r="X190" i="7"/>
  <c r="AP190" i="7" s="1"/>
  <c r="W230" i="7"/>
  <c r="AR230" i="7" s="1"/>
  <c r="O121" i="7"/>
  <c r="W65" i="7"/>
  <c r="AR65" i="7" s="1"/>
  <c r="T127" i="7"/>
  <c r="AL127" i="7" s="1"/>
  <c r="T89" i="7"/>
  <c r="AL89" i="7" s="1"/>
  <c r="W84" i="7"/>
  <c r="AR84" i="7" s="1"/>
  <c r="O190" i="7"/>
  <c r="L55" i="7"/>
  <c r="O148" i="7"/>
  <c r="S56" i="7"/>
  <c r="AN56" i="7" s="1"/>
  <c r="O79" i="7"/>
  <c r="S188" i="7"/>
  <c r="AN188" i="7" s="1"/>
  <c r="M185" i="7"/>
  <c r="M114" i="7"/>
  <c r="U139" i="7"/>
  <c r="L102" i="7"/>
  <c r="T166" i="7"/>
  <c r="AL166" i="7" s="1"/>
  <c r="M97" i="7"/>
  <c r="Y215" i="7"/>
  <c r="W106" i="7"/>
  <c r="AR106" i="7" s="1"/>
  <c r="L157" i="7"/>
  <c r="Y62" i="7"/>
  <c r="O55" i="7"/>
  <c r="L216" i="7"/>
  <c r="O155" i="7"/>
  <c r="Y146" i="7"/>
  <c r="L228" i="7"/>
  <c r="M208" i="7"/>
  <c r="U155" i="7"/>
  <c r="T245" i="7"/>
  <c r="AL245" i="7" s="1"/>
  <c r="Z182" i="7"/>
  <c r="Z168" i="7"/>
  <c r="U225" i="7"/>
  <c r="U172" i="7"/>
  <c r="X241" i="7"/>
  <c r="AP241" i="7" s="1"/>
  <c r="W215" i="7"/>
  <c r="AR215" i="7" s="1"/>
  <c r="T185" i="7"/>
  <c r="AL185" i="7" s="1"/>
  <c r="Z179" i="7"/>
  <c r="U239" i="7"/>
  <c r="W202" i="7"/>
  <c r="AR202" i="7" s="1"/>
  <c r="S182" i="7"/>
  <c r="AN182" i="7" s="1"/>
  <c r="Z215" i="7"/>
  <c r="W181" i="7"/>
  <c r="AR181" i="7" s="1"/>
  <c r="X4" i="7"/>
  <c r="AP4" i="7" s="1"/>
  <c r="V238" i="7"/>
  <c r="AO238" i="7" s="1"/>
  <c r="V240" i="7"/>
  <c r="AO240" i="7" s="1"/>
  <c r="L249" i="7"/>
  <c r="Z240" i="7"/>
  <c r="W213" i="7"/>
  <c r="AR213" i="7" s="1"/>
  <c r="S242" i="7"/>
  <c r="AN242" i="7" s="1"/>
  <c r="V221" i="7"/>
  <c r="AO221" i="7" s="1"/>
  <c r="T126" i="7"/>
  <c r="AL126" i="7" s="1"/>
  <c r="Y248" i="7"/>
  <c r="U122" i="7"/>
  <c r="M225" i="7"/>
  <c r="Z203" i="7"/>
  <c r="U125" i="7"/>
  <c r="T172" i="7"/>
  <c r="AL172" i="7" s="1"/>
  <c r="X242" i="7"/>
  <c r="AP242" i="7" s="1"/>
  <c r="U116" i="7"/>
  <c r="X210" i="7"/>
  <c r="AP210" i="7" s="1"/>
  <c r="W238" i="7"/>
  <c r="AR238" i="7" s="1"/>
  <c r="L141" i="7"/>
  <c r="M123" i="7"/>
  <c r="Z185" i="7"/>
  <c r="X115" i="7"/>
  <c r="AP115" i="7" s="1"/>
  <c r="O183" i="7"/>
  <c r="S138" i="7"/>
  <c r="AN138" i="7" s="1"/>
  <c r="Y232" i="7"/>
  <c r="V197" i="7"/>
  <c r="AO197" i="7" s="1"/>
  <c r="T229" i="7"/>
  <c r="AL229" i="7" s="1"/>
  <c r="Y173" i="7"/>
  <c r="Y141" i="7"/>
  <c r="O119" i="7"/>
  <c r="L129" i="7"/>
  <c r="L154" i="7"/>
  <c r="U112" i="7"/>
  <c r="W221" i="7"/>
  <c r="AR221" i="7" s="1"/>
  <c r="O223" i="7"/>
  <c r="X254" i="7"/>
  <c r="AP254" i="7" s="1"/>
  <c r="U148" i="7"/>
  <c r="Z200" i="7"/>
  <c r="O84" i="7"/>
  <c r="X75" i="7"/>
  <c r="AP75" i="7" s="1"/>
  <c r="O168" i="7"/>
  <c r="M159" i="7"/>
  <c r="L162" i="7"/>
  <c r="W8" i="7"/>
  <c r="AR8" i="7" s="1"/>
  <c r="W234" i="7"/>
  <c r="AR234" i="7" s="1"/>
  <c r="Z220" i="7"/>
  <c r="W193" i="7"/>
  <c r="AR193" i="7" s="1"/>
  <c r="U177" i="7"/>
  <c r="X104" i="7"/>
  <c r="AP104" i="7" s="1"/>
  <c r="S50" i="7"/>
  <c r="AN50" i="7" s="1"/>
  <c r="O105" i="7"/>
  <c r="T144" i="7"/>
  <c r="AL144" i="7" s="1"/>
  <c r="L119" i="7"/>
  <c r="T202" i="7"/>
  <c r="AL202" i="7" s="1"/>
  <c r="W64" i="7"/>
  <c r="AR64" i="7" s="1"/>
  <c r="M145" i="7"/>
  <c r="X92" i="7"/>
  <c r="AP92" i="7" s="1"/>
  <c r="T198" i="7"/>
  <c r="AL198" i="7" s="1"/>
  <c r="X128" i="7"/>
  <c r="AP128" i="7" s="1"/>
  <c r="V190" i="7"/>
  <c r="AO190" i="7" s="1"/>
  <c r="X126" i="7"/>
  <c r="AP126" i="7" s="1"/>
  <c r="S116" i="7"/>
  <c r="AN116" i="7" s="1"/>
  <c r="W68" i="7"/>
  <c r="AR68" i="7" s="1"/>
  <c r="T212" i="7"/>
  <c r="AL212" i="7" s="1"/>
  <c r="O68" i="7"/>
  <c r="M77" i="7"/>
  <c r="U253" i="7"/>
  <c r="Y139" i="7"/>
  <c r="S204" i="7"/>
  <c r="AN204" i="7" s="1"/>
  <c r="L217" i="7"/>
  <c r="U235" i="7"/>
  <c r="Y83" i="7"/>
  <c r="S183" i="7"/>
  <c r="AN183" i="7" s="1"/>
  <c r="S105" i="7"/>
  <c r="AN105" i="7" s="1"/>
  <c r="T160" i="7"/>
  <c r="AL160" i="7" s="1"/>
  <c r="U224" i="7"/>
  <c r="T247" i="7"/>
  <c r="AL247" i="7" s="1"/>
  <c r="Y115" i="7"/>
  <c r="T81" i="7"/>
  <c r="AL81" i="7" s="1"/>
  <c r="L112" i="7"/>
  <c r="V205" i="7"/>
  <c r="AO205" i="7" s="1"/>
  <c r="O193" i="7"/>
  <c r="X183" i="7"/>
  <c r="AP183" i="7" s="1"/>
  <c r="U130" i="7"/>
  <c r="S228" i="7"/>
  <c r="AN228" i="7" s="1"/>
  <c r="S133" i="7"/>
  <c r="AN133" i="7" s="1"/>
  <c r="M247" i="7"/>
  <c r="S98" i="7"/>
  <c r="AN98" i="7" s="1"/>
  <c r="V202" i="7"/>
  <c r="AO202" i="7" s="1"/>
  <c r="Z187" i="7"/>
  <c r="S124" i="7"/>
  <c r="AN124" i="7" s="1"/>
  <c r="W96" i="7"/>
  <c r="AR96" i="7" s="1"/>
  <c r="T220" i="7"/>
  <c r="AL220" i="7" s="1"/>
  <c r="Y71" i="7"/>
  <c r="U158" i="7"/>
  <c r="M57" i="7"/>
  <c r="W72" i="7"/>
  <c r="AR72" i="7" s="1"/>
  <c r="W183" i="7"/>
  <c r="AR183" i="7" s="1"/>
  <c r="X147" i="7"/>
  <c r="AP147" i="7" s="1"/>
  <c r="Z104" i="7"/>
  <c r="W120" i="7"/>
  <c r="AR120" i="7" s="1"/>
  <c r="O237" i="7"/>
  <c r="O220" i="7"/>
  <c r="Z105" i="7"/>
  <c r="O74" i="7"/>
  <c r="X100" i="7"/>
  <c r="AP100" i="7" s="1"/>
  <c r="S166" i="7"/>
  <c r="AN166" i="7" s="1"/>
  <c r="S248" i="7"/>
  <c r="AN248" i="7" s="1"/>
  <c r="O73" i="7"/>
  <c r="U180" i="7"/>
  <c r="T54" i="7"/>
  <c r="AL54" i="7" s="1"/>
  <c r="L224" i="7"/>
  <c r="L240" i="7"/>
  <c r="T182" i="7"/>
  <c r="AL182" i="7" s="1"/>
  <c r="U56" i="7"/>
  <c r="L84" i="7"/>
  <c r="Z101" i="7"/>
  <c r="W148" i="7"/>
  <c r="AR148" i="7" s="1"/>
  <c r="T211" i="7"/>
  <c r="AL211" i="7" s="1"/>
  <c r="Y226" i="7"/>
  <c r="W145" i="7"/>
  <c r="AR145" i="7" s="1"/>
  <c r="U242" i="7"/>
  <c r="V50" i="7"/>
  <c r="AO50" i="7" s="1"/>
  <c r="L181" i="7"/>
  <c r="L124" i="7"/>
  <c r="U255" i="7"/>
  <c r="O83" i="7"/>
  <c r="L99" i="7"/>
  <c r="M141" i="7"/>
  <c r="X83" i="7"/>
  <c r="AP83" i="7" s="1"/>
  <c r="T204" i="7"/>
  <c r="AL204" i="7" s="1"/>
  <c r="V171" i="7"/>
  <c r="AO171" i="7" s="1"/>
  <c r="W49" i="7"/>
  <c r="AR49" i="7" s="1"/>
  <c r="S77" i="7"/>
  <c r="AN77" i="7" s="1"/>
  <c r="Y154" i="7"/>
  <c r="O142" i="7"/>
  <c r="T189" i="7"/>
  <c r="AL189" i="7" s="1"/>
  <c r="L72" i="7"/>
  <c r="O75" i="7"/>
  <c r="U68" i="7"/>
  <c r="Y192" i="7"/>
  <c r="M176" i="7"/>
  <c r="V241" i="7"/>
  <c r="AO241" i="7" s="1"/>
  <c r="U246" i="7"/>
  <c r="O131" i="7"/>
  <c r="W109" i="7"/>
  <c r="AR109" i="7" s="1"/>
  <c r="L236" i="7"/>
  <c r="X205" i="7"/>
  <c r="AP205" i="7" s="1"/>
  <c r="Y204" i="7"/>
  <c r="M178" i="7"/>
  <c r="T233" i="7"/>
  <c r="AL233" i="7" s="1"/>
  <c r="Y166" i="7"/>
  <c r="T205" i="7"/>
  <c r="AL205" i="7" s="1"/>
  <c r="S154" i="7"/>
  <c r="AN154" i="7" s="1"/>
  <c r="M209" i="7"/>
  <c r="L252" i="7"/>
  <c r="S172" i="7"/>
  <c r="AN172" i="7" s="1"/>
  <c r="L237" i="7"/>
  <c r="M228" i="7"/>
  <c r="M215" i="7"/>
  <c r="S212" i="7"/>
  <c r="AN212" i="7" s="1"/>
  <c r="Z172" i="7"/>
  <c r="W208" i="7"/>
  <c r="AR208" i="7" s="1"/>
  <c r="L207" i="7"/>
  <c r="X227" i="7"/>
  <c r="AP227" i="7" s="1"/>
  <c r="T183" i="7"/>
  <c r="AL183" i="7" s="1"/>
  <c r="T221" i="7"/>
  <c r="AL221" i="7" s="1"/>
  <c r="W206" i="7"/>
  <c r="AR206" i="7" s="1"/>
  <c r="U201" i="7"/>
  <c r="U238" i="7"/>
  <c r="O64" i="7"/>
  <c r="W80" i="7"/>
  <c r="AR80" i="7" s="1"/>
  <c r="X237" i="7"/>
  <c r="AP237" i="7" s="1"/>
  <c r="O178" i="7"/>
  <c r="W170" i="7"/>
  <c r="AR170" i="7" s="1"/>
  <c r="W248" i="7"/>
  <c r="AR248" i="7" s="1"/>
  <c r="X136" i="7"/>
  <c r="AP136" i="7" s="1"/>
  <c r="Z163" i="7"/>
  <c r="X230" i="7"/>
  <c r="AP230" i="7" s="1"/>
  <c r="W243" i="7"/>
  <c r="AR243" i="7" s="1"/>
  <c r="T136" i="7"/>
  <c r="AL136" i="7" s="1"/>
  <c r="Z192" i="7"/>
  <c r="W144" i="7"/>
  <c r="AR144" i="7" s="1"/>
  <c r="M232" i="7"/>
  <c r="M154" i="7"/>
  <c r="S174" i="7"/>
  <c r="AN174" i="7" s="1"/>
  <c r="S117" i="7"/>
  <c r="AN117" i="7" s="1"/>
  <c r="O160" i="7"/>
  <c r="T162" i="7"/>
  <c r="AL162" i="7" s="1"/>
  <c r="T141" i="7"/>
  <c r="AL141" i="7" s="1"/>
  <c r="X203" i="7"/>
  <c r="AP203" i="7" s="1"/>
  <c r="Y210" i="7"/>
  <c r="U218" i="7"/>
  <c r="U240" i="7"/>
  <c r="M218" i="7"/>
  <c r="L175" i="7"/>
  <c r="Y206" i="7"/>
  <c r="T174" i="7"/>
  <c r="AL174" i="7" s="1"/>
  <c r="Y203" i="7"/>
  <c r="T235" i="7"/>
  <c r="AL235" i="7" s="1"/>
  <c r="O67" i="7"/>
  <c r="V159" i="7"/>
  <c r="AO159" i="7" s="1"/>
  <c r="Y246" i="7"/>
  <c r="V136" i="7"/>
  <c r="AO136" i="7" s="1"/>
  <c r="O145" i="7"/>
  <c r="Z206" i="7"/>
  <c r="T161" i="7"/>
  <c r="AL161" i="7" s="1"/>
  <c r="L93" i="7"/>
  <c r="O197" i="7"/>
  <c r="U131" i="7"/>
  <c r="T201" i="7"/>
  <c r="AL201" i="7" s="1"/>
  <c r="X152" i="7"/>
  <c r="AP152" i="7" s="1"/>
  <c r="X251" i="7"/>
  <c r="AP251" i="7" s="1"/>
  <c r="Y241" i="7"/>
  <c r="W219" i="7"/>
  <c r="AR219" i="7" s="1"/>
  <c r="Y202" i="7"/>
  <c r="V185" i="7"/>
  <c r="AO185" i="7" s="1"/>
  <c r="U197" i="7"/>
  <c r="Y102" i="7"/>
  <c r="S220" i="7"/>
  <c r="AN220" i="7" s="1"/>
  <c r="Y58" i="7"/>
  <c r="T121" i="7"/>
  <c r="AL121" i="7" s="1"/>
  <c r="L196" i="7"/>
  <c r="W113" i="7"/>
  <c r="AR113" i="7" s="1"/>
  <c r="Z149" i="7"/>
  <c r="X157" i="7"/>
  <c r="AP157" i="7" s="1"/>
  <c r="V188" i="7"/>
  <c r="AO188" i="7" s="1"/>
  <c r="W51" i="7"/>
  <c r="AR51" i="7" s="1"/>
  <c r="L63" i="7"/>
  <c r="L92" i="7"/>
  <c r="O85" i="7"/>
  <c r="W162" i="7"/>
  <c r="AR162" i="7" s="1"/>
  <c r="X117" i="7"/>
  <c r="AP117" i="7" s="1"/>
  <c r="W108" i="7"/>
  <c r="AR108" i="7" s="1"/>
  <c r="T152" i="7"/>
  <c r="AL152" i="7" s="1"/>
  <c r="L134" i="7"/>
  <c r="V107" i="7"/>
  <c r="AO107" i="7" s="1"/>
  <c r="U78" i="7"/>
  <c r="T163" i="7"/>
  <c r="AL163" i="7" s="1"/>
  <c r="V230" i="7"/>
  <c r="AO230" i="7" s="1"/>
  <c r="S108" i="7"/>
  <c r="AN108" i="7" s="1"/>
  <c r="M246" i="7"/>
  <c r="T146" i="7"/>
  <c r="AL146" i="7" s="1"/>
  <c r="L104" i="7"/>
  <c r="L212" i="7"/>
  <c r="L148" i="7"/>
  <c r="S104" i="7"/>
  <c r="AN104" i="7" s="1"/>
  <c r="Y142" i="7"/>
  <c r="Y138" i="7"/>
  <c r="S156" i="7"/>
  <c r="AN156" i="7" s="1"/>
  <c r="L65" i="7"/>
  <c r="Z161" i="7"/>
  <c r="L54" i="7"/>
  <c r="S219" i="7"/>
  <c r="AN219" i="7" s="1"/>
  <c r="V121" i="7"/>
  <c r="AO121" i="7" s="1"/>
  <c r="O126" i="7"/>
  <c r="Z158" i="7"/>
  <c r="W57" i="7"/>
  <c r="AR57" i="7" s="1"/>
  <c r="L185" i="7"/>
  <c r="Y172" i="7"/>
  <c r="W70" i="7"/>
  <c r="AR70" i="7" s="1"/>
  <c r="O153" i="7"/>
  <c r="W174" i="7"/>
  <c r="AR174" i="7" s="1"/>
  <c r="O173" i="7"/>
  <c r="S72" i="7"/>
  <c r="AN72" i="7" s="1"/>
  <c r="S160" i="7"/>
  <c r="AN160" i="7" s="1"/>
  <c r="X231" i="7"/>
  <c r="AP231" i="7" s="1"/>
  <c r="S232" i="7"/>
  <c r="AN232" i="7" s="1"/>
  <c r="Z55" i="7"/>
  <c r="Y127" i="7"/>
  <c r="U166" i="7"/>
  <c r="L156" i="7"/>
  <c r="Y133" i="7"/>
  <c r="V255" i="7"/>
  <c r="AO255" i="7" s="1"/>
  <c r="L61" i="7"/>
  <c r="S227" i="7"/>
  <c r="AN227" i="7" s="1"/>
  <c r="Z238" i="7"/>
  <c r="Y64" i="7"/>
  <c r="U60" i="7"/>
  <c r="Y109" i="7"/>
  <c r="M146" i="7"/>
  <c r="X150" i="7"/>
  <c r="AP150" i="7" s="1"/>
  <c r="T55" i="7"/>
  <c r="AL55" i="7" s="1"/>
  <c r="L111" i="7"/>
  <c r="T120" i="7"/>
  <c r="AL120" i="7" s="1"/>
  <c r="Y122" i="7"/>
  <c r="L123" i="7"/>
  <c r="U143" i="7"/>
  <c r="T251" i="7"/>
  <c r="AL251" i="7" s="1"/>
  <c r="S197" i="7"/>
  <c r="AN197" i="7" s="1"/>
  <c r="M155" i="7"/>
  <c r="Z126" i="7"/>
  <c r="S142" i="7"/>
  <c r="AN142" i="7" s="1"/>
  <c r="Z147" i="7"/>
  <c r="L153" i="7"/>
  <c r="S73" i="7"/>
  <c r="AN73" i="7" s="1"/>
  <c r="Y132" i="7"/>
  <c r="T248" i="7"/>
  <c r="AL248" i="7" s="1"/>
  <c r="M120" i="7"/>
  <c r="L206" i="7"/>
  <c r="O110" i="7"/>
  <c r="Y152" i="7"/>
  <c r="Y244" i="7"/>
  <c r="U119" i="7"/>
  <c r="W175" i="7"/>
  <c r="AR175" i="7" s="1"/>
  <c r="Z205" i="7"/>
  <c r="Z89" i="7"/>
  <c r="S245" i="7"/>
  <c r="AN245" i="7" s="1"/>
  <c r="X94" i="7"/>
  <c r="AP94" i="7" s="1"/>
  <c r="S222" i="7"/>
  <c r="AN222" i="7" s="1"/>
  <c r="U69" i="7"/>
  <c r="S236" i="7"/>
  <c r="AN236" i="7" s="1"/>
  <c r="S180" i="7"/>
  <c r="AN180" i="7" s="1"/>
  <c r="M254" i="7"/>
  <c r="X160" i="7"/>
  <c r="AP160" i="7" s="1"/>
  <c r="M143" i="7"/>
  <c r="X206" i="7"/>
  <c r="AP206" i="7" s="1"/>
  <c r="Y223" i="7"/>
  <c r="L164" i="7"/>
  <c r="S150" i="7"/>
  <c r="AN150" i="7" s="1"/>
  <c r="Y119" i="7"/>
  <c r="U204" i="7"/>
  <c r="S122" i="7"/>
  <c r="AN122" i="7" s="1"/>
  <c r="Y185" i="7"/>
  <c r="X247" i="7"/>
  <c r="AP247" i="7" s="1"/>
  <c r="W200" i="7"/>
  <c r="AR200" i="7" s="1"/>
  <c r="X191" i="7"/>
  <c r="AP191" i="7" s="1"/>
  <c r="U210" i="7"/>
  <c r="X162" i="7"/>
  <c r="AP162" i="7" s="1"/>
  <c r="Z209" i="7"/>
  <c r="U207" i="7"/>
  <c r="U228" i="7"/>
  <c r="L159" i="7"/>
  <c r="Z195" i="7"/>
  <c r="L173" i="7"/>
  <c r="V225" i="7"/>
  <c r="AO225" i="7" s="1"/>
  <c r="X253" i="7"/>
  <c r="AP253" i="7" s="1"/>
  <c r="X59" i="7"/>
  <c r="AP59" i="7" s="1"/>
  <c r="L250" i="7"/>
  <c r="O243" i="7"/>
  <c r="V236" i="7"/>
  <c r="AO236" i="7" s="1"/>
  <c r="O242" i="7"/>
  <c r="U175" i="7"/>
  <c r="Y198" i="7"/>
  <c r="U229" i="7"/>
  <c r="Z229" i="7"/>
  <c r="X187" i="7"/>
  <c r="AP187" i="7" s="1"/>
  <c r="T216" i="7"/>
  <c r="AL216" i="7" s="1"/>
  <c r="W136" i="7"/>
  <c r="AR136" i="7" s="1"/>
  <c r="W124" i="7"/>
  <c r="AR124" i="7" s="1"/>
  <c r="O90" i="7"/>
  <c r="V80" i="7"/>
  <c r="AO80" i="7" s="1"/>
  <c r="T164" i="7"/>
  <c r="AL164" i="7" s="1"/>
  <c r="O4" i="7"/>
  <c r="O80" i="7"/>
  <c r="O182" i="7"/>
  <c r="O100" i="7"/>
  <c r="S170" i="7"/>
  <c r="AN170" i="7" s="1"/>
  <c r="W91" i="7"/>
  <c r="AR91" i="7" s="1"/>
  <c r="Z57" i="7"/>
  <c r="M255" i="7"/>
  <c r="L80" i="7"/>
  <c r="Y90" i="7"/>
  <c r="Z4" i="7"/>
  <c r="L4" i="7"/>
  <c r="Y88" i="7"/>
  <c r="W90" i="7"/>
  <c r="AR90" i="7" s="1"/>
  <c r="M201" i="7"/>
  <c r="S164" i="7"/>
  <c r="AN164" i="7" s="1"/>
  <c r="W197" i="7"/>
  <c r="AR197" i="7" s="1"/>
  <c r="U102" i="7"/>
  <c r="V251" i="7"/>
  <c r="AO251" i="7" s="1"/>
  <c r="V196" i="7"/>
  <c r="AO196" i="7" s="1"/>
  <c r="U80" i="7"/>
  <c r="T178" i="7"/>
  <c r="AL178" i="7" s="1"/>
  <c r="T59" i="7"/>
  <c r="AL59" i="7" s="1"/>
  <c r="S238" i="7"/>
  <c r="AN238" i="7" s="1"/>
  <c r="V141" i="7"/>
  <c r="AO141" i="7" s="1"/>
  <c r="V161" i="7"/>
  <c r="AO161" i="7" s="1"/>
  <c r="U170" i="7"/>
  <c r="M229" i="7"/>
  <c r="M157" i="7"/>
  <c r="L69" i="7"/>
  <c r="W119" i="7"/>
  <c r="AR119" i="7" s="1"/>
  <c r="U149" i="7"/>
  <c r="Z148" i="7"/>
  <c r="U174" i="7"/>
  <c r="X144" i="7"/>
  <c r="AP144" i="7" s="1"/>
  <c r="O70" i="7"/>
  <c r="T188" i="7"/>
  <c r="AL188" i="7" s="1"/>
  <c r="L127" i="7"/>
  <c r="V115" i="7"/>
  <c r="AO115" i="7" s="1"/>
  <c r="T236" i="7"/>
  <c r="AL236" i="7" s="1"/>
  <c r="Y78" i="7"/>
  <c r="O127" i="7"/>
  <c r="V215" i="7"/>
  <c r="AO215" i="7" s="1"/>
  <c r="X165" i="7"/>
  <c r="AP165" i="7" s="1"/>
  <c r="S223" i="7"/>
  <c r="AN223" i="7" s="1"/>
  <c r="S114" i="7"/>
  <c r="AN114" i="7" s="1"/>
  <c r="V254" i="7"/>
  <c r="AO254" i="7" s="1"/>
  <c r="U212" i="7"/>
  <c r="X201" i="7"/>
  <c r="AP201" i="7" s="1"/>
  <c r="S178" i="7"/>
  <c r="AN178" i="7" s="1"/>
  <c r="T8" i="7"/>
  <c r="AL8" i="7" s="1"/>
  <c r="U8" i="7"/>
  <c r="X90" i="7"/>
  <c r="AP90" i="7" s="1"/>
  <c r="S4" i="7"/>
  <c r="AN4" i="7" s="1"/>
  <c r="W88" i="7"/>
  <c r="AR88" i="7" s="1"/>
  <c r="V4" i="7"/>
  <c r="AO4" i="7" s="1"/>
  <c r="X8" i="7"/>
  <c r="AP8" i="7" s="1"/>
  <c r="Y201" i="7"/>
  <c r="Y145" i="7"/>
  <c r="M240" i="7"/>
  <c r="Y189" i="7"/>
  <c r="Z224" i="7"/>
  <c r="Z253" i="7"/>
  <c r="M243" i="7"/>
  <c r="Z217" i="7"/>
  <c r="S201" i="7"/>
  <c r="AN201" i="7" s="1"/>
  <c r="S198" i="7"/>
  <c r="AN198" i="7" s="1"/>
  <c r="L147" i="7"/>
  <c r="V216" i="7"/>
  <c r="AO216" i="7" s="1"/>
  <c r="X218" i="7"/>
  <c r="AP218" i="7" s="1"/>
  <c r="W100" i="7"/>
  <c r="AR100" i="7" s="1"/>
  <c r="X118" i="7"/>
  <c r="AP118" i="7" s="1"/>
  <c r="V129" i="7"/>
  <c r="AO129" i="7" s="1"/>
  <c r="U188" i="7"/>
  <c r="T158" i="7"/>
  <c r="AL158" i="7" s="1"/>
  <c r="X161" i="7"/>
  <c r="AP161" i="7" s="1"/>
  <c r="M180" i="7"/>
  <c r="M253" i="7"/>
  <c r="Y144" i="7"/>
  <c r="Y143" i="7"/>
  <c r="W135" i="7"/>
  <c r="AR135" i="7" s="1"/>
  <c r="L116" i="7"/>
  <c r="Y236" i="7"/>
  <c r="X200" i="7"/>
  <c r="AP200" i="7" s="1"/>
  <c r="Y193" i="7"/>
  <c r="T209" i="7"/>
  <c r="AL209" i="7" s="1"/>
  <c r="U182" i="7"/>
  <c r="O143" i="7"/>
  <c r="W211" i="7"/>
  <c r="AR211" i="7" s="1"/>
  <c r="U221" i="7"/>
  <c r="M78" i="7"/>
  <c r="M71" i="7"/>
  <c r="W251" i="7"/>
  <c r="AR251" i="7" s="1"/>
  <c r="X134" i="7"/>
  <c r="AP134" i="7" s="1"/>
  <c r="V184" i="7"/>
  <c r="AO184" i="7" s="1"/>
  <c r="S146" i="7"/>
  <c r="AN146" i="7" s="1"/>
  <c r="Z218" i="7"/>
  <c r="S205" i="7"/>
  <c r="AN205" i="7" s="1"/>
  <c r="W216" i="7"/>
  <c r="AR216" i="7" s="1"/>
  <c r="S101" i="7"/>
  <c r="AN101" i="7" s="1"/>
  <c r="Z81" i="7"/>
  <c r="O54" i="7"/>
  <c r="Z140" i="7"/>
  <c r="V166" i="7"/>
  <c r="AO166" i="7" s="1"/>
  <c r="S121" i="7"/>
  <c r="AN121" i="7" s="1"/>
  <c r="U191" i="7"/>
  <c r="V209" i="7"/>
  <c r="AO209" i="7" s="1"/>
  <c r="O95" i="7"/>
  <c r="U220" i="7"/>
  <c r="Y112" i="7"/>
  <c r="O201" i="7"/>
  <c r="Y168" i="7"/>
  <c r="O169" i="7"/>
  <c r="V178" i="7"/>
  <c r="AO178" i="7" s="1"/>
  <c r="Y171" i="7"/>
  <c r="T134" i="7"/>
  <c r="AL134" i="7" s="1"/>
  <c r="L232" i="7"/>
  <c r="Z67" i="7"/>
  <c r="L88" i="7"/>
  <c r="L90" i="7"/>
  <c r="Z90" i="7"/>
  <c r="X178" i="7"/>
  <c r="AP178" i="7" s="1"/>
  <c r="Y72" i="7"/>
  <c r="S246" i="7"/>
  <c r="AN246" i="7" s="1"/>
  <c r="W168" i="7"/>
  <c r="AR168" i="7" s="1"/>
  <c r="T91" i="7"/>
  <c r="AL91" i="7" s="1"/>
  <c r="Z164" i="7"/>
  <c r="W178" i="7"/>
  <c r="AR178" i="7" s="1"/>
  <c r="S80" i="7"/>
  <c r="AN80" i="7" s="1"/>
  <c r="S110" i="7"/>
  <c r="AN110" i="7" s="1"/>
  <c r="Y101" i="7"/>
  <c r="Z152" i="7"/>
  <c r="S233" i="7"/>
  <c r="AN233" i="7" s="1"/>
  <c r="W149" i="7"/>
  <c r="AR149" i="7" s="1"/>
  <c r="M65" i="7"/>
  <c r="V150" i="7"/>
  <c r="AO150" i="7" s="1"/>
  <c r="S194" i="7"/>
  <c r="AN194" i="7" s="1"/>
  <c r="U213" i="7"/>
  <c r="M210" i="7"/>
  <c r="U233" i="7"/>
  <c r="T140" i="7"/>
  <c r="AL140" i="7" s="1"/>
  <c r="S115" i="7"/>
  <c r="AN115" i="7" s="1"/>
  <c r="U73" i="7"/>
  <c r="Y86" i="7"/>
  <c r="O129" i="7"/>
  <c r="V168" i="7"/>
  <c r="AO168" i="7" s="1"/>
  <c r="L178" i="7"/>
  <c r="V201" i="7"/>
  <c r="AO201" i="7" s="1"/>
  <c r="M88" i="7"/>
  <c r="S8" i="7"/>
  <c r="AN8" i="7" s="1"/>
  <c r="Z8" i="7"/>
  <c r="O8" i="7"/>
  <c r="M90" i="7"/>
  <c r="W4" i="7"/>
  <c r="AR4" i="7" s="1"/>
  <c r="X88" i="7"/>
  <c r="AP88" i="7" s="1"/>
  <c r="U178" i="7"/>
  <c r="U252" i="7"/>
  <c r="Z254" i="7"/>
  <c r="M238" i="7"/>
  <c r="X180" i="7"/>
  <c r="AP180" i="7" s="1"/>
  <c r="U241" i="7"/>
  <c r="O94" i="7"/>
  <c r="V156" i="7"/>
  <c r="AO156" i="7" s="1"/>
  <c r="X195" i="7"/>
  <c r="AP195" i="7" s="1"/>
  <c r="U160" i="7"/>
  <c r="V153" i="7"/>
  <c r="AO153" i="7" s="1"/>
  <c r="M111" i="7"/>
  <c r="U114" i="7"/>
  <c r="W143" i="7"/>
  <c r="AR143" i="7" s="1"/>
  <c r="U184" i="7"/>
  <c r="S125" i="7"/>
  <c r="AN125" i="7" s="1"/>
  <c r="X127" i="7"/>
  <c r="AP127" i="7" s="1"/>
  <c r="Z225" i="7"/>
  <c r="L135" i="7"/>
  <c r="Z156" i="7"/>
  <c r="O157" i="7"/>
  <c r="T168" i="7"/>
  <c r="AL168" i="7" s="1"/>
  <c r="X153" i="7"/>
  <c r="AP153" i="7" s="1"/>
  <c r="T244" i="7"/>
  <c r="AL244" i="7" s="1"/>
  <c r="T222" i="7"/>
  <c r="AL222" i="7" s="1"/>
  <c r="O232" i="7"/>
  <c r="U211" i="7"/>
  <c r="Z222" i="7"/>
  <c r="U136" i="7"/>
  <c r="X215" i="7"/>
  <c r="AP215" i="7" s="1"/>
  <c r="T249" i="7"/>
  <c r="AL249" i="7" s="1"/>
  <c r="Z193" i="7"/>
  <c r="U205" i="7"/>
  <c r="V66" i="7"/>
  <c r="AO66" i="7" s="1"/>
  <c r="L235" i="7"/>
  <c r="T238" i="7"/>
  <c r="AL238" i="7" s="1"/>
  <c r="V48" i="7"/>
  <c r="AO48" i="7" s="1"/>
  <c r="T254" i="7"/>
  <c r="AL254" i="7" s="1"/>
  <c r="M138" i="7"/>
  <c r="U94" i="7"/>
  <c r="L79" i="7"/>
  <c r="U196" i="7"/>
  <c r="U123" i="7"/>
  <c r="X97" i="7"/>
  <c r="AP97" i="7" s="1"/>
  <c r="T157" i="7"/>
  <c r="AL157" i="7" s="1"/>
  <c r="W245" i="7"/>
  <c r="AR245" i="7" s="1"/>
  <c r="U104" i="7"/>
  <c r="X166" i="7"/>
  <c r="AP166" i="7" s="1"/>
  <c r="M214" i="7"/>
  <c r="O205" i="7"/>
  <c r="Y125" i="7"/>
  <c r="X204" i="7"/>
  <c r="AP204" i="7" s="1"/>
  <c r="V26" i="7"/>
  <c r="AO26" i="7" s="1"/>
  <c r="Z19" i="7"/>
  <c r="Z14" i="7"/>
  <c r="W6" i="7"/>
  <c r="AR6" i="7" s="1"/>
  <c r="S24" i="7"/>
  <c r="AN24" i="7" s="1"/>
  <c r="W9" i="7"/>
  <c r="AR9" i="7" s="1"/>
  <c r="X14" i="7"/>
  <c r="AP14" i="7" s="1"/>
  <c r="X23" i="7"/>
  <c r="AP23" i="7" s="1"/>
  <c r="W14" i="7"/>
  <c r="AR14" i="7" s="1"/>
  <c r="X24" i="7"/>
  <c r="AP24" i="7" s="1"/>
  <c r="W25" i="7"/>
  <c r="AR25" i="7" s="1"/>
  <c r="Z15" i="7"/>
  <c r="X9" i="7"/>
  <c r="AP9" i="7" s="1"/>
  <c r="Y33" i="7"/>
  <c r="T30" i="7"/>
  <c r="AL30" i="7" s="1"/>
  <c r="M31" i="7"/>
  <c r="U21" i="7"/>
  <c r="U15" i="7"/>
  <c r="W12" i="7"/>
  <c r="AR12" i="7" s="1"/>
  <c r="O3" i="7"/>
  <c r="X17" i="7"/>
  <c r="AP17" i="7" s="1"/>
  <c r="T33" i="7"/>
  <c r="AL33" i="7" s="1"/>
  <c r="V32" i="7"/>
  <c r="AO32" i="7" s="1"/>
  <c r="X27" i="7"/>
  <c r="AP27" i="7" s="1"/>
  <c r="Y26" i="7"/>
  <c r="Y37" i="7"/>
  <c r="Z27" i="7"/>
  <c r="X30" i="7"/>
  <c r="AP30" i="7" s="1"/>
  <c r="S33" i="7"/>
  <c r="AN33" i="7" s="1"/>
  <c r="S32" i="7"/>
  <c r="AN32" i="7" s="1"/>
  <c r="U32" i="7"/>
  <c r="W24" i="7"/>
  <c r="AR24" i="7" s="1"/>
  <c r="M3" i="7"/>
  <c r="S12" i="7"/>
  <c r="AN12" i="7" s="1"/>
  <c r="O11" i="7"/>
  <c r="S22" i="7"/>
  <c r="AN22" i="7" s="1"/>
  <c r="V3" i="7"/>
  <c r="AO3" i="7" s="1"/>
  <c r="U17" i="7"/>
  <c r="L23" i="7"/>
  <c r="T9" i="7"/>
  <c r="AL9" i="7" s="1"/>
  <c r="T39" i="7"/>
  <c r="AL39" i="7" s="1"/>
  <c r="L10" i="7"/>
  <c r="Y10" i="7"/>
  <c r="V23" i="7"/>
  <c r="AO23" i="7" s="1"/>
  <c r="T13" i="7"/>
  <c r="AL13" i="7" s="1"/>
  <c r="L9" i="7"/>
  <c r="V28" i="7"/>
  <c r="AO28" i="7" s="1"/>
  <c r="M22" i="7"/>
  <c r="Y6" i="7"/>
  <c r="V5" i="7"/>
  <c r="AO5" i="7" s="1"/>
  <c r="U5" i="7"/>
  <c r="S3" i="7"/>
  <c r="AN3" i="7" s="1"/>
  <c r="T6" i="7"/>
  <c r="AL6" i="7" s="1"/>
  <c r="S23" i="7"/>
  <c r="AN23" i="7" s="1"/>
  <c r="T22" i="7"/>
  <c r="AL22" i="7" s="1"/>
  <c r="S25" i="7"/>
  <c r="AN25" i="7" s="1"/>
  <c r="M16" i="7"/>
  <c r="T28" i="7"/>
  <c r="AL28" i="7" s="1"/>
  <c r="M7" i="7"/>
  <c r="V22" i="7"/>
  <c r="AO22" i="7" s="1"/>
  <c r="O20" i="7"/>
  <c r="L14" i="7"/>
  <c r="O25" i="7"/>
  <c r="Z5" i="7"/>
  <c r="V14" i="7"/>
  <c r="AO14" i="7" s="1"/>
  <c r="Z38" i="7"/>
  <c r="U37" i="7"/>
  <c r="O16" i="7"/>
  <c r="W10" i="7"/>
  <c r="AR10" i="7" s="1"/>
  <c r="U29" i="7"/>
  <c r="T29" i="7"/>
  <c r="AL29" i="7" s="1"/>
  <c r="Z29" i="7"/>
  <c r="S14" i="7"/>
  <c r="AN14" i="7" s="1"/>
  <c r="U10" i="7"/>
  <c r="Z9" i="7"/>
  <c r="U20" i="7"/>
  <c r="Y28" i="7"/>
  <c r="Z26" i="7"/>
  <c r="Y23" i="7"/>
  <c r="W15" i="7"/>
  <c r="AR15" i="7" s="1"/>
  <c r="O17" i="7"/>
  <c r="O15" i="7"/>
  <c r="W7" i="7"/>
  <c r="AR7" i="7" s="1"/>
  <c r="S5" i="7"/>
  <c r="AN5" i="7" s="1"/>
  <c r="T24" i="7"/>
  <c r="AL24" i="7" s="1"/>
  <c r="S19" i="7"/>
  <c r="AN19" i="7" s="1"/>
  <c r="V35" i="7"/>
  <c r="AO35" i="7" s="1"/>
  <c r="L34" i="7"/>
  <c r="M29" i="7"/>
  <c r="L76" i="7"/>
  <c r="W35" i="7"/>
  <c r="AR35" i="7" s="1"/>
  <c r="O35" i="7"/>
  <c r="Z35" i="7"/>
  <c r="U30" i="7"/>
  <c r="O38" i="7"/>
  <c r="Z20" i="7"/>
  <c r="V31" i="7"/>
  <c r="AO31" i="7" s="1"/>
  <c r="Z32" i="7"/>
  <c r="Y38" i="7"/>
  <c r="Y31" i="7"/>
  <c r="U33" i="7"/>
  <c r="L35" i="7"/>
  <c r="O31" i="7"/>
  <c r="L24" i="7"/>
  <c r="U22" i="7"/>
  <c r="V20" i="7"/>
  <c r="AO20" i="7" s="1"/>
  <c r="O29" i="7"/>
  <c r="U36" i="7"/>
  <c r="Y32" i="7"/>
  <c r="O32" i="7"/>
  <c r="O30" i="7"/>
  <c r="L32" i="7"/>
  <c r="L27" i="7"/>
  <c r="V25" i="7"/>
  <c r="AO25" i="7" s="1"/>
  <c r="W37" i="7"/>
  <c r="AR37" i="7" s="1"/>
  <c r="U27" i="7"/>
  <c r="W28" i="7"/>
  <c r="AR28" i="7" s="1"/>
  <c r="W20" i="7"/>
  <c r="AR20" i="7" s="1"/>
  <c r="X13" i="7"/>
  <c r="AP13" i="7" s="1"/>
  <c r="Z6" i="7"/>
  <c r="O7" i="7"/>
  <c r="O19" i="7"/>
  <c r="M5" i="7"/>
  <c r="V7" i="7"/>
  <c r="AO7" i="7" s="1"/>
  <c r="Z65" i="7"/>
  <c r="O82" i="7"/>
  <c r="Y104" i="7"/>
  <c r="S131" i="7"/>
  <c r="AN131" i="7" s="1"/>
  <c r="W110" i="7"/>
  <c r="AR110" i="7" s="1"/>
  <c r="T35" i="7"/>
  <c r="AL35" i="7" s="1"/>
  <c r="V37" i="7"/>
  <c r="AO37" i="7" s="1"/>
  <c r="V132" i="7"/>
  <c r="AO132" i="7" s="1"/>
  <c r="T176" i="7"/>
  <c r="AL176" i="7" s="1"/>
  <c r="T215" i="7"/>
  <c r="AL215" i="7" s="1"/>
  <c r="Y237" i="7"/>
  <c r="M179" i="7"/>
  <c r="Z49" i="7"/>
  <c r="T43" i="7"/>
  <c r="AL43" i="7" s="1"/>
  <c r="S71" i="7"/>
  <c r="AN71" i="7" s="1"/>
  <c r="Z177" i="7"/>
  <c r="W3" i="7"/>
  <c r="AR3" i="7" s="1"/>
  <c r="O114" i="7"/>
  <c r="X214" i="7"/>
  <c r="AP214" i="7" s="1"/>
  <c r="X110" i="7"/>
  <c r="AP110" i="7" s="1"/>
  <c r="L114" i="7"/>
  <c r="Z77" i="7"/>
  <c r="S52" i="7"/>
  <c r="AN52" i="7" s="1"/>
  <c r="S58" i="7"/>
  <c r="AN58" i="7" s="1"/>
  <c r="Y134" i="7"/>
  <c r="T148" i="7"/>
  <c r="AL148" i="7" s="1"/>
  <c r="W99" i="7"/>
  <c r="AR99" i="7" s="1"/>
  <c r="M182" i="7"/>
  <c r="L254" i="7"/>
  <c r="O249" i="7"/>
  <c r="Z3" i="7"/>
  <c r="X244" i="7"/>
  <c r="AP244" i="7" s="1"/>
  <c r="O212" i="7"/>
  <c r="Z221" i="7"/>
  <c r="O186" i="7"/>
  <c r="V204" i="7"/>
  <c r="AO204" i="7" s="1"/>
  <c r="U232" i="7"/>
  <c r="U161" i="7"/>
  <c r="U209" i="7"/>
  <c r="W27" i="7"/>
  <c r="AR27" i="7" s="1"/>
  <c r="X224" i="7"/>
  <c r="AP224" i="7" s="1"/>
  <c r="X26" i="7"/>
  <c r="AP26" i="7" s="1"/>
  <c r="X11" i="7"/>
  <c r="AP11" i="7" s="1"/>
  <c r="S253" i="7"/>
  <c r="AN253" i="7" s="1"/>
  <c r="O250" i="7"/>
  <c r="O241" i="7"/>
  <c r="W247" i="7"/>
  <c r="AR247" i="7" s="1"/>
  <c r="V235" i="7"/>
  <c r="AO235" i="7" s="1"/>
  <c r="W242" i="7"/>
  <c r="AR242" i="7" s="1"/>
  <c r="L242" i="7"/>
  <c r="Z226" i="7"/>
  <c r="S78" i="7"/>
  <c r="AN78" i="7" s="1"/>
  <c r="S241" i="7"/>
  <c r="AN241" i="7" s="1"/>
  <c r="Z244" i="7"/>
  <c r="Y230" i="7"/>
  <c r="M236" i="7"/>
  <c r="L243" i="7"/>
  <c r="V223" i="7"/>
  <c r="AO223" i="7" s="1"/>
  <c r="V237" i="7"/>
  <c r="AO237" i="7" s="1"/>
  <c r="L231" i="7"/>
  <c r="S229" i="7"/>
  <c r="AN229" i="7" s="1"/>
  <c r="M235" i="7"/>
  <c r="Y39" i="7"/>
  <c r="L64" i="7"/>
  <c r="S225" i="7"/>
  <c r="AN225" i="7" s="1"/>
  <c r="T78" i="7"/>
  <c r="AL78" i="7" s="1"/>
  <c r="M222" i="7"/>
  <c r="T155" i="7"/>
  <c r="AL155" i="7" s="1"/>
  <c r="L245" i="7"/>
  <c r="M158" i="7"/>
  <c r="S147" i="7"/>
  <c r="AN147" i="7" s="1"/>
  <c r="U194" i="7"/>
  <c r="Z245" i="7"/>
  <c r="V211" i="7"/>
  <c r="AO211" i="7" s="1"/>
  <c r="Z235" i="7"/>
  <c r="M152" i="7"/>
  <c r="Y4" i="7"/>
  <c r="X194" i="7"/>
  <c r="AP194" i="7" s="1"/>
  <c r="S167" i="7"/>
  <c r="AN167" i="7" s="1"/>
  <c r="L158" i="7"/>
  <c r="M194" i="7"/>
  <c r="W195" i="7"/>
  <c r="AR195" i="7" s="1"/>
  <c r="Z216" i="7"/>
  <c r="M4" i="7"/>
  <c r="S202" i="7"/>
  <c r="AN202" i="7" s="1"/>
  <c r="L130" i="7"/>
  <c r="O246" i="7"/>
  <c r="T180" i="7"/>
  <c r="AL180" i="7" s="1"/>
  <c r="S230" i="7"/>
  <c r="AN230" i="7" s="1"/>
  <c r="Y225" i="7"/>
  <c r="V199" i="7"/>
  <c r="AO199" i="7" s="1"/>
  <c r="W179" i="7"/>
  <c r="AR179" i="7" s="1"/>
  <c r="X148" i="7"/>
  <c r="AP148" i="7" s="1"/>
  <c r="S196" i="7"/>
  <c r="AN196" i="7" s="1"/>
  <c r="T167" i="7"/>
  <c r="AL167" i="7" s="1"/>
  <c r="V143" i="7"/>
  <c r="AO143" i="7" s="1"/>
  <c r="V138" i="7"/>
  <c r="AO138" i="7" s="1"/>
  <c r="S215" i="7"/>
  <c r="AN215" i="7" s="1"/>
  <c r="U64" i="7"/>
  <c r="O180" i="7"/>
  <c r="L204" i="7"/>
  <c r="U147" i="7"/>
  <c r="W201" i="7"/>
  <c r="AR201" i="7" s="1"/>
  <c r="M203" i="7"/>
  <c r="Z247" i="7"/>
  <c r="V207" i="7"/>
  <c r="AO207" i="7" s="1"/>
  <c r="U249" i="7"/>
  <c r="M177" i="7"/>
  <c r="U250" i="7"/>
  <c r="S128" i="7"/>
  <c r="AN128" i="7" s="1"/>
  <c r="O225" i="7"/>
  <c r="U4" i="7"/>
  <c r="T246" i="7"/>
  <c r="AL246" i="7" s="1"/>
  <c r="W29" i="7"/>
  <c r="AR29" i="7" s="1"/>
  <c r="P216" i="7" l="1"/>
  <c r="Q216" i="7" s="1"/>
  <c r="AK216" i="7" s="1"/>
  <c r="P200" i="7"/>
  <c r="Q200" i="7" s="1"/>
  <c r="AK200" i="7" s="1"/>
  <c r="P234" i="7"/>
  <c r="Q234" i="7" s="1"/>
  <c r="AK234" i="7" s="1"/>
  <c r="P121" i="7"/>
  <c r="Q121" i="7" s="1"/>
  <c r="AK121" i="7" s="1"/>
  <c r="P5" i="7"/>
  <c r="R5" i="7" s="1"/>
  <c r="AJ5" i="7" s="1"/>
  <c r="P48" i="7"/>
  <c r="Q48" i="7" s="1"/>
  <c r="AK48" i="7" s="1"/>
  <c r="P81" i="7"/>
  <c r="Q81" i="7" s="1"/>
  <c r="AK81" i="7" s="1"/>
  <c r="P13" i="7"/>
  <c r="Q13" i="7" s="1"/>
  <c r="AK13" i="7" s="1"/>
  <c r="P19" i="7"/>
  <c r="Q19" i="7" s="1"/>
  <c r="AK19" i="7" s="1"/>
  <c r="P45" i="7"/>
  <c r="Q45" i="7" s="1"/>
  <c r="AK45" i="7" s="1"/>
  <c r="P27" i="7"/>
  <c r="Q27" i="7" s="1"/>
  <c r="AK27" i="7" s="1"/>
  <c r="P188" i="7"/>
  <c r="Q188" i="7" s="1"/>
  <c r="AK188" i="7" s="1"/>
  <c r="P43" i="7"/>
  <c r="Q43" i="7" s="1"/>
  <c r="AK43" i="7" s="1"/>
  <c r="P15" i="7"/>
  <c r="Q15" i="7" s="1"/>
  <c r="AK15" i="7" s="1"/>
  <c r="P18" i="7"/>
  <c r="Q18" i="7" s="1"/>
  <c r="AK18" i="7" s="1"/>
  <c r="P47" i="7"/>
  <c r="Q47" i="7" s="1"/>
  <c r="AK47" i="7" s="1"/>
  <c r="P39" i="7"/>
  <c r="Q39" i="7" s="1"/>
  <c r="AK39" i="7" s="1"/>
  <c r="P28" i="7"/>
  <c r="Q28" i="7" s="1"/>
  <c r="AK28" i="7" s="1"/>
  <c r="P44" i="7"/>
  <c r="Q44" i="7" s="1"/>
  <c r="AK44" i="7" s="1"/>
  <c r="P21" i="7"/>
  <c r="Q21" i="7" s="1"/>
  <c r="AK21" i="7" s="1"/>
  <c r="P69" i="7"/>
  <c r="Q69" i="7" s="1"/>
  <c r="AK69" i="7" s="1"/>
  <c r="P34" i="7"/>
  <c r="Q34" i="7" s="1"/>
  <c r="AK34" i="7" s="1"/>
  <c r="P41" i="7"/>
  <c r="R41" i="7" s="1"/>
  <c r="AJ41" i="7" s="1"/>
  <c r="P238" i="7"/>
  <c r="Q238" i="7" s="1"/>
  <c r="AK238" i="7" s="1"/>
  <c r="P178" i="7"/>
  <c r="Q178" i="7" s="1"/>
  <c r="AK178" i="7" s="1"/>
  <c r="P9" i="7"/>
  <c r="Q9" i="7" s="1"/>
  <c r="AK9" i="7" s="1"/>
  <c r="P241" i="7"/>
  <c r="R241" i="7" s="1"/>
  <c r="AJ241" i="7" s="1"/>
  <c r="P6" i="7"/>
  <c r="R6" i="7" s="1"/>
  <c r="AJ6" i="7" s="1"/>
  <c r="P40" i="7"/>
  <c r="Q40" i="7" s="1"/>
  <c r="AK40" i="7" s="1"/>
  <c r="P3" i="7"/>
  <c r="Q3" i="7" s="1"/>
  <c r="AK3" i="7" s="1"/>
  <c r="P118" i="7"/>
  <c r="Q118" i="7" s="1"/>
  <c r="AK118" i="7" s="1"/>
  <c r="P12" i="7"/>
  <c r="Q12" i="7" s="1"/>
  <c r="AK12" i="7" s="1"/>
  <c r="P52" i="7"/>
  <c r="R52" i="7" s="1"/>
  <c r="AJ52" i="7" s="1"/>
  <c r="P42" i="7"/>
  <c r="Q42" i="7" s="1"/>
  <c r="AK42" i="7" s="1"/>
  <c r="P46" i="7"/>
  <c r="Q46" i="7" s="1"/>
  <c r="AK46" i="7" s="1"/>
  <c r="P108" i="7"/>
  <c r="Q108" i="7" s="1"/>
  <c r="AK108" i="7" s="1"/>
  <c r="P59" i="7"/>
  <c r="Q59" i="7" s="1"/>
  <c r="AK59" i="7" s="1"/>
  <c r="P49" i="7"/>
  <c r="P98" i="7"/>
  <c r="Q98" i="7" s="1"/>
  <c r="AK98" i="7" s="1"/>
  <c r="P106" i="7"/>
  <c r="Q106" i="7" s="1"/>
  <c r="AK106" i="7" s="1"/>
  <c r="P36" i="7"/>
  <c r="Q36" i="7" s="1"/>
  <c r="AK36" i="7" s="1"/>
  <c r="P17" i="7"/>
  <c r="R17" i="7" s="1"/>
  <c r="AJ17" i="7" s="1"/>
  <c r="P20" i="7"/>
  <c r="Q20" i="7" s="1"/>
  <c r="AK20" i="7" s="1"/>
  <c r="P10" i="7"/>
  <c r="R10" i="7" s="1"/>
  <c r="AJ10" i="7" s="1"/>
  <c r="P73" i="7"/>
  <c r="Q73" i="7" s="1"/>
  <c r="AK73" i="7" s="1"/>
  <c r="P60" i="7"/>
  <c r="Q60" i="7" s="1"/>
  <c r="AK60" i="7" s="1"/>
  <c r="P240" i="7"/>
  <c r="Q240" i="7" s="1"/>
  <c r="AK240" i="7" s="1"/>
  <c r="P219" i="7"/>
  <c r="Q219" i="7" s="1"/>
  <c r="AK219" i="7" s="1"/>
  <c r="P203" i="7"/>
  <c r="Q203" i="7" s="1"/>
  <c r="AK203" i="7" s="1"/>
  <c r="P130" i="7"/>
  <c r="Q130" i="7" s="1"/>
  <c r="AK130" i="7" s="1"/>
  <c r="P252" i="7"/>
  <c r="Q252" i="7" s="1"/>
  <c r="AK252" i="7" s="1"/>
  <c r="P165" i="7"/>
  <c r="Q165" i="7" s="1"/>
  <c r="AK165" i="7" s="1"/>
  <c r="P8" i="7"/>
  <c r="Q8" i="7" s="1"/>
  <c r="AK8" i="7" s="1"/>
  <c r="P53" i="7"/>
  <c r="Q53" i="7" s="1"/>
  <c r="AK53" i="7" s="1"/>
  <c r="P76" i="7"/>
  <c r="Q76" i="7" s="1"/>
  <c r="AK76" i="7" s="1"/>
  <c r="P14" i="7"/>
  <c r="Q14" i="7" s="1"/>
  <c r="AK14" i="7" s="1"/>
  <c r="P23" i="7"/>
  <c r="Q23" i="7" s="1"/>
  <c r="AK23" i="7" s="1"/>
  <c r="P11" i="7"/>
  <c r="Q11" i="7" s="1"/>
  <c r="AK11" i="7" s="1"/>
  <c r="P72" i="7"/>
  <c r="R72" i="7" s="1"/>
  <c r="AJ72" i="7" s="1"/>
  <c r="P26" i="7"/>
  <c r="Q26" i="7" s="1"/>
  <c r="AK26" i="7" s="1"/>
  <c r="P160" i="7"/>
  <c r="Q160" i="7" s="1"/>
  <c r="AK160" i="7" s="1"/>
  <c r="P142" i="7"/>
  <c r="Q142" i="7" s="1"/>
  <c r="AK142" i="7" s="1"/>
  <c r="P122" i="7"/>
  <c r="Q122" i="7" s="1"/>
  <c r="AK122" i="7" s="1"/>
  <c r="P149" i="7"/>
  <c r="Q149" i="7" s="1"/>
  <c r="AK149" i="7" s="1"/>
  <c r="P126" i="7"/>
  <c r="Q126" i="7" s="1"/>
  <c r="AK126" i="7" s="1"/>
  <c r="P215" i="7"/>
  <c r="Q215" i="7" s="1"/>
  <c r="AK215" i="7" s="1"/>
  <c r="P112" i="7"/>
  <c r="Q112" i="7" s="1"/>
  <c r="AK112" i="7" s="1"/>
  <c r="P233" i="7"/>
  <c r="Q233" i="7" s="1"/>
  <c r="AK233" i="7" s="1"/>
  <c r="P33" i="7"/>
  <c r="Q33" i="7" s="1"/>
  <c r="AK33" i="7" s="1"/>
  <c r="P37" i="7"/>
  <c r="Q37" i="7" s="1"/>
  <c r="AK37" i="7" s="1"/>
  <c r="P212" i="7"/>
  <c r="Q212" i="7" s="1"/>
  <c r="AK212" i="7" s="1"/>
  <c r="P30" i="7"/>
  <c r="Q30" i="7" s="1"/>
  <c r="AK30" i="7" s="1"/>
  <c r="P38" i="7"/>
  <c r="Q38" i="7" s="1"/>
  <c r="AK38" i="7" s="1"/>
  <c r="P25" i="7"/>
  <c r="Q25" i="7" s="1"/>
  <c r="AK25" i="7" s="1"/>
  <c r="P22" i="7"/>
  <c r="Q22" i="7" s="1"/>
  <c r="AK22" i="7" s="1"/>
  <c r="P157" i="7"/>
  <c r="R157" i="7" s="1"/>
  <c r="AJ157" i="7" s="1"/>
  <c r="P54" i="7"/>
  <c r="Q54" i="7" s="1"/>
  <c r="AK54" i="7" s="1"/>
  <c r="P116" i="7"/>
  <c r="Q116" i="7" s="1"/>
  <c r="AK116" i="7" s="1"/>
  <c r="P255" i="7"/>
  <c r="Q255" i="7" s="1"/>
  <c r="AK255" i="7" s="1"/>
  <c r="P155" i="7"/>
  <c r="Q155" i="7" s="1"/>
  <c r="R155" i="7" s="1"/>
  <c r="AJ155" i="7" s="1"/>
  <c r="P61" i="7"/>
  <c r="Q61" i="7" s="1"/>
  <c r="AK61" i="7" s="1"/>
  <c r="P196" i="7"/>
  <c r="Q196" i="7" s="1"/>
  <c r="AK196" i="7" s="1"/>
  <c r="P211" i="7"/>
  <c r="Q211" i="7" s="1"/>
  <c r="AK211" i="7" s="1"/>
  <c r="P202" i="7"/>
  <c r="Q202" i="7" s="1"/>
  <c r="AK202" i="7" s="1"/>
  <c r="P163" i="7"/>
  <c r="Q163" i="7" s="1"/>
  <c r="AK163" i="7" s="1"/>
  <c r="P159" i="7"/>
  <c r="Q159" i="7" s="1"/>
  <c r="AK159" i="7" s="1"/>
  <c r="P193" i="7"/>
  <c r="Q193" i="7" s="1"/>
  <c r="AK193" i="7" s="1"/>
  <c r="P131" i="7"/>
  <c r="Q131" i="7" s="1"/>
  <c r="AK131" i="7" s="1"/>
  <c r="P67" i="7"/>
  <c r="Q67" i="7" s="1"/>
  <c r="AK67" i="7" s="1"/>
  <c r="P71" i="7"/>
  <c r="Q71" i="7" s="1"/>
  <c r="AK71" i="7" s="1"/>
  <c r="P68" i="7"/>
  <c r="Q68" i="7" s="1"/>
  <c r="AK68" i="7" s="1"/>
  <c r="P119" i="7"/>
  <c r="Q119" i="7" s="1"/>
  <c r="AK119" i="7" s="1"/>
  <c r="P194" i="7"/>
  <c r="Q194" i="7" s="1"/>
  <c r="AK194" i="7" s="1"/>
  <c r="P171" i="7"/>
  <c r="R171" i="7" s="1"/>
  <c r="AJ171" i="7" s="1"/>
  <c r="P136" i="7"/>
  <c r="Q136" i="7" s="1"/>
  <c r="AK136" i="7" s="1"/>
  <c r="P201" i="7"/>
  <c r="Q201" i="7" s="1"/>
  <c r="AK201" i="7" s="1"/>
  <c r="P229" i="7"/>
  <c r="Q229" i="7" s="1"/>
  <c r="AK229" i="7" s="1"/>
  <c r="P79" i="7"/>
  <c r="Q79" i="7" s="1"/>
  <c r="AK79" i="7" s="1"/>
  <c r="P162" i="7"/>
  <c r="Q162" i="7" s="1"/>
  <c r="AK162" i="7" s="1"/>
  <c r="P180" i="7"/>
  <c r="Q180" i="7" s="1"/>
  <c r="AK180" i="7" s="1"/>
  <c r="P88" i="7"/>
  <c r="Q88" i="7" s="1"/>
  <c r="AK88" i="7" s="1"/>
  <c r="P206" i="7"/>
  <c r="Q206" i="7" s="1"/>
  <c r="AK206" i="7" s="1"/>
  <c r="P93" i="7"/>
  <c r="Q93" i="7" s="1"/>
  <c r="AK93" i="7" s="1"/>
  <c r="P207" i="7"/>
  <c r="Q207" i="7" s="1"/>
  <c r="AK207" i="7" s="1"/>
  <c r="P99" i="7"/>
  <c r="Q99" i="7" s="1"/>
  <c r="AK99" i="7" s="1"/>
  <c r="P227" i="7"/>
  <c r="Q227" i="7" s="1"/>
  <c r="AK227" i="7" s="1"/>
  <c r="P117" i="7"/>
  <c r="Q117" i="7" s="1"/>
  <c r="AK117" i="7" s="1"/>
  <c r="P246" i="7"/>
  <c r="R246" i="7" s="1"/>
  <c r="AJ246" i="7" s="1"/>
  <c r="P245" i="7"/>
  <c r="Q245" i="7" s="1"/>
  <c r="AK245" i="7" s="1"/>
  <c r="P253" i="7"/>
  <c r="Q253" i="7" s="1"/>
  <c r="AK253" i="7" s="1"/>
  <c r="P100" i="7"/>
  <c r="Q100" i="7" s="1"/>
  <c r="AK100" i="7" s="1"/>
  <c r="P120" i="7"/>
  <c r="R120" i="7" s="1"/>
  <c r="AJ120" i="7" s="1"/>
  <c r="P185" i="7"/>
  <c r="Q185" i="7" s="1"/>
  <c r="AK185" i="7" s="1"/>
  <c r="P220" i="7"/>
  <c r="Q220" i="7" s="1"/>
  <c r="AK220" i="7" s="1"/>
  <c r="P223" i="7"/>
  <c r="Q223" i="7" s="1"/>
  <c r="AK223" i="7" s="1"/>
  <c r="P190" i="7"/>
  <c r="Q190" i="7" s="1"/>
  <c r="AK190" i="7" s="1"/>
  <c r="P140" i="7"/>
  <c r="Q140" i="7" s="1"/>
  <c r="AK140" i="7" s="1"/>
  <c r="P151" i="7"/>
  <c r="Q151" i="7" s="1"/>
  <c r="AK151" i="7" s="1"/>
  <c r="P226" i="7"/>
  <c r="Q226" i="7" s="1"/>
  <c r="AK226" i="7" s="1"/>
  <c r="P89" i="7"/>
  <c r="Q89" i="7" s="1"/>
  <c r="AK89" i="7" s="1"/>
  <c r="P139" i="7"/>
  <c r="Q139" i="7" s="1"/>
  <c r="AK139" i="7" s="1"/>
  <c r="P125" i="7"/>
  <c r="Q125" i="7" s="1"/>
  <c r="AK125" i="7" s="1"/>
  <c r="P123" i="7"/>
  <c r="R123" i="7" s="1"/>
  <c r="AJ123" i="7" s="1"/>
  <c r="P141" i="7"/>
  <c r="Q141" i="7" s="1"/>
  <c r="AK141" i="7" s="1"/>
  <c r="P189" i="7"/>
  <c r="Q189" i="7" s="1"/>
  <c r="AK189" i="7" s="1"/>
  <c r="P237" i="7"/>
  <c r="R237" i="7" s="1"/>
  <c r="AJ237" i="7" s="1"/>
  <c r="P144" i="7"/>
  <c r="Q144" i="7" s="1"/>
  <c r="AK144" i="7" s="1"/>
  <c r="P66" i="7"/>
  <c r="Q66" i="7" s="1"/>
  <c r="AK66" i="7" s="1"/>
  <c r="P251" i="7"/>
  <c r="Q251" i="7" s="1"/>
  <c r="AK251" i="7" s="1"/>
  <c r="P109" i="7"/>
  <c r="Q109" i="7" s="1"/>
  <c r="AK109" i="7" s="1"/>
  <c r="P168" i="7"/>
  <c r="Q168" i="7" s="1"/>
  <c r="AK168" i="7" s="1"/>
  <c r="P214" i="7"/>
  <c r="Q214" i="7" s="1"/>
  <c r="AK214" i="7" s="1"/>
  <c r="P94" i="7"/>
  <c r="Q94" i="7" s="1"/>
  <c r="AK94" i="7" s="1"/>
  <c r="P176" i="7"/>
  <c r="Q176" i="7" s="1"/>
  <c r="AK176" i="7" s="1"/>
  <c r="P107" i="7"/>
  <c r="Q107" i="7" s="1"/>
  <c r="AK107" i="7" s="1"/>
  <c r="P87" i="7"/>
  <c r="Q87" i="7" s="1"/>
  <c r="AK87" i="7" s="1"/>
  <c r="P97" i="7"/>
  <c r="Q97" i="7" s="1"/>
  <c r="AK97" i="7" s="1"/>
  <c r="P58" i="7"/>
  <c r="Q58" i="7" s="1"/>
  <c r="AK58" i="7" s="1"/>
  <c r="P239" i="7"/>
  <c r="Q239" i="7" s="1"/>
  <c r="AK239" i="7" s="1"/>
  <c r="P80" i="7"/>
  <c r="Q80" i="7" s="1"/>
  <c r="AK80" i="7" s="1"/>
  <c r="P143" i="7"/>
  <c r="Q143" i="7" s="1"/>
  <c r="AK143" i="7" s="1"/>
  <c r="P150" i="7"/>
  <c r="Q150" i="7" s="1"/>
  <c r="AK150" i="7" s="1"/>
  <c r="P24" i="7"/>
  <c r="P228" i="7"/>
  <c r="Q228" i="7" s="1"/>
  <c r="AK228" i="7" s="1"/>
  <c r="P134" i="7"/>
  <c r="Q134" i="7" s="1"/>
  <c r="AK134" i="7" s="1"/>
  <c r="P181" i="7"/>
  <c r="Q181" i="7" s="1"/>
  <c r="AK181" i="7" s="1"/>
  <c r="P224" i="7"/>
  <c r="R224" i="7" s="1"/>
  <c r="AJ224" i="7" s="1"/>
  <c r="P115" i="7"/>
  <c r="Q115" i="7" s="1"/>
  <c r="AK115" i="7" s="1"/>
  <c r="P225" i="7"/>
  <c r="Q225" i="7" s="1"/>
  <c r="AK225" i="7" s="1"/>
  <c r="P182" i="7"/>
  <c r="Q182" i="7" s="1"/>
  <c r="AK182" i="7" s="1"/>
  <c r="P205" i="7"/>
  <c r="Q205" i="7" s="1"/>
  <c r="AK205" i="7" s="1"/>
  <c r="P156" i="7"/>
  <c r="R156" i="7" s="1"/>
  <c r="AJ156" i="7" s="1"/>
  <c r="P104" i="7"/>
  <c r="Q104" i="7" s="1"/>
  <c r="AK104" i="7" s="1"/>
  <c r="P175" i="7"/>
  <c r="Q175" i="7" s="1"/>
  <c r="AK175" i="7" s="1"/>
  <c r="P84" i="7"/>
  <c r="Q84" i="7" s="1"/>
  <c r="AK84" i="7" s="1"/>
  <c r="P102" i="7"/>
  <c r="Q102" i="7" s="1"/>
  <c r="AK102" i="7" s="1"/>
  <c r="P86" i="7"/>
  <c r="Q86" i="7" s="1"/>
  <c r="AK86" i="7" s="1"/>
  <c r="P90" i="7"/>
  <c r="P111" i="7"/>
  <c r="Q111" i="7" s="1"/>
  <c r="AK111" i="7" s="1"/>
  <c r="P145" i="7"/>
  <c r="Q145" i="7" s="1"/>
  <c r="AK145" i="7" s="1"/>
  <c r="P154" i="7"/>
  <c r="Q154" i="7" s="1"/>
  <c r="AK154" i="7" s="1"/>
  <c r="P55" i="7"/>
  <c r="Q55" i="7" s="1"/>
  <c r="AK55" i="7" s="1"/>
  <c r="P167" i="7"/>
  <c r="Q167" i="7" s="1"/>
  <c r="AK167" i="7" s="1"/>
  <c r="P113" i="7"/>
  <c r="Q113" i="7" s="1"/>
  <c r="AK113" i="7" s="1"/>
  <c r="P110" i="7"/>
  <c r="Q110" i="7" s="1"/>
  <c r="AK110" i="7" s="1"/>
  <c r="P105" i="7"/>
  <c r="R105" i="7" s="1"/>
  <c r="AJ105" i="7" s="1"/>
  <c r="P124" i="7"/>
  <c r="Q124" i="7" s="1"/>
  <c r="AK124" i="7" s="1"/>
  <c r="P82" i="7"/>
  <c r="Q82" i="7" s="1"/>
  <c r="AK82" i="7" s="1"/>
  <c r="P95" i="7"/>
  <c r="Q95" i="7" s="1"/>
  <c r="AK95" i="7" s="1"/>
  <c r="P147" i="7"/>
  <c r="Q147" i="7" s="1"/>
  <c r="AK147" i="7" s="1"/>
  <c r="P247" i="7"/>
  <c r="R247" i="7" s="1"/>
  <c r="AJ247" i="7" s="1"/>
  <c r="P83" i="7"/>
  <c r="Q83" i="7" s="1"/>
  <c r="AK83" i="7" s="1"/>
  <c r="P254" i="7"/>
  <c r="Q254" i="7" s="1"/>
  <c r="AK254" i="7" s="1"/>
  <c r="P133" i="7"/>
  <c r="Q133" i="7" s="1"/>
  <c r="AK133" i="7" s="1"/>
  <c r="P101" i="7"/>
  <c r="Q101" i="7" s="1"/>
  <c r="AK101" i="7" s="1"/>
  <c r="P184" i="7"/>
  <c r="Q184" i="7" s="1"/>
  <c r="AK184" i="7" s="1"/>
  <c r="P77" i="7"/>
  <c r="Q77" i="7" s="1"/>
  <c r="AK77" i="7" s="1"/>
  <c r="P132" i="7"/>
  <c r="Q132" i="7" s="1"/>
  <c r="AK132" i="7" s="1"/>
  <c r="P96" i="7"/>
  <c r="Q96" i="7" s="1"/>
  <c r="AK96" i="7" s="1"/>
  <c r="P221" i="7"/>
  <c r="Q221" i="7" s="1"/>
  <c r="AK221" i="7" s="1"/>
  <c r="P138" i="7"/>
  <c r="Q138" i="7" s="1"/>
  <c r="AK138" i="7" s="1"/>
  <c r="P210" i="7"/>
  <c r="Q210" i="7" s="1"/>
  <c r="AK210" i="7" s="1"/>
  <c r="P217" i="7"/>
  <c r="Q217" i="7" s="1"/>
  <c r="AK217" i="7" s="1"/>
  <c r="P198" i="7"/>
  <c r="Q198" i="7" s="1"/>
  <c r="AK198" i="7" s="1"/>
  <c r="P183" i="7"/>
  <c r="Q183" i="7" s="1"/>
  <c r="AK183" i="7" s="1"/>
  <c r="P164" i="7"/>
  <c r="Q164" i="7" s="1"/>
  <c r="AK164" i="7" s="1"/>
  <c r="P51" i="7"/>
  <c r="R51" i="7" s="1"/>
  <c r="AJ51" i="7" s="1"/>
  <c r="P103" i="7"/>
  <c r="R103" i="7" s="1"/>
  <c r="AJ103" i="7" s="1"/>
  <c r="P230" i="7"/>
  <c r="Q230" i="7" s="1"/>
  <c r="AK230" i="7" s="1"/>
  <c r="P92" i="7"/>
  <c r="Q92" i="7" s="1"/>
  <c r="AK92" i="7" s="1"/>
  <c r="P91" i="7"/>
  <c r="Q91" i="7" s="1"/>
  <c r="AK91" i="7" s="1"/>
  <c r="P197" i="7"/>
  <c r="Q197" i="7" s="1"/>
  <c r="AK197" i="7" s="1"/>
  <c r="P195" i="7"/>
  <c r="Q195" i="7" s="1"/>
  <c r="AK195" i="7" s="1"/>
  <c r="P209" i="7"/>
  <c r="Q209" i="7" s="1"/>
  <c r="AK209" i="7" s="1"/>
  <c r="P137" i="7"/>
  <c r="Q137" i="7" s="1"/>
  <c r="AK137" i="7" s="1"/>
  <c r="P187" i="7"/>
  <c r="Q187" i="7" s="1"/>
  <c r="AK187" i="7" s="1"/>
  <c r="P148" i="7"/>
  <c r="Q148" i="7" s="1"/>
  <c r="AK148" i="7" s="1"/>
  <c r="P128" i="7"/>
  <c r="Q128" i="7" s="1"/>
  <c r="AK128" i="7" s="1"/>
  <c r="P85" i="7"/>
  <c r="Q85" i="7" s="1"/>
  <c r="AK85" i="7" s="1"/>
  <c r="P74" i="7"/>
  <c r="Q74" i="7" s="1"/>
  <c r="AK74" i="7" s="1"/>
  <c r="P135" i="7"/>
  <c r="Q135" i="7" s="1"/>
  <c r="AK135" i="7" s="1"/>
  <c r="P146" i="7"/>
  <c r="Q146" i="7" s="1"/>
  <c r="AK146" i="7" s="1"/>
  <c r="P166" i="7"/>
  <c r="Q166" i="7" s="1"/>
  <c r="AK166" i="7" s="1"/>
  <c r="P50" i="7"/>
  <c r="Q50" i="7" s="1"/>
  <c r="AK50" i="7" s="1"/>
  <c r="P244" i="7"/>
  <c r="Q244" i="7" s="1"/>
  <c r="AK244" i="7" s="1"/>
  <c r="P218" i="7"/>
  <c r="Q218" i="7" s="1"/>
  <c r="AK218" i="7" s="1"/>
  <c r="P192" i="7"/>
  <c r="Q192" i="7" s="1"/>
  <c r="AK192" i="7" s="1"/>
  <c r="P70" i="7"/>
  <c r="Q70" i="7" s="1"/>
  <c r="AK70" i="7" s="1"/>
  <c r="P75" i="7"/>
  <c r="P78" i="7"/>
  <c r="P232" i="7"/>
  <c r="Q232" i="7" s="1"/>
  <c r="AK232" i="7" s="1"/>
  <c r="P208" i="7"/>
  <c r="Q208" i="7" s="1"/>
  <c r="AK208" i="7" s="1"/>
  <c r="P173" i="7"/>
  <c r="Q173" i="7" s="1"/>
  <c r="AK173" i="7" s="1"/>
  <c r="P65" i="7"/>
  <c r="Q65" i="7" s="1"/>
  <c r="AK65" i="7" s="1"/>
  <c r="P129" i="7"/>
  <c r="R129" i="7" s="1"/>
  <c r="AJ129" i="7" s="1"/>
  <c r="P172" i="7"/>
  <c r="Q172" i="7" s="1"/>
  <c r="AK172" i="7" s="1"/>
  <c r="P62" i="7"/>
  <c r="Q62" i="7" s="1"/>
  <c r="AK62" i="7" s="1"/>
  <c r="P161" i="7"/>
  <c r="Q161" i="7" s="1"/>
  <c r="AK161" i="7" s="1"/>
  <c r="P191" i="7"/>
  <c r="Q191" i="7" s="1"/>
  <c r="AK191" i="7" s="1"/>
  <c r="P248" i="7"/>
  <c r="Q248" i="7" s="1"/>
  <c r="AK248" i="7" s="1"/>
  <c r="P213" i="7"/>
  <c r="Q213" i="7" s="1"/>
  <c r="AK213" i="7" s="1"/>
  <c r="P57" i="7"/>
  <c r="Q57" i="7" s="1"/>
  <c r="AK57" i="7" s="1"/>
  <c r="P169" i="7"/>
  <c r="R169" i="7" s="1"/>
  <c r="AJ169" i="7" s="1"/>
  <c r="P63" i="7"/>
  <c r="Q63" i="7" s="1"/>
  <c r="AK63" i="7" s="1"/>
  <c r="P170" i="7"/>
  <c r="Q170" i="7" s="1"/>
  <c r="AK170" i="7" s="1"/>
  <c r="Q49" i="7"/>
  <c r="AK49" i="7" s="1"/>
  <c r="P199" i="7"/>
  <c r="Q199" i="7" s="1"/>
  <c r="AK199" i="7" s="1"/>
  <c r="P56" i="7"/>
  <c r="Q56" i="7" s="1"/>
  <c r="AK56" i="7" s="1"/>
  <c r="P186" i="7"/>
  <c r="Q186" i="7" s="1"/>
  <c r="AK186" i="7" s="1"/>
  <c r="P153" i="7"/>
  <c r="Q153" i="7" s="1"/>
  <c r="AK153" i="7" s="1"/>
  <c r="P177" i="7"/>
  <c r="Q177" i="7" s="1"/>
  <c r="AK177" i="7" s="1"/>
  <c r="P174" i="7"/>
  <c r="Q174" i="7" s="1"/>
  <c r="AK174" i="7" s="1"/>
  <c r="P179" i="7"/>
  <c r="Q179" i="7" s="1"/>
  <c r="AK179" i="7" s="1"/>
  <c r="P242" i="7"/>
  <c r="Q242" i="7" s="1"/>
  <c r="AK242" i="7" s="1"/>
  <c r="P152" i="7"/>
  <c r="Q152" i="7" s="1"/>
  <c r="AK152" i="7" s="1"/>
  <c r="P64" i="7"/>
  <c r="R64" i="7" s="1"/>
  <c r="AJ64" i="7" s="1"/>
  <c r="P243" i="7"/>
  <c r="Q243" i="7" s="1"/>
  <c r="AK243" i="7" s="1"/>
  <c r="P250" i="7"/>
  <c r="R250" i="7" s="1"/>
  <c r="AJ250" i="7" s="1"/>
  <c r="P249" i="7"/>
  <c r="Q249" i="7" s="1"/>
  <c r="AK249" i="7" s="1"/>
  <c r="P235" i="7"/>
  <c r="Q235" i="7" s="1"/>
  <c r="AK235" i="7" s="1"/>
  <c r="P31" i="7"/>
  <c r="Q31" i="7" s="1"/>
  <c r="AK31" i="7" s="1"/>
  <c r="P4" i="7"/>
  <c r="R4" i="7" s="1"/>
  <c r="AJ4" i="7" s="1"/>
  <c r="P204" i="7"/>
  <c r="Q204" i="7" s="1"/>
  <c r="AK204" i="7" s="1"/>
  <c r="P222" i="7"/>
  <c r="Q222" i="7" s="1"/>
  <c r="AK222" i="7" s="1"/>
  <c r="P231" i="7"/>
  <c r="Q231" i="7" s="1"/>
  <c r="AK231" i="7" s="1"/>
  <c r="P236" i="7"/>
  <c r="Q236" i="7" s="1"/>
  <c r="AK236" i="7" s="1"/>
  <c r="P158" i="7"/>
  <c r="Q158" i="7" s="1"/>
  <c r="AK158" i="7" s="1"/>
  <c r="P35" i="7"/>
  <c r="Q35" i="7" s="1"/>
  <c r="AK35" i="7" s="1"/>
  <c r="P127" i="7"/>
  <c r="Q127" i="7" s="1"/>
  <c r="AK127" i="7" s="1"/>
  <c r="P7" i="7"/>
  <c r="Q7" i="7" s="1"/>
  <c r="AK7" i="7" s="1"/>
  <c r="P114" i="7"/>
  <c r="Q114" i="7" s="1"/>
  <c r="AK114" i="7" s="1"/>
  <c r="P29" i="7"/>
  <c r="Q29" i="7" s="1"/>
  <c r="AK29" i="7" s="1"/>
  <c r="P16" i="7"/>
  <c r="Q16" i="7" s="1"/>
  <c r="AK16" i="7" s="1"/>
  <c r="P32" i="7"/>
  <c r="R216" i="7" l="1"/>
  <c r="AJ216" i="7" s="1"/>
  <c r="A216" i="7" s="1"/>
  <c r="R202" i="7"/>
  <c r="AJ202" i="7" s="1"/>
  <c r="A202" i="7" s="1"/>
  <c r="R121" i="7"/>
  <c r="AJ121" i="7" s="1"/>
  <c r="A121" i="7" s="1"/>
  <c r="R234" i="7"/>
  <c r="AJ234" i="7" s="1"/>
  <c r="A234" i="7" s="1"/>
  <c r="Q5" i="7"/>
  <c r="AK5" i="7" s="1"/>
  <c r="A5" i="7" s="1"/>
  <c r="R43" i="7"/>
  <c r="AJ43" i="7" s="1"/>
  <c r="A43" i="7" s="1"/>
  <c r="R19" i="7"/>
  <c r="AJ19" i="7" s="1"/>
  <c r="A19" i="7" s="1"/>
  <c r="R48" i="7"/>
  <c r="AJ48" i="7" s="1"/>
  <c r="A48" i="7" s="1"/>
  <c r="R9" i="7"/>
  <c r="AJ9" i="7" s="1"/>
  <c r="A9" i="7" s="1"/>
  <c r="R36" i="7"/>
  <c r="AJ36" i="7" s="1"/>
  <c r="A36" i="7" s="1"/>
  <c r="R47" i="7"/>
  <c r="AJ47" i="7" s="1"/>
  <c r="A47" i="7" s="1"/>
  <c r="R18" i="7"/>
  <c r="AJ18" i="7" s="1"/>
  <c r="A18" i="7" s="1"/>
  <c r="R27" i="7"/>
  <c r="AJ27" i="7" s="1"/>
  <c r="A27" i="7" s="1"/>
  <c r="Q41" i="7"/>
  <c r="AK41" i="7" s="1"/>
  <c r="A41" i="7" s="1"/>
  <c r="R81" i="7"/>
  <c r="AJ81" i="7" s="1"/>
  <c r="A81" i="7" s="1"/>
  <c r="Q241" i="7"/>
  <c r="AK241" i="7" s="1"/>
  <c r="A241" i="7" s="1"/>
  <c r="R252" i="7"/>
  <c r="AJ252" i="7" s="1"/>
  <c r="A252" i="7" s="1"/>
  <c r="R188" i="7"/>
  <c r="AJ188" i="7" s="1"/>
  <c r="A188" i="7" s="1"/>
  <c r="R13" i="7"/>
  <c r="AJ13" i="7" s="1"/>
  <c r="A13" i="7" s="1"/>
  <c r="R45" i="7"/>
  <c r="AJ45" i="7" s="1"/>
  <c r="A45" i="7" s="1"/>
  <c r="R15" i="7"/>
  <c r="AJ15" i="7" s="1"/>
  <c r="A15" i="7" s="1"/>
  <c r="R203" i="7"/>
  <c r="AJ203" i="7" s="1"/>
  <c r="A203" i="7" s="1"/>
  <c r="R116" i="7"/>
  <c r="AJ116" i="7" s="1"/>
  <c r="A116" i="7" s="1"/>
  <c r="R69" i="7"/>
  <c r="AJ69" i="7" s="1"/>
  <c r="A69" i="7" s="1"/>
  <c r="R3" i="7"/>
  <c r="AJ3" i="7" s="1"/>
  <c r="A3" i="7" s="1"/>
  <c r="R8" i="7"/>
  <c r="AJ8" i="7" s="1"/>
  <c r="A8" i="7" s="1"/>
  <c r="Q171" i="7"/>
  <c r="AK171" i="7" s="1"/>
  <c r="A171" i="7" s="1"/>
  <c r="R159" i="7"/>
  <c r="AJ159" i="7" s="1"/>
  <c r="A159" i="7" s="1"/>
  <c r="R206" i="7"/>
  <c r="AJ206" i="7" s="1"/>
  <c r="A206" i="7" s="1"/>
  <c r="R110" i="7"/>
  <c r="AJ110" i="7" s="1"/>
  <c r="A110" i="7" s="1"/>
  <c r="R230" i="7"/>
  <c r="AJ230" i="7" s="1"/>
  <c r="A230" i="7" s="1"/>
  <c r="R213" i="7"/>
  <c r="AJ213" i="7" s="1"/>
  <c r="A213" i="7" s="1"/>
  <c r="R59" i="7"/>
  <c r="AJ59" i="7" s="1"/>
  <c r="A59" i="7" s="1"/>
  <c r="R73" i="7"/>
  <c r="AJ73" i="7" s="1"/>
  <c r="A73" i="7" s="1"/>
  <c r="R227" i="7"/>
  <c r="AJ227" i="7" s="1"/>
  <c r="A227" i="7" s="1"/>
  <c r="R14" i="7"/>
  <c r="AJ14" i="7" s="1"/>
  <c r="A14" i="7" s="1"/>
  <c r="Q52" i="7"/>
  <c r="AK52" i="7" s="1"/>
  <c r="A52" i="7" s="1"/>
  <c r="R178" i="7"/>
  <c r="AJ178" i="7" s="1"/>
  <c r="A178" i="7" s="1"/>
  <c r="Q78" i="7"/>
  <c r="AK78" i="7" s="1"/>
  <c r="R34" i="7"/>
  <c r="AJ34" i="7" s="1"/>
  <c r="A34" i="7" s="1"/>
  <c r="R210" i="7"/>
  <c r="AJ210" i="7" s="1"/>
  <c r="A210" i="7" s="1"/>
  <c r="R130" i="7"/>
  <c r="AJ130" i="7" s="1"/>
  <c r="A130" i="7" s="1"/>
  <c r="Q17" i="7"/>
  <c r="AK17" i="7" s="1"/>
  <c r="A17" i="7" s="1"/>
  <c r="R133" i="7"/>
  <c r="AJ133" i="7" s="1"/>
  <c r="A133" i="7" s="1"/>
  <c r="R28" i="7"/>
  <c r="AJ28" i="7" s="1"/>
  <c r="A28" i="7" s="1"/>
  <c r="R42" i="7"/>
  <c r="AJ42" i="7" s="1"/>
  <c r="A42" i="7" s="1"/>
  <c r="Q90" i="7"/>
  <c r="AK90" i="7" s="1"/>
  <c r="R115" i="7"/>
  <c r="AJ115" i="7" s="1"/>
  <c r="A115" i="7" s="1"/>
  <c r="R56" i="7"/>
  <c r="AJ56" i="7" s="1"/>
  <c r="A56" i="7" s="1"/>
  <c r="R44" i="7"/>
  <c r="AJ44" i="7" s="1"/>
  <c r="A44" i="7" s="1"/>
  <c r="Q51" i="7"/>
  <c r="AK51" i="7" s="1"/>
  <c r="A51" i="7" s="1"/>
  <c r="R102" i="7"/>
  <c r="AJ102" i="7" s="1"/>
  <c r="A102" i="7" s="1"/>
  <c r="R153" i="7"/>
  <c r="AJ153" i="7" s="1"/>
  <c r="A153" i="7" s="1"/>
  <c r="R219" i="7"/>
  <c r="AJ219" i="7" s="1"/>
  <c r="A219" i="7" s="1"/>
  <c r="R67" i="7"/>
  <c r="AJ67" i="7" s="1"/>
  <c r="A67" i="7" s="1"/>
  <c r="R238" i="7"/>
  <c r="AJ238" i="7" s="1"/>
  <c r="A238" i="7" s="1"/>
  <c r="Q6" i="7"/>
  <c r="AK6" i="7" s="1"/>
  <c r="A6" i="7" s="1"/>
  <c r="R12" i="7"/>
  <c r="AJ12" i="7" s="1"/>
  <c r="A12" i="7" s="1"/>
  <c r="R221" i="7"/>
  <c r="AJ221" i="7" s="1"/>
  <c r="A221" i="7" s="1"/>
  <c r="R54" i="7"/>
  <c r="AJ54" i="7" s="1"/>
  <c r="A54" i="7" s="1"/>
  <c r="R29" i="7"/>
  <c r="AJ29" i="7" s="1"/>
  <c r="A29" i="7" s="1"/>
  <c r="R142" i="7"/>
  <c r="AJ142" i="7" s="1"/>
  <c r="A142" i="7" s="1"/>
  <c r="R145" i="7"/>
  <c r="AJ145" i="7" s="1"/>
  <c r="A145" i="7" s="1"/>
  <c r="R143" i="7"/>
  <c r="AJ143" i="7" s="1"/>
  <c r="A143" i="7" s="1"/>
  <c r="R113" i="7"/>
  <c r="AJ113" i="7" s="1"/>
  <c r="A113" i="7" s="1"/>
  <c r="R198" i="7"/>
  <c r="AJ198" i="7" s="1"/>
  <c r="A198" i="7" s="1"/>
  <c r="R150" i="7"/>
  <c r="AJ150" i="7" s="1"/>
  <c r="A150" i="7" s="1"/>
  <c r="R71" i="7"/>
  <c r="AJ71" i="7" s="1"/>
  <c r="A71" i="7" s="1"/>
  <c r="R151" i="7"/>
  <c r="AJ151" i="7" s="1"/>
  <c r="A151" i="7" s="1"/>
  <c r="R26" i="7"/>
  <c r="AJ26" i="7" s="1"/>
  <c r="A26" i="7" s="1"/>
  <c r="R158" i="7"/>
  <c r="AJ158" i="7" s="1"/>
  <c r="A158" i="7" s="1"/>
  <c r="R163" i="7"/>
  <c r="AJ163" i="7" s="1"/>
  <c r="A163" i="7" s="1"/>
  <c r="R225" i="7"/>
  <c r="AJ225" i="7" s="1"/>
  <c r="A225" i="7" s="1"/>
  <c r="R108" i="7"/>
  <c r="AJ108" i="7" s="1"/>
  <c r="A108" i="7" s="1"/>
  <c r="R58" i="7"/>
  <c r="AJ58" i="7" s="1"/>
  <c r="A58" i="7" s="1"/>
  <c r="R215" i="7"/>
  <c r="AJ215" i="7" s="1"/>
  <c r="A215" i="7" s="1"/>
  <c r="Q156" i="7"/>
  <c r="AK156" i="7" s="1"/>
  <c r="A156" i="7" s="1"/>
  <c r="R251" i="7"/>
  <c r="AJ251" i="7" s="1"/>
  <c r="A251" i="7" s="1"/>
  <c r="R112" i="7"/>
  <c r="AJ112" i="7" s="1"/>
  <c r="A112" i="7" s="1"/>
  <c r="Q72" i="7"/>
  <c r="AK72" i="7" s="1"/>
  <c r="A72" i="7" s="1"/>
  <c r="R122" i="7"/>
  <c r="AJ122" i="7" s="1"/>
  <c r="A122" i="7" s="1"/>
  <c r="R176" i="7"/>
  <c r="AJ176" i="7" s="1"/>
  <c r="A176" i="7" s="1"/>
  <c r="Q103" i="7"/>
  <c r="AK103" i="7" s="1"/>
  <c r="A103" i="7" s="1"/>
  <c r="R170" i="7"/>
  <c r="AJ170" i="7" s="1"/>
  <c r="A170" i="7" s="1"/>
  <c r="R197" i="7"/>
  <c r="AJ197" i="7" s="1"/>
  <c r="A197" i="7" s="1"/>
  <c r="R194" i="7"/>
  <c r="AJ194" i="7" s="1"/>
  <c r="A194" i="7" s="1"/>
  <c r="R220" i="7"/>
  <c r="AJ220" i="7" s="1"/>
  <c r="A220" i="7" s="1"/>
  <c r="Q237" i="7"/>
  <c r="AK237" i="7" s="1"/>
  <c r="A237" i="7" s="1"/>
  <c r="R79" i="7"/>
  <c r="AJ79" i="7" s="1"/>
  <c r="A79" i="7" s="1"/>
  <c r="R181" i="7"/>
  <c r="AJ181" i="7" s="1"/>
  <c r="A181" i="7" s="1"/>
  <c r="R253" i="7"/>
  <c r="AJ253" i="7" s="1"/>
  <c r="A253" i="7" s="1"/>
  <c r="R185" i="7"/>
  <c r="AJ185" i="7" s="1"/>
  <c r="A185" i="7" s="1"/>
  <c r="R25" i="7"/>
  <c r="AJ25" i="7" s="1"/>
  <c r="A25" i="7" s="1"/>
  <c r="R37" i="7"/>
  <c r="AJ37" i="7" s="1"/>
  <c r="A37" i="7" s="1"/>
  <c r="R135" i="7"/>
  <c r="AJ135" i="7" s="1"/>
  <c r="A135" i="7" s="1"/>
  <c r="R92" i="7"/>
  <c r="AJ92" i="7" s="1"/>
  <c r="A92" i="7" s="1"/>
  <c r="R199" i="7"/>
  <c r="AJ199" i="7" s="1"/>
  <c r="A199" i="7" s="1"/>
  <c r="R134" i="7"/>
  <c r="AJ134" i="7" s="1"/>
  <c r="A134" i="7" s="1"/>
  <c r="R70" i="7"/>
  <c r="AJ70" i="7" s="1"/>
  <c r="A70" i="7" s="1"/>
  <c r="R38" i="7"/>
  <c r="AJ38" i="7" s="1"/>
  <c r="A38" i="7" s="1"/>
  <c r="R94" i="7"/>
  <c r="AJ94" i="7" s="1"/>
  <c r="A94" i="7" s="1"/>
  <c r="R80" i="7"/>
  <c r="AJ80" i="7" s="1"/>
  <c r="A80" i="7" s="1"/>
  <c r="R165" i="7"/>
  <c r="AJ165" i="7" s="1"/>
  <c r="A165" i="7" s="1"/>
  <c r="Q129" i="7"/>
  <c r="AK129" i="7" s="1"/>
  <c r="A129" i="7" s="1"/>
  <c r="R191" i="7"/>
  <c r="AJ191" i="7" s="1"/>
  <c r="A191" i="7" s="1"/>
  <c r="R106" i="7"/>
  <c r="AJ106" i="7" s="1"/>
  <c r="A106" i="7" s="1"/>
  <c r="R189" i="7"/>
  <c r="AJ189" i="7" s="1"/>
  <c r="A189" i="7" s="1"/>
  <c r="Q120" i="7"/>
  <c r="AK120" i="7" s="1"/>
  <c r="A120" i="7" s="1"/>
  <c r="R87" i="7"/>
  <c r="AJ87" i="7" s="1"/>
  <c r="A87" i="7" s="1"/>
  <c r="R141" i="7"/>
  <c r="AJ141" i="7" s="1"/>
  <c r="A141" i="7" s="1"/>
  <c r="R62" i="7"/>
  <c r="AJ62" i="7" s="1"/>
  <c r="A62" i="7" s="1"/>
  <c r="R146" i="7"/>
  <c r="AJ146" i="7" s="1"/>
  <c r="A146" i="7" s="1"/>
  <c r="R140" i="7"/>
  <c r="AJ140" i="7" s="1"/>
  <c r="A140" i="7" s="1"/>
  <c r="R88" i="7"/>
  <c r="AJ88" i="7" s="1"/>
  <c r="A88" i="7" s="1"/>
  <c r="R76" i="7"/>
  <c r="AJ76" i="7" s="1"/>
  <c r="A76" i="7" s="1"/>
  <c r="R244" i="7"/>
  <c r="AJ244" i="7" s="1"/>
  <c r="A244" i="7" s="1"/>
  <c r="R242" i="7"/>
  <c r="AJ242" i="7" s="1"/>
  <c r="A242" i="7" s="1"/>
  <c r="R82" i="7"/>
  <c r="AJ82" i="7" s="1"/>
  <c r="A82" i="7" s="1"/>
  <c r="R33" i="7"/>
  <c r="AJ33" i="7" s="1"/>
  <c r="A33" i="7" s="1"/>
  <c r="R40" i="7"/>
  <c r="AJ40" i="7" s="1"/>
  <c r="A40" i="7" s="1"/>
  <c r="R248" i="7"/>
  <c r="AJ248" i="7" s="1"/>
  <c r="A248" i="7" s="1"/>
  <c r="R255" i="7"/>
  <c r="AJ255" i="7" s="1"/>
  <c r="A255" i="7" s="1"/>
  <c r="R63" i="7"/>
  <c r="AJ63" i="7" s="1"/>
  <c r="A63" i="7" s="1"/>
  <c r="Q4" i="7"/>
  <c r="AK4" i="7" s="1"/>
  <c r="A4" i="7" s="1"/>
  <c r="R118" i="7"/>
  <c r="AJ118" i="7" s="1"/>
  <c r="A118" i="7" s="1"/>
  <c r="R46" i="7"/>
  <c r="AJ46" i="7" s="1"/>
  <c r="A46" i="7" s="1"/>
  <c r="R175" i="7"/>
  <c r="AJ175" i="7" s="1"/>
  <c r="A175" i="7" s="1"/>
  <c r="R23" i="7"/>
  <c r="AJ23" i="7" s="1"/>
  <c r="A23" i="7" s="1"/>
  <c r="R20" i="7"/>
  <c r="AJ20" i="7" s="1"/>
  <c r="A20" i="7" s="1"/>
  <c r="R144" i="7"/>
  <c r="AJ144" i="7" s="1"/>
  <c r="A144" i="7" s="1"/>
  <c r="R231" i="7"/>
  <c r="AJ231" i="7" s="1"/>
  <c r="A231" i="7" s="1"/>
  <c r="R100" i="7"/>
  <c r="AJ100" i="7" s="1"/>
  <c r="A100" i="7" s="1"/>
  <c r="R98" i="7"/>
  <c r="AJ98" i="7" s="1"/>
  <c r="A98" i="7" s="1"/>
  <c r="R211" i="7"/>
  <c r="AJ211" i="7" s="1"/>
  <c r="A211" i="7" s="1"/>
  <c r="R240" i="7"/>
  <c r="AJ240" i="7" s="1"/>
  <c r="A240" i="7" s="1"/>
  <c r="Q250" i="7"/>
  <c r="AK250" i="7" s="1"/>
  <c r="A250" i="7" s="1"/>
  <c r="R160" i="7"/>
  <c r="AJ160" i="7" s="1"/>
  <c r="A160" i="7" s="1"/>
  <c r="R131" i="7"/>
  <c r="AJ131" i="7" s="1"/>
  <c r="A131" i="7" s="1"/>
  <c r="Q247" i="7"/>
  <c r="AK247" i="7" s="1"/>
  <c r="A247" i="7" s="1"/>
  <c r="R180" i="7"/>
  <c r="AJ180" i="7" s="1"/>
  <c r="A180" i="7" s="1"/>
  <c r="R166" i="7"/>
  <c r="AJ166" i="7" s="1"/>
  <c r="A166" i="7" s="1"/>
  <c r="R84" i="7"/>
  <c r="AJ84" i="7" s="1"/>
  <c r="A84" i="7" s="1"/>
  <c r="R205" i="7"/>
  <c r="AJ205" i="7" s="1"/>
  <c r="A205" i="7" s="1"/>
  <c r="R228" i="7"/>
  <c r="AJ228" i="7" s="1"/>
  <c r="A228" i="7" s="1"/>
  <c r="R111" i="7"/>
  <c r="AJ111" i="7" s="1"/>
  <c r="A111" i="7" s="1"/>
  <c r="R30" i="7"/>
  <c r="AJ30" i="7" s="1"/>
  <c r="A30" i="7" s="1"/>
  <c r="R192" i="7"/>
  <c r="AJ192" i="7" s="1"/>
  <c r="A192" i="7" s="1"/>
  <c r="R91" i="7"/>
  <c r="AJ91" i="7" s="1"/>
  <c r="A91" i="7" s="1"/>
  <c r="R85" i="7"/>
  <c r="AJ85" i="7" s="1"/>
  <c r="A85" i="7" s="1"/>
  <c r="AK155" i="7"/>
  <c r="A155" i="7" s="1"/>
  <c r="Q10" i="7"/>
  <c r="AK10" i="7" s="1"/>
  <c r="A10" i="7" s="1"/>
  <c r="Q246" i="7"/>
  <c r="AK246" i="7" s="1"/>
  <c r="A246" i="7" s="1"/>
  <c r="Q157" i="7"/>
  <c r="AK157" i="7" s="1"/>
  <c r="A157" i="7" s="1"/>
  <c r="R57" i="7"/>
  <c r="AJ57" i="7" s="1"/>
  <c r="A57" i="7" s="1"/>
  <c r="R161" i="7"/>
  <c r="AJ161" i="7" s="1"/>
  <c r="A161" i="7" s="1"/>
  <c r="R96" i="7"/>
  <c r="AJ96" i="7" s="1"/>
  <c r="A96" i="7" s="1"/>
  <c r="R217" i="7"/>
  <c r="AJ217" i="7" s="1"/>
  <c r="A217" i="7" s="1"/>
  <c r="R201" i="7"/>
  <c r="AJ201" i="7" s="1"/>
  <c r="A201" i="7" s="1"/>
  <c r="R124" i="7"/>
  <c r="AJ124" i="7" s="1"/>
  <c r="A124" i="7" s="1"/>
  <c r="R207" i="7"/>
  <c r="AJ207" i="7" s="1"/>
  <c r="A207" i="7" s="1"/>
  <c r="R137" i="7"/>
  <c r="AJ137" i="7" s="1"/>
  <c r="A137" i="7" s="1"/>
  <c r="R167" i="7"/>
  <c r="AJ167" i="7" s="1"/>
  <c r="A167" i="7" s="1"/>
  <c r="R223" i="7"/>
  <c r="AJ223" i="7" s="1"/>
  <c r="A223" i="7" s="1"/>
  <c r="Q64" i="7"/>
  <c r="AK64" i="7" s="1"/>
  <c r="A64" i="7" s="1"/>
  <c r="R239" i="7"/>
  <c r="AJ239" i="7" s="1"/>
  <c r="A239" i="7" s="1"/>
  <c r="R179" i="7"/>
  <c r="AJ179" i="7" s="1"/>
  <c r="A179" i="7" s="1"/>
  <c r="R174" i="7"/>
  <c r="AJ174" i="7" s="1"/>
  <c r="A174" i="7" s="1"/>
  <c r="R55" i="7"/>
  <c r="AJ55" i="7" s="1"/>
  <c r="A55" i="7" s="1"/>
  <c r="R218" i="7"/>
  <c r="AJ218" i="7" s="1"/>
  <c r="A218" i="7" s="1"/>
  <c r="R209" i="7"/>
  <c r="AJ209" i="7" s="1"/>
  <c r="A209" i="7" s="1"/>
  <c r="R226" i="7"/>
  <c r="AJ226" i="7" s="1"/>
  <c r="A226" i="7" s="1"/>
  <c r="R128" i="7"/>
  <c r="AJ128" i="7" s="1"/>
  <c r="A128" i="7" s="1"/>
  <c r="R107" i="7"/>
  <c r="AJ107" i="7" s="1"/>
  <c r="A107" i="7" s="1"/>
  <c r="Q105" i="7"/>
  <c r="AK105" i="7" s="1"/>
  <c r="A105" i="7" s="1"/>
  <c r="R162" i="7"/>
  <c r="AJ162" i="7" s="1"/>
  <c r="A162" i="7" s="1"/>
  <c r="R232" i="7"/>
  <c r="AJ232" i="7" s="1"/>
  <c r="A232" i="7" s="1"/>
  <c r="R132" i="7"/>
  <c r="AJ132" i="7" s="1"/>
  <c r="A132" i="7" s="1"/>
  <c r="R117" i="7"/>
  <c r="AJ117" i="7" s="1"/>
  <c r="A117" i="7" s="1"/>
  <c r="R173" i="7"/>
  <c r="AJ173" i="7" s="1"/>
  <c r="A173" i="7" s="1"/>
  <c r="R168" i="7"/>
  <c r="AJ168" i="7" s="1"/>
  <c r="A168" i="7" s="1"/>
  <c r="R127" i="7"/>
  <c r="AJ127" i="7" s="1"/>
  <c r="A127" i="7" s="1"/>
  <c r="R236" i="7"/>
  <c r="AJ236" i="7" s="1"/>
  <c r="A236" i="7" s="1"/>
  <c r="Q224" i="7"/>
  <c r="AK224" i="7" s="1"/>
  <c r="A224" i="7" s="1"/>
  <c r="R164" i="7"/>
  <c r="AJ164" i="7" s="1"/>
  <c r="A164" i="7" s="1"/>
  <c r="Q123" i="7"/>
  <c r="AK123" i="7" s="1"/>
  <c r="A123" i="7" s="1"/>
  <c r="R222" i="7"/>
  <c r="AJ222" i="7" s="1"/>
  <c r="A222" i="7" s="1"/>
  <c r="R138" i="7"/>
  <c r="AJ138" i="7" s="1"/>
  <c r="A138" i="7" s="1"/>
  <c r="R95" i="7"/>
  <c r="AJ95" i="7" s="1"/>
  <c r="A95" i="7" s="1"/>
  <c r="R148" i="7"/>
  <c r="AJ148" i="7" s="1"/>
  <c r="A148" i="7" s="1"/>
  <c r="Q169" i="7"/>
  <c r="AK169" i="7" s="1"/>
  <c r="A169" i="7" s="1"/>
  <c r="R183" i="7"/>
  <c r="AJ183" i="7" s="1"/>
  <c r="A183" i="7" s="1"/>
  <c r="R35" i="7"/>
  <c r="AJ35" i="7" s="1"/>
  <c r="A35" i="7" s="1"/>
  <c r="R195" i="7"/>
  <c r="AJ195" i="7" s="1"/>
  <c r="A195" i="7" s="1"/>
  <c r="R77" i="7"/>
  <c r="AJ77" i="7" s="1"/>
  <c r="A77" i="7" s="1"/>
  <c r="R126" i="7"/>
  <c r="AJ126" i="7" s="1"/>
  <c r="A126" i="7" s="1"/>
  <c r="R154" i="7"/>
  <c r="AJ154" i="7" s="1"/>
  <c r="A154" i="7" s="1"/>
  <c r="R31" i="7"/>
  <c r="AJ31" i="7" s="1"/>
  <c r="A31" i="7" s="1"/>
  <c r="R83" i="7"/>
  <c r="AJ83" i="7" s="1"/>
  <c r="A83" i="7" s="1"/>
  <c r="R50" i="7"/>
  <c r="AJ50" i="7" s="1"/>
  <c r="A50" i="7" s="1"/>
  <c r="R65" i="7"/>
  <c r="AJ65" i="7" s="1"/>
  <c r="A65" i="7" s="1"/>
  <c r="R104" i="7"/>
  <c r="AJ104" i="7" s="1"/>
  <c r="A104" i="7" s="1"/>
  <c r="R86" i="7"/>
  <c r="AJ86" i="7" s="1"/>
  <c r="A86" i="7" s="1"/>
  <c r="R187" i="7"/>
  <c r="AJ187" i="7" s="1"/>
  <c r="A187" i="7" s="1"/>
  <c r="R184" i="7"/>
  <c r="AJ184" i="7" s="1"/>
  <c r="A184" i="7" s="1"/>
  <c r="R74" i="7"/>
  <c r="AJ74" i="7" s="1"/>
  <c r="A74" i="7" s="1"/>
  <c r="Q24" i="7"/>
  <c r="AK24" i="7" s="1"/>
  <c r="R24" i="7"/>
  <c r="AJ24" i="7" s="1"/>
  <c r="R49" i="7"/>
  <c r="AJ49" i="7" s="1"/>
  <c r="A49" i="7" s="1"/>
  <c r="Q75" i="7"/>
  <c r="AK75" i="7" s="1"/>
  <c r="R21" i="7"/>
  <c r="AJ21" i="7" s="1"/>
  <c r="A21" i="7" s="1"/>
  <c r="R66" i="7"/>
  <c r="AJ66" i="7" s="1"/>
  <c r="A66" i="7" s="1"/>
  <c r="R16" i="7"/>
  <c r="AJ16" i="7" s="1"/>
  <c r="A16" i="7" s="1"/>
  <c r="R11" i="7"/>
  <c r="AJ11" i="7" s="1"/>
  <c r="A11" i="7" s="1"/>
  <c r="R114" i="7"/>
  <c r="AJ114" i="7" s="1"/>
  <c r="A114" i="7" s="1"/>
  <c r="R182" i="7"/>
  <c r="AJ182" i="7" s="1"/>
  <c r="A182" i="7" s="1"/>
  <c r="R152" i="7"/>
  <c r="AJ152" i="7" s="1"/>
  <c r="A152" i="7" s="1"/>
  <c r="Q32" i="7"/>
  <c r="AK32" i="7" s="1"/>
  <c r="R186" i="7"/>
  <c r="AJ186" i="7" s="1"/>
  <c r="A186" i="7" s="1"/>
  <c r="R212" i="7"/>
  <c r="AJ212" i="7" s="1"/>
  <c r="A212" i="7" s="1"/>
  <c r="R243" i="7"/>
  <c r="AJ243" i="7" s="1"/>
  <c r="A243" i="7" s="1"/>
  <c r="R245" i="7"/>
  <c r="AJ245" i="7" s="1"/>
  <c r="A245" i="7" s="1"/>
  <c r="R233" i="7"/>
  <c r="AJ233" i="7" s="1"/>
  <c r="A233" i="7" s="1"/>
  <c r="R139" i="7"/>
  <c r="AJ139" i="7" s="1"/>
  <c r="A139" i="7" s="1"/>
  <c r="R53" i="7"/>
  <c r="AJ53" i="7" s="1"/>
  <c r="A53" i="7" s="1"/>
  <c r="R196" i="7"/>
  <c r="AJ196" i="7" s="1"/>
  <c r="A196" i="7" s="1"/>
  <c r="R214" i="7"/>
  <c r="AJ214" i="7" s="1"/>
  <c r="A214" i="7" s="1"/>
  <c r="R68" i="7"/>
  <c r="AJ68" i="7" s="1"/>
  <c r="A68" i="7" s="1"/>
  <c r="R235" i="7"/>
  <c r="AJ235" i="7" s="1"/>
  <c r="A235" i="7" s="1"/>
  <c r="R93" i="7"/>
  <c r="AJ93" i="7" s="1"/>
  <c r="A93" i="7" s="1"/>
  <c r="R119" i="7"/>
  <c r="AJ119" i="7" s="1"/>
  <c r="A119" i="7" s="1"/>
  <c r="R204" i="7"/>
  <c r="AJ204" i="7" s="1"/>
  <c r="A204" i="7" s="1"/>
  <c r="R7" i="7"/>
  <c r="AJ7" i="7" s="1"/>
  <c r="A7" i="7" s="1"/>
  <c r="R101" i="7"/>
  <c r="AJ101" i="7" s="1"/>
  <c r="A101" i="7" s="1"/>
  <c r="R147" i="7"/>
  <c r="AJ147" i="7" s="1"/>
  <c r="A147" i="7" s="1"/>
  <c r="R97" i="7"/>
  <c r="AJ97" i="7" s="1"/>
  <c r="A97" i="7" s="1"/>
  <c r="R229" i="7"/>
  <c r="AJ229" i="7" s="1"/>
  <c r="A229" i="7" s="1"/>
  <c r="R193" i="7"/>
  <c r="AJ193" i="7" s="1"/>
  <c r="A193" i="7" s="1"/>
  <c r="R125" i="7"/>
  <c r="AJ125" i="7" s="1"/>
  <c r="A125" i="7" s="1"/>
  <c r="R99" i="7"/>
  <c r="AJ99" i="7" s="1"/>
  <c r="A99" i="7" s="1"/>
  <c r="R61" i="7"/>
  <c r="AJ61" i="7" s="1"/>
  <c r="A61" i="7" s="1"/>
  <c r="R22" i="7"/>
  <c r="AJ22" i="7" s="1"/>
  <c r="A22" i="7" s="1"/>
  <c r="R89" i="7"/>
  <c r="AJ89" i="7" s="1"/>
  <c r="A89" i="7" s="1"/>
  <c r="R190" i="7"/>
  <c r="AJ190" i="7" s="1"/>
  <c r="A190" i="7" s="1"/>
  <c r="R177" i="7"/>
  <c r="AJ177" i="7" s="1"/>
  <c r="A177" i="7" s="1"/>
  <c r="R109" i="7"/>
  <c r="AJ109" i="7" s="1"/>
  <c r="A109" i="7" s="1"/>
  <c r="R136" i="7"/>
  <c r="AJ136" i="7" s="1"/>
  <c r="A136" i="7" s="1"/>
  <c r="R39" i="7"/>
  <c r="AJ39" i="7" s="1"/>
  <c r="A39" i="7" s="1"/>
  <c r="R172" i="7"/>
  <c r="AJ172" i="7" s="1"/>
  <c r="A172" i="7" s="1"/>
  <c r="R208" i="7"/>
  <c r="AJ208" i="7" s="1"/>
  <c r="A208" i="7" s="1"/>
  <c r="R60" i="7"/>
  <c r="AJ60" i="7" s="1"/>
  <c r="A60" i="7" s="1"/>
  <c r="R254" i="7"/>
  <c r="AJ254" i="7" s="1"/>
  <c r="A254" i="7" s="1"/>
  <c r="R200" i="7"/>
  <c r="AJ200" i="7" s="1"/>
  <c r="A200" i="7" s="1"/>
  <c r="R149" i="7"/>
  <c r="AJ149" i="7" s="1"/>
  <c r="A149" i="7" s="1"/>
  <c r="R249" i="7"/>
  <c r="AJ249" i="7" s="1"/>
  <c r="A249" i="7" s="1"/>
  <c r="R90" i="7" l="1"/>
  <c r="AJ90" i="7" s="1"/>
  <c r="A90" i="7" s="1"/>
  <c r="R78" i="7"/>
  <c r="AJ78" i="7" s="1"/>
  <c r="A78" i="7" s="1"/>
  <c r="A24" i="7"/>
  <c r="R75" i="7"/>
  <c r="AJ75" i="7" s="1"/>
  <c r="A75" i="7" s="1"/>
  <c r="R32" i="7"/>
  <c r="AJ32" i="7" s="1"/>
  <c r="A3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 L. Pacheco</author>
  </authors>
  <commentList>
    <comment ref="R1" authorId="0" shapeId="0" xr:uid="{00000000-0006-0000-0100-000001000000}">
      <text>
        <r>
          <rPr>
            <b/>
            <sz val="9"/>
            <color rgb="FF000000"/>
            <rFont val="Tahoma"/>
            <family val="2"/>
          </rPr>
          <t>Paul L. Pacheco:</t>
        </r>
        <r>
          <rPr>
            <sz val="9"/>
            <color rgb="FF000000"/>
            <rFont val="Tahoma"/>
            <family val="2"/>
          </rPr>
          <t xml:space="preserve">
</t>
        </r>
        <r>
          <rPr>
            <sz val="9"/>
            <color rgb="FF000000"/>
            <rFont val="Tahoma"/>
            <family val="2"/>
          </rPr>
          <t xml:space="preserve">assumes data and chart files are in  .xlsx and storyline  and metadata files are in .docx.  Change file extension accordingly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Paul Pacheco</author>
  </authors>
  <commentList>
    <comment ref="F1" authorId="0" shapeId="0" xr:uid="{00000000-0006-0000-0400-000001000000}">
      <text>
        <r>
          <rPr>
            <b/>
            <sz val="9"/>
            <color indexed="81"/>
            <rFont val="Tahoma"/>
            <family val="2"/>
          </rPr>
          <t>Paul Pacheco:</t>
        </r>
        <r>
          <rPr>
            <sz val="9"/>
            <color indexed="81"/>
            <rFont val="Tahoma"/>
            <family val="2"/>
          </rPr>
          <t xml:space="preserve">
no char(10)'s for these columns please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tc={3B69E1EA-E85B-48DF-BD2F-35A532E3C1A6}</author>
  </authors>
  <commentList>
    <comment ref="E1" authorId="0" shapeId="0" xr:uid="{3B69E1EA-E85B-48DF-BD2F-35A532E3C1A6}">
      <text>
        <t>[Threaded comment]
Your version of Excel allows you to read this threaded comment; however, any edits to it will get removed if the file is opened in a newer version of Excel. Learn more: https://go.microsoft.com/fwlink/?linkid=870924
Comment:
    hi @Heather Page, this sheet has a snapshot of indicators still without storylines. I've marked under column E the ones that you might want to follow up.
Reply:
    @Ze Yar Min, under column E, I've marked a few with "??" because I can't seem to confirm their request. Can you help me find the email with the request for deadline extension?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tc={68BD17B8-A5D9-4DE8-AA9B-C686C4AC9863}</author>
  </authors>
  <commentList>
    <comment ref="F1" authorId="0" shapeId="0" xr:uid="{68BD17B8-A5D9-4DE8-AA9B-C686C4AC9863}">
      <text>
        <t>[Threaded comment]
Your version of Excel allows you to read this threaded comment; however, any edits to it will get removed if the file is opened in a newer version of Excel. Learn more: https://go.microsoft.com/fwlink/?linkid=870924
Comment:
    hi @Heather Page, this sheet has a snapshot of indicators still without storylines. I've marked under column E the ones that you might want to follow up.
Reply:
    @Ze Yar Min, under column E, I've marked a few with "??" because I can't seem to confirm their request. Can you help me find the email with the request for deadline extension?</t>
      </text>
    </comment>
  </commentList>
</comments>
</file>

<file path=xl/sharedStrings.xml><?xml version="1.0" encoding="utf-8"?>
<sst xmlns="http://schemas.openxmlformats.org/spreadsheetml/2006/main" count="15439" uniqueCount="3587">
  <si>
    <t>Refresh the pivot, filter out the "(blanks)" from the folder name, then copy/paste value to the 'pivot' table name on the side (green-shaded)</t>
  </si>
  <si>
    <t>Indicator_ref_number</t>
  </si>
  <si>
    <t>Goal</t>
  </si>
  <si>
    <t>Tier</t>
  </si>
  <si>
    <t>Possible Custodian Agency(ies)</t>
  </si>
  <si>
    <t>Partner Agency(ies)</t>
  </si>
  <si>
    <t>Folder name(x.x.x_agency)</t>
  </si>
  <si>
    <t>1.1.1</t>
  </si>
  <si>
    <t>Goal 1</t>
  </si>
  <si>
    <t>Tier I</t>
  </si>
  <si>
    <t>World Bank</t>
  </si>
  <si>
    <t>ILO</t>
  </si>
  <si>
    <t>1.1.1_ILO_WorldBank</t>
  </si>
  <si>
    <t>1.2.1</t>
  </si>
  <si>
    <t>UNICEF</t>
  </si>
  <si>
    <t>(blank)</t>
  </si>
  <si>
    <t>1.3.1</t>
  </si>
  <si>
    <t>Tier II</t>
  </si>
  <si>
    <t>1.3.1_ILO_WorldBank</t>
  </si>
  <si>
    <t>1.2.2</t>
  </si>
  <si>
    <t>National Gov.</t>
  </si>
  <si>
    <t>UNICEF,  
World Bank, 
UNDP</t>
  </si>
  <si>
    <t>1.5.1</t>
  </si>
  <si>
    <t>UNISDR</t>
  </si>
  <si>
    <t>UN-Habitat, UNEP, DESA Population Division</t>
  </si>
  <si>
    <t>1.5.1_UNISDR</t>
  </si>
  <si>
    <t>1.3.1_ILO</t>
  </si>
  <si>
    <t>1.5.2</t>
  </si>
  <si>
    <t>UNEP, FAO</t>
  </si>
  <si>
    <t>1.5.2_UNISDR</t>
  </si>
  <si>
    <t>1.5.3</t>
  </si>
  <si>
    <t>UNEP</t>
  </si>
  <si>
    <t>1.5.3_UNISDR</t>
  </si>
  <si>
    <t>1.4.1</t>
  </si>
  <si>
    <t>UN-Habitat</t>
  </si>
  <si>
    <t>UNICEF, 
WHO</t>
  </si>
  <si>
    <t>1.5.4</t>
  </si>
  <si>
    <t>1.5.4_UNISDR</t>
  </si>
  <si>
    <t>1.4.2</t>
  </si>
  <si>
    <t>World Bank, 
UN-Habitat</t>
  </si>
  <si>
    <t>FAO, 
UNSD, 
UN Women, 
UNEP, 
IFAD</t>
  </si>
  <si>
    <t>1.a.2</t>
  </si>
  <si>
    <t>Under discussion among agencies (ILO, UNESCO-UIS, WHO)</t>
  </si>
  <si>
    <t>1.a.2_UNESCO-UIS</t>
  </si>
  <si>
    <t>UNDRR</t>
  </si>
  <si>
    <t>UN-Habitat, 
UNEP, 
DESA Population Division</t>
  </si>
  <si>
    <t>1.5.1_UNDRR</t>
  </si>
  <si>
    <t>10.1.1</t>
  </si>
  <si>
    <t>Goal 10</t>
  </si>
  <si>
    <t>10.1.1_WorldBank</t>
  </si>
  <si>
    <t>10.4.1</t>
  </si>
  <si>
    <t>IMF</t>
  </si>
  <si>
    <t>10.4.1_ILO</t>
  </si>
  <si>
    <t>UNEP, 
FAO</t>
  </si>
  <si>
    <t>1.5.2_UNDRR</t>
  </si>
  <si>
    <t>10.5.1</t>
  </si>
  <si>
    <t>10.5.1_IMF</t>
  </si>
  <si>
    <t>10.a.1</t>
  </si>
  <si>
    <t>ITC, UNCTAD, WTO</t>
  </si>
  <si>
    <t>10.a.1_ITC_UNCTAD_WTO</t>
  </si>
  <si>
    <t>1.5.3_UNDRR</t>
  </si>
  <si>
    <t>10.b.1</t>
  </si>
  <si>
    <t>Tier I (ODA)/Tier II (FDI)</t>
  </si>
  <si>
    <t>OECD</t>
  </si>
  <si>
    <t>10.b.1_OECD</t>
  </si>
  <si>
    <t>11.1.1</t>
  </si>
  <si>
    <t>Goal 11</t>
  </si>
  <si>
    <t>11.1.1_UN-Habitat</t>
  </si>
  <si>
    <t/>
  </si>
  <si>
    <t>1.5.4_UNDRR</t>
  </si>
  <si>
    <t>11.5.1</t>
  </si>
  <si>
    <t>UN-Habitat, UNEP</t>
  </si>
  <si>
    <t>11.5.1_UNISDR</t>
  </si>
  <si>
    <t>11.5.2</t>
  </si>
  <si>
    <t>11.5.2_UNISDR</t>
  </si>
  <si>
    <t>1.a.1</t>
  </si>
  <si>
    <t>Tier III</t>
  </si>
  <si>
    <t>11.6.1</t>
  </si>
  <si>
    <t>UN-Habitat, UNSD</t>
  </si>
  <si>
    <t>11.6.1_UN-Habitat</t>
  </si>
  <si>
    <t>1.a.2_UNESCO</t>
  </si>
  <si>
    <t>11.6.2</t>
  </si>
  <si>
    <t>WHO</t>
  </si>
  <si>
    <t>UN-Habitat, UNEP, OECD</t>
  </si>
  <si>
    <t>11.6.2_WHO</t>
  </si>
  <si>
    <t>11.7.1</t>
  </si>
  <si>
    <t>11.7.1_UN-Habitat</t>
  </si>
  <si>
    <t>1.a.3</t>
  </si>
  <si>
    <t>11.a.1</t>
  </si>
  <si>
    <t>UNFPA</t>
  </si>
  <si>
    <t>11.a.1_UN-Habitat</t>
  </si>
  <si>
    <t>1.b.1</t>
  </si>
  <si>
    <t>11.b.1</t>
  </si>
  <si>
    <t>11.b.1_UNISDR</t>
  </si>
  <si>
    <t>10.1.1_World Bank</t>
  </si>
  <si>
    <t>11.b.2</t>
  </si>
  <si>
    <t>UNEP,UN-Habitat</t>
  </si>
  <si>
    <t>11.b.2_UNISDR</t>
  </si>
  <si>
    <t>12.1.1</t>
  </si>
  <si>
    <t>Goal 12</t>
  </si>
  <si>
    <t>12.1.1_UNEP</t>
  </si>
  <si>
    <t>10.2.1</t>
  </si>
  <si>
    <t>12.2.1</t>
  </si>
  <si>
    <t>12.2.1_UNEP</t>
  </si>
  <si>
    <t>10.3.1</t>
  </si>
  <si>
    <t>OHCHR</t>
  </si>
  <si>
    <t>10.3.1_OHCHR</t>
  </si>
  <si>
    <t>12.2.2</t>
  </si>
  <si>
    <t>12.2.2_UNEP</t>
  </si>
  <si>
    <t>12.4.1</t>
  </si>
  <si>
    <t>12.4.1_UNEP</t>
  </si>
  <si>
    <t>12.c.1</t>
  </si>
  <si>
    <t>12.c.1_UNEP</t>
  </si>
  <si>
    <t>13.1.1</t>
  </si>
  <si>
    <t>Goal 13</t>
  </si>
  <si>
    <t>WMO, UNFCCC, UNEP</t>
  </si>
  <si>
    <t>13.1.1_UNISDR</t>
  </si>
  <si>
    <t>13.1.2</t>
  </si>
  <si>
    <t>13.1.2_UNISDR</t>
  </si>
  <si>
    <t>13.1.3</t>
  </si>
  <si>
    <t>13.1.3_UNISDR</t>
  </si>
  <si>
    <t>10.6.1</t>
  </si>
  <si>
    <t>DESA/FFDO</t>
  </si>
  <si>
    <t>13.2.1</t>
  </si>
  <si>
    <t>UNFCCC</t>
  </si>
  <si>
    <t>UNEP, WMO, WHO</t>
  </si>
  <si>
    <t>13.2.1_UNFCCC_WMO</t>
  </si>
  <si>
    <t>10.7.1</t>
  </si>
  <si>
    <t>ILO,
World Bank</t>
  </si>
  <si>
    <t>13.3.1</t>
  </si>
  <si>
    <t>UNFCCC, UNESCO-UIS</t>
  </si>
  <si>
    <t>UNEP, WHO, WMO, FAO</t>
  </si>
  <si>
    <t>13.3.1_UNFCCC</t>
  </si>
  <si>
    <t>10.7.2</t>
  </si>
  <si>
    <t>DESA Population Division,
IOM</t>
  </si>
  <si>
    <t>World Bank, 
Global Migration Group,
UNHCR,
UNODC,
OECD</t>
  </si>
  <si>
    <t>10.7.2_DESA_PopDiv</t>
  </si>
  <si>
    <t>13.3.2</t>
  </si>
  <si>
    <t>13.3.2_UNFCCC</t>
  </si>
  <si>
    <t>13.a.1</t>
  </si>
  <si>
    <t>UNFCCC, OECD</t>
  </si>
  <si>
    <t>13.a.1_UNFCCC</t>
  </si>
  <si>
    <t>ITC,
UNCTAD,
WTO</t>
  </si>
  <si>
    <t>10.a.1_ITC</t>
  </si>
  <si>
    <t>13.b.1</t>
  </si>
  <si>
    <t>OHRLLS, Regional Commissions, AOSIS, SIDS, Samoa Pathway</t>
  </si>
  <si>
    <t>UNISDR, UNFCCC, WMO</t>
  </si>
  <si>
    <t>13.b.1_UNFCCC</t>
  </si>
  <si>
    <t>14.3.1</t>
  </si>
  <si>
    <t>Goal 14</t>
  </si>
  <si>
    <t xml:space="preserve">IOC-UNESCO </t>
  </si>
  <si>
    <t>14.3.1_UNESCO-IOC</t>
  </si>
  <si>
    <t>14.4.1</t>
  </si>
  <si>
    <t>FAO</t>
  </si>
  <si>
    <t>14.4.1_FAO</t>
  </si>
  <si>
    <t>14.5.1</t>
  </si>
  <si>
    <t>UNEP-WCMC, UNEP, IUCN</t>
  </si>
  <si>
    <t>Ramsar</t>
  </si>
  <si>
    <t>14.5.1_UNEP-WCMC_IUCN</t>
  </si>
  <si>
    <t>10.c.1</t>
  </si>
  <si>
    <t>14.6.1</t>
  </si>
  <si>
    <t>14.6.1_FAO</t>
  </si>
  <si>
    <t>14.b.1</t>
  </si>
  <si>
    <t>14.b.1_FAO</t>
  </si>
  <si>
    <t>15.1.1</t>
  </si>
  <si>
    <t>Goal 15</t>
  </si>
  <si>
    <t>15.1.1_FAO</t>
  </si>
  <si>
    <t>11.2.1</t>
  </si>
  <si>
    <t>UNEP,
UNECE</t>
  </si>
  <si>
    <t>11.2.1_UN-Habitat</t>
  </si>
  <si>
    <t>15.1.2</t>
  </si>
  <si>
    <t>15.1.2_UNEP-WCMC_IUCN</t>
  </si>
  <si>
    <t>15.2.1</t>
  </si>
  <si>
    <t>UNEP, UNFCCC</t>
  </si>
  <si>
    <t>15.2.1_FAO</t>
  </si>
  <si>
    <t>11.3.1</t>
  </si>
  <si>
    <t>11.3.1_UN-Habitat</t>
  </si>
  <si>
    <t>15.3.1</t>
  </si>
  <si>
    <t>UNCCD</t>
  </si>
  <si>
    <t>FAO, UNEP</t>
  </si>
  <si>
    <t>15.3.1_UNCCD</t>
  </si>
  <si>
    <t>15.4.1</t>
  </si>
  <si>
    <t>15.4.1_UNEP-WCMC_IUCN</t>
  </si>
  <si>
    <t>11.3.2</t>
  </si>
  <si>
    <t>11.3.2_UN-Habitat</t>
  </si>
  <si>
    <t>15.4.2</t>
  </si>
  <si>
    <t>15.4.2_FAO</t>
  </si>
  <si>
    <t>15.5.1</t>
  </si>
  <si>
    <t>IUCN</t>
  </si>
  <si>
    <t>UNEP, CITES</t>
  </si>
  <si>
    <t>15.5.1_IUCN</t>
  </si>
  <si>
    <t>11.4.1</t>
  </si>
  <si>
    <t>UNESCO-UIS</t>
  </si>
  <si>
    <t>15.6.1</t>
  </si>
  <si>
    <t>CBD-Secretariat</t>
  </si>
  <si>
    <t>15.6.1_CBD-Secretariat_FAO</t>
  </si>
  <si>
    <t>UN-Habitat, 
UNEP</t>
  </si>
  <si>
    <t>11.5.1_UNDRR</t>
  </si>
  <si>
    <t>15.a.1</t>
  </si>
  <si>
    <t>Tier I/III</t>
  </si>
  <si>
    <t>OECD,UNEP, World Bank</t>
  </si>
  <si>
    <t>15.a.1_OECD</t>
  </si>
  <si>
    <t>15.b.1</t>
  </si>
  <si>
    <t>OECD, UNEP, World Bank</t>
  </si>
  <si>
    <t>15.b.1_OECD</t>
  </si>
  <si>
    <t>11.5.2_UNDRR</t>
  </si>
  <si>
    <t>16.1.1</t>
  </si>
  <si>
    <t>Goal 16</t>
  </si>
  <si>
    <t>UNODC, WHO</t>
  </si>
  <si>
    <t xml:space="preserve">DESA Population Division </t>
  </si>
  <si>
    <t>16.1.1_UNODC_WHO</t>
  </si>
  <si>
    <t>16.1.3</t>
  </si>
  <si>
    <t>UNODC</t>
  </si>
  <si>
    <t>UN Women, UNFPA, WHO</t>
  </si>
  <si>
    <t>16.1.3_UNODC</t>
  </si>
  <si>
    <t>UN-Habitat,
UNSD</t>
  </si>
  <si>
    <t>16.1.4</t>
  </si>
  <si>
    <t>16.1.4_UNODC</t>
  </si>
  <si>
    <t>UN-Habitat,
UNEP, 
OECD</t>
  </si>
  <si>
    <t>16.10.1</t>
  </si>
  <si>
    <t>ILO, UNESCO-UIS</t>
  </si>
  <si>
    <t>16.10.1_OHCHR</t>
  </si>
  <si>
    <t>16.10.2</t>
  </si>
  <si>
    <t>World Bank, UNEP</t>
  </si>
  <si>
    <t>16.10.2_UNESCO</t>
  </si>
  <si>
    <t>16.2.1</t>
  </si>
  <si>
    <t>16.2.1_UNICEF</t>
  </si>
  <si>
    <t>16.2.2</t>
  </si>
  <si>
    <t>16.2.2_UNODC</t>
  </si>
  <si>
    <t>11.7.2</t>
  </si>
  <si>
    <t>UN Women, 
UN-Habitat</t>
  </si>
  <si>
    <t>16.2.3</t>
  </si>
  <si>
    <t>UNSD, UNODC</t>
  </si>
  <si>
    <t>16.2.3_UNICEF</t>
  </si>
  <si>
    <t>16.3.1</t>
  </si>
  <si>
    <t>16.3.1_UNODC</t>
  </si>
  <si>
    <t>11.b.1_UNDRR</t>
  </si>
  <si>
    <t>16.3.2</t>
  </si>
  <si>
    <t>16.3.2_UNODC</t>
  </si>
  <si>
    <t>16.4.2</t>
  </si>
  <si>
    <t>UNODC, UNODA</t>
  </si>
  <si>
    <t>16.4.2_UNODC</t>
  </si>
  <si>
    <t>UNEP, 
UN-Habitat</t>
  </si>
  <si>
    <t>11.b.2_UNDRR</t>
  </si>
  <si>
    <t>16.5.1</t>
  </si>
  <si>
    <t>16.5.1_UNODC</t>
  </si>
  <si>
    <t>16.6.1</t>
  </si>
  <si>
    <t>16.6.1_WorldBank</t>
  </si>
  <si>
    <t>11.c.1</t>
  </si>
  <si>
    <t>16.6.2</t>
  </si>
  <si>
    <t>UNDP</t>
  </si>
  <si>
    <t>16.6.2_UNDP</t>
  </si>
  <si>
    <t>16.7.1</t>
  </si>
  <si>
    <t>Tier II (a)/Tier III (b,c)</t>
  </si>
  <si>
    <t>IPU, UNDP</t>
  </si>
  <si>
    <t>UN Women</t>
  </si>
  <si>
    <t>16.7.1_UNDP</t>
  </si>
  <si>
    <t>16.8.1</t>
  </si>
  <si>
    <t>16.8.1_DESA</t>
  </si>
  <si>
    <t>16.9.1</t>
  </si>
  <si>
    <t>UNSD, UNICEF</t>
  </si>
  <si>
    <t>UNFPA, DESA Population Division</t>
  </si>
  <si>
    <t>16.9.1_UNICEF</t>
  </si>
  <si>
    <t>16.a.1</t>
  </si>
  <si>
    <t>16.a.1_OHCHR</t>
  </si>
  <si>
    <t>17.1.1</t>
  </si>
  <si>
    <t>Goal 17</t>
  </si>
  <si>
    <t>OECD, World Bank</t>
  </si>
  <si>
    <t>17.1.1_IMF</t>
  </si>
  <si>
    <t>17.1.2</t>
  </si>
  <si>
    <t>17.1.2_IMF</t>
  </si>
  <si>
    <t>12.3.1</t>
  </si>
  <si>
    <t>FAO, 
UNEP</t>
  </si>
  <si>
    <t>12.3.1_FAO</t>
  </si>
  <si>
    <t>17.10.1</t>
  </si>
  <si>
    <t>WTO, ITC, UNCTAD</t>
  </si>
  <si>
    <t>17.10.1_ITC_UNCTAD_WTO</t>
  </si>
  <si>
    <t>17.11.1</t>
  </si>
  <si>
    <t>17.11.1_ITC_UNCTAD_WTO</t>
  </si>
  <si>
    <t>17.12.1</t>
  </si>
  <si>
    <t>17.12.1_ITC_UNCTAD_WTO</t>
  </si>
  <si>
    <t>17.15.1</t>
  </si>
  <si>
    <t>OECD, UNDP</t>
  </si>
  <si>
    <t>17.15.1_UNDP</t>
  </si>
  <si>
    <t>12.4.2</t>
  </si>
  <si>
    <t>UNSD, 
UNEP</t>
  </si>
  <si>
    <t>OECD,
Eurostat,
UNU</t>
  </si>
  <si>
    <t>12.4.2_UNEP</t>
  </si>
  <si>
    <t>17.16.1</t>
  </si>
  <si>
    <t>17.16.1_UNDP</t>
  </si>
  <si>
    <t>17.18.1</t>
  </si>
  <si>
    <t>UNSD</t>
  </si>
  <si>
    <t>UNEP, UNFPA</t>
  </si>
  <si>
    <t>17.18.1_PARIS21</t>
  </si>
  <si>
    <t>12.5.1</t>
  </si>
  <si>
    <t>UNSD,
UNEP</t>
  </si>
  <si>
    <t>17.18.2</t>
  </si>
  <si>
    <t>PARIS21</t>
  </si>
  <si>
    <t>17.18.2_PARIS21</t>
  </si>
  <si>
    <t>12.6.1</t>
  </si>
  <si>
    <t>UNEP,  
UNCTAD</t>
  </si>
  <si>
    <t>12.6.1_UNEP_UNCTAD</t>
  </si>
  <si>
    <t>17.18.3</t>
  </si>
  <si>
    <t>UNSD, Regional Commissions, World Bank</t>
  </si>
  <si>
    <t>17.18.3_PARIS21</t>
  </si>
  <si>
    <t>17.19.1</t>
  </si>
  <si>
    <t>17.19.1_PARIS21</t>
  </si>
  <si>
    <t>12.7.1</t>
  </si>
  <si>
    <t>17.2.1</t>
  </si>
  <si>
    <t>17.2.1_OECD</t>
  </si>
  <si>
    <t>12.8.1</t>
  </si>
  <si>
    <t>17.3.2</t>
  </si>
  <si>
    <t>17.3.2_WorldBank</t>
  </si>
  <si>
    <t>12.a.1</t>
  </si>
  <si>
    <t>Under discussion among agencies (OECD, UNEP,
UNESCO-UIS,
World Bank)</t>
  </si>
  <si>
    <t>17.6.2</t>
  </si>
  <si>
    <t>ITU</t>
  </si>
  <si>
    <t>17.6.2_ITU</t>
  </si>
  <si>
    <t>12.b.1</t>
  </si>
  <si>
    <t>UNWTO</t>
  </si>
  <si>
    <t>12.b.1_UNWTO</t>
  </si>
  <si>
    <t>17.8.1</t>
  </si>
  <si>
    <t>17.8.1_ITU</t>
  </si>
  <si>
    <t>17.9.1</t>
  </si>
  <si>
    <t>17.9.1_OECD</t>
  </si>
  <si>
    <t>2.1.1</t>
  </si>
  <si>
    <t>Goal 2</t>
  </si>
  <si>
    <t>2.1.1_FAO</t>
  </si>
  <si>
    <t>2.1.2</t>
  </si>
  <si>
    <t>2.1.2_FAO</t>
  </si>
  <si>
    <t>WMO, 
UNFCCC, 
UNEP</t>
  </si>
  <si>
    <t>13.1.1_UNDRR</t>
  </si>
  <si>
    <t>2.2.1</t>
  </si>
  <si>
    <t>UNICEF, WHO</t>
  </si>
  <si>
    <t>2.2.1_UNICEF</t>
  </si>
  <si>
    <t>2.2.2</t>
  </si>
  <si>
    <t>2.2.2_UNICEF</t>
  </si>
  <si>
    <t>UN-Habitat,
UNEP</t>
  </si>
  <si>
    <t>13.1.2_UNDRR</t>
  </si>
  <si>
    <t>2.3.1</t>
  </si>
  <si>
    <t>2.3.1_FAO</t>
  </si>
  <si>
    <t>2.3.2</t>
  </si>
  <si>
    <t>2.3.2_FAO</t>
  </si>
  <si>
    <t>13.1.3_UNDRR</t>
  </si>
  <si>
    <t>2.5.1</t>
  </si>
  <si>
    <t>2.5.1_FAO</t>
  </si>
  <si>
    <t>2.5.2</t>
  </si>
  <si>
    <t>2.5.2_FAO</t>
  </si>
  <si>
    <t>UNEP, 
WMO, 
WHO</t>
  </si>
  <si>
    <t>13.2.1_UNFCCC</t>
  </si>
  <si>
    <t>2.a.1</t>
  </si>
  <si>
    <t>2.a.1_FAO</t>
  </si>
  <si>
    <t>2.a.2</t>
  </si>
  <si>
    <t>2.a.2_OECD</t>
  </si>
  <si>
    <t>UNFCCC,
UNESCO-UIS</t>
  </si>
  <si>
    <t>UNEP, 
WHO, 
WMO, 
FAO</t>
  </si>
  <si>
    <t>2.b.1</t>
  </si>
  <si>
    <t>WTO</t>
  </si>
  <si>
    <t>2.b.1_ITC_UNCTAD_WTO</t>
  </si>
  <si>
    <t>2.c.1</t>
  </si>
  <si>
    <t>2.c.1_FAO</t>
  </si>
  <si>
    <t>UNFCCC,
OECD</t>
  </si>
  <si>
    <t>3.1.1</t>
  </si>
  <si>
    <t>Goal 3</t>
  </si>
  <si>
    <t>UNICEF, UNFPA, DESA Population Division, World Bank</t>
  </si>
  <si>
    <t>3.1.1_WHO_UNFPA</t>
  </si>
  <si>
    <t>OHRLLS, 
Regional Commissions, AOSIS, 
SIDS, 
Samoa Pathway</t>
  </si>
  <si>
    <t>UNDRR,
UNFCCC, 
WMO</t>
  </si>
  <si>
    <t>3.1.2</t>
  </si>
  <si>
    <t>3.1.2_UNICEF</t>
  </si>
  <si>
    <t>14.1.1</t>
  </si>
  <si>
    <t>IOC-UNESCO,
IMO,
FAO</t>
  </si>
  <si>
    <t>3.2.1</t>
  </si>
  <si>
    <t>DESA Population Division, World Bank, WHO</t>
  </si>
  <si>
    <t>3.2.1_UNICEF</t>
  </si>
  <si>
    <t>14.2.1</t>
  </si>
  <si>
    <t xml:space="preserve">IOC-UNESCO,
FAO </t>
  </si>
  <si>
    <t>3.2.2</t>
  </si>
  <si>
    <t>3.2.2_UNICEF</t>
  </si>
  <si>
    <t>3.3.1</t>
  </si>
  <si>
    <t>UNAIDS</t>
  </si>
  <si>
    <t>WHO, UNFPA</t>
  </si>
  <si>
    <t>3.3.1_UNAIDS</t>
  </si>
  <si>
    <t>3.3.2</t>
  </si>
  <si>
    <t>3.3.2_WHO</t>
  </si>
  <si>
    <t>3.3.3</t>
  </si>
  <si>
    <t>3.3.3_WHO</t>
  </si>
  <si>
    <t>UNEP-WCMC,
UNEP,
IUCN</t>
  </si>
  <si>
    <t>14.5.1_UNEP</t>
  </si>
  <si>
    <t>3.3.5</t>
  </si>
  <si>
    <t>3.3.5_WHO</t>
  </si>
  <si>
    <t>3.4.2</t>
  </si>
  <si>
    <t>3.4.2_WHO</t>
  </si>
  <si>
    <t>3.5.2</t>
  </si>
  <si>
    <t>3.5.2_WHO</t>
  </si>
  <si>
    <t>3.6.1</t>
  </si>
  <si>
    <t>UNECE</t>
  </si>
  <si>
    <t>3.6.1_WHO</t>
  </si>
  <si>
    <t>14.7.1</t>
  </si>
  <si>
    <t>FAO,
UNEP-WCMC</t>
  </si>
  <si>
    <t>14.7.1_FAO</t>
  </si>
  <si>
    <t>3.7.1</t>
  </si>
  <si>
    <t>DESA Population Division</t>
  </si>
  <si>
    <t>UNFPA, WHO</t>
  </si>
  <si>
    <t>3.7.1_DESA Population Division</t>
  </si>
  <si>
    <t>3.7.2</t>
  </si>
  <si>
    <t>3.7.2_DESA Population Division</t>
  </si>
  <si>
    <t>14.a.1</t>
  </si>
  <si>
    <t>IOC-UNESCO</t>
  </si>
  <si>
    <t>14.a.1_UNESCO-IOC</t>
  </si>
  <si>
    <t>3.8.2</t>
  </si>
  <si>
    <t>WHO, World Bank</t>
  </si>
  <si>
    <t>3.8.2_WHO</t>
  </si>
  <si>
    <t>3.9.1</t>
  </si>
  <si>
    <t>3.9.1_WHO</t>
  </si>
  <si>
    <t>3.9.2</t>
  </si>
  <si>
    <t>3.9.2_WHO</t>
  </si>
  <si>
    <t>3.a.1</t>
  </si>
  <si>
    <t>WHO, WHO-FCTC</t>
  </si>
  <si>
    <t>3.a.1_WHO</t>
  </si>
  <si>
    <t>14.c.1</t>
  </si>
  <si>
    <t>UN-DOALOS,
FAO,
UNEP,
ILO,
other UN-Oceans agencies</t>
  </si>
  <si>
    <t>3.b.1</t>
  </si>
  <si>
    <t>WHO, UNICEF</t>
  </si>
  <si>
    <t>3.b.1_WHO_UNICEF</t>
  </si>
  <si>
    <t>3.b.2</t>
  </si>
  <si>
    <t>3.b.2_OECD</t>
  </si>
  <si>
    <t>3.b.3</t>
  </si>
  <si>
    <t>3.b.3_WHO</t>
  </si>
  <si>
    <t>15.1.2_UNEP-WCMC</t>
  </si>
  <si>
    <t>3.c.1</t>
  </si>
  <si>
    <t>3.c.1_WHO</t>
  </si>
  <si>
    <t>4.1.1</t>
  </si>
  <si>
    <t>Goal 4</t>
  </si>
  <si>
    <t>4.1.1_UNESCO-UIS</t>
  </si>
  <si>
    <t>UNEP,
UNFCCC</t>
  </si>
  <si>
    <t>4.2.1</t>
  </si>
  <si>
    <t>UNESCO-UIS,OECD, World Bank</t>
  </si>
  <si>
    <t>4.2.1_UNICEF</t>
  </si>
  <si>
    <t>4.2.2</t>
  </si>
  <si>
    <t>UNICEF, OECD</t>
  </si>
  <si>
    <t>4.2.2_UNESCO-UIS</t>
  </si>
  <si>
    <t>FAO,
UNEP</t>
  </si>
  <si>
    <t>4.3.1</t>
  </si>
  <si>
    <t>OECD, Eurostat, ILO</t>
  </si>
  <si>
    <t>4.3.1_UNESCO-UIS</t>
  </si>
  <si>
    <t>4.4.1</t>
  </si>
  <si>
    <t>UNESCO-UIS, ITU</t>
  </si>
  <si>
    <t>4.4.1_ITU_UNESCO-UIS</t>
  </si>
  <si>
    <t>15.4.1_UNEP-WCMC</t>
  </si>
  <si>
    <t>4.5.1</t>
  </si>
  <si>
    <t>Tier I/II/III depending on indice</t>
  </si>
  <si>
    <t>4.5.1_UNESCO-UIS</t>
  </si>
  <si>
    <t>4.6.1</t>
  </si>
  <si>
    <t>World Bank, OECD</t>
  </si>
  <si>
    <t>4.6.1_UNESCO-UIS</t>
  </si>
  <si>
    <t>4.7.1</t>
  </si>
  <si>
    <t>OECD, UNEP, UN WOMEN</t>
  </si>
  <si>
    <t>4.7.1_UNESCO-UIS</t>
  </si>
  <si>
    <t>4.a.1</t>
  </si>
  <si>
    <t xml:space="preserve">UNICEF, OECD, UNEP </t>
  </si>
  <si>
    <t>4.a.1_UNESCO-UIS</t>
  </si>
  <si>
    <t>UNEP,
CITES</t>
  </si>
  <si>
    <t>4.b.1</t>
  </si>
  <si>
    <t>4.b.1_OECD</t>
  </si>
  <si>
    <t>4.c.1</t>
  </si>
  <si>
    <t>4.c.1_UNESCO-UIS</t>
  </si>
  <si>
    <t>5.1.1</t>
  </si>
  <si>
    <t>Goal 5</t>
  </si>
  <si>
    <t>UN Women, World Bank, OECD Development Centre</t>
  </si>
  <si>
    <t>5.1.1_UN Women</t>
  </si>
  <si>
    <t>5.2.1</t>
  </si>
  <si>
    <t>UNICEF, UN Women, UNFPA, WHO, UNODC</t>
  </si>
  <si>
    <t>UNSD, UNDP</t>
  </si>
  <si>
    <t>5.2.1_UN Women</t>
  </si>
  <si>
    <t>15.7.1</t>
  </si>
  <si>
    <t>UNODC,
CITES</t>
  </si>
  <si>
    <t>5.3.1</t>
  </si>
  <si>
    <t>WHO, UNFPA, UN Women, DESA Population Division</t>
  </si>
  <si>
    <t>5.3.1_UNICEF</t>
  </si>
  <si>
    <t>15.8.1</t>
  </si>
  <si>
    <t>5.3.2</t>
  </si>
  <si>
    <t>5.3.2_UNICEF</t>
  </si>
  <si>
    <t>15.9.1</t>
  </si>
  <si>
    <t>CBD-Secretariat,
UNEP</t>
  </si>
  <si>
    <t>15.9.1_UNEP</t>
  </si>
  <si>
    <t>5.4.1</t>
  </si>
  <si>
    <t>UNSD, UN Women</t>
  </si>
  <si>
    <t>5.4.1_UNSD</t>
  </si>
  <si>
    <t>5.5.1</t>
  </si>
  <si>
    <t>Tier I (a)/Tier II (b)</t>
  </si>
  <si>
    <t>IPU, UN Women</t>
  </si>
  <si>
    <t>5.5.1_UN Women_IPU</t>
  </si>
  <si>
    <t>OECD,
UNEP,
World Bank</t>
  </si>
  <si>
    <t>5.5.2</t>
  </si>
  <si>
    <t>5.5.2_ILO_UN Women</t>
  </si>
  <si>
    <t>5.6.1</t>
  </si>
  <si>
    <t xml:space="preserve">UN Women </t>
  </si>
  <si>
    <t>5.6.1_UNFPA</t>
  </si>
  <si>
    <t>5.b.1</t>
  </si>
  <si>
    <t>5.b.1_ITU</t>
  </si>
  <si>
    <t>5.c.1</t>
  </si>
  <si>
    <t>UN Women, OECD, UNDP</t>
  </si>
  <si>
    <t>5.c.1_UN Women</t>
  </si>
  <si>
    <t>15.c.1</t>
  </si>
  <si>
    <t>6.1.1</t>
  </si>
  <si>
    <t>Goal 6</t>
  </si>
  <si>
    <t>UNEP, UN-Habitat</t>
  </si>
  <si>
    <t>6.1.1_WHO_UNICEF</t>
  </si>
  <si>
    <t>UNODC,
WHO</t>
  </si>
  <si>
    <t xml:space="preserve">DESA Population Division, 
UNICEF </t>
  </si>
  <si>
    <t>16.1.1_UNODC</t>
  </si>
  <si>
    <t>6.2.1</t>
  </si>
  <si>
    <t>6.2.1_WHO_UNICEF</t>
  </si>
  <si>
    <t>6.3.1</t>
  </si>
  <si>
    <t>WHO, UN-Habitat, UNSD</t>
  </si>
  <si>
    <t>UNEP, OECD, Eurostat</t>
  </si>
  <si>
    <t>6.3.1_WHO</t>
  </si>
  <si>
    <t>16.1.2</t>
  </si>
  <si>
    <t>UNMAS,  
DESA Population Division</t>
  </si>
  <si>
    <t>16.1.2_OHCHR</t>
  </si>
  <si>
    <t>6.3.2</t>
  </si>
  <si>
    <t>UN-Water</t>
  </si>
  <si>
    <t>6.3.2_UNEP</t>
  </si>
  <si>
    <t>6.4.1</t>
  </si>
  <si>
    <t>UNEP, IUCN, UNSD, OECD, Eurostat</t>
  </si>
  <si>
    <t>6.4.1_FAO</t>
  </si>
  <si>
    <t>UN Women, UNFPA, 
WHO,
UNICEF</t>
  </si>
  <si>
    <t>6.4.2</t>
  </si>
  <si>
    <t>6.4.2_FAO</t>
  </si>
  <si>
    <t>6.5.1</t>
  </si>
  <si>
    <t>UN-Water, IUCN, Ramsar</t>
  </si>
  <si>
    <t>6.5.1_UNEP</t>
  </si>
  <si>
    <t>6.5.2</t>
  </si>
  <si>
    <t>UNESCO-IHP, UNECE</t>
  </si>
  <si>
    <t>6.5.2_UNECE</t>
  </si>
  <si>
    <t>6.6.1</t>
  </si>
  <si>
    <t>UNEP, Ramsar</t>
  </si>
  <si>
    <t>UN-Water, IUCN</t>
  </si>
  <si>
    <t>6.6.1_UNEP</t>
  </si>
  <si>
    <t>ILO, 
UNESCO-UIS</t>
  </si>
  <si>
    <t>6.a.1</t>
  </si>
  <si>
    <t>WHO, OECD</t>
  </si>
  <si>
    <t>UNEP, UN-Water</t>
  </si>
  <si>
    <t>6.a.1_WHO</t>
  </si>
  <si>
    <t>6.b.1</t>
  </si>
  <si>
    <t>6.b.1_WHO</t>
  </si>
  <si>
    <t>World Bank, 
UNEP</t>
  </si>
  <si>
    <t>7.1.1</t>
  </si>
  <si>
    <t>Goal 7</t>
  </si>
  <si>
    <t xml:space="preserve">IEA, UN-Energy </t>
  </si>
  <si>
    <t>7.1.1_WorldBank</t>
  </si>
  <si>
    <t>7.1.2</t>
  </si>
  <si>
    <t>UN-Energy</t>
  </si>
  <si>
    <t>7.1.2_WHO</t>
  </si>
  <si>
    <t>7.2.1</t>
  </si>
  <si>
    <t>UNSD, IEA, IRENA</t>
  </si>
  <si>
    <t>World Bank, UN-Energy</t>
  </si>
  <si>
    <t>7.2.1_IEA</t>
  </si>
  <si>
    <t>7.3.1</t>
  </si>
  <si>
    <t>UNSD, IEA</t>
  </si>
  <si>
    <t>7.3.1_IEA</t>
  </si>
  <si>
    <t>7.a.1</t>
  </si>
  <si>
    <t>OECD, IRENA</t>
  </si>
  <si>
    <t>IEA, UN-Energy, UNEP</t>
  </si>
  <si>
    <t>7.a.1_IRENA</t>
  </si>
  <si>
    <t>UNSD, 
UNODC</t>
  </si>
  <si>
    <t>8.1.1</t>
  </si>
  <si>
    <t>Goal 8</t>
  </si>
  <si>
    <t>8.1.1_DESA_UNSD</t>
  </si>
  <si>
    <t>8.10.1</t>
  </si>
  <si>
    <t>UNCDF</t>
  </si>
  <si>
    <t>8.10.1_IMF</t>
  </si>
  <si>
    <t>8.2.1</t>
  </si>
  <si>
    <t>World Bank, UNSD</t>
  </si>
  <si>
    <t>8.2.1_ILO</t>
  </si>
  <si>
    <t>8.3.1</t>
  </si>
  <si>
    <t>8.3.1_ILO</t>
  </si>
  <si>
    <t>8.4.1</t>
  </si>
  <si>
    <t>8.4.1_UNEP</t>
  </si>
  <si>
    <t>8.4.2</t>
  </si>
  <si>
    <t>8.4.2_UNEP</t>
  </si>
  <si>
    <t>16.4.1</t>
  </si>
  <si>
    <t>UNODC,
UNCTAD</t>
  </si>
  <si>
    <t>8.5.1</t>
  </si>
  <si>
    <t>8.5.1_ILO</t>
  </si>
  <si>
    <t>UNODC,
UNODA</t>
  </si>
  <si>
    <t>8.5.2</t>
  </si>
  <si>
    <t>8.5.2_ILO</t>
  </si>
  <si>
    <t>8.6.1</t>
  </si>
  <si>
    <t>8.6.1_ILO</t>
  </si>
  <si>
    <t>8.7.1</t>
  </si>
  <si>
    <t>ILO, UNICEF</t>
  </si>
  <si>
    <t>8.7.1_UNICEF_ILO</t>
  </si>
  <si>
    <t>8.8.1</t>
  </si>
  <si>
    <t>8.8.1_ILO</t>
  </si>
  <si>
    <t>16.5.2</t>
  </si>
  <si>
    <t>World Bank,
UNODC</t>
  </si>
  <si>
    <t>8.a.1</t>
  </si>
  <si>
    <t>WTO-EIF</t>
  </si>
  <si>
    <t>8.a.1_OECD</t>
  </si>
  <si>
    <t>9.1.2</t>
  </si>
  <si>
    <t>Goal 9</t>
  </si>
  <si>
    <t>ICAO, ITF-OECD</t>
  </si>
  <si>
    <t>UPU, UNEP, UNECE</t>
  </si>
  <si>
    <t>9.1.2_ICAO</t>
  </si>
  <si>
    <t>9.2.1</t>
  </si>
  <si>
    <t>UNIDO</t>
  </si>
  <si>
    <t>9.2.1_UNIDO</t>
  </si>
  <si>
    <t>IPU, 
UNDP</t>
  </si>
  <si>
    <t>UN Women,
OECD</t>
  </si>
  <si>
    <t>16.7.1_IPU</t>
  </si>
  <si>
    <t>9.2.2</t>
  </si>
  <si>
    <t>9.2.2_UNIDO</t>
  </si>
  <si>
    <t>9.3.1</t>
  </si>
  <si>
    <t>9.3.1_UNIDO</t>
  </si>
  <si>
    <t>16.7.2</t>
  </si>
  <si>
    <t>9.3.2</t>
  </si>
  <si>
    <t>UNIDO, World Bank</t>
  </si>
  <si>
    <t>9.3.2_UNIDO</t>
  </si>
  <si>
    <t>9.4.1</t>
  </si>
  <si>
    <t>UNIDO, IEA</t>
  </si>
  <si>
    <t>9.4.1_UNIDO_IEA</t>
  </si>
  <si>
    <t>UNSD,
UNICEF</t>
  </si>
  <si>
    <t>UNFPA,  
DESA Population Division</t>
  </si>
  <si>
    <t>9.5.1</t>
  </si>
  <si>
    <t>9.5.1_UNESCO</t>
  </si>
  <si>
    <t>9.5.2</t>
  </si>
  <si>
    <t>9.5.2_UNESCO-UIS</t>
  </si>
  <si>
    <t>9.a.1</t>
  </si>
  <si>
    <t>9.a.1_OECD</t>
  </si>
  <si>
    <t>9.b.1</t>
  </si>
  <si>
    <t>9.b.1_UNIDO</t>
  </si>
  <si>
    <t>16.b.1</t>
  </si>
  <si>
    <t>16.b.1_OHCHR</t>
  </si>
  <si>
    <t>9.c.1</t>
  </si>
  <si>
    <t>9.c.1_ITU</t>
  </si>
  <si>
    <t>OECD, 
World Bank</t>
  </si>
  <si>
    <t>WTO,
ITC,
UNCTAD</t>
  </si>
  <si>
    <t>17.10.1_ITC</t>
  </si>
  <si>
    <t>17.11.1_WTO</t>
  </si>
  <si>
    <t>17.12.1_ITC</t>
  </si>
  <si>
    <t>17.13.1</t>
  </si>
  <si>
    <t>17.14.1</t>
  </si>
  <si>
    <t>OECD, 
UNDP</t>
  </si>
  <si>
    <t>17.15.1_OECD_UNDP</t>
  </si>
  <si>
    <t>17.16.1_OECD_UNDP</t>
  </si>
  <si>
    <t>17.17.1</t>
  </si>
  <si>
    <t>UNEP,
UNFPA</t>
  </si>
  <si>
    <t xml:space="preserve">
PARIS21</t>
  </si>
  <si>
    <t>UNSD,
Regional Commissions,
World Bank</t>
  </si>
  <si>
    <t>17.19.2</t>
  </si>
  <si>
    <t xml:space="preserve">UNFPA,
DESA Population Division,
other involved agencies in the inter-agency group on CRVS </t>
  </si>
  <si>
    <t>17.19.2_DESA_UNSD</t>
  </si>
  <si>
    <t>17.3.1</t>
  </si>
  <si>
    <t>OECD,
UNCTAD</t>
  </si>
  <si>
    <t>17.3.1_UNCTAD</t>
  </si>
  <si>
    <t>17.3.2_World Bank</t>
  </si>
  <si>
    <t>17.4.1</t>
  </si>
  <si>
    <t>UNCTAD</t>
  </si>
  <si>
    <t>17.4.1_World Bank</t>
  </si>
  <si>
    <t>17.5.1</t>
  </si>
  <si>
    <t>17.6.1</t>
  </si>
  <si>
    <t>17.7.1</t>
  </si>
  <si>
    <t>UNEP-CTCN</t>
  </si>
  <si>
    <t>2.4.1</t>
  </si>
  <si>
    <t>2.4.1_FAO</t>
  </si>
  <si>
    <t xml:space="preserve"> UNEP</t>
  </si>
  <si>
    <t>2.b.1_WTO</t>
  </si>
  <si>
    <t>UNICEF,
UNFPA, 
DESA Population Division, 
World Bank</t>
  </si>
  <si>
    <t>3.1.1_WHO</t>
  </si>
  <si>
    <t>DESA Population Division, 
World Bank,
WHO</t>
  </si>
  <si>
    <t>WHO, 
UNFPA</t>
  </si>
  <si>
    <t>3.3.4</t>
  </si>
  <si>
    <t>3.3.4_WHO</t>
  </si>
  <si>
    <t>3.4.1</t>
  </si>
  <si>
    <t>3.5.1</t>
  </si>
  <si>
    <t>WHO,
UNODC</t>
  </si>
  <si>
    <t>3.5.1_UNODC_WHO</t>
  </si>
  <si>
    <t>UNFPA, 
WHO</t>
  </si>
  <si>
    <t>3.7.1_DESA_PopDiv</t>
  </si>
  <si>
    <t>3.7.2_DESA_PopDiv</t>
  </si>
  <si>
    <t>3.8.1</t>
  </si>
  <si>
    <t>UNICEF, 
UNFPA, 
DESA Population Division</t>
  </si>
  <si>
    <t>3.8.1_WHO</t>
  </si>
  <si>
    <t>WHO,
World Bank</t>
  </si>
  <si>
    <t>3.9.3</t>
  </si>
  <si>
    <t>WHO,
WHO-FCTC</t>
  </si>
  <si>
    <t>WHO,
UNICEF</t>
  </si>
  <si>
    <t>3.d.1</t>
  </si>
  <si>
    <t>3.d.1_WHO</t>
  </si>
  <si>
    <t>Tier II/III</t>
  </si>
  <si>
    <t>UNESCO-UIS, OECD,
World Bank,
WHO</t>
  </si>
  <si>
    <t>UNICEF, 
OECD</t>
  </si>
  <si>
    <t>OECD, 
Eurostat, 
ILO</t>
  </si>
  <si>
    <t>UNESCO-UIS, 
ITU</t>
  </si>
  <si>
    <t>4.4.1_ITU</t>
  </si>
  <si>
    <t>Tier I/II depending on indice</t>
  </si>
  <si>
    <t>World Bank,
OECD</t>
  </si>
  <si>
    <t>OECD, 
UNEP, 
UN WOMEN</t>
  </si>
  <si>
    <t xml:space="preserve">UNICEF, 
OECD, 
UNEP </t>
  </si>
  <si>
    <t>UN Women,
World Bank,
OECD Development Centre</t>
  </si>
  <si>
    <t>5.1.1_UN-Women</t>
  </si>
  <si>
    <t>UNICEF, 
UN Women, UNFPA, 
WHO,
UNODC</t>
  </si>
  <si>
    <t>UNSD, 
UNDP</t>
  </si>
  <si>
    <t>5.2.1_UN-Women</t>
  </si>
  <si>
    <t>5.2.2</t>
  </si>
  <si>
    <t>WHO, 
UNFPA, 
UN Women, 
DESA Population Division</t>
  </si>
  <si>
    <t>5.3.1_UNICEF_UN-Women</t>
  </si>
  <si>
    <t>5.3.2_UNICEF_UN-Women</t>
  </si>
  <si>
    <t>UNSD,
UN Women</t>
  </si>
  <si>
    <t>IPU, 
UN Women</t>
  </si>
  <si>
    <t>5.5.1_UN-Women_IPU</t>
  </si>
  <si>
    <t>5.5.2_ILO</t>
  </si>
  <si>
    <t>5.6.1_UN-Women_UNFPA</t>
  </si>
  <si>
    <t>5.6.2</t>
  </si>
  <si>
    <t>UN Women, 
DESA Population Division,
WHO</t>
  </si>
  <si>
    <t>5.6.2_UNFPA</t>
  </si>
  <si>
    <t>5.a.1</t>
  </si>
  <si>
    <t>UN Women,
UNSD, 
UNEP, 
World Bank, 
UN-Habitat</t>
  </si>
  <si>
    <t>15.a.1_FAO_UN-Women</t>
  </si>
  <si>
    <t>5.a.2</t>
  </si>
  <si>
    <t>World Bank, 
UN Women</t>
  </si>
  <si>
    <t>5.a.2_FAO_UN-Women</t>
  </si>
  <si>
    <t>5.b.1_ITU_UN-Women</t>
  </si>
  <si>
    <t>UN Women,
OECD,
UNDP</t>
  </si>
  <si>
    <t>5.c.1_UN-Women</t>
  </si>
  <si>
    <t>6.1.1_WHO</t>
  </si>
  <si>
    <t>6.2.1_WHO</t>
  </si>
  <si>
    <t>WHO, 
UN-Habitat,
UNSD</t>
  </si>
  <si>
    <t>UNEP,
OECD,
Eurostat</t>
  </si>
  <si>
    <t>UNEP, 
IUCN,
UNSD,
OECD,
Eurostat</t>
  </si>
  <si>
    <t>UN-Water, 
IUCN,
Ramsar</t>
  </si>
  <si>
    <t>UNESCO-IHP, 
UNECE</t>
  </si>
  <si>
    <t>UNEP,
Ramsar</t>
  </si>
  <si>
    <t>UN-Water,
IUCN</t>
  </si>
  <si>
    <t>WHO,
OECD</t>
  </si>
  <si>
    <t>UNEP,
UN-Water</t>
  </si>
  <si>
    <t xml:space="preserve">IEA, 
UN-Energy </t>
  </si>
  <si>
    <t>UNSD,
IEA,
IRENA</t>
  </si>
  <si>
    <t>World Bank, 
UN-Energy</t>
  </si>
  <si>
    <t>UNSD,
IEA</t>
  </si>
  <si>
    <t xml:space="preserve">OECD, 
IRENA </t>
  </si>
  <si>
    <t>IEA, 
UN-Energy,
UNEP</t>
  </si>
  <si>
    <t>7.b.1</t>
  </si>
  <si>
    <t>IEA</t>
  </si>
  <si>
    <t>8.10.2</t>
  </si>
  <si>
    <t>World Bank,
UNSD</t>
  </si>
  <si>
    <t>ILO,
UNICEF</t>
  </si>
  <si>
    <t>8.7.1_UNICEF</t>
  </si>
  <si>
    <t>8.8.2</t>
  </si>
  <si>
    <t>8.8.2_ILO</t>
  </si>
  <si>
    <t>8.9.1</t>
  </si>
  <si>
    <t>8.9.1_UNWTO</t>
  </si>
  <si>
    <t>8.9.2</t>
  </si>
  <si>
    <t>8.b.1</t>
  </si>
  <si>
    <t>8.b.1_ILO</t>
  </si>
  <si>
    <t>9.1.1</t>
  </si>
  <si>
    <t>UNEP,
UNECE,
ADB</t>
  </si>
  <si>
    <t>ICAO,
ITF-OECD</t>
  </si>
  <si>
    <t>UPU, 
UNEP,
UNECE</t>
  </si>
  <si>
    <t>UNIDO,
World Bank</t>
  </si>
  <si>
    <t>UNIDO, 
IEA</t>
  </si>
  <si>
    <t>9.4.1_IEA_UNIDO</t>
  </si>
  <si>
    <t>9.5.1_UNESCO-UIS</t>
  </si>
  <si>
    <t>13.2.2</t>
  </si>
  <si>
    <t>13.2.2_UNFCCC</t>
  </si>
  <si>
    <t>New deadline</t>
  </si>
  <si>
    <t>Indicator</t>
  </si>
  <si>
    <t>Custodian Agency(ies)</t>
  </si>
  <si>
    <t>Type</t>
  </si>
  <si>
    <t>Sender email</t>
  </si>
  <si>
    <t>Date of email (dd/mm/yyyy)</t>
  </si>
  <si>
    <t>Note</t>
  </si>
  <si>
    <t>File name</t>
  </si>
  <si>
    <t>Sender_name</t>
  </si>
  <si>
    <t>Sender_agency</t>
  </si>
  <si>
    <t>For compilation template</t>
  </si>
  <si>
    <t>15.9.1 (a)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 | Submitted by: Dany Ghafari, UNEP (dany.ghafari@un.org)</t>
  </si>
  <si>
    <t>1.1.1 Proportion of the population living below the international poverty line by sex, age, employment status and geographic location (urban/rural)</t>
  </si>
  <si>
    <t xml:space="preserve">World Bank
</t>
  </si>
  <si>
    <t xml:space="preserve">ILO
</t>
  </si>
  <si>
    <t>Storyline</t>
  </si>
  <si>
    <t>kapsos@ilo.org</t>
  </si>
  <si>
    <t>1.1.1_ILO</t>
  </si>
  <si>
    <t>Chart</t>
  </si>
  <si>
    <t>Data</t>
  </si>
  <si>
    <t>userajuddin@worldbank.org</t>
  </si>
  <si>
    <t>1.1.1_World Bank</t>
  </si>
  <si>
    <t>mschoch@worldbank.org</t>
  </si>
  <si>
    <t>Marta Schoch</t>
  </si>
  <si>
    <t>1.2.1 Proportion of population living below the national poverty line, by sex and age</t>
  </si>
  <si>
    <t xml:space="preserve">UNICEF
</t>
  </si>
  <si>
    <t>1.2.2 Proportion of men, women and children of all ages living in poverty in all its dimensions according to national definitions</t>
  </si>
  <si>
    <t xml:space="preserve">National Gov.
</t>
  </si>
  <si>
    <t xml:space="preserve">UNICEF,  
World Bank, 
UNDP
</t>
  </si>
  <si>
    <t>1.3.1 Proportion of population covered by social protection floors/systems, by sex, distinguishing children, unemployed persons, older persons, persons with disabilities, pregnant women, newborns, work-injury victims and the poor and the vulnerable</t>
  </si>
  <si>
    <t>d_1.3.1_ILO_2021.02.02.zip</t>
  </si>
  <si>
    <t>1.4.1 Proportion of population living in households with access to basic services</t>
  </si>
  <si>
    <t xml:space="preserve">UN-Habitat
</t>
  </si>
  <si>
    <t xml:space="preserve">UNICEF, 
WHO
</t>
  </si>
  <si>
    <t>the data came in late so we plan not to submit reports for this year. But this could be ready by late April and we can consider this for the online reporting instead.</t>
  </si>
  <si>
    <t>1.4.2 Proportion of total adult population with secure tenure rights to land, (a) with legally recognized documentation, and (b) who perceive their rights to land as secure, by sex and type of tenure</t>
  </si>
  <si>
    <t xml:space="preserve">World Bank, 
UN-Habitat
</t>
  </si>
  <si>
    <t xml:space="preserve">FAO, 
UNSD, 
UN Women, 
UNEP, 
IFAD
</t>
  </si>
  <si>
    <t>1.5.1/11.5.1/13.1.1 Number of deaths, missing persons and directly affected persons attributed to disasters per 100,000 population</t>
  </si>
  <si>
    <t xml:space="preserve">UNDRR
</t>
  </si>
  <si>
    <t xml:space="preserve">UN-Habitat, 
UNEP, 
DESA Population Division
</t>
  </si>
  <si>
    <t>galimira.markova@un.org</t>
  </si>
  <si>
    <t>chart requested</t>
  </si>
  <si>
    <t>1.5.2 Direct economic loss attributed to disasters in relation to global gross domestic product (GDP)</t>
  </si>
  <si>
    <t xml:space="preserve">UNEP, 
FAO
</t>
  </si>
  <si>
    <t>no chart in the storyline</t>
  </si>
  <si>
    <t>1.5.3/11.b.1/13.1.2 Number of countries that adopt and implement national disaster risk reduction strategies in line with the Sendai Framework for Disaster Risk Reduction 2015–2030</t>
  </si>
  <si>
    <t xml:space="preserve">UNEP
</t>
  </si>
  <si>
    <t>1.5.4/11.b.2/13.1.3 Proportion of local governments that adopt and implement local disaster risk reduction strategies in line with national disaster risk reduction strategies</t>
  </si>
  <si>
    <t>1.a.1 Total official development assistance grants from all donors that focus on poverty reduction as a share of the recipient country’s gross national income</t>
  </si>
  <si>
    <t>Tier I (provisional)</t>
  </si>
  <si>
    <t xml:space="preserve">OECD
</t>
  </si>
  <si>
    <t>Yasmin.AHMAD@oecd.org</t>
  </si>
  <si>
    <t>1.a.1_OECD</t>
  </si>
  <si>
    <t>storyline has no chart in word file</t>
  </si>
  <si>
    <t>1.a.2 Proportion of total government spending on essential services (education, health and social protection)</t>
  </si>
  <si>
    <t xml:space="preserve">Under discussion among agencies (ILO, UNESCO-UIS, WHO)
</t>
  </si>
  <si>
    <t>aiming to provided inputs no later than 23 March</t>
  </si>
  <si>
    <t>d.kuswandini@unesco.org</t>
  </si>
  <si>
    <t>1.b.1 Pro-poor public social spending</t>
  </si>
  <si>
    <t>2.1.1 Prevalence of undernourishment</t>
  </si>
  <si>
    <t xml:space="preserve">FAO
</t>
  </si>
  <si>
    <t>DorianKalamvrezos.Navarro@fao.org</t>
  </si>
  <si>
    <t>2.1.2 Prevalence of moderate or severe food insecurity in the population, based on the Food Insecurity Experience Scale (FIES)</t>
  </si>
  <si>
    <t>2.2.1 Prevalence of stunting (height for age &lt;-2 standard deviation from the median of the World Health Organization (WHO) Child Growth Standards) among children under 5 years of age</t>
  </si>
  <si>
    <t>2.2.2 Prevalence of malnutrition (weight for height &gt;+2 or &lt;-2 standard deviation from the median of the WHO Child Growth Standards) among children under 5 years of age, by type (wasting and overweight)</t>
  </si>
  <si>
    <t>2.2.3</t>
  </si>
  <si>
    <t>2.2.3 Prevalence of anaemia in women aged 15 to 49 years, by pregnancy status (percentage)</t>
  </si>
  <si>
    <t>floresm@who.int</t>
  </si>
  <si>
    <t>2.2.3_WHO</t>
  </si>
  <si>
    <t>2.3.1 Volume of production per labour unit by classes of farming/pastoral/forestry enterprise size</t>
  </si>
  <si>
    <t>d_2.3.1_FAO_2021.02.16.zip</t>
  </si>
  <si>
    <t>2.3.2 Average income of small-scale food producers, by sex and indigenous status</t>
  </si>
  <si>
    <t>d_2.3.2_FAO_2021.02.16.zip</t>
  </si>
  <si>
    <t>2.4.1 Proportion of agricultural area under productive and sustainable agriculture</t>
  </si>
  <si>
    <t>will not submit for 2021; have not reported any data yet; expect to have the first data reported in 2022</t>
  </si>
  <si>
    <t>2.5.1 Number of (a) plant and (b) animal genetic resources for food and agriculture secured in either medium- or long-term conservation facilities</t>
  </si>
  <si>
    <t xml:space="preserve"> UNEP
</t>
  </si>
  <si>
    <t>2.5.2 Proportion of local breeds classified as being at risk of extinction</t>
  </si>
  <si>
    <t>2.a.1 The agriculture orientation index for government expenditures</t>
  </si>
  <si>
    <t>d_2.a.1_FAO_2021.02.16.zip</t>
  </si>
  <si>
    <t>2.a.2 Total official flows (official development assistance plus other official flows) to the agriculture sector</t>
  </si>
  <si>
    <t>2.b.1 Agricultural export subsidies</t>
  </si>
  <si>
    <t xml:space="preserve">WTO
</t>
  </si>
  <si>
    <t>samuel.munyaneza@unctad.org</t>
  </si>
  <si>
    <t>2.b.1_UNCTAD</t>
  </si>
  <si>
    <t>2.c.1 Indicator of food price anomalies</t>
  </si>
  <si>
    <t>d_2.c.1_FAO_2021.02.16.zip</t>
  </si>
  <si>
    <t>3.1.1 Maternal mortality ratio</t>
  </si>
  <si>
    <t xml:space="preserve">WHO
</t>
  </si>
  <si>
    <t xml:space="preserve">UNICEF,
UNFPA, 
DESA Population Division, 
World Bank
</t>
  </si>
  <si>
    <t>cresswellj@who.int</t>
  </si>
  <si>
    <t>3.1.2 Proportion of births attended by skilled health personnel</t>
  </si>
  <si>
    <t xml:space="preserve">UNFPA
</t>
  </si>
  <si>
    <t>lcarvajal@unicef.org</t>
  </si>
  <si>
    <t>3.2.1 Under‑5 mortality rate</t>
  </si>
  <si>
    <t xml:space="preserve">DESA Population Division, 
World Bank,
WHO
</t>
  </si>
  <si>
    <t>dsharrow@unicef.org</t>
  </si>
  <si>
    <t>David Sharrow</t>
  </si>
  <si>
    <t>3.2.2 Neonatal mortality rate</t>
  </si>
  <si>
    <t>3.2.2_WHO_UNICEF</t>
  </si>
  <si>
    <t>3.3.1 Number of new HIV infections per 1,000 uninfected population, by sex, age and key populations</t>
  </si>
  <si>
    <t xml:space="preserve">UNAIDS
</t>
  </si>
  <si>
    <t xml:space="preserve">WHO, 
UNFPA
</t>
  </si>
  <si>
    <t>DaherJ@unaids.org</t>
  </si>
  <si>
    <t>3.3.2 Tuberculosis incidence per 100,000 population</t>
  </si>
  <si>
    <t>GlaziouP@who.int</t>
  </si>
  <si>
    <t>timimih@who.int</t>
  </si>
  <si>
    <t>3.3.3 Malaria incidence per 1,000 population</t>
  </si>
  <si>
    <t>apontej@who.int</t>
  </si>
  <si>
    <t>3.3.4 Hepatitis B incidence per 100,000 population</t>
  </si>
  <si>
    <t>3.3.5 Number of people requiring interventions against neglected tropical diseases</t>
  </si>
  <si>
    <t>mikhailova@who.int</t>
  </si>
  <si>
    <t>3.4.1 Mortality rate attributed to cardiovascular disease, cancer, diabetes or chronic respiratory disease</t>
  </si>
  <si>
    <t>hoj@who.int</t>
  </si>
  <si>
    <t>3.4.1_WHO</t>
  </si>
  <si>
    <t>d_3.4.1_WHO_2021.02.16.zip</t>
  </si>
  <si>
    <t>3.4.2 Suicide mortality rate</t>
  </si>
  <si>
    <t>3.5.1 Coverage of treatment interventions (pharmacological, psychosocial and rehabilitation and aftercare services) for substance use disorders</t>
  </si>
  <si>
    <t xml:space="preserve">WHO,
UNODC
</t>
  </si>
  <si>
    <t>3.5.2 Alcohol per capita consumption (aged 15 years and older) within a calendar year in litres of pure alcohol</t>
  </si>
  <si>
    <t>fleischmanna@who.int</t>
  </si>
  <si>
    <t>3.6.1 Death rate due to road traffic injuries</t>
  </si>
  <si>
    <t xml:space="preserve">UNECE
</t>
  </si>
  <si>
    <t>iaychk@who.int</t>
  </si>
  <si>
    <t>3.7.1 Proportion of women of reproductive age (aged 15–49 years) who have their need for family planning satisfied with modern methods</t>
  </si>
  <si>
    <t xml:space="preserve">DESA Population Division
</t>
  </si>
  <si>
    <t xml:space="preserve">UNFPA, 
WHO
</t>
  </si>
  <si>
    <t>kantorova@un.org</t>
  </si>
  <si>
    <t>3.7.2 Adolescent birth rate (aged 10–14 years; aged 15–19 years) per 1,000 women in that age group</t>
  </si>
  <si>
    <t>schmidk@un.org</t>
  </si>
  <si>
    <t>kisambira@un.org</t>
  </si>
  <si>
    <t>R was used for the chart in the storyline file; Excel only has the data used</t>
  </si>
  <si>
    <t>Stephen Kisambira</t>
  </si>
  <si>
    <t>DESA_PopDiv</t>
  </si>
  <si>
    <t>3.8.1 Coverage of essential health services</t>
  </si>
  <si>
    <t xml:space="preserve">UNICEF, 
UNFPA, 
DESA Population Division
</t>
  </si>
  <si>
    <t>3.8.2 Proportion of population with large household expenditures on health as a share of total household expenditure or income</t>
  </si>
  <si>
    <t xml:space="preserve">WHO,
World Bank
</t>
  </si>
  <si>
    <t>uhc_stats@who.int</t>
  </si>
  <si>
    <t>3.9.1 Mortality rate attributed to household and ambient air pollution</t>
  </si>
  <si>
    <t>bonjourso@who.int</t>
  </si>
  <si>
    <t>chart file originally .csv; only has the raw data</t>
  </si>
  <si>
    <t>3.9.2 Mortality rate attributed to unsafe water, unsafe sanitation and lack of hygiene (exposure to unsafe Water, Sanitation and Hygiene for All (WASH) services)</t>
  </si>
  <si>
    <t>3.9.3 Mortality rate attributed to unintentional poisoning</t>
  </si>
  <si>
    <t>pruessa@who.int</t>
  </si>
  <si>
    <t>3.9.3_WHO</t>
  </si>
  <si>
    <t>3.a.1 Age-standardized prevalence of current tobacco use among persons aged 15 years and older</t>
  </si>
  <si>
    <t xml:space="preserve">WHO,
WHO-FCTC
</t>
  </si>
  <si>
    <t>3.b.1 Proportion of the target population covered by all vaccines included in their national programme</t>
  </si>
  <si>
    <t xml:space="preserve">WHO,
UNICEF
</t>
  </si>
  <si>
    <t>3.b.2 Total net official development assistance to medical research and basic health sectors</t>
  </si>
  <si>
    <t>3.b.3 Proportion of health facilities that have a core set of relevant essential medicines available and affordable on a sustainable basis</t>
  </si>
  <si>
    <t>3.c.1 Health worker density and distribution</t>
  </si>
  <si>
    <t>KunjumenT@who.int</t>
  </si>
  <si>
    <t>d_3.c.1_WHO_2021.02.10.zip</t>
  </si>
  <si>
    <t>3.d.1 International Health Regulations (IHR) capacity and health emergency preparedness</t>
  </si>
  <si>
    <t>3.d.2</t>
  </si>
  <si>
    <t>3.d.2 Percentage of bloodstream infections due to selected antimicrobial-resistant organisms</t>
  </si>
  <si>
    <t>requested storyline deadline extension to 19 March; also inquiring if ok to present regional results since the regional numbers are NOT population weight averages</t>
  </si>
  <si>
    <t>4.1.1 Proportion of children and young people (a) in grades 2/3; (b) at the end of primary; and (c) at the end of lower secondary achieving at least a minimum proficiency level in (i) reading and (ii) mathematics, by sex</t>
  </si>
  <si>
    <t xml:space="preserve">UNESCO-UIS
</t>
  </si>
  <si>
    <t>4.1.1_UNESCO</t>
  </si>
  <si>
    <t>4.1.2</t>
  </si>
  <si>
    <t>4.1.2 Completion rate (primary education, lower secondary education, upper secondary education)</t>
  </si>
  <si>
    <t>4.1.2_UNESCO</t>
  </si>
  <si>
    <t>d_4.1.2_UNESCO_2021.02.22.zip</t>
  </si>
  <si>
    <t>4.2.1 Proportion of children aged 24–59 months who are developmentally on track in health, learning and psychosocial well-being, by sex</t>
  </si>
  <si>
    <t xml:space="preserve">UNESCO-UIS, OECD,
World Bank,
WHO
</t>
  </si>
  <si>
    <t>ccappa@unicef.org</t>
  </si>
  <si>
    <t>4.2.2 Participation rate in organized learning (one year before the official primary entry age), by sex</t>
  </si>
  <si>
    <t xml:space="preserve">UNICEF, 
OECD
</t>
  </si>
  <si>
    <t>4.2.2_UNESCO</t>
  </si>
  <si>
    <t>4.3.1 Participation rate of youth and adults in formal and non-formal education and training in the previous 12 months, by sex</t>
  </si>
  <si>
    <t xml:space="preserve">OECD, 
Eurostat, 
ILO
</t>
  </si>
  <si>
    <t>4.3.1_UNESCO</t>
  </si>
  <si>
    <t>4.4.1 Proportion of youth and adults with information and communications technology (ICT) skills, by type of skill</t>
  </si>
  <si>
    <t xml:space="preserve">UNESCO-UIS, 
ITU
</t>
  </si>
  <si>
    <t>martin.schaaper@itu.int</t>
  </si>
  <si>
    <t>per storyline, there is no chart</t>
  </si>
  <si>
    <t>esperanza.magpantay@itu.int</t>
  </si>
  <si>
    <t>4.5.1 Parity indices (female/male, rural/urban, bottom/top wealth quintile and others such as disability status, indigenous peoples and conflict-affected, as data become available) for all education indicators on this list that can be disaggregated</t>
  </si>
  <si>
    <t>4.5.1_UNESCO</t>
  </si>
  <si>
    <t>d_4.5.1_UNESCO_2021.02.22.zip</t>
  </si>
  <si>
    <t>4.6.1 Proportion of population in a given age group achieving at least a fixed level of proficiency in functional (a) literacy and (b) numeracy skills, by sex</t>
  </si>
  <si>
    <t xml:space="preserve">World Bank,
OECD
</t>
  </si>
  <si>
    <t>4.6.1_UNESCO</t>
  </si>
  <si>
    <t>4.7.1/12.8.1/13.3.1 Extent to which (i) global citizenship education and (ii) education for sustainable development are mainstreamed in (a) national education policies; (b) curricula; (c) teacher education; and (d) student assessment</t>
  </si>
  <si>
    <t xml:space="preserve">OECD, 
UNEP, 
UN WOMEN
</t>
  </si>
  <si>
    <t>will not submit anything new for 2021; the data collection for this indicator is not yet complete</t>
  </si>
  <si>
    <t>4.a.1 Proportion of schools offering basic services, by type of service</t>
  </si>
  <si>
    <t xml:space="preserve">UNICEF, 
OECD, 
UNEP 
</t>
  </si>
  <si>
    <t>4.a.1_UNESCO</t>
  </si>
  <si>
    <t>d_4.a.1_UNESCO_2021.02.22.zip</t>
  </si>
  <si>
    <t>4.b.1 Volume of official development assistance flows for scholarships by sector and type of study</t>
  </si>
  <si>
    <t>4.c.1 Proportion of teachers with the minimum required qualifications, by education level</t>
  </si>
  <si>
    <t>4.c.1_UNESCO</t>
  </si>
  <si>
    <t>5.1.1 Whether or not legal frameworks are in place to promote, enforce and monitor equality and non‑discrimination on the basis of sex</t>
  </si>
  <si>
    <t xml:space="preserve">UN Women,
World Bank,
OECD Development Centre
</t>
  </si>
  <si>
    <t xml:space="preserve">OHCHR
</t>
  </si>
  <si>
    <t>janette.amer@unwomen.org; ginette.azcona@unwomen.org</t>
  </si>
  <si>
    <t>Janette submitted short storyline; Ginette submitted medium storyline</t>
  </si>
  <si>
    <t>Janette Amer, Ginette Azcona</t>
  </si>
  <si>
    <t>ginette.azcona@unwomen.org</t>
  </si>
  <si>
    <t>janette.amer@unwomen.org</t>
  </si>
  <si>
    <t>5.2.1 Proportion of ever-partnered women and girls aged 15 years and older subjected to physical, sexual or psychological violence by a current or former intimate partner in the previous 12 months, by form of violence and by age</t>
  </si>
  <si>
    <t xml:space="preserve">UNICEF, 
UN Women, UNFPA, 
WHO,
UNODC
</t>
  </si>
  <si>
    <t xml:space="preserve">UNSD, 
UNDP
</t>
  </si>
  <si>
    <t>5.2.1 and 5.2.2 combined, medium only; ask for chart file</t>
  </si>
  <si>
    <t>5.2.2 Proportion of women and girls aged 15 years and older subjected to sexual violence by persons other than an intimate partner in the previous 12 months, by age and place of occurrence</t>
  </si>
  <si>
    <t>5.2.2_UN-Women</t>
  </si>
  <si>
    <t>5.3.1 Proportion of women aged 20–24 years who were married or in a union before age 15 and before age 18</t>
  </si>
  <si>
    <t xml:space="preserve">WHO, 
UNFPA, 
UN Women, 
DESA Population Division
</t>
  </si>
  <si>
    <t>medium only</t>
  </si>
  <si>
    <t>cmurray@unicef.org</t>
  </si>
  <si>
    <t>d_5.3.1_UNICEF_2021.02.17.zip</t>
  </si>
  <si>
    <t>5.3.2 Proportion of girls and women aged 15–49 years who have undergone female genital mutilation/cutting, by age</t>
  </si>
  <si>
    <t>5.4.1 Proportion of time spent on unpaid domestic and care work, by sex, age and location</t>
  </si>
  <si>
    <t xml:space="preserve">UNSD,
UN Women
</t>
  </si>
  <si>
    <t>soon, per Ginnette email 16 March</t>
  </si>
  <si>
    <t>5.5.1 Proportion of seats held by women in (a) national parliaments and (b) local governments</t>
  </si>
  <si>
    <t xml:space="preserve">IPU, 
UN Women
</t>
  </si>
  <si>
    <t>ionica.berevoescu@unwomen.org; ginette.azcona@unwomen.org</t>
  </si>
  <si>
    <t>5.5.1_UN Women</t>
  </si>
  <si>
    <t>Ionica submitted short storyline; Ginette submitted medium storyline (with placeholders)</t>
  </si>
  <si>
    <t>Ionica Berevoescu, Ginette Azcona</t>
  </si>
  <si>
    <t>5.5.2 Proportion of women in managerial positions</t>
  </si>
  <si>
    <t>zipped file</t>
  </si>
  <si>
    <t>d_5.5.2_ILO_2021.02.15.zip</t>
  </si>
  <si>
    <t>5.6.1 Proportion of women aged 15–49 years who make their own informed decisions regarding sexual relations, contraceptive use and reproductive health care</t>
  </si>
  <si>
    <t xml:space="preserve">UN Women 
</t>
  </si>
  <si>
    <t>liang@unfpa.org</t>
  </si>
  <si>
    <t>5.6.2 Number of countries with laws and regulations that guarantee full and equal access to women and men aged 15 years and older to sexual and reproductive health care, information and education</t>
  </si>
  <si>
    <t xml:space="preserve">UN Women, 
DESA Population Division,
WHO
</t>
  </si>
  <si>
    <t>5.a.1 (a) Proportion of total agricultural population with ownership or secure rights over agricultural land, by sex; and (b) share of women among owners or rights-bearers of agricultural land, by type of tenure</t>
  </si>
  <si>
    <t xml:space="preserve">UN Women,
UNSD, 
UNEP, 
World Bank, 
UN-Habitat
</t>
  </si>
  <si>
    <t>5.a.1_FAO</t>
  </si>
  <si>
    <t>5.a.2 Proportion of countries where the legal framework (including customary law) guarantees women’s equal rights to land ownership and/or control</t>
  </si>
  <si>
    <t xml:space="preserve">World Bank, 
UN Women
</t>
  </si>
  <si>
    <t>5.a.2_FAO</t>
  </si>
  <si>
    <t>5.b.1 Proportion of individuals who own a mobile telephone, by sex</t>
  </si>
  <si>
    <t xml:space="preserve">ITU
</t>
  </si>
  <si>
    <t>sent with joint SDG submission by Ginette</t>
  </si>
  <si>
    <t>5.c.1 Proportion of countries with systems to track and make public allocations for gender equality and women’s empowerment</t>
  </si>
  <si>
    <t xml:space="preserve">UN Women,
OECD,
UNDP
</t>
  </si>
  <si>
    <t>katherine.gifford@unwomen.org; ginette.azcona@unwomen.org</t>
  </si>
  <si>
    <t>Katherine submitted short storyline; Ginette submitted medium storyline</t>
  </si>
  <si>
    <t>Katherine Gifford, Ginette Azcona</t>
  </si>
  <si>
    <t>katherine.gifford@unwomen.org</t>
  </si>
  <si>
    <t>6.1.1 Proportion of population using safely managed drinking water services</t>
  </si>
  <si>
    <t xml:space="preserve">UNEP, 
UN-Habitat
</t>
  </si>
  <si>
    <t>tslaymaker@unicef.org</t>
  </si>
  <si>
    <t>6.1.1_UNICEF</t>
  </si>
  <si>
    <t>6.2.1 Proportion of population using (a) safely managed sanitation services and (b) a hand-washing facility with soap and water</t>
  </si>
  <si>
    <t>6.2.1_UNICEF</t>
  </si>
  <si>
    <t>6.3.1 Proportion of domestic and industrial wastewater flows safely treated</t>
  </si>
  <si>
    <t xml:space="preserve">WHO, 
UN-Habitat,
UNSD
</t>
  </si>
  <si>
    <t xml:space="preserve">UNEP,
OECD,
Eurostat
</t>
  </si>
  <si>
    <t>johnstonr@who.int</t>
  </si>
  <si>
    <t>6.3.1_UN-Habitat_WHO_UNSD</t>
  </si>
  <si>
    <t>c_6.3.1_UN-Habitat_WHO_UNSD_2021.03.02.xlsx</t>
  </si>
  <si>
    <t>6.3.2 Proportion of bodies of water with good ambient water quality</t>
  </si>
  <si>
    <t xml:space="preserve">UN-Water
</t>
  </si>
  <si>
    <t>dany.ghafari@un.org</t>
  </si>
  <si>
    <t>6.4.1 Change in water-use efficiency over time</t>
  </si>
  <si>
    <t xml:space="preserve">UNEP, 
IUCN,
UNSD,
OECD,
Eurostat
</t>
  </si>
  <si>
    <t>6.4.2 Level of water stress: freshwater withdrawal as a proportion of available freshwater resources</t>
  </si>
  <si>
    <t>6.5.1 Degree of integrated water resources management</t>
  </si>
  <si>
    <t xml:space="preserve">UN-Water, 
IUCN,
Ramsar
</t>
  </si>
  <si>
    <t>6.5.2 Proportion of transboundary basin area with an operational arrangement for water cooperation</t>
  </si>
  <si>
    <t xml:space="preserve">UNESCO-IHP, 
UNECE
</t>
  </si>
  <si>
    <t>sarah.tiefenauer-linardon@un.org</t>
  </si>
  <si>
    <t>6.6.1 Change in the extent of water-related ecosystems over time</t>
  </si>
  <si>
    <t xml:space="preserve">UNEP,
Ramsar
</t>
  </si>
  <si>
    <t xml:space="preserve">UN-Water,
IUCN
</t>
  </si>
  <si>
    <t>6.a.1 Amount of water- and sanitation-related official development assistance that is part of a government-coordinated spending plan</t>
  </si>
  <si>
    <t xml:space="preserve">WHO,
OECD
</t>
  </si>
  <si>
    <t xml:space="preserve">UNEP,
UN-Water
</t>
  </si>
  <si>
    <t>takanem@who.int</t>
  </si>
  <si>
    <t>6.b.1 Proportion of local administrative units with established and operational policies and procedures for participation of local communities in water and sanitation management</t>
  </si>
  <si>
    <t>7.1.1 Proportion of population with access to electricity</t>
  </si>
  <si>
    <t xml:space="preserve">IEA, 
UN-Energy 
</t>
  </si>
  <si>
    <t>jbesnard@worldbank.org</t>
  </si>
  <si>
    <t>7.1.2 Proportion of population with primary reliance on clean fuels and technology</t>
  </si>
  <si>
    <t xml:space="preserve">UN-Energy
</t>
  </si>
  <si>
    <t>adairrohanih@who.int</t>
  </si>
  <si>
    <t>lucioi@who.int</t>
  </si>
  <si>
    <t>Itzel Lucio Martínez</t>
  </si>
  <si>
    <t>7.2.1 Renewable energy share in the total final energy consumption</t>
  </si>
  <si>
    <t xml:space="preserve">UNSD,
IEA,
IRENA
</t>
  </si>
  <si>
    <t xml:space="preserve">World Bank, 
UN-Energy
</t>
  </si>
  <si>
    <t>Kieran.MCNAMARA@iea.org</t>
  </si>
  <si>
    <t>Kieran McNamara</t>
  </si>
  <si>
    <t>Pouya.TAGHAVI-MOHARAMLI@iea.org</t>
  </si>
  <si>
    <t>7.3.1 Energy intensity measured in terms of primary energy and GDP</t>
  </si>
  <si>
    <t xml:space="preserve">UNSD,
IEA
</t>
  </si>
  <si>
    <t>7.a.1 International financial flows to developing countries in support of clean energy research and development and renewable energy production, including in hybrid systems</t>
  </si>
  <si>
    <t xml:space="preserve">OECD, 
IRENA 
</t>
  </si>
  <si>
    <t xml:space="preserve">IEA, 
UN-Energy,
UNEP
</t>
  </si>
  <si>
    <t>GEscamilla@irena.org</t>
  </si>
  <si>
    <t>AWhiteman@irena.org</t>
  </si>
  <si>
    <t>7.b.1/12.a.1  Installed renewable energy-generating capacity in developing countries (in watts per capita)</t>
  </si>
  <si>
    <t>IRENA</t>
  </si>
  <si>
    <t>7.b.1_IRENA</t>
  </si>
  <si>
    <t>8.1.1 Annual growth rate of real GDP per capita</t>
  </si>
  <si>
    <t xml:space="preserve">UNSD
</t>
  </si>
  <si>
    <t>smith33@un.org</t>
  </si>
  <si>
    <t>8.2.1 Annual growth rate of real GDP per employed person</t>
  </si>
  <si>
    <t xml:space="preserve">World Bank,
UNSD
</t>
  </si>
  <si>
    <t>8.3.1 Proportion of informal employment in total employment, by sector and sex</t>
  </si>
  <si>
    <t>8.4.1/12.2.1 Material footprint, material footprint per capita, and material footprint per GDP</t>
  </si>
  <si>
    <t>8.4.2/12.2.2 Domestic material consumption, domestic material consumption per capita, and domestic material consumption per GDP</t>
  </si>
  <si>
    <t>8.5.1 Average hourly earnings of employees, by sex, age, occupation and persons with disabilities</t>
  </si>
  <si>
    <t>8.5.2 Unemployment rate, by sex, age and persons with disabilities</t>
  </si>
  <si>
    <t>d_8.5.2_ILO_2021.02.15.zip</t>
  </si>
  <si>
    <t>8.6.1 Proportion of youth (aged 15–24 years) not in education, employment or training</t>
  </si>
  <si>
    <t>8.7.1 Proportion and number of children aged 5–17 years engaged in child labour, by sex and age</t>
  </si>
  <si>
    <t xml:space="preserve">ILO,
UNICEF
</t>
  </si>
  <si>
    <t>d_8.7.1_UNICEF_2021.02.17.zip</t>
  </si>
  <si>
    <t>8.8.1 Fatal and non-fatal occupational injuries per 100,000 workers, by sex and migrant status</t>
  </si>
  <si>
    <t>d_8.8.1_ILO_2021.02.15.zip</t>
  </si>
  <si>
    <t>8.8.2 Level of national compliance with labour rights (freedom of association and collective bargaining) based on International Labour Organization (ILO) textual sources and national legislation, by sex and migrant status</t>
  </si>
  <si>
    <t>8.9.1 Tourism direct GDP as a proportion of total GDP and in growth rate</t>
  </si>
  <si>
    <t xml:space="preserve">UNWTO
</t>
  </si>
  <si>
    <t>hepstein@unwto.org</t>
  </si>
  <si>
    <t>8.10.1 (a) Number of commercial bank branches per 100,000 adults and (b) number of automated teller machines (ATMs) per 100,000 adults</t>
  </si>
  <si>
    <t xml:space="preserve">IMF
</t>
  </si>
  <si>
    <t xml:space="preserve">UNCDF
</t>
  </si>
  <si>
    <t>STAFAS@imf.org</t>
  </si>
  <si>
    <t>8.10.2 Proportion of adults (15 years and older) with an account at a bank or other financial institution or with a mobile-money-service provider</t>
  </si>
  <si>
    <t>8.10.2_WorldBank</t>
  </si>
  <si>
    <t>8.a.1 Aid for Trade commitments and disbursements</t>
  </si>
  <si>
    <t xml:space="preserve">WTO-EIF
</t>
  </si>
  <si>
    <t>8.b.1 Existence of a developed and operationalized national strategy for youth employment, as a distinct strategy or as part of a national employment strategy</t>
  </si>
  <si>
    <t>9.1.1 Proportion of the rural population who live within 2 km of an all-season road</t>
  </si>
  <si>
    <t xml:space="preserve">UNEP,
UNECE,
ADB
</t>
  </si>
  <si>
    <t>9.1.2 Passenger and freight volumes, by mode of transport</t>
  </si>
  <si>
    <t xml:space="preserve">ICAO,
ITF-OECD
</t>
  </si>
  <si>
    <t xml:space="preserve">UPU, 
UNEP,
UNECE
</t>
  </si>
  <si>
    <t>ACombes@icao.int</t>
  </si>
  <si>
    <t>s_9.1.2_ICAO_2021.03.01.zip</t>
  </si>
  <si>
    <t>c_9.1.2_ICAO_2021.03.01.zip</t>
  </si>
  <si>
    <t>9.2.1 Manufacturing value added as a proportion of GDP and per capita</t>
  </si>
  <si>
    <t xml:space="preserve">UNIDO
</t>
  </si>
  <si>
    <t>P.KYNCLOVA@unido.org</t>
  </si>
  <si>
    <t>d_9.2.1_UNIDO_2021.02.15.zip</t>
  </si>
  <si>
    <t>9.2.2 Manufacturing employment as a proportion of total employment</t>
  </si>
  <si>
    <t>9.3.1 Proportion of small-scale industries in total industry value added</t>
  </si>
  <si>
    <t>9.3.2 Proportion of small-scale industries with a loan or line of credit</t>
  </si>
  <si>
    <t xml:space="preserve">UNIDO,
World Bank
</t>
  </si>
  <si>
    <t>9.4.1 CO2 emission per unit of value added</t>
  </si>
  <si>
    <t xml:space="preserve">UNIDO, 
IEA
</t>
  </si>
  <si>
    <t>d_9.4.1_IEA_UNIDO_2021.02.15.zip</t>
  </si>
  <si>
    <t>9.5.1 Research and development expenditure as a proportion of GDP</t>
  </si>
  <si>
    <t>9.5.2 Researchers (in full-time equivalent) per million inhabitants</t>
  </si>
  <si>
    <t>9.5.2_UNESCO</t>
  </si>
  <si>
    <t>9.a.1 Total official international support (official development assistance plus other official flows) to infrastructure</t>
  </si>
  <si>
    <t>9.b.1 Proportion of medium and high-tech industry value added in total value added</t>
  </si>
  <si>
    <t>9.c.1 Proportion of population covered by a mobile network, by technology</t>
  </si>
  <si>
    <t>10.1.1 Growth rates of household expenditure or income per capita among the bottom 40 per cent of the population and the total population</t>
  </si>
  <si>
    <t>10.2.1 Proportion of people living below 50 per cent of median income, by sex, age and persons with disabilities</t>
  </si>
  <si>
    <t>10.2.1_World Bank</t>
  </si>
  <si>
    <t>10.3.1/16.b.1 Proportion of population reporting having personally felt discriminated against or harassed in the previous 12 months on the basis of a ground of discrimination prohibited under international human rights law</t>
  </si>
  <si>
    <t>gsteffan@ohchr.org</t>
  </si>
  <si>
    <t>update of data in storyline by 15 April; no chart in the storyline</t>
  </si>
  <si>
    <t>10.4.1 Labour share of GDP</t>
  </si>
  <si>
    <t>10.4.2</t>
  </si>
  <si>
    <t>10.4.2 Redistributive impact of fiscal policy</t>
  </si>
  <si>
    <t>10.4.2_World Bank</t>
  </si>
  <si>
    <t>afuchs@worldbank.org</t>
  </si>
  <si>
    <t>10.5.1 Financial Soundness Indicators</t>
  </si>
  <si>
    <t>PKhay@imf.org</t>
  </si>
  <si>
    <t>10.6.1/16.8.1 Proportion of members and voting rights of developing countries in international organizations</t>
  </si>
  <si>
    <t xml:space="preserve">DESA/FFDO
</t>
  </si>
  <si>
    <t>10.7.1 Recruitment cost borne by employee as a proportion of monthly income earned in country of destination</t>
  </si>
  <si>
    <t xml:space="preserve">ILO,
World Bank
</t>
  </si>
  <si>
    <t>10.7.2 Number of countries with migration policies that facilitate orderly, safe, regular and responsible migration and mobility of people</t>
  </si>
  <si>
    <t xml:space="preserve">DESA Population Division,
IOM
</t>
  </si>
  <si>
    <t xml:space="preserve">World Bank, 
Global Migration Group,
UNHCR,
UNODC,
OECD
</t>
  </si>
  <si>
    <t>mishrav@un.org</t>
  </si>
  <si>
    <t>10.7.2_UNDESA_IOM</t>
  </si>
  <si>
    <t>menozzi@un.org</t>
  </si>
  <si>
    <t>10.7.3</t>
  </si>
  <si>
    <t>10.7.3 Number of people who died or disappeared in the process of migration towards an international destination</t>
  </si>
  <si>
    <t>IOM</t>
  </si>
  <si>
    <t>10.7.4</t>
  </si>
  <si>
    <t>10.7.4 Proportion of the population who are refugees, by country of origin</t>
  </si>
  <si>
    <t>UNHCR</t>
  </si>
  <si>
    <t>saiovici@unhcr.org</t>
  </si>
  <si>
    <t>10.7.4_UNHCR</t>
  </si>
  <si>
    <t>10.a.1 Proportion of tariff lines applied to imports from least developed countries and developing countries with zero-tariff</t>
  </si>
  <si>
    <t xml:space="preserve">ITC,
UNCTAD,
WTO
</t>
  </si>
  <si>
    <t>10.a.1_UNCTAD</t>
  </si>
  <si>
    <t>10.b.1 Total resource flows for development, by recipient and donor countries and type of flow (e.g. official development assistance, foreign direct investment and other flows)</t>
  </si>
  <si>
    <t>10.c.1 Remittance costs as a proportion of the amount remitted</t>
  </si>
  <si>
    <t>10.c.1_WorldBank</t>
  </si>
  <si>
    <t>11.1.1 Proportion of urban population living in slums, informal settlements or inadequate housing</t>
  </si>
  <si>
    <t>robert.ndugwa@un.org</t>
  </si>
  <si>
    <t>2020 was a challenging year, so we have not had plenty of new data updates from countries.</t>
  </si>
  <si>
    <t>11.2.1 Proportion of population that has convenient access to public transport, by sex, age and persons with disabilities</t>
  </si>
  <si>
    <t xml:space="preserve">UNEP,
UNECE
</t>
  </si>
  <si>
    <t>11.3.1 Ratio of land consumption rate to population growth rate</t>
  </si>
  <si>
    <t>11.3.2 Proportion of cities with a direct participation structure of civil society in urban planning and management that operate regularly and democratically</t>
  </si>
  <si>
    <t>11.4.1 Total per capita expenditure on the preservation, protection and conservation of all cultural and natural heritage, by source of funding (public, private), type of heritage (cultural, natural) and level of government (national, regional, and local/municipal)</t>
  </si>
  <si>
    <t xml:space="preserve">IUCN
</t>
  </si>
  <si>
    <t xml:space="preserve">UN-Habitat, 
UNEP
</t>
  </si>
  <si>
    <t>11.5.2 Direct economic loss in relation to global GDP, damage to critical infrastructure and number of disruptions to basic services, attributed to disasters</t>
  </si>
  <si>
    <t>11.6.1 Proportion of municipal solid waste collected and managed in controlled facilities out of total municipal waste generated, by cities</t>
  </si>
  <si>
    <t xml:space="preserve">UN-Habitat,
UNSD
</t>
  </si>
  <si>
    <t>11.6.2 Annual mean levels of fine particulate matter (e.g. PM2.5 and PM10) in cities (population weighted)</t>
  </si>
  <si>
    <t xml:space="preserve">UN-Habitat,
UNEP, 
OECD
</t>
  </si>
  <si>
    <t>11.7.1 Average share of the built-up area of cities that is open space for public use for all, by sex, age and persons with disabilities</t>
  </si>
  <si>
    <t>11.7.2 Proportion of persons victim of physical or sexual harassment, by sex, age, disability status and place of occurrence, in the previous 12 months</t>
  </si>
  <si>
    <t xml:space="preserve">UNODC
</t>
  </si>
  <si>
    <t xml:space="preserve">UN Women, 
UN-Habitat
</t>
  </si>
  <si>
    <t>delay 3/19/2021</t>
  </si>
  <si>
    <t>11.a.1 Number of countries that have national urban policies or regional development plans that (a) respond to population dynamics; (b) ensure balanced territorial development; and (c) increase local fiscal space</t>
  </si>
  <si>
    <t>12.1.1 Number of countries developing, adopting or implementing policy instruments aimed at supporting the shift to sustainable consumption and production</t>
  </si>
  <si>
    <t>12.3.1 (a) Food loss index and (b) food waste index</t>
  </si>
  <si>
    <t xml:space="preserve">FAO, 
UNEP
</t>
  </si>
  <si>
    <t>12.4.1 Number of parties to international multilateral environmental agreements on hazardous waste, and other chemicals that meet their commitments and obligations in transmitting information as required by each relevant agreement</t>
  </si>
  <si>
    <t>12.4.2 (a) Hazardous waste generated per capita; and (b) proportion of hazardous waste treated, by type of treatment</t>
  </si>
  <si>
    <t xml:space="preserve">UNSD, 
UNEP
</t>
  </si>
  <si>
    <t xml:space="preserve">OECD,
Eurostat,
UNU
</t>
  </si>
  <si>
    <t>delay 3/22/2021</t>
  </si>
  <si>
    <t>12.5.1 National recycling rate, tons of material recycled</t>
  </si>
  <si>
    <t xml:space="preserve">UNSD,
UNEP
</t>
  </si>
  <si>
    <t>12.5.1_UNEP</t>
  </si>
  <si>
    <t>12.6.1 Number of companies publishing sustainability reports</t>
  </si>
  <si>
    <t xml:space="preserve">UNEP,  
UNCTAD
</t>
  </si>
  <si>
    <t>tatiana.krylova@un.org</t>
  </si>
  <si>
    <t>12.7.1 Degree of sustainable public procurement policies and action plan implementation</t>
  </si>
  <si>
    <t>12.7.1_UNEP</t>
  </si>
  <si>
    <t>12.a.1_IRENA</t>
  </si>
  <si>
    <t>12.b.1 Implementation of standard accounting tools to monitor the economic and environmental aspects of tourism sustainability</t>
  </si>
  <si>
    <t>12.c.1 Amount of fossil-fuel subsidies (production and consumption) per unit of GDP</t>
  </si>
  <si>
    <t xml:space="preserve">WMO, 
UNFCCC, 
UNEP
</t>
  </si>
  <si>
    <t xml:space="preserve">UN-Habitat,
UNEP
</t>
  </si>
  <si>
    <t>13.2.1 Number of countries with nationally determined contributions, long-term strategies, national adaptation plans and adaptation communications, as reported to the secretariat of the United Nations Framework Convention on Climate Change</t>
  </si>
  <si>
    <t xml:space="preserve">UNFCCC
</t>
  </si>
  <si>
    <t>as per 10 March email, will provide storyline at the soonest</t>
  </si>
  <si>
    <t>LKogler@unfccc.int</t>
  </si>
  <si>
    <t>13.2.2 Total greenhouse gas emissions per year</t>
  </si>
  <si>
    <t>Per UNFCCC, Annex I Parties must submit their annual GHG inventory by 15 April. For this year, we will receive data for the period 1990-2019. These submissions would affect data for indicator 13.2.2 and I hope to be able to give you an updated dataset in the week of 19 April</t>
  </si>
  <si>
    <t>13.a.1 Amounts provided and mobilized in United States dollars per year in relation to the continued existing collective mobilization goal of the $100 billion commitment through to 2025</t>
  </si>
  <si>
    <t>13.b.1 Number of least developed countries and small island developing States with nationally determined contributions, long-term strategies, national adaptation plans and adaptation communications, as reported to the secretariat of the United Nations Framework Convention on Climate Change</t>
  </si>
  <si>
    <t>14.1.1 (a) Index of coastal eutrophication; and (b) plastic debris density</t>
  </si>
  <si>
    <t xml:space="preserve">IOC-UNESCO,
IMO,
FAO
</t>
  </si>
  <si>
    <t>14.1.1_UNEP</t>
  </si>
  <si>
    <t>14.2.1 Number of countries using ecosystem-based approaches to managing marine areas</t>
  </si>
  <si>
    <t xml:space="preserve">IOC-UNESCO,
FAO 
</t>
  </si>
  <si>
    <t>delay 19 Mar 21</t>
  </si>
  <si>
    <t>14.3.1 Average marine acidity (pH) measured at agreed suite of representative sampling stations</t>
  </si>
  <si>
    <t xml:space="preserve">IOC-UNESCO 
</t>
  </si>
  <si>
    <t>k.isensee@unesco.org</t>
  </si>
  <si>
    <t>14.4.1 Proportion of fish stocks within biologically sustainable levels</t>
  </si>
  <si>
    <t>14.5.1 Coverage of protected areas in relation to marine areas</t>
  </si>
  <si>
    <t xml:space="preserve">UNEP-WCMC,
UNEP,
IUCN
</t>
  </si>
  <si>
    <t xml:space="preserve">Ramsar
</t>
  </si>
  <si>
    <t>Edward.Lewis@unep-wcmc.org</t>
  </si>
  <si>
    <t>14.5.1_UNEP-WCMC</t>
  </si>
  <si>
    <t>d_14.5.1_UNEP-WCMC_2021.02.15.zip</t>
  </si>
  <si>
    <t>14.6.1 Degree of implementation of international instruments aiming to combat illegal, unreported and unregulated fishing</t>
  </si>
  <si>
    <t>14.7.1 Sustainable fisheries as a proportion of GDP in small island developing States, least developed countries and all countries</t>
  </si>
  <si>
    <t xml:space="preserve">FAO,
UNEP-WCMC
</t>
  </si>
  <si>
    <t>14.a.1 Proportion of total research budget allocated to research in the field of marine technology</t>
  </si>
  <si>
    <t xml:space="preserve">IOC-UNESCO
</t>
  </si>
  <si>
    <t>14.a.1_UNESCO</t>
  </si>
  <si>
    <t>14.b.1 Degree of application of a legal/regulatory/policy/institutional framework which recognizes and protects access rights for small‐scale fisheries</t>
  </si>
  <si>
    <t>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t>
  </si>
  <si>
    <t xml:space="preserve">UN-DOALOS,
FAO,
UNEP,
ILO,
other UN-Oceans agencies
</t>
  </si>
  <si>
    <t>takei@un.org</t>
  </si>
  <si>
    <t>14.c.1_UN-DOALOS</t>
  </si>
  <si>
    <t>15.1.1 Forest area as a proportion of total land area</t>
  </si>
  <si>
    <t>15.1.2 Proportion of important sites for terrestrial and freshwater biodiversity that are covered by protected areas, by ecosystem type</t>
  </si>
  <si>
    <t>d_15.1.2_UNEP-WCMC_2021.02.15.zip</t>
  </si>
  <si>
    <t>15.2.1 Progress towards sustainable forest management</t>
  </si>
  <si>
    <t xml:space="preserve">UNEP,
UNFCCC
</t>
  </si>
  <si>
    <t>15.3.1 Proportion of land that is degraded over total land area</t>
  </si>
  <si>
    <t xml:space="preserve">UNCCD
</t>
  </si>
  <si>
    <t xml:space="preserve">FAO,
UNEP
</t>
  </si>
  <si>
    <t>salexander@unccd.int</t>
  </si>
  <si>
    <t>no new data for 2021; new data expected 2023</t>
  </si>
  <si>
    <t>15.4.1 Coverage by protected areas of important sites for mountain biodiversity</t>
  </si>
  <si>
    <t>15.4.2 Mountain Green Cover Index</t>
  </si>
  <si>
    <t>15.5.1 Red List Index</t>
  </si>
  <si>
    <t xml:space="preserve">UNEP,
CITES
</t>
  </si>
  <si>
    <t>Thomas.BROOKS@iucn.org</t>
  </si>
  <si>
    <t>15.6.1 Number of countries that have adopted legislative, administrative and policy frameworks to ensure fair and equitable sharing of benefits</t>
  </si>
  <si>
    <t xml:space="preserve">CBD-Secretariat
</t>
  </si>
  <si>
    <t>15.6.1_UNEP</t>
  </si>
  <si>
    <t>beatriz.gomez@cbd.int</t>
  </si>
  <si>
    <t>15.7.1/15.c.1 Proportion of traded wildlife that was poached or illicitly trafficked</t>
  </si>
  <si>
    <t xml:space="preserve">UNODC,
CITES
</t>
  </si>
  <si>
    <t>15.8.1 Proportion of countries adopting relevant national legislation and adequately resourcing the prevention or control of invasive alien species</t>
  </si>
  <si>
    <t>15.8.1_IUCN</t>
  </si>
  <si>
    <t>c_15.8.1_IUCN_2021.03.10.zip</t>
  </si>
  <si>
    <t>15.9.1 (a)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t>
  </si>
  <si>
    <t xml:space="preserve">CBD-Secretariat,
UNEP
</t>
  </si>
  <si>
    <t>15.a.1/15.b.1 (a) Official development assistance on conservation and sustainable use of biodiversity; and (b) revenue generated and finance mobilized from biodiversity-relevant economic instruments</t>
  </si>
  <si>
    <t>storyline for (a) has no chart in word file; chart storyline for (b) will be submitted on or around week of 22 March: (a) submitted by Yasmin, (b) submitted by Katia</t>
  </si>
  <si>
    <t>Katia.Karousakis@oecd.org</t>
  </si>
  <si>
    <t>16.1.1 Number of victims of intentional homicide per 100,000 population, by sex and age</t>
  </si>
  <si>
    <t xml:space="preserve">UNODC,
WHO
</t>
  </si>
  <si>
    <t xml:space="preserve">DESA Population Division, 
UNICEF 
</t>
  </si>
  <si>
    <t>16.1.2 Conflict-related deaths per 100,000 population, by sex, age and cause</t>
  </si>
  <si>
    <t xml:space="preserve">UNMAS,  
DESA Population Division
</t>
  </si>
  <si>
    <t>16.1.3 Proportion of population subjected to (a) physical violence, (b) psychological violence and (c) sexual violence in the previous 12 months</t>
  </si>
  <si>
    <t xml:space="preserve">UN Women, UNFPA, 
WHO,
UNICEF
</t>
  </si>
  <si>
    <t>16.1.4 Proportion of population that feel safe walking alone around the area they live</t>
  </si>
  <si>
    <t>16.2.1 Proportion of children aged 1–17 years who experienced any physical punishment and/or psychological aggression by caregivers in the past month</t>
  </si>
  <si>
    <t>16.2.2 Number of victims of human trafficking per 100,000 population, by sex, age and form of exploitation</t>
  </si>
  <si>
    <t>16.2.3 Proportion of young women and men aged 18–29 years who experienced sexual violence by age 18</t>
  </si>
  <si>
    <t xml:space="preserve">UNSD, 
UNODC
</t>
  </si>
  <si>
    <t>16.3.1 Proportion of victims of violence in the previous 12 months who reported their victimization to competent authorities or other officially recognized conflict resolution mechanisms</t>
  </si>
  <si>
    <t>16.3.2 Unsentenced detainees as a proportion of overall prison population</t>
  </si>
  <si>
    <t>16.3.3</t>
  </si>
  <si>
    <t>16.3.3 Proportion of the population who have experienced a dispute in the past two years and who accessed a formal or informal dispute resolution mechanism, by type of mechanism</t>
  </si>
  <si>
    <t xml:space="preserve">UNDP,
OECD,
UNODC
</t>
  </si>
  <si>
    <t>16.4.1 Total value of inward and outward illicit financial flows (in current United States dollars)</t>
  </si>
  <si>
    <t xml:space="preserve">UNODC,
UNCTAD
</t>
  </si>
  <si>
    <t>16.4.2 Proportion of seized, found or surrendered arms whose illicit origin or context has been traced or established by a competent authority in line with international instruments</t>
  </si>
  <si>
    <t xml:space="preserve">UNODC,
UNODA
</t>
  </si>
  <si>
    <t>16.5.1 Proportion of persons who had at least one contact with a public official and who paid a bribe to a public official, or were asked for a bribe by those public officials, during the previous 12 months</t>
  </si>
  <si>
    <t>16.5.2 Proportion of businesses that had at least one contact with a public official and that paid a bribe to a public official, or were asked for a bribe by those public officials during the previous 12 months</t>
  </si>
  <si>
    <t xml:space="preserve">World Bank,
UNODC
</t>
  </si>
  <si>
    <t>16.6.1 Primary government expenditures as a proportion of original approved budget, by sector (or by budget codes or similar)</t>
  </si>
  <si>
    <t>16.6.2 Proportion of population satisfied with their last experience of public services</t>
  </si>
  <si>
    <t xml:space="preserve">UNDP
</t>
  </si>
  <si>
    <t>16.7.1 Proportions of positions in national and local institutions, including (a) the legislatures; (b) the public service; and (c) the judiciary, compared to national distributions, by sex, age, persons with disabilities and population groups</t>
  </si>
  <si>
    <t xml:space="preserve">IPU, 
UNDP
</t>
  </si>
  <si>
    <t xml:space="preserve">UN Women,
OECD
</t>
  </si>
  <si>
    <t>ar@ipu.org</t>
  </si>
  <si>
    <t>for 16.7.1a</t>
  </si>
  <si>
    <t>16.7.2 Proportion of population who believe decision-making is inclusive and responsive, by sex, age, disability and population group</t>
  </si>
  <si>
    <t>16.9.1 Proportion of children under 5 years of age whose births have been registered with a civil authority, by age</t>
  </si>
  <si>
    <t xml:space="preserve">UNSD,
UNICEF
</t>
  </si>
  <si>
    <t xml:space="preserve">UNFPA,  
DESA Population Division
</t>
  </si>
  <si>
    <t>16.10.1 Number of verified cases of killing, kidnapping, enforced disappearance, arbitrary detention and torture of journalists, associated media personnel, trade unionists and human rights advocates in the previous 12 months</t>
  </si>
  <si>
    <t xml:space="preserve">ILO, 
UNESCO-UIS
</t>
  </si>
  <si>
    <t>16.10.2 Number of countries that adopt and implement constitutional, statutory and/or policy guarantees for public access to information</t>
  </si>
  <si>
    <t xml:space="preserve">World Bank, 
UNEP
</t>
  </si>
  <si>
    <t>16.a.1 Existence of independent national human rights institutions in compliance with the Paris Principles</t>
  </si>
  <si>
    <t>17.1.1 Total government revenue as a proportion of GDP, by source</t>
  </si>
  <si>
    <t xml:space="preserve">OECD, 
World Bank
</t>
  </si>
  <si>
    <t>NOsawa@imf.org</t>
  </si>
  <si>
    <t>17.1.2 Proportion of domestic budget funded by domestic taxes</t>
  </si>
  <si>
    <t>17.2.1 Net official development assistance, total and to least developed countries, as a proportion of the Organization for Economic Cooperation and Development (OECD) Development Assistance Committee donors’ gross national income (GNI)</t>
  </si>
  <si>
    <t>17.3.1 Foreign direct investment, official development assistance and South-South cooperation as a proportion of gross national income</t>
  </si>
  <si>
    <t>Tier I (ODA) (provisional)</t>
  </si>
  <si>
    <t>astrit.sulstarova@unctad.org</t>
  </si>
  <si>
    <t>17.3.2 Volume of remittances (in United States dollars) as a proportion of total GDP</t>
  </si>
  <si>
    <t>17.4.1 Debt service as a proportion of exports of goods and services</t>
  </si>
  <si>
    <t xml:space="preserve">UNCTAD
</t>
  </si>
  <si>
    <t>17.5.1 Number of countries that adopt and implement investment promotion regimes for developing countries, including the least developed countries</t>
  </si>
  <si>
    <t>daniel.hopp@unctad.org</t>
  </si>
  <si>
    <t>17.5.1_UNCTAD</t>
  </si>
  <si>
    <t>Daniel Hopp</t>
  </si>
  <si>
    <t>17.6.1 Fixed Internet broadband subscriptions per 100 inhabitants, by speed</t>
  </si>
  <si>
    <t>17.6.1_ITU</t>
  </si>
  <si>
    <t>d_17.6.1_OECD_ITU_2021.02.15.xlsx</t>
  </si>
  <si>
    <t>17.7.1 Total amount of funding for developing countries to promote the development, transfer, dissemination and diffusion of environmentally sound technologies</t>
  </si>
  <si>
    <t xml:space="preserve">UNEP-CTCN
</t>
  </si>
  <si>
    <t>17.8.1 Proportion of individuals using the Internet</t>
  </si>
  <si>
    <t>17.9.1 Dollar value of financial and technical assistance (including through North-South, South‑South and triangular cooperation) committed to developing countries</t>
  </si>
  <si>
    <t>17.10.1 Worldwide weighted tariff-average</t>
  </si>
  <si>
    <t xml:space="preserve">WTO,
ITC,
UNCTAD
</t>
  </si>
  <si>
    <t>17.10.1_UNCTAD</t>
  </si>
  <si>
    <t>17.11.1 Developing countries’ and least developed countries’ share of global exports</t>
  </si>
  <si>
    <t>17.11.1_UNCTAD</t>
  </si>
  <si>
    <t>17.12.1 Weighted average tariffs faced by developing countries, least developed countries and small island developing States</t>
  </si>
  <si>
    <t>17.12.1_UNCTAD</t>
  </si>
  <si>
    <t>17.13.1 Macroeconomic Dashboard</t>
  </si>
  <si>
    <t>17.14.1 Number of countries with mechanisms in place to enhance policy coherence of sustainable development</t>
  </si>
  <si>
    <t>17.14.1_UNEP</t>
  </si>
  <si>
    <t>17.15.1 Extent of use of country-owned results frameworks and planning tools by providers of development cooperation</t>
  </si>
  <si>
    <t xml:space="preserve">OECD, 
UNDP
</t>
  </si>
  <si>
    <t>Valentina.ORRU@oecd.org</t>
  </si>
  <si>
    <t>17.15.1_OECD</t>
  </si>
  <si>
    <t>17.16.1 Number of countries reporting progress in multi-stakeholder development effectiveness monitoring frameworks that support the achievement of the sustainable development goals</t>
  </si>
  <si>
    <t>17.16.1_OECD</t>
  </si>
  <si>
    <t>17.17.1 Amount in United States dollars committed to public-private partnerships for infrastructure</t>
  </si>
  <si>
    <t>17.18.1 Statistical capacity indicator for Sustainable Development Goal monitoring</t>
  </si>
  <si>
    <t>no storyline</t>
  </si>
  <si>
    <t>17.18.2 Number of countries that have national statistical legislation that complies with the Fundamental Principles of Official Statistics</t>
  </si>
  <si>
    <t xml:space="preserve">
PARIS21
</t>
  </si>
  <si>
    <t>Yu.TIAN@oecd.org</t>
  </si>
  <si>
    <t>17.18.3 Number of countries with a national statistical plan that is fully funded and under implementation, by source of funding</t>
  </si>
  <si>
    <t xml:space="preserve">PARIS21
</t>
  </si>
  <si>
    <t xml:space="preserve">UNSD,
Regional Commissions,
World Bank
</t>
  </si>
  <si>
    <t>17.19.1 Dollar value of all resources made available to strengthen statistical capacity in developing countries</t>
  </si>
  <si>
    <t>17.19.2 Proportion of countries that (a) have conducted at least one population and housing census in the last 10 years; and (b) have achieved 100 per cent birth registration and 80 per cent death registration</t>
  </si>
  <si>
    <t xml:space="preserve">UNFPA,
DESA Population Division,
other involved agencies in the inter-agency group on CRVS 
</t>
  </si>
  <si>
    <t>Indicator_code</t>
  </si>
  <si>
    <t>Indicator_name</t>
  </si>
  <si>
    <t>C010101</t>
  </si>
  <si>
    <t xml:space="preserve">1.1.1 Proportion of the population living below the international poverty line by sex, age, employment status and geographic location (urban/rural)
</t>
  </si>
  <si>
    <t>C010201</t>
  </si>
  <si>
    <t xml:space="preserve">1.2.1 Proportion of population living below the national poverty line, by sex and age
</t>
  </si>
  <si>
    <t>C010202</t>
  </si>
  <si>
    <t xml:space="preserve">1.2.2 Proportion of men, women and children of all ages living in poverty in all its dimensions according to national definitions
</t>
  </si>
  <si>
    <t>C010301</t>
  </si>
  <si>
    <t xml:space="preserve">1.3.1 Proportion of population covered by social protection floors/systems, by sex, distinguishing children, unemployed persons, older persons, persons with disabilities, pregnant women, newborns, work-injury victims and the poor and the vulnerable
</t>
  </si>
  <si>
    <t>C010401</t>
  </si>
  <si>
    <t xml:space="preserve">1.4.1 Proportion of population living in households with access to basic services
</t>
  </si>
  <si>
    <t>C010402</t>
  </si>
  <si>
    <t xml:space="preserve">1.4.2 Proportion of total adult population with secure tenure rights to land, (a) with legally recognized documentation, and (b) who perceive their rights to land as secure, by sex and type of tenure
</t>
  </si>
  <si>
    <t>C200303</t>
  </si>
  <si>
    <t xml:space="preserve">1.5.1 Number of deaths, missing persons and directly affected persons attributed to disasters per 100,000 population
</t>
  </si>
  <si>
    <t>C010502</t>
  </si>
  <si>
    <t xml:space="preserve">1.5.2 Direct economic loss attributed to disasters in relation to global gross domestic product (GDP)
</t>
  </si>
  <si>
    <t>C200304</t>
  </si>
  <si>
    <t xml:space="preserve">1.5.3 Number of countries that adopt and implement national disaster risk reduction strategies in line with the Sendai Framework for Disaster Risk Reduction 2015–2030
</t>
  </si>
  <si>
    <t>C200305</t>
  </si>
  <si>
    <t xml:space="preserve">1.5.4 Proportion of local governments that adopt and implement local disaster risk reduction strategies in line with national disaster risk reduction strategies
</t>
  </si>
  <si>
    <t>C010a04</t>
  </si>
  <si>
    <t>C010a02</t>
  </si>
  <si>
    <t xml:space="preserve">1.a.2 Proportion of total government spending on essential services (education, health and social protection)
</t>
  </si>
  <si>
    <t>C010b02</t>
  </si>
  <si>
    <t xml:space="preserve">1.b.1 Pro-poor public social spending
</t>
  </si>
  <si>
    <t>C020101</t>
  </si>
  <si>
    <t xml:space="preserve">2.1.1 Prevalence of undernourishment
</t>
  </si>
  <si>
    <t>C020102</t>
  </si>
  <si>
    <t xml:space="preserve">2.1.2 Prevalence of moderate or severe food insecurity in the population, based on the Food Insecurity Experience Scale (FIES)
</t>
  </si>
  <si>
    <t>C020201</t>
  </si>
  <si>
    <t xml:space="preserve">2.2.1 Prevalence of stunting (height for age &lt;-2 standard deviation from the median of the World Health Organization (WHO) Child Growth Standards) among children under 5 years of age
</t>
  </si>
  <si>
    <t>C020202</t>
  </si>
  <si>
    <t xml:space="preserve">2.2.2 Prevalence of malnutrition (weight for height &gt;+2 or &lt;-2 standard deviation from the median of the WHO Child Growth Standards) among children under 5 years of age, by type (wasting and overweight)
</t>
  </si>
  <si>
    <t>C020203</t>
  </si>
  <si>
    <t>C020301</t>
  </si>
  <si>
    <t xml:space="preserve">2.3.1 Volume of production per labour unit by classes of farming/pastoral/forestry enterprise size
</t>
  </si>
  <si>
    <t>C020302</t>
  </si>
  <si>
    <t xml:space="preserve">2.3.2 Average income of small-scale food producers, by sex and indigenous status
</t>
  </si>
  <si>
    <t>C020401</t>
  </si>
  <si>
    <t xml:space="preserve">2.4.1 Proportion of agricultural area under productive and sustainable agriculture
</t>
  </si>
  <si>
    <t>C020501</t>
  </si>
  <si>
    <t xml:space="preserve">2.5.1 Number of plant and animal genetic resources for food and agriculture secured in either medium- or long-term conservation facilities
</t>
  </si>
  <si>
    <t>C020503</t>
  </si>
  <si>
    <t xml:space="preserve">2.5.2 Proportion of local breeds classified as being at risk of extinction
</t>
  </si>
  <si>
    <t>C020a01</t>
  </si>
  <si>
    <t xml:space="preserve">2.a.1 The agriculture orientation index for government expenditures
</t>
  </si>
  <si>
    <t>C020a02</t>
  </si>
  <si>
    <t xml:space="preserve">2.a.2 Total official flows (official development assistance plus other official flows) to the agriculture sector
</t>
  </si>
  <si>
    <t>C020b02</t>
  </si>
  <si>
    <t xml:space="preserve">2.b.1 Agricultural export subsidies
</t>
  </si>
  <si>
    <t>C020c01</t>
  </si>
  <si>
    <t xml:space="preserve">2.c.1 Indicator of food price anomalies
</t>
  </si>
  <si>
    <t>C030101</t>
  </si>
  <si>
    <t xml:space="preserve">3.1.1 Maternal mortality ratio
</t>
  </si>
  <si>
    <t>C030102</t>
  </si>
  <si>
    <t xml:space="preserve">3.1.2 Proportion of births attended by skilled health personnel
</t>
  </si>
  <si>
    <t>C030201</t>
  </si>
  <si>
    <t xml:space="preserve">3.2.1 Under‑5 mortality rate
</t>
  </si>
  <si>
    <t>C030202</t>
  </si>
  <si>
    <t xml:space="preserve">3.2.2 Neonatal mortality rate
</t>
  </si>
  <si>
    <t>C030301</t>
  </si>
  <si>
    <t xml:space="preserve">3.3.1 Number of new HIV infections per 1,000 uninfected population, by sex, age and key populations
</t>
  </si>
  <si>
    <t>C030302</t>
  </si>
  <si>
    <t xml:space="preserve">3.3.2 Tuberculosis incidence per 100,000 population
</t>
  </si>
  <si>
    <t>C030303</t>
  </si>
  <si>
    <t xml:space="preserve">3.3.3 Malaria incidence per 1,000 population
</t>
  </si>
  <si>
    <t>C030304</t>
  </si>
  <si>
    <t xml:space="preserve">3.3.4 Hepatitis B incidence per 100,000 population
</t>
  </si>
  <si>
    <t>C030305</t>
  </si>
  <si>
    <t xml:space="preserve">3.3.5 Number of people requiring interventions against neglected tropical diseases
</t>
  </si>
  <si>
    <t>C030401</t>
  </si>
  <si>
    <t xml:space="preserve">3.4.1 Mortality rate attributed to cardiovascular disease, cancer, diabetes or chronic respiratory disease
</t>
  </si>
  <si>
    <t>C030402</t>
  </si>
  <si>
    <t xml:space="preserve">3.4.2 Suicide mortality rate
</t>
  </si>
  <si>
    <t>C030501</t>
  </si>
  <si>
    <t xml:space="preserve">3.5.1 Coverage of treatment interventions (pharmacological, psychosocial and rehabilitation and aftercare services) for substance use disorders
</t>
  </si>
  <si>
    <t>C030502</t>
  </si>
  <si>
    <t xml:space="preserve">3.5.2 Alcohol per capita consumption (aged 15 years and older) within a calendar year in litres of pure alcohol
</t>
  </si>
  <si>
    <t>C030601</t>
  </si>
  <si>
    <t xml:space="preserve">3.6.1 Death rate due to road traffic injuries
</t>
  </si>
  <si>
    <t>C030701</t>
  </si>
  <si>
    <t xml:space="preserve">3.7.1 Proportion of women of reproductive age (aged 15–49 years) who have their need for family planning satisfied with modern methods
</t>
  </si>
  <si>
    <t>C030702</t>
  </si>
  <si>
    <t xml:space="preserve">3.7.2 Adolescent birth rate (aged 10–14 years; aged 15–19 years) per 1,000 women in that age group
</t>
  </si>
  <si>
    <t>C030801</t>
  </si>
  <si>
    <t xml:space="preserve">3.8.1 Coverage of essential health services
</t>
  </si>
  <si>
    <t>C030802</t>
  </si>
  <si>
    <t xml:space="preserve">3.8.2 Proportion of population with large household expenditures on health as a share of total household expenditure or income
</t>
  </si>
  <si>
    <t>C030901</t>
  </si>
  <si>
    <t xml:space="preserve">3.9.1 Mortality rate attributed to household and ambient air pollution
</t>
  </si>
  <si>
    <t>C030902</t>
  </si>
  <si>
    <t xml:space="preserve">3.9.2 Mortality rate attributed to unsafe water, unsafe sanitation and lack of hygiene (exposure to unsafe Water, Sanitation and Hygiene for All (WASH) services)
</t>
  </si>
  <si>
    <t>C030903</t>
  </si>
  <si>
    <t xml:space="preserve">3.9.3 Mortality rate attributed to unintentional poisoning
</t>
  </si>
  <si>
    <t>C030a01</t>
  </si>
  <si>
    <t xml:space="preserve">3.a.1 Age-standardized prevalence of current tobacco use among persons aged 15 years and older
</t>
  </si>
  <si>
    <t>C030b01</t>
  </si>
  <si>
    <t xml:space="preserve">3.b.1 Proportion of the target population covered by all vaccines included in their national programme
</t>
  </si>
  <si>
    <t>C030b02</t>
  </si>
  <si>
    <t xml:space="preserve">3.b.2 Total net official development assistance to medical research and basic health sectors
</t>
  </si>
  <si>
    <t>C030b03</t>
  </si>
  <si>
    <t xml:space="preserve">3.b.3 Proportion of health facilities that have a core set of relevant essential medicines available and affordable on a sustainable basis
</t>
  </si>
  <si>
    <t>C030c01</t>
  </si>
  <si>
    <t xml:space="preserve">3.c.1 Health worker density and distribution
</t>
  </si>
  <si>
    <t>C030d01</t>
  </si>
  <si>
    <t xml:space="preserve">3.d.1 International Health Regulations (IHR) capacity and health emergency preparedness
</t>
  </si>
  <si>
    <t>C030d02</t>
  </si>
  <si>
    <t xml:space="preserve">3.d.2 Percentage of bloodstream infections due to selected antimicrobial-resistant organisms
</t>
  </si>
  <si>
    <t>C040101</t>
  </si>
  <si>
    <t xml:space="preserve">4.1.1 Proportion of children and young people (a) in grades 2/3; (b) at the end of primary; and (c) at the end of lower secondary achieving at least a minimum proficiency level in (i) reading and (ii) mathematics, by sex
</t>
  </si>
  <si>
    <t>C040102</t>
  </si>
  <si>
    <t>C040201</t>
  </si>
  <si>
    <t xml:space="preserve">4.2.1 Proportion of children aged 24-59 months who are developmentally on track in health, learning and psychosocial well-being, by sex
</t>
  </si>
  <si>
    <t>C040202</t>
  </si>
  <si>
    <t xml:space="preserve">4.2.2 Participation rate in organized learning (one year before the official primary entry age), by sex
</t>
  </si>
  <si>
    <t>C040301</t>
  </si>
  <si>
    <t xml:space="preserve">4.3.1 Participation rate of youth and adults in formal and non-formal education and training in the previous 12 months, by sex
</t>
  </si>
  <si>
    <t>C040401</t>
  </si>
  <si>
    <t xml:space="preserve">4.4.1 Proportion of youth and adults with information and communications technology (ICT) skills, by type of skill
</t>
  </si>
  <si>
    <t>C040501</t>
  </si>
  <si>
    <t xml:space="preserve">4.5.1 Parity indices (female/male, rural/urban, bottom/top wealth quintile and others such as disability status, indigenous peoples and conflict-affected, as data become available) for all education indicators on this list that can be disaggregated
</t>
  </si>
  <si>
    <t>C040601</t>
  </si>
  <si>
    <t xml:space="preserve">4.6.1 Proportion of population in a given age group achieving at least a fixed level of proficiency in functional (a) literacy and (b) numeracy skills, by sex
</t>
  </si>
  <si>
    <t>C200306</t>
  </si>
  <si>
    <t xml:space="preserve">4.7.1 Extent to which (i) global citizenship education and (ii) education for sustainable development are mainstreamed in (a) national education policies; (b) curricula; (c) teacher education; and (d) student assessment
</t>
  </si>
  <si>
    <t>C040a01</t>
  </si>
  <si>
    <t xml:space="preserve">4.a.1 Proportion of schools offering basic services, by type of service
</t>
  </si>
  <si>
    <t>C040b01</t>
  </si>
  <si>
    <t xml:space="preserve">4.b.1 Volume of official development assistance flows for scholarships by sector and type of study
</t>
  </si>
  <si>
    <t>C040c01</t>
  </si>
  <si>
    <t xml:space="preserve">4.c.1 Proportion of teachers with the minimum required qualifications, by education level
</t>
  </si>
  <si>
    <t>C050101</t>
  </si>
  <si>
    <t xml:space="preserve">5.1.1 Whether or not legal frameworks are in place to promote, enforce and monitor equality and non‑discrimination on the basis of sex
</t>
  </si>
  <si>
    <t>C050201</t>
  </si>
  <si>
    <t xml:space="preserve">5.2.1 Proportion of ever-partnered women and girls aged 15 years and older subjected to physical, sexual or psychological violence by a current or former intimate partner in the previous 12 months, by form of violence and by age
</t>
  </si>
  <si>
    <t>C050202</t>
  </si>
  <si>
    <t xml:space="preserve">5.2.2 Proportion of women and girls aged 15 years and older subjected to sexual violence by persons other than an intimate partner in the previous 12 months, by age and place of occurrence
</t>
  </si>
  <si>
    <t>C050301</t>
  </si>
  <si>
    <t xml:space="preserve">5.3.1 Proportion of women aged 20–24 years who were married or in a union before age 15 and before age 18
</t>
  </si>
  <si>
    <t>C050302</t>
  </si>
  <si>
    <t xml:space="preserve">5.3.2 Proportion of girls and women aged 15–49 years who have undergone female genital mutilation/cutting, by age
</t>
  </si>
  <si>
    <t>C050401</t>
  </si>
  <si>
    <t xml:space="preserve">5.4.1 Proportion of time spent on unpaid domestic and care work, by sex, age and location
</t>
  </si>
  <si>
    <t>C050501</t>
  </si>
  <si>
    <t xml:space="preserve">5.5.1 Proportion of seats held by women in (a) national parliaments and (b) local governments
</t>
  </si>
  <si>
    <t>C050502</t>
  </si>
  <si>
    <t xml:space="preserve">5.5.2 Proportion of women in managerial positions
</t>
  </si>
  <si>
    <t>C050601</t>
  </si>
  <si>
    <t xml:space="preserve">5.6.1 Proportion of women aged 15–49 years who make their own informed decisions regarding sexual relations, contraceptive use and reproductive health care
</t>
  </si>
  <si>
    <t>C050602</t>
  </si>
  <si>
    <t xml:space="preserve">5.6.2 Number of countries with laws and regulations that guarantee full and equal access to women and men aged 15 years and older to sexual and reproductive health care, information and education
</t>
  </si>
  <si>
    <t>C050a01</t>
  </si>
  <si>
    <t xml:space="preserve">5.a.1 (a) Proportion of total agricultural population with ownership or secure rights over agricultural land, by sex; and (b) share of women among owners or rights-bearers of agricultural land, by type of tenure
</t>
  </si>
  <si>
    <t>C050a02</t>
  </si>
  <si>
    <t xml:space="preserve">5.a.2 Proportion of countries where the legal framework (including customary law) guarantees women’s equal rights to land ownership and/or control
</t>
  </si>
  <si>
    <t>C050b01</t>
  </si>
  <si>
    <t xml:space="preserve">5.b.1 Proportion of individuals who own a mobile telephone, by sex
</t>
  </si>
  <si>
    <t>C050c01</t>
  </si>
  <si>
    <t xml:space="preserve">5.c.1 Proportion of countries with systems to track and make public allocations for gender equality and women’s empowerment
</t>
  </si>
  <si>
    <t>C060101</t>
  </si>
  <si>
    <t xml:space="preserve">6.1.1 Proportion of population using safely managed drinking water services
</t>
  </si>
  <si>
    <t>C060201</t>
  </si>
  <si>
    <t xml:space="preserve">6.2.1 Proportion of population using (a) safely managed sanitation services and (b) a hand-washing facility with soap and water
</t>
  </si>
  <si>
    <t>C060303</t>
  </si>
  <si>
    <t xml:space="preserve">6.3.1 Proportion of domestic and industrial wastewater flows safely treated
</t>
  </si>
  <si>
    <t>C060302</t>
  </si>
  <si>
    <t xml:space="preserve">6.3.2 Proportion of bodies of water with good ambient water quality
</t>
  </si>
  <si>
    <t>C060401</t>
  </si>
  <si>
    <t xml:space="preserve">6.4.1 Change in water-use efficiency over time
</t>
  </si>
  <si>
    <t>C060402</t>
  </si>
  <si>
    <t xml:space="preserve">6.4.2 Level of water stress: freshwater withdrawal as a proportion of available freshwater resources
</t>
  </si>
  <si>
    <t>C060501</t>
  </si>
  <si>
    <t>C060502</t>
  </si>
  <si>
    <t xml:space="preserve">6.5.2 Proportion of transboundary basin area with an operational arrangement for water cooperation
</t>
  </si>
  <si>
    <t>C060601</t>
  </si>
  <si>
    <t xml:space="preserve">6.6.1 Change in the extent of water-related ecosystems over time
</t>
  </si>
  <si>
    <t>C060a01</t>
  </si>
  <si>
    <t xml:space="preserve">6.a.1 Amount of water- and sanitation-related official development assistance that is part of a government-coordinated spending plan
</t>
  </si>
  <si>
    <t>C060b01</t>
  </si>
  <si>
    <t xml:space="preserve">6.b.1 Proportion of local administrative units with established and operational policies and procedures for participation of local communities in water and sanitation management
</t>
  </si>
  <si>
    <t>C070101</t>
  </si>
  <si>
    <t xml:space="preserve">7.1.1 Proportion of population with access to electricity
</t>
  </si>
  <si>
    <t>C070102</t>
  </si>
  <si>
    <t xml:space="preserve">7.1.2 Proportion of population with primary reliance on clean fuels and technology
</t>
  </si>
  <si>
    <t>C070201</t>
  </si>
  <si>
    <t xml:space="preserve">7.2.1 Renewable energy share in the total final energy consumption
</t>
  </si>
  <si>
    <t>C070301</t>
  </si>
  <si>
    <t xml:space="preserve">7.3.1 Energy intensity measured in terms of primary energy and GDP
</t>
  </si>
  <si>
    <t>C070a01</t>
  </si>
  <si>
    <t xml:space="preserve">7.a.1 International financial flows to developing countries in support of clean energy research and development and renewable energy production, including in hybrid systems
</t>
  </si>
  <si>
    <t>C200208</t>
  </si>
  <si>
    <t xml:space="preserve">7.b.1 Installed renewable energy-generating capacity in developing countries (in watts per capita) 
</t>
  </si>
  <si>
    <t>C080101</t>
  </si>
  <si>
    <t xml:space="preserve">8.1.1 Annual growth rate of real GDP per capita
</t>
  </si>
  <si>
    <t>C080201</t>
  </si>
  <si>
    <t xml:space="preserve">8.2.1 Annual growth rate of real GDP per employed person
</t>
  </si>
  <si>
    <t>C080302</t>
  </si>
  <si>
    <t xml:space="preserve">8.3.1 Proportion of informal employment in total employment, by sector and sex
</t>
  </si>
  <si>
    <t>C200202</t>
  </si>
  <si>
    <t xml:space="preserve">8.4.1 Material footprint, material footprint per capita, and material footprint per GDP
</t>
  </si>
  <si>
    <t>C200203</t>
  </si>
  <si>
    <t xml:space="preserve">8.4.2 Domestic material consumption, domestic material consumption per capita, and domestic material consumption per GDP
</t>
  </si>
  <si>
    <t>C080501</t>
  </si>
  <si>
    <t xml:space="preserve">8.5.1 Average hourly earnings of employees, by sex, age, occupation and persons with disabilities
</t>
  </si>
  <si>
    <t>C080502</t>
  </si>
  <si>
    <t xml:space="preserve">8.5.2 Unemployment rate, by sex, age and persons with disabilities
</t>
  </si>
  <si>
    <t>C080601</t>
  </si>
  <si>
    <t xml:space="preserve">8.6.1 Proportion of youth (aged 15–24 years) not in education, employment or training
</t>
  </si>
  <si>
    <t>C080701</t>
  </si>
  <si>
    <t xml:space="preserve">8.7.1 Proportion and number of children aged 5–17 years engaged in child labour, by sex and age
</t>
  </si>
  <si>
    <t>C080801</t>
  </si>
  <si>
    <t>C080802</t>
  </si>
  <si>
    <t xml:space="preserve">8.8.2 Level of national compliance with labour rights (freedom of association and collective bargaining) based on International Labour Organization (ILO) textual sources and national legislation, by sex and migrant status
</t>
  </si>
  <si>
    <t>C080901</t>
  </si>
  <si>
    <t xml:space="preserve">8.9.1 Tourism direct GDP as a proportion of total GDP and in growth rate
</t>
  </si>
  <si>
    <t>C081001</t>
  </si>
  <si>
    <t xml:space="preserve">8.10.1 (a) Number of commercial bank branches per 100,000 adults and (b) number of automated teller machines (ATMs) per 100,000 adults
</t>
  </si>
  <si>
    <t>C081002</t>
  </si>
  <si>
    <t xml:space="preserve">8.10.2 Proportion of adults (15 years and older) with an account at a bank or other financial institution or with a mobile-money-service provider
</t>
  </si>
  <si>
    <t>C080a01</t>
  </si>
  <si>
    <t xml:space="preserve">8.a.1 Aid for Trade commitments and disbursements
</t>
  </si>
  <si>
    <t>C080b01</t>
  </si>
  <si>
    <t xml:space="preserve">8.b.1 Existence of a developed and operationalized national strategy for youth employment, as a distinct strategy or as part of a national employment strategy
</t>
  </si>
  <si>
    <t>C090101</t>
  </si>
  <si>
    <t xml:space="preserve">9.1.1 Proportion of the rural population who live within 2 km of an all-season road
</t>
  </si>
  <si>
    <t>C090102</t>
  </si>
  <si>
    <t xml:space="preserve">9.1.2 Passenger and freight volumes, by mode of transport
</t>
  </si>
  <si>
    <t>C090201</t>
  </si>
  <si>
    <t xml:space="preserve">9.2.1 Manufacturing value added as a proportion of GDP and per capita
</t>
  </si>
  <si>
    <t>C090202</t>
  </si>
  <si>
    <t xml:space="preserve">9.2.2 Manufacturing employment as a proportion of total employment
</t>
  </si>
  <si>
    <t>C090301</t>
  </si>
  <si>
    <t xml:space="preserve">9.3.1 Proportion of small-scale industries in total industry value added
</t>
  </si>
  <si>
    <t>C090302</t>
  </si>
  <si>
    <t xml:space="preserve">9.3.2 Proportion of small-scale industries with a loan or line of credit
</t>
  </si>
  <si>
    <t>C090401</t>
  </si>
  <si>
    <t xml:space="preserve">9.4.1 CO2 emission per unit of value added
</t>
  </si>
  <si>
    <t>C090501</t>
  </si>
  <si>
    <t xml:space="preserve">9.5.1 Research and development expenditure as a proportion of GDP
</t>
  </si>
  <si>
    <t>C090502</t>
  </si>
  <si>
    <t xml:space="preserve">9.5.2 Researchers (in full-time equivalent) per million inhabitants
</t>
  </si>
  <si>
    <t>C090a01</t>
  </si>
  <si>
    <t xml:space="preserve">9.a.1 Total official international support (official development assistance plus other official flows) to infrastructure
</t>
  </si>
  <si>
    <t>C090b01</t>
  </si>
  <si>
    <t xml:space="preserve">9.b.1 Proportion of medium and high-tech industry value added in total value added
</t>
  </si>
  <si>
    <t>C090c01</t>
  </si>
  <si>
    <t xml:space="preserve">9.c.1 Proportion of population covered by a mobile network, by technology
</t>
  </si>
  <si>
    <t>C100101</t>
  </si>
  <si>
    <t xml:space="preserve">10.1.1 Growth rates of household expenditure or income per capita among the bottom 40 per cent of the population and the total population
</t>
  </si>
  <si>
    <t>C100201</t>
  </si>
  <si>
    <t xml:space="preserve">10.2.1 Proportion of people living below 50 per cent of median income, by sex, age and persons with disabilities
</t>
  </si>
  <si>
    <t>C200204</t>
  </si>
  <si>
    <t xml:space="preserve">10.3.1 Proportion of population reporting having personally felt discriminated against or harassed in the previous 12 months on the basis of a ground of discrimination prohibited under international human rights law
</t>
  </si>
  <si>
    <t>C100401</t>
  </si>
  <si>
    <t xml:space="preserve">10.4.1 Labour share of GDP
</t>
  </si>
  <si>
    <t>C100402</t>
  </si>
  <si>
    <t xml:space="preserve">10.4.2 Redistributive impact of fiscal policy
</t>
  </si>
  <si>
    <t>C100501</t>
  </si>
  <si>
    <t xml:space="preserve">10.5.1 Financial Soundness Indicators
</t>
  </si>
  <si>
    <t>C200205</t>
  </si>
  <si>
    <t xml:space="preserve">10.6.1 Proportion of members and voting rights of developing countries in international organizations
</t>
  </si>
  <si>
    <t>C100701</t>
  </si>
  <si>
    <t xml:space="preserve">10.7.1 Recruitment cost borne by employee as a proportion of monthly income earned in country of destination
</t>
  </si>
  <si>
    <t>C100702</t>
  </si>
  <si>
    <t xml:space="preserve">10.7.2 Number of countries with migration policies that facilitate orderly, safe, regular and responsible migration and mobility of people
</t>
  </si>
  <si>
    <t>C100703</t>
  </si>
  <si>
    <t xml:space="preserve">10.7.3 Number of people who died or disappeared in the process of migration towards an international destination
</t>
  </si>
  <si>
    <t>C100704</t>
  </si>
  <si>
    <t xml:space="preserve">10.7.4 Proportion of the population who are refugees, by country of origin
</t>
  </si>
  <si>
    <t>C100a01</t>
  </si>
  <si>
    <t xml:space="preserve">10.a.1 Proportion of tariff lines applied to imports from least developed countries and developing countries with zero-tariff
</t>
  </si>
  <si>
    <t>C100b01</t>
  </si>
  <si>
    <t xml:space="preserve">10.b.1 Total resource flows for development, by recipient and donor countries and type of flow (e.g. official development assistance, foreign direct investment and other flows)
</t>
  </si>
  <si>
    <t>C100c01</t>
  </si>
  <si>
    <t xml:space="preserve">10.c.1 Remittance costs as a proportion of the amount remitted
</t>
  </si>
  <si>
    <t>C110101</t>
  </si>
  <si>
    <t xml:space="preserve">11.1.1 Proportion of urban population living in slums, informal settlements or inadequate housing
</t>
  </si>
  <si>
    <t>C110201</t>
  </si>
  <si>
    <t xml:space="preserve">11.2.1 Proportion of population that has convenient access to public transport, by sex, age and persons with disabilities
</t>
  </si>
  <si>
    <t>C110301</t>
  </si>
  <si>
    <t xml:space="preserve">11.3.1 Ratio of land consumption rate to population growth rate
</t>
  </si>
  <si>
    <t>C110302</t>
  </si>
  <si>
    <t xml:space="preserve">11.3.2 Proportion of cities with a direct participation structure of civil society in urban planning and management that operate regularly and democratically
</t>
  </si>
  <si>
    <t>C110401</t>
  </si>
  <si>
    <t xml:space="preserve">11.4.1 Total per capita expenditure on the preservation, protection and conservation of all cultural and natural heritage, by source of funding (public, private), type of heritage (cultural, natural) and level of government (national, regional, and local/municipal)
</t>
  </si>
  <si>
    <t xml:space="preserve">11.5.1 Number of deaths, missing persons and directly affected persons attributed to disasters per 100,000 population
</t>
  </si>
  <si>
    <t>C110502</t>
  </si>
  <si>
    <t xml:space="preserve">11.5.2 Direct economic loss in relation to global GDP, damage to critical infrastructure and number of disruptions to basic services, attributed to disasters
</t>
  </si>
  <si>
    <t>C110603</t>
  </si>
  <si>
    <t xml:space="preserve">11.6.1 Proportion of municipal solid waste collected and managed in controlled facilities out of total municipal waste generated, by cities
</t>
  </si>
  <si>
    <t>C110602</t>
  </si>
  <si>
    <t xml:space="preserve">11.6.2 Annual mean levels of fine particulate matter (e.g. PM2.5 and PM10) in cities (population weighted)
</t>
  </si>
  <si>
    <t>C110701</t>
  </si>
  <si>
    <t xml:space="preserve">11.7.1 Average share of the built-up area of cities that is open space for public use for all, by sex, age and persons with disabilities
</t>
  </si>
  <si>
    <t>C110702</t>
  </si>
  <si>
    <t xml:space="preserve">11.7.2 Proportion of persons victim of physical or sexual harassment, by sex, age, disability status and place of occurrence, in the previous 12 months
</t>
  </si>
  <si>
    <t>C110a02</t>
  </si>
  <si>
    <t xml:space="preserve">11.a.1 Number of countries that have national urban policies or regional development plans that (a) respond to population dynamics; (b) ensure balanced territorial development; and (c) increase local fiscal space
</t>
  </si>
  <si>
    <t xml:space="preserve">11.b.1 Number of countries that adopt and implement national disaster risk reduction strategies in line with the Sendai Framework for Disaster Risk Reduction 2015–2030
</t>
  </si>
  <si>
    <t xml:space="preserve">11.b.2 Proportion of local governments that adopt and implement local disaster risk reduction strategies in line with national disaster risk reduction strategies
</t>
  </si>
  <si>
    <t>C120101</t>
  </si>
  <si>
    <t xml:space="preserve">12.1.1 Number of countries developing, adopting or implementing policy instruments aimed at supporting the shift to sustainable consumption and production
</t>
  </si>
  <si>
    <t xml:space="preserve">12.2.1 Material footprint, material footprint per capita, and material footprint per GDP
</t>
  </si>
  <si>
    <t xml:space="preserve">12.2.2 Domestic material consumption, domestic material consumption per capita, and domestic material consumption per GDP
</t>
  </si>
  <si>
    <t>C120301</t>
  </si>
  <si>
    <t xml:space="preserve">12.3.1 (a) Food loss index and (b) food waste index
</t>
  </si>
  <si>
    <t>C120401</t>
  </si>
  <si>
    <t xml:space="preserve">12.4.1 Number of parties to international multilateral environmental agreements on hazardous waste, and other chemicals that meet their commitments and obligations in transmitting information as required by each relevant agreement
</t>
  </si>
  <si>
    <t>C120402</t>
  </si>
  <si>
    <t>C120501</t>
  </si>
  <si>
    <t xml:space="preserve">12.5.1 National recycling rate, tons of material recycled
</t>
  </si>
  <si>
    <t>C120601</t>
  </si>
  <si>
    <t xml:space="preserve">12.6.1 Number of companies publishing sustainability reports
</t>
  </si>
  <si>
    <t>C120701</t>
  </si>
  <si>
    <t xml:space="preserve">12.8.1 Extent to which (i) global citizenship education and (ii) education for sustainable development are mainstreamed in (a) national education policies; (b) curricula; (c) teacher education; and (d) student assessment
</t>
  </si>
  <si>
    <t xml:space="preserve">12.a.1 Installed renewable energy-generating capacity in developing countries (in watts per capita)
</t>
  </si>
  <si>
    <t>C120b02</t>
  </si>
  <si>
    <t xml:space="preserve">12.b.1 Implementation of standard accounting tools to monitor the economic and environmental aspects of tourism sustainability
</t>
  </si>
  <si>
    <t>C120c01</t>
  </si>
  <si>
    <t xml:space="preserve">12.c.1 Amount of fossil-fuel subsidies per unit of GDP (production and consumption)
</t>
  </si>
  <si>
    <t xml:space="preserve">13.1.1 Number of deaths, missing persons and directly affected persons attributed to disasters per 100,000 population
</t>
  </si>
  <si>
    <t xml:space="preserve">13.1.2 Number of countries that adopt and implement national disaster risk reduction strategies in line with the Sendai Framework for Disaster Risk Reduction 2015–2030
</t>
  </si>
  <si>
    <t xml:space="preserve">13.1.3 Proportion of local governments that adopt and implement local disaster risk reduction strategies in line with national disaster risk reduction strategies
</t>
  </si>
  <si>
    <t>C130203</t>
  </si>
  <si>
    <t xml:space="preserve">13.2.1 Number of countries with nationally determined contributions, long-term strategies, national adaptation plans, strategies as reported in adaptation communications and national communications
</t>
  </si>
  <si>
    <t>C130202</t>
  </si>
  <si>
    <t xml:space="preserve">13.2.2 Total greenhouse gas emissions per year
</t>
  </si>
  <si>
    <t xml:space="preserve">13.3.1 Extent to which (i) global citizenship education and (ii) education for sustainable development are mainstreamed in (a) national education policies; (b) curricula; (c) teacher education; and (d) student assessment
</t>
  </si>
  <si>
    <t>C130a02</t>
  </si>
  <si>
    <t xml:space="preserve">13.a.1 Amounts provided and mobilized in United States dollars per year in relation to the continued existing collective mobilization goal of the $100 billion commitment through to 2025
</t>
  </si>
  <si>
    <t>C130b02</t>
  </si>
  <si>
    <t xml:space="preserve">13.b.1 Number of least developed countries and small island developing States with nationally determined contributions long-term strategies, national adaptation plans, strategies as reported in adaptation communications and national communications
</t>
  </si>
  <si>
    <t>C140101</t>
  </si>
  <si>
    <t xml:space="preserve">14.1.1 (a) Index of coastal eutrophication; and (b) plastic debris density
</t>
  </si>
  <si>
    <t>C140201</t>
  </si>
  <si>
    <t xml:space="preserve">14.2.1 Number of countries using ecosystem-based approaches to managing marine areas
</t>
  </si>
  <si>
    <t>C140301</t>
  </si>
  <si>
    <t xml:space="preserve">14.3.1 Average marine acidity (pH) measured at agreed suite of representative sampling stations
</t>
  </si>
  <si>
    <t>C140401</t>
  </si>
  <si>
    <t xml:space="preserve">14.4.1 Proportion of fish stocks within biologically sustainable levels
</t>
  </si>
  <si>
    <t>C140501</t>
  </si>
  <si>
    <t xml:space="preserve">14.5.1 Coverage of protected areas in relation to marine areas
</t>
  </si>
  <si>
    <t>C140601</t>
  </si>
  <si>
    <t xml:space="preserve">14.6.1 Degree of implementation of international instruments aiming to combat illegal, unreported and unregulated fishing
</t>
  </si>
  <si>
    <t>C140701</t>
  </si>
  <si>
    <t xml:space="preserve">14.7.1 Sustainable fisheries as a proportion of GDP in small island developing States, least developed countries and all countries
</t>
  </si>
  <si>
    <t>C140a01</t>
  </si>
  <si>
    <t xml:space="preserve">14.a.1 Proportion of total research budget allocated to research in the field of marine technology
</t>
  </si>
  <si>
    <t>C140b01</t>
  </si>
  <si>
    <t xml:space="preserve">14.b.1 Degree of application of a legal/regulatory/policy/institutional framework which recognizes and protects access rights for small‐scale fisheries
</t>
  </si>
  <si>
    <t>C140c01</t>
  </si>
  <si>
    <t xml:space="preserve">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
</t>
  </si>
  <si>
    <t>C150101</t>
  </si>
  <si>
    <t xml:space="preserve">15.1.1 Forest area as a proportion of total land area
</t>
  </si>
  <si>
    <t>C150102</t>
  </si>
  <si>
    <t xml:space="preserve">15.1.2 Proportion of important sites for terrestrial and freshwater biodiversity that are covered by protected areas, by ecosystem type
</t>
  </si>
  <si>
    <t>C150201</t>
  </si>
  <si>
    <t xml:space="preserve">15.2.1 Progress towards sustainable forest management
</t>
  </si>
  <si>
    <t>C150301</t>
  </si>
  <si>
    <t xml:space="preserve">15.3.1 Proportion of land that is degraded over total land area
</t>
  </si>
  <si>
    <t>C150401</t>
  </si>
  <si>
    <t xml:space="preserve">15.4.1 Coverage by protected areas of important sites for mountain biodiversity
</t>
  </si>
  <si>
    <t>C150402</t>
  </si>
  <si>
    <t xml:space="preserve">15.4.2 Mountain Green Cover Index
</t>
  </si>
  <si>
    <t>C150501</t>
  </si>
  <si>
    <t xml:space="preserve">15.5.1 Red List Index
</t>
  </si>
  <si>
    <t>C150601</t>
  </si>
  <si>
    <t xml:space="preserve">15.6.1 Number of countries that have adopted legislative, administrative and policy frameworks to ensure fair and equitable sharing of benefits
</t>
  </si>
  <si>
    <t>C200206</t>
  </si>
  <si>
    <t xml:space="preserve">15.7.1 Proportion of traded wildlife that was poached or illicitly trafficked
</t>
  </si>
  <si>
    <t>C150801</t>
  </si>
  <si>
    <t xml:space="preserve">15.8.1 Proportion of countries adopting relevant national legislation and adequately resourcing the prevention or control of invasive alien species
</t>
  </si>
  <si>
    <t>C150902</t>
  </si>
  <si>
    <t xml:space="preserve">15.9.1 (a)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
</t>
  </si>
  <si>
    <t>C200210</t>
  </si>
  <si>
    <t xml:space="preserve">15.a.1 (a) Official development assistance on conservation and sustainable use of biodiversity; and (b) revenue generated and finance mobilized from biodiversity-relevant economic instruments
</t>
  </si>
  <si>
    <t xml:space="preserve">15.b.1 (a) Official development assistance on conservation and sustainable use of biodiversity; and (b) revenue generated and finance mobilized from biodiversity-relevant economic instruments
</t>
  </si>
  <si>
    <t xml:space="preserve">15.c.1 Proportion of traded wildlife that was poached or illicitly trafficked
</t>
  </si>
  <si>
    <t>C160101</t>
  </si>
  <si>
    <t xml:space="preserve">16.1.1 Number of victims of intentional homicide per 100,000 population, by sex and age
</t>
  </si>
  <si>
    <t>C160102</t>
  </si>
  <si>
    <t xml:space="preserve">16.1.2 Conflict-related deaths per 100,000 population, by sex, age and cause
</t>
  </si>
  <si>
    <t>C160103</t>
  </si>
  <si>
    <t xml:space="preserve">16.1.3 Proportion of population subjected to (a) physical violence, (b) psychological violence and (c) sexual violence in the previous 12 months
</t>
  </si>
  <si>
    <t>C160104</t>
  </si>
  <si>
    <t xml:space="preserve">16.1.4 Proportion of population that feel safe walking alone around the area they live
</t>
  </si>
  <si>
    <t>C160201</t>
  </si>
  <si>
    <t xml:space="preserve">16.2.1 Proportion of children aged 1–17 years who experienced any physical punishment and/or psychological aggression by caregivers in the past month
</t>
  </si>
  <si>
    <t>C160202</t>
  </si>
  <si>
    <t xml:space="preserve">16.2.2 Number of victims of human trafficking per 100,000 population, by sex, age and form of exploitation
</t>
  </si>
  <si>
    <t>C160203</t>
  </si>
  <si>
    <t xml:space="preserve">16.2.3 Proportion of young women and men aged 18–29 years who experienced sexual violence by age 18
</t>
  </si>
  <si>
    <t>C160301</t>
  </si>
  <si>
    <t xml:space="preserve">16.3.1 Proportion of victims of violence in the previous 12 months who reported their victimization to competent authorities or other officially recognized conflict resolution mechanisms
</t>
  </si>
  <si>
    <t>C160302</t>
  </si>
  <si>
    <t xml:space="preserve">16.3.2 Unsentenced detainees as a proportion of overall prison population
</t>
  </si>
  <si>
    <t>C160303</t>
  </si>
  <si>
    <t xml:space="preserve">16.3.3 Proportion of the population who have experienced a dispute in the past two years and who accessed a formal or informal dispute resolution mechanism, by type of mechanism
</t>
  </si>
  <si>
    <t>C160401</t>
  </si>
  <si>
    <t xml:space="preserve">16.4.1 Total value of inward and outward illicit financial flows (in current United States dollars)
</t>
  </si>
  <si>
    <t>C160402</t>
  </si>
  <si>
    <t xml:space="preserve">16.4.2 Proportion of seized, found or surrendered arms whose illicit origin or context has been traced or established by a competent authority in line with international instruments
</t>
  </si>
  <si>
    <t>C160501</t>
  </si>
  <si>
    <t xml:space="preserve">16.5.1 Proportion of persons who had at least one contact with a public official and who paid a bribe to a public official, or were asked for a bribe by those public officials, during the previous 12 months
</t>
  </si>
  <si>
    <t>C160502</t>
  </si>
  <si>
    <t xml:space="preserve">16.5.2 Proportion of businesses that had at least one contact with a public official and that paid a bribe to a public official, or were asked for a bribe by those public officials during the previous 12 months
</t>
  </si>
  <si>
    <t>C160601</t>
  </si>
  <si>
    <t xml:space="preserve">16.6.1 Primary government expenditures as a proportion of original approved budget, by sector (or by budget codes or similar)
</t>
  </si>
  <si>
    <t>C160602</t>
  </si>
  <si>
    <t xml:space="preserve">16.6.2 Proportion of population satisfied with their last experience of public services
</t>
  </si>
  <si>
    <t>C160701</t>
  </si>
  <si>
    <t>C160702</t>
  </si>
  <si>
    <t xml:space="preserve">16.7.2 Proportion of population who believe decision-making is inclusive and responsive, by sex, age, disability and population group
</t>
  </si>
  <si>
    <t xml:space="preserve">16.8.1 Proportion of members and voting rights of developing countries in international organizations
</t>
  </si>
  <si>
    <t>C160901</t>
  </si>
  <si>
    <t xml:space="preserve">16.9.1 Proportion of children under 5 years of age whose births have been registered with a civil authority, by age
</t>
  </si>
  <si>
    <t>C161001</t>
  </si>
  <si>
    <t xml:space="preserve">16.10.1 Number of verified cases of killing, kidnapping, enforced disappearance, arbitrary detention and torture of journalists, associated media personnel, trade unionists and human rights advocates in the previous 12 months
</t>
  </si>
  <si>
    <t>C161002</t>
  </si>
  <si>
    <t xml:space="preserve">16.10.2 Number of countries that adopt and implement constitutional, statutory and/or policy guarantees for public access to information
</t>
  </si>
  <si>
    <t>C160a01</t>
  </si>
  <si>
    <t xml:space="preserve">16.a.1 Existence of independent national human rights institutions in compliance with the Paris Principles
</t>
  </si>
  <si>
    <t xml:space="preserve">16.b.1 Proportion of population reporting having personally felt discriminated against or harassed in the previous 12 months on the basis of a ground of discrimination prohibited under international human rights law
</t>
  </si>
  <si>
    <t>C170101</t>
  </si>
  <si>
    <t xml:space="preserve">17.1.1 Total government revenue as a proportion of GDP, by source
</t>
  </si>
  <si>
    <t>C170102</t>
  </si>
  <si>
    <t xml:space="preserve">17.1.2 Proportion of domestic budget funded by domestic taxes
</t>
  </si>
  <si>
    <t>C170201</t>
  </si>
  <si>
    <t xml:space="preserve">17.2.1 Net official development assistance, total and to least developed countries, as a proportion of the Organization for Economic Cooperation and Development (OECD) Development Assistance Committee donors’ gross national income (GNI)
</t>
  </si>
  <si>
    <t>C170303</t>
  </si>
  <si>
    <t xml:space="preserve">17.3.1 Foreign direct investment, official development assistance and South-South cooperation as a proportion of gross national income
</t>
  </si>
  <si>
    <t>C170302</t>
  </si>
  <si>
    <t xml:space="preserve">17.3.2 Volume of remittances (in United States dollars) as a proportion of total GDP
</t>
  </si>
  <si>
    <t>C170401</t>
  </si>
  <si>
    <t xml:space="preserve">17.4.1 Debt service as a proportion of exports of goods and services
</t>
  </si>
  <si>
    <t>C170502</t>
  </si>
  <si>
    <t xml:space="preserve">17.5.1 Number of countries that adopt and implement investment promotion regimes for developing countries, including the least developed countries
</t>
  </si>
  <si>
    <t>C170602</t>
  </si>
  <si>
    <t xml:space="preserve">17.6.1 Fixed Internet broadband subscriptions per 100 inhabitants, by speed
</t>
  </si>
  <si>
    <t>C170701</t>
  </si>
  <si>
    <t xml:space="preserve">17.7.1 Total amount of funding for developing countries to promote the development, transfer, dissemination and diffusion of environmentally sound technologies
</t>
  </si>
  <si>
    <t>C170801</t>
  </si>
  <si>
    <t xml:space="preserve">17.8.1 Proportion of individuals using the Internet
</t>
  </si>
  <si>
    <t>C170901</t>
  </si>
  <si>
    <t xml:space="preserve">17.9.1 Dollar value of financial and technical assistance (including through North-South, South‑South and triangular cooperation) committed to developing countries
</t>
  </si>
  <si>
    <t>C171001</t>
  </si>
  <si>
    <t xml:space="preserve">17.10.1 Worldwide weighted tariff-average
</t>
  </si>
  <si>
    <t>C171101</t>
  </si>
  <si>
    <t xml:space="preserve">17.11.1 Developing countries’ and least developed countries’ share of global exports
</t>
  </si>
  <si>
    <t>C171201</t>
  </si>
  <si>
    <t xml:space="preserve">17.12.1 Weighted average tariffs faced by developing countries, least developed countries and small island developing States
</t>
  </si>
  <si>
    <t>C171301</t>
  </si>
  <si>
    <t xml:space="preserve">17.13.1 Macroeconomic Dashboard
</t>
  </si>
  <si>
    <t>C171401</t>
  </si>
  <si>
    <t xml:space="preserve">17.14.1 Number of countries with mechanisms in place to enhance policy coherence of sustainable development
</t>
  </si>
  <si>
    <t>C171501</t>
  </si>
  <si>
    <t xml:space="preserve">17.15.1 Extent of use of country-owned results frameworks and planning tools by providers of development cooperation
</t>
  </si>
  <si>
    <t>C171601</t>
  </si>
  <si>
    <t xml:space="preserve">17.16.1 Number of countries reporting progress in multi-stakeholder development effectiveness monitoring frameworks that support the achievement of the sustainable development goals
</t>
  </si>
  <si>
    <t>C171702</t>
  </si>
  <si>
    <t xml:space="preserve">17.17.1 Amount in United States dollars committed to public-private partnerships for infrastructure
</t>
  </si>
  <si>
    <t>C171804</t>
  </si>
  <si>
    <t xml:space="preserve">17.18.1 Statistical capacity indicator for Sustainable Development Goal monitoring
</t>
  </si>
  <si>
    <t>C171802</t>
  </si>
  <si>
    <t xml:space="preserve">17.18.2 Number of countries that have national statistical legislation that complies with the Fundamental Principles of Official Statistics
</t>
  </si>
  <si>
    <t>C171803</t>
  </si>
  <si>
    <t xml:space="preserve">17.18.3 Number of countries with a national statistical plan that is fully funded and under implementation, by source of funding
</t>
  </si>
  <si>
    <t>C171901</t>
  </si>
  <si>
    <t xml:space="preserve">17.19.1 Dollar value of all resources made available to strengthen statistical capacity in developing countries
</t>
  </si>
  <si>
    <t>C171902</t>
  </si>
  <si>
    <t xml:space="preserve">17.19.2 Proportion of countries that (a) have conducted at least one population and housing census in the last 10 years; and (b) have achieved 100 per cent birth registration and 80 per cent death registration
</t>
  </si>
  <si>
    <t>Date</t>
  </si>
  <si>
    <t>Filename</t>
  </si>
  <si>
    <t>To Daniel</t>
  </si>
  <si>
    <t>to check if multiple submissions</t>
  </si>
  <si>
    <t>Metadata</t>
  </si>
  <si>
    <t>sender email</t>
  </si>
  <si>
    <t>sender name</t>
  </si>
  <si>
    <t>IndicatorID</t>
  </si>
  <si>
    <t>Change</t>
  </si>
  <si>
    <t>Custodian</t>
  </si>
  <si>
    <t>Partners</t>
  </si>
  <si>
    <t>SenderName</t>
  </si>
  <si>
    <t>SenderEmail</t>
  </si>
  <si>
    <t>StorylineDate</t>
  </si>
  <si>
    <t>ChartDate</t>
  </si>
  <si>
    <t>DataDate</t>
  </si>
  <si>
    <t>MetadataDate</t>
  </si>
  <si>
    <t>StorylineFile</t>
  </si>
  <si>
    <t>ChartFile</t>
  </si>
  <si>
    <t>DataFile</t>
  </si>
  <si>
    <t>Directory</t>
  </si>
  <si>
    <t>Subdirectory</t>
  </si>
  <si>
    <t>Display</t>
  </si>
  <si>
    <t>Notes</t>
  </si>
  <si>
    <t xml:space="preserve">"Display" : "1", </t>
  </si>
  <si>
    <t>Contact_ID</t>
  </si>
  <si>
    <t>First_name</t>
  </si>
  <si>
    <t>Last_name</t>
  </si>
  <si>
    <t>Email_To</t>
  </si>
  <si>
    <t>Email_Cc</t>
  </si>
  <si>
    <t>Full_display_name</t>
  </si>
  <si>
    <t>Job_title</t>
  </si>
  <si>
    <t>Agency</t>
  </si>
  <si>
    <t>Unit_or_Section</t>
  </si>
  <si>
    <t>Phone</t>
  </si>
  <si>
    <t>Active</t>
  </si>
  <si>
    <t>Abdisalan</t>
  </si>
  <si>
    <t>Noor</t>
  </si>
  <si>
    <t>anoor@who.int</t>
  </si>
  <si>
    <t>Team Leader</t>
  </si>
  <si>
    <t>Surveillance, Global Malaria Programme</t>
  </si>
  <si>
    <t>+41 22 7914033</t>
  </si>
  <si>
    <t>Yes</t>
  </si>
  <si>
    <t>from Jan2019 original masterfile</t>
  </si>
  <si>
    <t>Adrian</t>
  </si>
  <si>
    <t>Whiteman</t>
  </si>
  <si>
    <t>Awhiteman@irena.org</t>
  </si>
  <si>
    <t>Chief Statistician</t>
  </si>
  <si>
    <t>Knowledge, Policy and Finance Centre</t>
  </si>
  <si>
    <t>+971 2 417 9965</t>
  </si>
  <si>
    <t>Adriana</t>
  </si>
  <si>
    <t>Skenderi</t>
  </si>
  <si>
    <t>skenderi@un.org</t>
  </si>
  <si>
    <t>Statistician</t>
  </si>
  <si>
    <t>DESA_UNSD</t>
  </si>
  <si>
    <t>Demographic and Social Statistics Branch, Statistics Division</t>
  </si>
  <si>
    <t>1-212-963-4602</t>
  </si>
  <si>
    <t>Akihito</t>
  </si>
  <si>
    <t>Watabe</t>
  </si>
  <si>
    <t>watabea@who.int</t>
  </si>
  <si>
    <t>healthstat@who.int; uhc_stats@who.int</t>
  </si>
  <si>
    <t>+41 22 791 38 35</t>
  </si>
  <si>
    <t>Alejandro</t>
  </si>
  <si>
    <t>Guerrero-Ruiz</t>
  </si>
  <si>
    <t>alejandro.guerrero-ruiz@oecd.org</t>
  </si>
  <si>
    <t>Monitoring Team Coordinator</t>
  </si>
  <si>
    <t>Development Co-operation Directorate</t>
  </si>
  <si>
    <t>No</t>
  </si>
  <si>
    <t>from Jan2019 original masterfile; replaced with Ashley Palmer, Dec2019</t>
  </si>
  <si>
    <t>Vera Mohorade</t>
  </si>
  <si>
    <t>a.vera-mohorade@unesco.org</t>
  </si>
  <si>
    <t>from Jan2019 original masterfile; to leave UNESCO on 1 July 2019</t>
  </si>
  <si>
    <t>Alexander</t>
  </si>
  <si>
    <t>Leicht</t>
  </si>
  <si>
    <t>a.leicht@unesco.org</t>
  </si>
  <si>
    <t>Chief of Section</t>
  </si>
  <si>
    <t>UNESCO</t>
  </si>
  <si>
    <t>Education for Sustainable Development and Global Citizenship, Education Sector</t>
  </si>
  <si>
    <t>Alexandra</t>
  </si>
  <si>
    <t>Fleischmann</t>
  </si>
  <si>
    <t>healthstat@who.int</t>
  </si>
  <si>
    <t>WHO/NMH/MSD/MSB</t>
  </si>
  <si>
    <t>Wilde</t>
  </si>
  <si>
    <t>alexandra.wilde@undp.org</t>
  </si>
  <si>
    <t>Advisor</t>
  </si>
  <si>
    <t>Bureau for Policy and Program Support, Oslo Governance Centre</t>
  </si>
  <si>
    <t>Data collection form</t>
  </si>
  <si>
    <t>Alfredo</t>
  </si>
  <si>
    <t>Fort</t>
  </si>
  <si>
    <t>fort@unfpa.org</t>
  </si>
  <si>
    <t>Senior Monitoring and Evaluation Advisor</t>
  </si>
  <si>
    <t>Data, Population and Development Branch, Technical Division</t>
  </si>
  <si>
    <t>+1-212-297-5215</t>
  </si>
  <si>
    <t>from Jan2019 original masterfile; retired from UNFPA as of 1 May 2019</t>
  </si>
  <si>
    <t>Alice</t>
  </si>
  <si>
    <t>Aureli</t>
  </si>
  <si>
    <t>a.aureli@unesco.org</t>
  </si>
  <si>
    <t xml:space="preserve">Chief Groundwater Systems and Human Settlements Section  </t>
  </si>
  <si>
    <t>Division of Water Sciences</t>
  </si>
  <si>
    <t>+33 (0) 1 45 68 39 95</t>
  </si>
  <si>
    <t>Alison</t>
  </si>
  <si>
    <t>Commar</t>
  </si>
  <si>
    <t>commara@who.int</t>
  </si>
  <si>
    <t>Technical Officer</t>
  </si>
  <si>
    <t>Tobacco Free Initiative, Prevention of Noncommunicable Diseases</t>
  </si>
  <si>
    <t>+41 22 791 1499</t>
  </si>
  <si>
    <t>Ana</t>
  </si>
  <si>
    <t>Maria Henao-Restrepo</t>
  </si>
  <si>
    <t>henaorestrepoa@who.int</t>
  </si>
  <si>
    <t>Medical Officer</t>
  </si>
  <si>
    <t>Initiative for Vaccine Research</t>
  </si>
  <si>
    <t>Andy</t>
  </si>
  <si>
    <t>Richardson</t>
  </si>
  <si>
    <t>Information Specialist</t>
  </si>
  <si>
    <t>IPU</t>
  </si>
  <si>
    <t xml:space="preserve">Resource Division </t>
  </si>
  <si>
    <t>(+41) 22 919 41 35</t>
  </si>
  <si>
    <t>Angela</t>
  </si>
  <si>
    <t>Me</t>
  </si>
  <si>
    <t>angela.me@unodc.org</t>
  </si>
  <si>
    <t>Annet</t>
  </si>
  <si>
    <t>Mahanani</t>
  </si>
  <si>
    <t>mahananiw@who.int</t>
  </si>
  <si>
    <t>Annette</t>
  </si>
  <si>
    <t>Pruss-Ustun</t>
  </si>
  <si>
    <t>Scientist</t>
  </si>
  <si>
    <t>EPE/PHE</t>
  </si>
  <si>
    <t>Anssi</t>
  </si>
  <si>
    <t>Pekkarinen</t>
  </si>
  <si>
    <t>Anssi.Pekkarinen@fao.org</t>
  </si>
  <si>
    <t>Senior Forestry Officer</t>
  </si>
  <si>
    <t>Forestry Policy and Resources Division</t>
  </si>
  <si>
    <t>+39 06570 56587</t>
  </si>
  <si>
    <t>Antonin</t>
  </si>
  <si>
    <t>Combes</t>
  </si>
  <si>
    <t>ICAO</t>
  </si>
  <si>
    <t>Arthur</t>
  </si>
  <si>
    <t>Contejean</t>
  </si>
  <si>
    <t>Arthur.CONTEJEAN@iea.org</t>
  </si>
  <si>
    <t>Asif</t>
  </si>
  <si>
    <t>Islam</t>
  </si>
  <si>
    <t>aislam@worldbank.org</t>
  </si>
  <si>
    <t>Astrit</t>
  </si>
  <si>
    <t>Sulstarova</t>
  </si>
  <si>
    <t>astrit.sulstarova@un.org</t>
  </si>
  <si>
    <t>Attila</t>
  </si>
  <si>
    <t>Hancioglu</t>
  </si>
  <si>
    <t>ahancioglu@unicef.org</t>
  </si>
  <si>
    <t>Aurélien</t>
  </si>
  <si>
    <t>Dumont</t>
  </si>
  <si>
    <t>au.dumont@unesco.org</t>
  </si>
  <si>
    <t>Carlo</t>
  </si>
  <si>
    <t>Cafiero</t>
  </si>
  <si>
    <t>carlo.cafiero@fao.org</t>
  </si>
  <si>
    <t>Senior Statistician</t>
  </si>
  <si>
    <t>ESSD</t>
  </si>
  <si>
    <t>0039 0657053895</t>
  </si>
  <si>
    <t>Cédric</t>
  </si>
  <si>
    <t>Pene</t>
  </si>
  <si>
    <t>cedric.pene@wto.org</t>
  </si>
  <si>
    <t>Counsellor</t>
  </si>
  <si>
    <t>Agriculture and Commodities Division</t>
  </si>
  <si>
    <t>+00 41 22 739 51 41</t>
  </si>
  <si>
    <t>Chiara</t>
  </si>
  <si>
    <t>Brunelli</t>
  </si>
  <si>
    <t>chiara.brunelli@fao.org</t>
  </si>
  <si>
    <t>Statistics Division</t>
  </si>
  <si>
    <t>+ 39 06 570 53700</t>
  </si>
  <si>
    <t>from Jan2019 original masterfile; replaced with Yonca Gurbuzer per Dorian email to Ben 15 July 2019</t>
  </si>
  <si>
    <t>Chika</t>
  </si>
  <si>
    <t>Hayashi</t>
  </si>
  <si>
    <t>chayashi@unicef.org</t>
  </si>
  <si>
    <t>Statistics and Monitoring Senior Advisor, Nutrition</t>
  </si>
  <si>
    <t>Data and Analytics Unite/Division of Data, Research and Policy</t>
  </si>
  <si>
    <t xml:space="preserve">212 303-7975 </t>
  </si>
  <si>
    <t>Clara</t>
  </si>
  <si>
    <t>van der Pol</t>
  </si>
  <si>
    <t>cvanderpol@unwto.org</t>
  </si>
  <si>
    <t>Coordinator</t>
  </si>
  <si>
    <t>Statistics Department</t>
  </si>
  <si>
    <t>0034 91 567 81 00</t>
  </si>
  <si>
    <t>Claudia</t>
  </si>
  <si>
    <t>Cappa</t>
  </si>
  <si>
    <t xml:space="preserve">Senior Adviser, Statistics, Child Protection and Development  
</t>
  </si>
  <si>
    <t>Data and Analytics Section, Division of Data, Research and Policy (DRP)</t>
  </si>
  <si>
    <t>+1 212 326 7753</t>
  </si>
  <si>
    <t>García-Moreno</t>
  </si>
  <si>
    <t>garciamorenoc@who.int</t>
  </si>
  <si>
    <t>Team Leader, Violence against women</t>
  </si>
  <si>
    <t>Department of Reproductive Health and Research</t>
  </si>
  <si>
    <t>+4122 7914353</t>
  </si>
  <si>
    <t>Nannei</t>
  </si>
  <si>
    <t>nanneic@who.int</t>
  </si>
  <si>
    <t>+41 (0)22 791 5078</t>
  </si>
  <si>
    <t>Colleen</t>
  </si>
  <si>
    <t>Murray</t>
  </si>
  <si>
    <t>Craig</t>
  </si>
  <si>
    <t>Hilton-Taylor</t>
  </si>
  <si>
    <t>craig.hilton-taylor@iucn.org</t>
  </si>
  <si>
    <t>Head, Red List Unit</t>
  </si>
  <si>
    <t>IUCN Global Species Programme</t>
  </si>
  <si>
    <t>44 (0)1223 331199</t>
  </si>
  <si>
    <t>Dany</t>
  </si>
  <si>
    <t>Ghafari</t>
  </si>
  <si>
    <t>dany.ghafari@unep.org</t>
  </si>
  <si>
    <t>Programme Management Officer</t>
  </si>
  <si>
    <t>Danzhen</t>
  </si>
  <si>
    <t>You</t>
  </si>
  <si>
    <t>dyou@unicef.org</t>
  </si>
  <si>
    <t>Coordinator of the UN Inter-agency Group for Child Mortality Estimation</t>
  </si>
  <si>
    <t>Data and Analytics, Division of Data, Research and Policy</t>
  </si>
  <si>
    <t>+1 212 326 7235</t>
  </si>
  <si>
    <t>David</t>
  </si>
  <si>
    <t>H. W. Morgan</t>
  </si>
  <si>
    <t>david.morgan@cites.org</t>
  </si>
  <si>
    <t>Chief</t>
  </si>
  <si>
    <t>CITES</t>
  </si>
  <si>
    <t>Governing Bodies and Meeting Services</t>
  </si>
  <si>
    <t>from Jan2019 original masterfile; email address kept bouncing back</t>
  </si>
  <si>
    <t>david.morgan@un.org</t>
  </si>
  <si>
    <t>Dian</t>
  </si>
  <si>
    <t>Kuswandini</t>
  </si>
  <si>
    <t>Associate Programme Specialist</t>
  </si>
  <si>
    <t>Communication and Information/Freedom of Expression and Media Development</t>
  </si>
  <si>
    <t>0033 (01) 45680324</t>
  </si>
  <si>
    <t>Diego</t>
  </si>
  <si>
    <t>Antoni</t>
  </si>
  <si>
    <t>diego.antoni@undp.org</t>
  </si>
  <si>
    <t>Policy Specialist on Gender, Governance and Crisis Prevention and Recovery</t>
  </si>
  <si>
    <t>from Jan2019 original masterfile; replaced by Serge Kapto</t>
  </si>
  <si>
    <t>Donatien</t>
  </si>
  <si>
    <t>Beguy</t>
  </si>
  <si>
    <t>Donatien.beguy@un.org</t>
  </si>
  <si>
    <t>Dorian</t>
  </si>
  <si>
    <t>Kalamvrezos Navarro</t>
  </si>
  <si>
    <t>doriankalamvrezos.navarro@fao.org</t>
  </si>
  <si>
    <t>Programme Advisor</t>
  </si>
  <si>
    <t>Office of the Chief Statistician</t>
  </si>
  <si>
    <t>0039 0657054500</t>
  </si>
  <si>
    <t>Doris</t>
  </si>
  <si>
    <t>Chou</t>
  </si>
  <si>
    <t>choud@who.int</t>
  </si>
  <si>
    <t>+41227915030</t>
  </si>
  <si>
    <t>Eduardo</t>
  </si>
  <si>
    <t>Moreno</t>
  </si>
  <si>
    <t>eduardo.moreno@un.org</t>
  </si>
  <si>
    <t>Edward</t>
  </si>
  <si>
    <t>Lewis</t>
  </si>
  <si>
    <t>edward.lewis@unep-wcmc.org</t>
  </si>
  <si>
    <t>Programme Officer</t>
  </si>
  <si>
    <t>UNEP-WCMC</t>
  </si>
  <si>
    <t>Protected Areas Programme</t>
  </si>
  <si>
    <t>Elaine</t>
  </si>
  <si>
    <t>Borghi</t>
  </si>
  <si>
    <t>borghie@who.int</t>
  </si>
  <si>
    <t xml:space="preserve">Growth Assessment and Surveillance Unit, Department of nutrition for Health and Development </t>
  </si>
  <si>
    <t>0041 22 7911214</t>
  </si>
  <si>
    <t>Elena</t>
  </si>
  <si>
    <t>Botvina</t>
  </si>
  <si>
    <t>elena.botvina@unctad.org</t>
  </si>
  <si>
    <t>Elisa</t>
  </si>
  <si>
    <t>Dominguez</t>
  </si>
  <si>
    <t>domingueze@who.int</t>
  </si>
  <si>
    <t>0041 22 791 3587</t>
  </si>
  <si>
    <t>El-Iza</t>
  </si>
  <si>
    <t>MOHAMEDOU</t>
  </si>
  <si>
    <t>el-iza.mohamedou@oecd.org</t>
  </si>
  <si>
    <t>Deputy Manager of PARIS21</t>
  </si>
  <si>
    <t>from Jan2019 original masterfile; left PARIS21 as of 1 December 2019; replaced with Yu Tian.</t>
  </si>
  <si>
    <t>Emilie</t>
  </si>
  <si>
    <t>Filmer-Wilson</t>
  </si>
  <si>
    <t>filmer-wilson@unfpa.org</t>
  </si>
  <si>
    <t>Human Rights Adviser</t>
  </si>
  <si>
    <t>Gender, Human Rights and Culture Branch, Technical Division</t>
  </si>
  <si>
    <t>+1-212-297-5279</t>
  </si>
  <si>
    <t>Enrico</t>
  </si>
  <si>
    <t>Bisogno</t>
  </si>
  <si>
    <t>enrico.bisogno@un.org</t>
  </si>
  <si>
    <t>Data Development and Dissemination Unit, Research and Trends Analysis Branch</t>
  </si>
  <si>
    <t>+43 (1) 26060 4426</t>
  </si>
  <si>
    <t>from Jan2019 original masterfile; replaced by Salome (227); back as focal point per Dec2019 emails</t>
  </si>
  <si>
    <t>enrico.bisogno@unodc.org</t>
  </si>
  <si>
    <t>Ernesto</t>
  </si>
  <si>
    <t>Fernandez Polcuch</t>
  </si>
  <si>
    <t>e.fernandez-polcuch@unesco.org</t>
  </si>
  <si>
    <t>Espen</t>
  </si>
  <si>
    <t>Beer Prydz</t>
  </si>
  <si>
    <t>eprydz@worldbank.org</t>
  </si>
  <si>
    <t>Esperanza</t>
  </si>
  <si>
    <t>Magpantay</t>
  </si>
  <si>
    <t>ICT Data and Statistics division</t>
  </si>
  <si>
    <t>magpantay@itu.int</t>
  </si>
  <si>
    <t>Evrim</t>
  </si>
  <si>
    <t>Bese Goksu</t>
  </si>
  <si>
    <t>ebesegoksu@imf.org</t>
  </si>
  <si>
    <t>Economist</t>
  </si>
  <si>
    <t>Financial Institutions Division, Statistics Department</t>
  </si>
  <si>
    <t>+1202-623-6993</t>
  </si>
  <si>
    <t>Fabio</t>
  </si>
  <si>
    <t>Duran-Valverde</t>
  </si>
  <si>
    <t>duranf@ilo.org</t>
  </si>
  <si>
    <t>Head of Public Finance, Actuarial and Statistics Unit</t>
  </si>
  <si>
    <t>Department of Social Protection</t>
  </si>
  <si>
    <t>+41 22 799 7302</t>
  </si>
  <si>
    <t>Fabrizio</t>
  </si>
  <si>
    <t>Sarrica</t>
  </si>
  <si>
    <t>fabrizio.sarrica@un.org</t>
  </si>
  <si>
    <t>Team leader research on trafficking in persons and smuggling of migrants</t>
  </si>
  <si>
    <t>Crime Research Section</t>
  </si>
  <si>
    <t>Felipe</t>
  </si>
  <si>
    <t>Morgado</t>
  </si>
  <si>
    <t>felipe.morgado@un.org</t>
  </si>
  <si>
    <t>from Jan2019 original masterfile; no longer with UNCTAD for 12.6.1</t>
  </si>
  <si>
    <t>Fernando</t>
  </si>
  <si>
    <t>Cantu-Bazaldua</t>
  </si>
  <si>
    <t>Fernando.Cantu@unctad.org</t>
  </si>
  <si>
    <t>Financial Access Survey</t>
  </si>
  <si>
    <t>Team</t>
  </si>
  <si>
    <t>stafas@imf.org</t>
  </si>
  <si>
    <t>Francesca</t>
  </si>
  <si>
    <t>Bernardini</t>
  </si>
  <si>
    <t>francesca.bernardini@unece.org</t>
  </si>
  <si>
    <t>Secretary of the Convention on the Protection and Use of Transboundary Watercourses and International Lakes</t>
  </si>
  <si>
    <t xml:space="preserve">Environment Division </t>
  </si>
  <si>
    <t xml:space="preserve">+41 (0) 22 917 10 32 </t>
  </si>
  <si>
    <t>from Jan2019 original masterfile; on SLWOP as per her email on 8 Aug 2019</t>
  </si>
  <si>
    <t>Grum</t>
  </si>
  <si>
    <t>grum@un.org</t>
  </si>
  <si>
    <t>socialstat@un.org</t>
  </si>
  <si>
    <t>Chief, Social and Housing Statistics Section</t>
  </si>
  <si>
    <t>Social and Housing Statistics Section</t>
  </si>
  <si>
    <t>Francesco</t>
  </si>
  <si>
    <t>Mattion</t>
  </si>
  <si>
    <t>Francesco.MATTION@iea.org</t>
  </si>
  <si>
    <t>EMISSIONS@iea.org</t>
  </si>
  <si>
    <t>Energy data officer - CO2 emissions</t>
  </si>
  <si>
    <t>Energy Data Centre</t>
  </si>
  <si>
    <t>+(33-1) 40 57 67 23</t>
  </si>
  <si>
    <t>Frank</t>
  </si>
  <si>
    <t>Laczko</t>
  </si>
  <si>
    <t>flaczko@iom.int</t>
  </si>
  <si>
    <t>Head</t>
  </si>
  <si>
    <t>IOM Data Analysis Centre, Berlin</t>
  </si>
  <si>
    <t>49 30 278 778 21 </t>
  </si>
  <si>
    <t>Friedrich</t>
  </si>
  <si>
    <t>Huebler</t>
  </si>
  <si>
    <t>f.huebler@unesco.org</t>
  </si>
  <si>
    <t>Head of Section</t>
  </si>
  <si>
    <t>Education Standards and Methodology</t>
  </si>
  <si>
    <t>+1 514 343 7599</t>
  </si>
  <si>
    <t>Gabriela</t>
  </si>
  <si>
    <t>Flores</t>
  </si>
  <si>
    <t>floressg@who.int</t>
  </si>
  <si>
    <t>Gaëlle</t>
  </si>
  <si>
    <t>Ferrant</t>
  </si>
  <si>
    <t>Gaelle.FERRANT@oecd.org</t>
  </si>
  <si>
    <t>OECD Development Centre</t>
  </si>
  <si>
    <t xml:space="preserve">+33 1 45 24 82 98 </t>
  </si>
  <si>
    <t>Gary</t>
  </si>
  <si>
    <t>Jones</t>
  </si>
  <si>
    <t>GJones@imf.org</t>
  </si>
  <si>
    <t>Senior Economist</t>
  </si>
  <si>
    <t>Government Finance Division, Statistics Department</t>
  </si>
  <si>
    <t>+1-202-623-8108</t>
  </si>
  <si>
    <t>Ginette</t>
  </si>
  <si>
    <t>Azcona</t>
  </si>
  <si>
    <t>Grace</t>
  </si>
  <si>
    <t>Sanico Steffan</t>
  </si>
  <si>
    <t>hrindicators@ohchr.org</t>
  </si>
  <si>
    <t>Human Rights Officer</t>
  </si>
  <si>
    <t>Thematic Engagement, Special Procedures and Right to Development Division</t>
  </si>
  <si>
    <t>Graham</t>
  </si>
  <si>
    <t>Alabaster</t>
  </si>
  <si>
    <t>alabaster.unhabitat@unog.ch</t>
  </si>
  <si>
    <t xml:space="preserve">Chief </t>
  </si>
  <si>
    <t>Waste Management &amp; Sanitation- Urban Basic Services Branch</t>
  </si>
  <si>
    <t>+41 (0) 22 7913555</t>
  </si>
  <si>
    <t>Gretchen</t>
  </si>
  <si>
    <t>Stevens</t>
  </si>
  <si>
    <t>stevensg@who.int</t>
  </si>
  <si>
    <t>Haoyi</t>
  </si>
  <si>
    <t>Chen</t>
  </si>
  <si>
    <t>chen9@un.org</t>
  </si>
  <si>
    <t>Harumi</t>
  </si>
  <si>
    <t>Shibata</t>
  </si>
  <si>
    <t>shibata@un.org</t>
  </si>
  <si>
    <t>Hazim</t>
  </si>
  <si>
    <t>Timimi</t>
  </si>
  <si>
    <t>Data Manager</t>
  </si>
  <si>
    <t>Tuberculosis Monitoring and Evaluation / Global Tuberculosis Programme</t>
  </si>
  <si>
    <t>Heather</t>
  </si>
  <si>
    <t>Adair-Rohani</t>
  </si>
  <si>
    <t>FWC/PHE/IHE</t>
  </si>
  <si>
    <t>Herman</t>
  </si>
  <si>
    <t>Smith</t>
  </si>
  <si>
    <t>Chief of National Accounts Section</t>
  </si>
  <si>
    <t>(1) 212 963 4679</t>
  </si>
  <si>
    <t>Hideki</t>
  </si>
  <si>
    <t>Matsuno</t>
  </si>
  <si>
    <t>matsuno@un.org</t>
  </si>
  <si>
    <t>UNODA</t>
  </si>
  <si>
    <t>Hoda</t>
  </si>
  <si>
    <t>Jaberian</t>
  </si>
  <si>
    <t>h.jaberian@unesco.org</t>
  </si>
  <si>
    <t>Project Officer</t>
  </si>
  <si>
    <t>+33 (1) 45 68 12 69</t>
  </si>
  <si>
    <t>International Health Regulations</t>
  </si>
  <si>
    <t>ihrinfo@who.int</t>
  </si>
  <si>
    <t>WHO Health Emergency Programme Cluster</t>
  </si>
  <si>
    <t>Ionica</t>
  </si>
  <si>
    <t>Berevoescu</t>
  </si>
  <si>
    <t>ionica.berevoescu@unwomen.org</t>
  </si>
  <si>
    <t>Policy specialist and statistician</t>
  </si>
  <si>
    <t>Leadership and Governance Section</t>
  </si>
  <si>
    <t>+ 1 646 781-4742</t>
  </si>
  <si>
    <t>Ivor</t>
  </si>
  <si>
    <t>Fung</t>
  </si>
  <si>
    <t>fungi@un.org</t>
  </si>
  <si>
    <t>Senior Political Affairs Officer</t>
  </si>
  <si>
    <t>+1 917 367-6014</t>
  </si>
  <si>
    <t>Janette</t>
  </si>
  <si>
    <t>Amer</t>
  </si>
  <si>
    <t>Human Rights Advisor</t>
  </si>
  <si>
    <t>1 646 781-4655</t>
  </si>
  <si>
    <t>Jean-Marc</t>
  </si>
  <si>
    <t>Faures</t>
  </si>
  <si>
    <t>jeanmarc.faures@fao.org</t>
  </si>
  <si>
    <t>Jillian</t>
  </si>
  <si>
    <t>Campbell</t>
  </si>
  <si>
    <t>jillian.campbell@unep.org</t>
  </si>
  <si>
    <t>SDG Information unit / Science Division</t>
  </si>
  <si>
    <t>(254)207624182</t>
  </si>
  <si>
    <t>campbell7@un.org</t>
  </si>
  <si>
    <t>Jippe</t>
  </si>
  <si>
    <t>Hoogeveen</t>
  </si>
  <si>
    <t>Jippe.Hoogeveen@fao.org</t>
  </si>
  <si>
    <t>Senior Officer</t>
  </si>
  <si>
    <t>Land and Water Division</t>
  </si>
  <si>
    <t>+39 0657053714</t>
  </si>
  <si>
    <t>Joakim</t>
  </si>
  <si>
    <t>Harlin</t>
  </si>
  <si>
    <t>joakim.harlin@unep.org</t>
  </si>
  <si>
    <t>John</t>
  </si>
  <si>
    <t>Aponte</t>
  </si>
  <si>
    <t>Epidemiologist</t>
  </si>
  <si>
    <t>Global Malaria Program / Surveillance Unit</t>
  </si>
  <si>
    <t>41227912302</t>
  </si>
  <si>
    <t>Grove</t>
  </si>
  <si>
    <t>grovej@who.int</t>
  </si>
  <si>
    <t>Kester</t>
  </si>
  <si>
    <t>jkester@unwto.org</t>
  </si>
  <si>
    <t>from Jan2019 original masterfile; early retirement from UNWTO as per 1 March 2019 auto email reply to Ben</t>
  </si>
  <si>
    <t>Jorge</t>
  </si>
  <si>
    <t>Bravo</t>
  </si>
  <si>
    <t>bravo1@un.org</t>
  </si>
  <si>
    <t>Jorge Luis</t>
  </si>
  <si>
    <t>Rodriquez Meza</t>
  </si>
  <si>
    <t>jrodriguezmeza@worldbank.org</t>
  </si>
  <si>
    <t>Program Manager</t>
  </si>
  <si>
    <t>Global Indicators Department, Development Economics Group</t>
  </si>
  <si>
    <t>José</t>
  </si>
  <si>
    <t>Pessoa</t>
  </si>
  <si>
    <t>j.pessoa@unesco.org</t>
  </si>
  <si>
    <t>Head of Culture and Communication Statistics</t>
  </si>
  <si>
    <t>Culture and Communication Statistics Unit</t>
  </si>
  <si>
    <t>15143437686</t>
  </si>
  <si>
    <t>Juan</t>
  </si>
  <si>
    <t>Cruz Perusia</t>
  </si>
  <si>
    <t>jc.perusia@unesco.org</t>
  </si>
  <si>
    <t>Julia</t>
  </si>
  <si>
    <t>Krasevec</t>
  </si>
  <si>
    <t>jkrasevec@unicef.org</t>
  </si>
  <si>
    <t>Statistics and Monitoring Specialist, Nutrition</t>
  </si>
  <si>
    <t>212-303-7948</t>
  </si>
  <si>
    <t>Julian</t>
  </si>
  <si>
    <t>Barbière</t>
  </si>
  <si>
    <t>j.barbiere@unesco.org</t>
  </si>
  <si>
    <t>Head of Marine Policy and Regional Coordination Section</t>
  </si>
  <si>
    <t>UNESCO-IOC</t>
  </si>
  <si>
    <t>Marine Policy and Regional Coordination Section</t>
  </si>
  <si>
    <t>Juliana</t>
  </si>
  <si>
    <t>Daher</t>
  </si>
  <si>
    <t>daherj@unaids.org</t>
  </si>
  <si>
    <t>Data manager</t>
  </si>
  <si>
    <t>Strategic Information Department</t>
  </si>
  <si>
    <t>Julie</t>
  </si>
  <si>
    <t>Ballington</t>
  </si>
  <si>
    <t>julie.ballington@unwomen.org</t>
  </si>
  <si>
    <t>Political Participation Advisor</t>
  </si>
  <si>
    <t>+ 1 646 781-4707</t>
  </si>
  <si>
    <t>Juliette</t>
  </si>
  <si>
    <t>Besnard</t>
  </si>
  <si>
    <t>Julio</t>
  </si>
  <si>
    <t>SERJE</t>
  </si>
  <si>
    <t>serje@un.org</t>
  </si>
  <si>
    <t>Sendai Framework Monitoring Branch</t>
  </si>
  <si>
    <t>+49 228 815 0304</t>
  </si>
  <si>
    <t>from Jan2019 original masterfile; left UNISDR; automatic email from 6 may2019</t>
  </si>
  <si>
    <t>Juncal</t>
  </si>
  <si>
    <t>Plazaola Castaño</t>
  </si>
  <si>
    <t>j.plazaolacastano@unwomen.org</t>
  </si>
  <si>
    <t>Policy Specialist, Violence against Women Data</t>
  </si>
  <si>
    <t>Ending Violence against Women Section, Policy Division</t>
  </si>
  <si>
    <t>+1 646 781 4719</t>
  </si>
  <si>
    <t>Kacem</t>
  </si>
  <si>
    <t>Iaych</t>
  </si>
  <si>
    <t>UIP/NVI</t>
  </si>
  <si>
    <t>Kareen</t>
  </si>
  <si>
    <t>Jabre</t>
  </si>
  <si>
    <t>kj@ipu.org</t>
  </si>
  <si>
    <t>Karoline</t>
  </si>
  <si>
    <t>Schmid</t>
  </si>
  <si>
    <t>Chief, Fertility and Family Planning Section</t>
  </si>
  <si>
    <t>Population Division</t>
  </si>
  <si>
    <t>917-367-9377</t>
  </si>
  <si>
    <t>Katherine</t>
  </si>
  <si>
    <t>Gifford</t>
  </si>
  <si>
    <t>Policy Specialist</t>
  </si>
  <si>
    <t>Leadership &amp; Governance</t>
  </si>
  <si>
    <t>Secoy</t>
  </si>
  <si>
    <t>katherine.secoy@ssc.iucn.org</t>
  </si>
  <si>
    <t>Chair, National Red List Working Group</t>
  </si>
  <si>
    <t>IUCN Red List Committee</t>
  </si>
  <si>
    <t>44 (0)3442 251826</t>
  </si>
  <si>
    <t>Kevin</t>
  </si>
  <si>
    <t>kevin.smith@iucn.org</t>
  </si>
  <si>
    <t>Invasive Species Programme Officer</t>
  </si>
  <si>
    <t>44 (0) 1223 331199</t>
  </si>
  <si>
    <t>Khassoum</t>
  </si>
  <si>
    <t>Diallo</t>
  </si>
  <si>
    <t>kdiallo@who.int</t>
  </si>
  <si>
    <t>Data, Evidence and Knowledge Management, Health Workforce department</t>
  </si>
  <si>
    <t xml:space="preserve"> +41 22 791 1328</t>
  </si>
  <si>
    <t>Kirsten</t>
  </si>
  <si>
    <t>Isensee</t>
  </si>
  <si>
    <t>Project Specialist Ocean Carbon Sources and Sinks</t>
  </si>
  <si>
    <t>Ocean Science Section</t>
  </si>
  <si>
    <t>Klaus</t>
  </si>
  <si>
    <t>Deininger</t>
  </si>
  <si>
    <t>kdeininger@worldbank.org</t>
  </si>
  <si>
    <t>Lead Economist</t>
  </si>
  <si>
    <t>Development Research Group</t>
  </si>
  <si>
    <t>+1 202 473 0430</t>
  </si>
  <si>
    <t>Laurel</t>
  </si>
  <si>
    <t>Jo-Anne Hanson</t>
  </si>
  <si>
    <t>laurel.hanson@un.org</t>
  </si>
  <si>
    <t>Associate Expert</t>
  </si>
  <si>
    <t>+1 917 367 9160</t>
  </si>
  <si>
    <t>Leandry</t>
  </si>
  <si>
    <t>lmoreno@unwto.org</t>
  </si>
  <si>
    <t>Tourism statistics specialist</t>
  </si>
  <si>
    <t>0034 91 567 82 20</t>
  </si>
  <si>
    <t>Leanne</t>
  </si>
  <si>
    <t>Burney</t>
  </si>
  <si>
    <t>leanne.burney@unwater.org</t>
  </si>
  <si>
    <t>Leonardo</t>
  </si>
  <si>
    <t>Souza</t>
  </si>
  <si>
    <t>souzal@un.org</t>
  </si>
  <si>
    <t>Chief, Energy Statistics Section</t>
  </si>
  <si>
    <t>Environment Statistics and Geospatial Information Branch</t>
  </si>
  <si>
    <t>212-963-0342</t>
  </si>
  <si>
    <t>Liliana</t>
  </si>
  <si>
    <t>Carvajal</t>
  </si>
  <si>
    <t>Statistics Specialist</t>
  </si>
  <si>
    <t>Division of Data, Research and Policy; Data and Analytics Section</t>
  </si>
  <si>
    <t>+1 212 326 7557</t>
  </si>
  <si>
    <t>Lis</t>
  </si>
  <si>
    <t>Mullin Bernhardt</t>
  </si>
  <si>
    <t>elisabeth.bernhardt@unep.org</t>
  </si>
  <si>
    <t>Livia</t>
  </si>
  <si>
    <t>Hollins</t>
  </si>
  <si>
    <t>lhollins@unfccc.int</t>
  </si>
  <si>
    <t>Associate Programme Officer</t>
  </si>
  <si>
    <t>Adaptation Programme</t>
  </si>
  <si>
    <t>+49 (0) 228 815 1847</t>
  </si>
  <si>
    <t>Lowri</t>
  </si>
  <si>
    <t>Angharad Rees</t>
  </si>
  <si>
    <t>lowri.rees@un.org</t>
  </si>
  <si>
    <t>Lucia</t>
  </si>
  <si>
    <t>Hug</t>
  </si>
  <si>
    <t>lhug@unicef.org</t>
  </si>
  <si>
    <t>Ludgarde</t>
  </si>
  <si>
    <t>Coppens</t>
  </si>
  <si>
    <t>Ludgarde.Coppens@unep.org</t>
  </si>
  <si>
    <t>Head of Unit</t>
  </si>
  <si>
    <t xml:space="preserve">SDG Data and Information Unit, Country Outreach,Technology and Innovation Branch (COTI)
</t>
  </si>
  <si>
    <t>+254 20 762 4158</t>
  </si>
  <si>
    <t>Mamadou</t>
  </si>
  <si>
    <t>S Diallo</t>
  </si>
  <si>
    <t>mamsdiallo@unicef.org</t>
  </si>
  <si>
    <t>Statistics and Monitoring specialist</t>
  </si>
  <si>
    <t>Data and Analytics, DRP</t>
  </si>
  <si>
    <t>1 917 251 0020</t>
  </si>
  <si>
    <t>Marc Titus</t>
  </si>
  <si>
    <t>Cebreros</t>
  </si>
  <si>
    <t>mcebreros@ohchr.org</t>
  </si>
  <si>
    <t>Maria</t>
  </si>
  <si>
    <t>Rivera</t>
  </si>
  <si>
    <t>rivera@ramsar.org</t>
  </si>
  <si>
    <t>Ramsar Convention Secretariat</t>
  </si>
  <si>
    <t>Marina</t>
  </si>
  <si>
    <t>Takane</t>
  </si>
  <si>
    <t>Water, Sanitation, Hygiene and Health (WSH) unit</t>
  </si>
  <si>
    <t>+41227912193</t>
  </si>
  <si>
    <t>Marta</t>
  </si>
  <si>
    <t>Gacic Dobo</t>
  </si>
  <si>
    <t>gacicdobom@who.int</t>
  </si>
  <si>
    <t xml:space="preserve">Manager </t>
  </si>
  <si>
    <t xml:space="preserve">Strategic Information Group
Expanded Programme on Immunization (EPI) 
Dept of Immunization, Vaccines and Biologicals
</t>
  </si>
  <si>
    <t>41 22 791 2873</t>
  </si>
  <si>
    <t>Martha</t>
  </si>
  <si>
    <t>Osorio</t>
  </si>
  <si>
    <t>martha.osorio@fao.org</t>
  </si>
  <si>
    <t>Mary</t>
  </si>
  <si>
    <t>Mahy</t>
  </si>
  <si>
    <t>mahym@unaids.org</t>
  </si>
  <si>
    <t>Team Lead, Epidemiology</t>
  </si>
  <si>
    <t>Mathieu</t>
  </si>
  <si>
    <t>Bangert</t>
  </si>
  <si>
    <t>bangertm@who.int</t>
  </si>
  <si>
    <t>Department of Control of Neglected Tropical Diseases</t>
  </si>
  <si>
    <t>41227914382</t>
  </si>
  <si>
    <t>Matthew</t>
  </si>
  <si>
    <t>Camilleri</t>
  </si>
  <si>
    <t>matthew.camilleri@fao.org</t>
  </si>
  <si>
    <t>Branch Head</t>
  </si>
  <si>
    <t>Fishing Operations and Technology Branch (FIAO)</t>
  </si>
  <si>
    <t>+390657056435</t>
  </si>
  <si>
    <t>Maurizio</t>
  </si>
  <si>
    <t>Busatti</t>
  </si>
  <si>
    <t>mbusatti@iom.int</t>
  </si>
  <si>
    <t>Melanie</t>
  </si>
  <si>
    <t>Cowan</t>
  </si>
  <si>
    <t>cowanm@who.int</t>
  </si>
  <si>
    <t>Mengjia</t>
  </si>
  <si>
    <t>Liang</t>
  </si>
  <si>
    <t>Technical Specialist</t>
  </si>
  <si>
    <t>Data, Population and Development Branch</t>
  </si>
  <si>
    <t>+12122975284</t>
  </si>
  <si>
    <t>Michael</t>
  </si>
  <si>
    <t>Jandl</t>
  </si>
  <si>
    <t>michael.jandl@unodc.org</t>
  </si>
  <si>
    <t>Research Officer</t>
  </si>
  <si>
    <t>Data Development and Dissemination Unit</t>
  </si>
  <si>
    <t>+431260605475'</t>
  </si>
  <si>
    <t>Miho</t>
  </si>
  <si>
    <t>Shirotori</t>
  </si>
  <si>
    <t>miho.shirotori@un.org</t>
  </si>
  <si>
    <t>miho.shirotori@unctad.org</t>
  </si>
  <si>
    <t>Minoru</t>
  </si>
  <si>
    <t>Takada</t>
  </si>
  <si>
    <t>takada@un.org</t>
  </si>
  <si>
    <t>DESA_DSD/UN-Energy</t>
  </si>
  <si>
    <t>Mukesh</t>
  </si>
  <si>
    <t>Srivastava</t>
  </si>
  <si>
    <t>Mukesh.Srivastava@fao.org</t>
  </si>
  <si>
    <t>+39 0657055890</t>
  </si>
  <si>
    <t>from Jan2019 original masterfile; replaced by Piero Conforti per Dorian email to Ben 15 July 2019</t>
  </si>
  <si>
    <t>Nicolas</t>
  </si>
  <si>
    <t>Fasel</t>
  </si>
  <si>
    <t>nfasel@ohchr.org</t>
  </si>
  <si>
    <t>Adviser on Human Rights Measurement</t>
  </si>
  <si>
    <t>Nicole</t>
  </si>
  <si>
    <t>Franz</t>
  </si>
  <si>
    <t>nicole.franz@fao.org</t>
  </si>
  <si>
    <t>Fishery Officer</t>
  </si>
  <si>
    <t>Fisheries and Aquaculture Department</t>
  </si>
  <si>
    <t>00390657053031</t>
  </si>
  <si>
    <t>Onno</t>
  </si>
  <si>
    <t>Hoffmeister</t>
  </si>
  <si>
    <t>onno.hoffmeister@un.org</t>
  </si>
  <si>
    <t>Chief of Unit</t>
  </si>
  <si>
    <t>Statistics Production Unit / DSIB / DGDS</t>
  </si>
  <si>
    <t>+41-22917-5070</t>
  </si>
  <si>
    <t>Oualid</t>
  </si>
  <si>
    <t>Akakzia</t>
  </si>
  <si>
    <t>oualid.akakzia@un.org</t>
  </si>
  <si>
    <t>from Jan2019 original masterfile; bounce backs in Dec2019</t>
  </si>
  <si>
    <t>Papa</t>
  </si>
  <si>
    <t>Seck</t>
  </si>
  <si>
    <t>papa.seck@unwomen.org</t>
  </si>
  <si>
    <t xml:space="preserve">Chief Statistician </t>
  </si>
  <si>
    <t xml:space="preserve">Research and Data Section </t>
  </si>
  <si>
    <t>Pascale</t>
  </si>
  <si>
    <t>Ratovondrahona</t>
  </si>
  <si>
    <t>p.ratovondrahona@unesco.org</t>
  </si>
  <si>
    <t>Paul</t>
  </si>
  <si>
    <t>Egerton</t>
  </si>
  <si>
    <t>pegerton@wmo.int</t>
  </si>
  <si>
    <t>WMO</t>
  </si>
  <si>
    <t>Racionzer</t>
  </si>
  <si>
    <t>Paul.Racionzer@fao.org</t>
  </si>
  <si>
    <t>Trade and Markets Division</t>
  </si>
  <si>
    <t>Peter</t>
  </si>
  <si>
    <t>Chowla</t>
  </si>
  <si>
    <t>chowla@un.org</t>
  </si>
  <si>
    <t>Economic Affairs Officer</t>
  </si>
  <si>
    <t>DESA_FFDO</t>
  </si>
  <si>
    <t>212-963-8618</t>
  </si>
  <si>
    <t>Petra</t>
  </si>
  <si>
    <t>Kynclova</t>
  </si>
  <si>
    <t>p.kynclova@unido.org</t>
  </si>
  <si>
    <t>Industrial Development Officer</t>
  </si>
  <si>
    <t>Philippe</t>
  </si>
  <si>
    <t>Glaziou</t>
  </si>
  <si>
    <t>glazioup@who.int</t>
  </si>
  <si>
    <t>Senior epidemiologist</t>
  </si>
  <si>
    <t>Phousnith</t>
  </si>
  <si>
    <t>Khay</t>
  </si>
  <si>
    <t>+1202-623-7003</t>
  </si>
  <si>
    <t>Piero</t>
  </si>
  <si>
    <t>Conforti</t>
  </si>
  <si>
    <t>piero.conforti@fao.org</t>
  </si>
  <si>
    <t>0039 06570 53663</t>
  </si>
  <si>
    <t>Pierpaolo</t>
  </si>
  <si>
    <t>Mudu</t>
  </si>
  <si>
    <t>mudup@who.int</t>
  </si>
  <si>
    <t>Pietro</t>
  </si>
  <si>
    <t>Gennari</t>
  </si>
  <si>
    <t>pietro.gennari@fao.org</t>
  </si>
  <si>
    <t>Piper</t>
  </si>
  <si>
    <t>Hart</t>
  </si>
  <si>
    <t>piper.hart@undp.org</t>
  </si>
  <si>
    <t>Qi</t>
  </si>
  <si>
    <t>He</t>
  </si>
  <si>
    <t>qhe@imf.org</t>
  </si>
  <si>
    <t>Immediate Office, Statistics Department</t>
  </si>
  <si>
    <t>+1-202-623-6326</t>
  </si>
  <si>
    <t>from Jan2019 original masterfile; retired from IMF end-Oct 2019</t>
  </si>
  <si>
    <t>Rafael</t>
  </si>
  <si>
    <t>Diez de Medina</t>
  </si>
  <si>
    <t>diez@ilo.org</t>
  </si>
  <si>
    <t>Department of Statistics</t>
  </si>
  <si>
    <t>+41 22 799 7766</t>
  </si>
  <si>
    <t>Reena</t>
  </si>
  <si>
    <t>Shah</t>
  </si>
  <si>
    <t>shahr@un.org</t>
  </si>
  <si>
    <t>Chief, Environment Statistics Section</t>
  </si>
  <si>
    <t>(212)963-4586</t>
  </si>
  <si>
    <t>Rick</t>
  </si>
  <si>
    <t>Johnston</t>
  </si>
  <si>
    <t>Department of Public, Environmental and Social Determinants of Health</t>
  </si>
  <si>
    <t>Rifat</t>
  </si>
  <si>
    <t>Hossain</t>
  </si>
  <si>
    <t>hossainr@who.int</t>
  </si>
  <si>
    <t>Water sanitation and health</t>
  </si>
  <si>
    <t>Ritsuko</t>
  </si>
  <si>
    <t>YAMAZAKI-HONDA</t>
  </si>
  <si>
    <t>honda@un.org</t>
  </si>
  <si>
    <t>+49 228 815 0305</t>
  </si>
  <si>
    <t>from Jan2019 original masterfile; left UNDRR per email from Subhra 2 Aug 2019</t>
  </si>
  <si>
    <t>Robert</t>
  </si>
  <si>
    <t>Hoft</t>
  </si>
  <si>
    <t>robert.hoft@cbd.int</t>
  </si>
  <si>
    <t>Acting Senior Programme Officer, Scientific Assessment</t>
  </si>
  <si>
    <t>CBD</t>
  </si>
  <si>
    <t>Office of the Executive Secretary</t>
  </si>
  <si>
    <t>1 514 287 7028</t>
  </si>
  <si>
    <t>from Jan2019 original masterfile; Per his email to YM on 8/4/2019; he is leaving the office. Markus will replace him.</t>
  </si>
  <si>
    <t>Ndugwa</t>
  </si>
  <si>
    <t>Global Urban Observatory Unit- Research and Capacity Development Branch</t>
  </si>
  <si>
    <t>+254 20 762 3342</t>
  </si>
  <si>
    <t>Roberta</t>
  </si>
  <si>
    <t>Quadrelli</t>
  </si>
  <si>
    <t>roberta.quadrelli@iea.org</t>
  </si>
  <si>
    <t>Head - Energy balances, emissions, prices, efficiency</t>
  </si>
  <si>
    <t>+(33-1) 40 57 66 33</t>
  </si>
  <si>
    <t>Rohan</t>
  </si>
  <si>
    <t>Pathirage</t>
  </si>
  <si>
    <t>r.pathirage@unesco.org</t>
  </si>
  <si>
    <t>Assistant Programme Specialist</t>
  </si>
  <si>
    <t>Science, Technology and Innovation Unit / Science, Culture and Communication Section</t>
  </si>
  <si>
    <t>1 (514) 343 7982</t>
  </si>
  <si>
    <t>Rosa</t>
  </si>
  <si>
    <t>Laura Romeo</t>
  </si>
  <si>
    <t>rosalaura.romeo@fao.org</t>
  </si>
  <si>
    <t>Forestry Officer</t>
  </si>
  <si>
    <t>Forestry Department</t>
  </si>
  <si>
    <t>+39 0657055961</t>
  </si>
  <si>
    <t>Rosina</t>
  </si>
  <si>
    <t>Gammarano</t>
  </si>
  <si>
    <t>gammarano@ilo.org</t>
  </si>
  <si>
    <t>+41 22 799 7875</t>
  </si>
  <si>
    <t>Roswitha</t>
  </si>
  <si>
    <t>Baumung</t>
  </si>
  <si>
    <t>roswitha.baumung@fao.org</t>
  </si>
  <si>
    <t>2.5.2 Focal Point</t>
  </si>
  <si>
    <t>AGA</t>
  </si>
  <si>
    <t>Said</t>
  </si>
  <si>
    <t>Ould Voffal</t>
  </si>
  <si>
    <t>s.voffal@unesco.org</t>
  </si>
  <si>
    <t>Education Surveys</t>
  </si>
  <si>
    <t>Sainarayan</t>
  </si>
  <si>
    <t>Ananthanarayan</t>
  </si>
  <si>
    <t>asainarayan@icao.int</t>
  </si>
  <si>
    <t>Salar</t>
  </si>
  <si>
    <t>Tayyib</t>
  </si>
  <si>
    <t>salar.tayyib@fao.org</t>
  </si>
  <si>
    <t>Samira</t>
  </si>
  <si>
    <t>Asma</t>
  </si>
  <si>
    <t>asmas@who.int</t>
  </si>
  <si>
    <t xml:space="preserve">Director, Health Metrics and Measurement </t>
  </si>
  <si>
    <t>Samuel</t>
  </si>
  <si>
    <t>Munyaneza</t>
  </si>
  <si>
    <t>Saorla</t>
  </si>
  <si>
    <t>McCabe</t>
  </si>
  <si>
    <t>s.mccabe@unesco.org</t>
  </si>
  <si>
    <t>Programme Specialist</t>
  </si>
  <si>
    <t>Division for Freedom of Expression and Media Development</t>
  </si>
  <si>
    <t>0033(0)145680942</t>
  </si>
  <si>
    <t>Sara</t>
  </si>
  <si>
    <t>Minelli</t>
  </si>
  <si>
    <t>sminelli@unccd.int</t>
  </si>
  <si>
    <t>Science and Technical Implementation</t>
  </si>
  <si>
    <t>49 228 815 2874</t>
  </si>
  <si>
    <t>Sasha</t>
  </si>
  <si>
    <t>Policy Officer</t>
  </si>
  <si>
    <t>External Relations and Policy Advocacy</t>
  </si>
  <si>
    <t>49 228 815 2847</t>
  </si>
  <si>
    <t>Seiffe</t>
  </si>
  <si>
    <t>Tadesse</t>
  </si>
  <si>
    <t>tadesse5@un.org</t>
  </si>
  <si>
    <t>Serge</t>
  </si>
  <si>
    <t>Kapto</t>
  </si>
  <si>
    <t>serge.kapto@undp.org</t>
  </si>
  <si>
    <t>Policy Specialist, Data for Development</t>
  </si>
  <si>
    <t>+1 212-906-6431</t>
  </si>
  <si>
    <t>Shari</t>
  </si>
  <si>
    <t>Spiegel</t>
  </si>
  <si>
    <t>spiegel@un.org</t>
  </si>
  <si>
    <t>Policy Analysis and Development Branch</t>
  </si>
  <si>
    <t>212-963-6808</t>
  </si>
  <si>
    <t>Shyama</t>
  </si>
  <si>
    <t>Pagad</t>
  </si>
  <si>
    <t>s.pagad@auckland.ac.nz</t>
  </si>
  <si>
    <t>IUCN SSC Invasive Species Specialist Group</t>
  </si>
  <si>
    <t>Silvia</t>
  </si>
  <si>
    <t>Montoya</t>
  </si>
  <si>
    <t>s.montoya@unesco.org</t>
  </si>
  <si>
    <t>uis.director@unesco.org</t>
  </si>
  <si>
    <t>Simon</t>
  </si>
  <si>
    <t>Scott</t>
  </si>
  <si>
    <t>simon.scott@oecd.org</t>
  </si>
  <si>
    <t>Statistics and Data Directorate</t>
  </si>
  <si>
    <t>from Jan2019 original masterfile; retiring from OECD end of July 2019</t>
  </si>
  <si>
    <t>Sophie</t>
  </si>
  <si>
    <t>Gumy</t>
  </si>
  <si>
    <t>Stefano</t>
  </si>
  <si>
    <t>Diulgheroff</t>
  </si>
  <si>
    <t>stefano.diulgheroff@fao.org</t>
  </si>
  <si>
    <t>Secretary, Intergovernmental Technical Working Group on Plant Genetic Resources for Food and Agriculture</t>
  </si>
  <si>
    <t>AGP</t>
  </si>
  <si>
    <t>+390657055544</t>
  </si>
  <si>
    <t>Stephanie</t>
  </si>
  <si>
    <t>Burrows</t>
  </si>
  <si>
    <t>burrowss@who.int</t>
  </si>
  <si>
    <t>Prevention of Violence Unit</t>
  </si>
  <si>
    <t>+41227911218'</t>
  </si>
  <si>
    <t>Julia Ierino</t>
  </si>
  <si>
    <t>Stephanie.Ierino@un.org</t>
  </si>
  <si>
    <t>Legal Officer</t>
  </si>
  <si>
    <t>UN-DOALOS</t>
  </si>
  <si>
    <t>Division for Ocean Affairs and the Law of the Sea</t>
  </si>
  <si>
    <t>Steve</t>
  </si>
  <si>
    <t>Macfeely</t>
  </si>
  <si>
    <t>steve.macfeely@unctad.org</t>
  </si>
  <si>
    <t>Steven</t>
  </si>
  <si>
    <t>Kapsos</t>
  </si>
  <si>
    <t>Head of the Data Production and Analysis Unit</t>
  </si>
  <si>
    <t>+41 22 799 8065</t>
  </si>
  <si>
    <t>Sukti</t>
  </si>
  <si>
    <t>Dasgupta</t>
  </si>
  <si>
    <t>dasgupta@ilo.org</t>
  </si>
  <si>
    <t>Deputy Director</t>
  </si>
  <si>
    <t>Employment Department</t>
  </si>
  <si>
    <t>+41 22 799 6136</t>
  </si>
  <si>
    <t>Tanya</t>
  </si>
  <si>
    <t>Primiani</t>
  </si>
  <si>
    <t>tprimiani@ifc.org</t>
  </si>
  <si>
    <t>Senior Investment Policy Officer</t>
  </si>
  <si>
    <t>1 202 458-5848</t>
  </si>
  <si>
    <t>Tapiwa</t>
  </si>
  <si>
    <t>Jhamba</t>
  </si>
  <si>
    <t>jhamba@unfpa.org</t>
  </si>
  <si>
    <t>Technical Adviser, Population data and research</t>
  </si>
  <si>
    <t>Technical Division</t>
  </si>
  <si>
    <t>Tatiana</t>
  </si>
  <si>
    <t>Krylova</t>
  </si>
  <si>
    <t>Teena</t>
  </si>
  <si>
    <t>Kunjumen</t>
  </si>
  <si>
    <t>kunjument@who.int</t>
  </si>
  <si>
    <t xml:space="preserve"> +41 22 791 1404</t>
  </si>
  <si>
    <t>Tessa</t>
  </si>
  <si>
    <t>Tan-Torres Edejer</t>
  </si>
  <si>
    <t>tantorrest@who.int</t>
  </si>
  <si>
    <t>uhc_stats@who.int; floressg@who.int; hsuj@who.int</t>
  </si>
  <si>
    <t>Coordinator (Economic Analysis and Evaluation)</t>
  </si>
  <si>
    <t>Health Systems Governance and Financing</t>
  </si>
  <si>
    <t>Tessy Grace</t>
  </si>
  <si>
    <t>Vásquez Baos</t>
  </si>
  <si>
    <t>TVasquezBaos@imf.org</t>
  </si>
  <si>
    <t>Theodore</t>
  </si>
  <si>
    <t>Leggett</t>
  </si>
  <si>
    <t>theodore.leggett@unodc.org</t>
  </si>
  <si>
    <t>Thomas</t>
  </si>
  <si>
    <t>Brooks</t>
  </si>
  <si>
    <t>thomas.brooks@iucn.org</t>
  </si>
  <si>
    <t>Chief Scientist</t>
  </si>
  <si>
    <t>Science &amp; Knowledge</t>
  </si>
  <si>
    <t>+41 22 999 0150</t>
  </si>
  <si>
    <t>t.brooks@iucn.org</t>
  </si>
  <si>
    <t>Verbeet</t>
  </si>
  <si>
    <t>thomas.verbeet@wto.org</t>
  </si>
  <si>
    <t>Tibor</t>
  </si>
  <si>
    <t>Szilagyi</t>
  </si>
  <si>
    <t>szilagyit@who.int</t>
  </si>
  <si>
    <t>WHO-FCTC</t>
  </si>
  <si>
    <t xml:space="preserve">Reporting and Knowledge Management  </t>
  </si>
  <si>
    <t>+41 22 791 2417</t>
  </si>
  <si>
    <t>Tom</t>
  </si>
  <si>
    <t>Slaymaker</t>
  </si>
  <si>
    <t>Sr Statistics &amp; Monitoring Specialist</t>
  </si>
  <si>
    <t>Data &amp; Analytics/Data Research and Policy</t>
  </si>
  <si>
    <t>Umar</t>
  </si>
  <si>
    <t>Serajuddin</t>
  </si>
  <si>
    <t>Development Data Group (DECDG)</t>
  </si>
  <si>
    <t>001-202-458-0528</t>
  </si>
  <si>
    <t>Upala</t>
  </si>
  <si>
    <t>Devi</t>
  </si>
  <si>
    <t>devi@unfpa.org</t>
  </si>
  <si>
    <t>Gender-Based Violence Adviser</t>
  </si>
  <si>
    <t>+1-212-297-4997</t>
  </si>
  <si>
    <t>Valentina</t>
  </si>
  <si>
    <t>Orrù</t>
  </si>
  <si>
    <t>valentina.orru@oecd.org</t>
  </si>
  <si>
    <t>Vinod</t>
  </si>
  <si>
    <t>Mishra</t>
  </si>
  <si>
    <t>Chief, Population Policy Section</t>
  </si>
  <si>
    <t>917-367-4632</t>
  </si>
  <si>
    <t>Vivien</t>
  </si>
  <si>
    <t>Foster</t>
  </si>
  <si>
    <t>vfoster@worldbank.org</t>
  </si>
  <si>
    <t>Energy and Extractives GP</t>
  </si>
  <si>
    <t>202 458 9574</t>
  </si>
  <si>
    <t>Vladimir</t>
  </si>
  <si>
    <t>Poznyak</t>
  </si>
  <si>
    <t>poznyakv@who.int</t>
  </si>
  <si>
    <t>Vladimira</t>
  </si>
  <si>
    <t>Kantorova</t>
  </si>
  <si>
    <t>Population Affairs Officer</t>
  </si>
  <si>
    <t>212-963-9699</t>
  </si>
  <si>
    <t>Ximena</t>
  </si>
  <si>
    <t>Riveros</t>
  </si>
  <si>
    <t>lauriex@who.int</t>
  </si>
  <si>
    <t>Yanhong</t>
  </si>
  <si>
    <t>Zhang</t>
  </si>
  <si>
    <t>yanzhang@unicef.org</t>
  </si>
  <si>
    <t>Yared</t>
  </si>
  <si>
    <t>Befecadu</t>
  </si>
  <si>
    <t>befecadu@intracen.org</t>
  </si>
  <si>
    <t>Market Analyst</t>
  </si>
  <si>
    <t>ITC</t>
  </si>
  <si>
    <t>Trade and Market Intelligence/Division of Market Development</t>
  </si>
  <si>
    <t>0041227300434</t>
  </si>
  <si>
    <t>Yasmin</t>
  </si>
  <si>
    <t>Ahmad</t>
  </si>
  <si>
    <t>yasmin.ahmad@oecd.org</t>
  </si>
  <si>
    <t>Database Manager</t>
  </si>
  <si>
    <t>Financing for Sustainable Development Division, Development Cooperation Directorate</t>
  </si>
  <si>
    <t>(33) 1 45 24 9003</t>
  </si>
  <si>
    <t>Yimin</t>
  </si>
  <si>
    <t>Ye</t>
  </si>
  <si>
    <t>yimin.ye@fao.org</t>
  </si>
  <si>
    <t>Marine and Inland Fisheries Branch</t>
  </si>
  <si>
    <t>39 06 5705 4592</t>
  </si>
  <si>
    <t>Yoshinobu</t>
  </si>
  <si>
    <t>Takei</t>
  </si>
  <si>
    <t>Yuko</t>
  </si>
  <si>
    <t>Suzuki Naab</t>
  </si>
  <si>
    <t>yuko.suzuki@undp.org</t>
  </si>
  <si>
    <t>Global Policy Advisor</t>
  </si>
  <si>
    <t>Development Impact Group</t>
  </si>
  <si>
    <t>Zohra</t>
  </si>
  <si>
    <t>Khan</t>
  </si>
  <si>
    <t>zohra.khan@unwomen.org</t>
  </si>
  <si>
    <t>Governance and National Planning Policy Advisor</t>
  </si>
  <si>
    <t>Kateryna</t>
  </si>
  <si>
    <t>Chepynoga</t>
  </si>
  <si>
    <t>chepynogak@who.int</t>
  </si>
  <si>
    <t>SDGmedicines@who.int</t>
  </si>
  <si>
    <t>Consultant</t>
  </si>
  <si>
    <t>Department of Essential Medicines and Health Products</t>
  </si>
  <si>
    <t>from attached metadata file submitted by WHO for 3.b.3</t>
  </si>
  <si>
    <t>Suzanne</t>
  </si>
  <si>
    <t>Hill</t>
  </si>
  <si>
    <t>hills@who.int</t>
  </si>
  <si>
    <t>Director</t>
  </si>
  <si>
    <t>Daniel Lins</t>
  </si>
  <si>
    <t>Menucci</t>
  </si>
  <si>
    <t>menuccid@who.int</t>
  </si>
  <si>
    <t>new 3.d.1 focal point</t>
  </si>
  <si>
    <t>Portal</t>
  </si>
  <si>
    <t>eportale@worldbank.org</t>
  </si>
  <si>
    <t>request to add by Juliette</t>
  </si>
  <si>
    <t>Kennedy</t>
  </si>
  <si>
    <t>a.kennedy@unesco.org</t>
  </si>
  <si>
    <t>requested to be added back to 4.7.1</t>
  </si>
  <si>
    <t>Fatma</t>
  </si>
  <si>
    <t>Usheva</t>
  </si>
  <si>
    <t>fatma.usheva@un.org</t>
  </si>
  <si>
    <t>new 2019  submitter</t>
  </si>
  <si>
    <t>Martin</t>
  </si>
  <si>
    <t>Schaaper</t>
  </si>
  <si>
    <t>Financial Protection Monitoring</t>
  </si>
  <si>
    <t>VP Data</t>
  </si>
  <si>
    <t>vpdata@who.int</t>
  </si>
  <si>
    <t>Zeina</t>
  </si>
  <si>
    <t>Hilal</t>
  </si>
  <si>
    <t>zh@ipu.org</t>
  </si>
  <si>
    <t>Beatrice</t>
  </si>
  <si>
    <t>Gomez</t>
  </si>
  <si>
    <t>Markus</t>
  </si>
  <si>
    <t>Lehmann</t>
  </si>
  <si>
    <t>markus.lehmann@cbd.int</t>
  </si>
  <si>
    <t>replacement for Robert Hoft (158)</t>
  </si>
  <si>
    <t>Dereje Ketema</t>
  </si>
  <si>
    <t>Wolde</t>
  </si>
  <si>
    <t>dwolde1@worldbank.org</t>
  </si>
  <si>
    <t>new 2019  submitter (via YM)</t>
  </si>
  <si>
    <t>Dilip</t>
  </si>
  <si>
    <t>Ratha</t>
  </si>
  <si>
    <t>dratha@worldbank.org</t>
  </si>
  <si>
    <t>Marco</t>
  </si>
  <si>
    <t>Toscano-Rivalta</t>
  </si>
  <si>
    <t>toscano-rivalta@un.org</t>
  </si>
  <si>
    <t>UNDRR UN Liaison Office</t>
  </si>
  <si>
    <t>requested to be copied for UNDRR indicators</t>
  </si>
  <si>
    <t>Salome</t>
  </si>
  <si>
    <t>salome.flores@un.org</t>
  </si>
  <si>
    <t>replacement for Enrico Bisogno (50)</t>
  </si>
  <si>
    <t>salome.flores@unodc.org</t>
  </si>
  <si>
    <t>Tubiello</t>
  </si>
  <si>
    <t>francesco.tubiello@fao.org</t>
  </si>
  <si>
    <t>0039 06570 52169</t>
  </si>
  <si>
    <t>Amy</t>
  </si>
  <si>
    <t>Heyman</t>
  </si>
  <si>
    <t>amy.heyman@fao.org</t>
  </si>
  <si>
    <t>Strategic Programme to make agriculture, forestry and fisheries more productive and sustainable (SP2)</t>
  </si>
  <si>
    <t>0039 06570 55339</t>
  </si>
  <si>
    <t>Marcio</t>
  </si>
  <si>
    <t>Castro De Souza</t>
  </si>
  <si>
    <t>Marcio.CastroDeSouza@fao.org</t>
  </si>
  <si>
    <t>Senior Fishery Officer</t>
  </si>
  <si>
    <t>Fisheries and Aquaculture Policy and Resources Division (FIA)</t>
  </si>
  <si>
    <t>0039 06570 57227</t>
  </si>
  <si>
    <t>Rahul</t>
  </si>
  <si>
    <t>Sengupta</t>
  </si>
  <si>
    <t>sengupta@un.org</t>
  </si>
  <si>
    <t>replaced Julio Serje (99)</t>
  </si>
  <si>
    <t>Despot-Belmonte</t>
  </si>
  <si>
    <t>Katherine.Despot-Belmonte@unep-wcmc.org</t>
  </si>
  <si>
    <t>Ecosystem Assessment and Policy Support</t>
  </si>
  <si>
    <t>Anja</t>
  </si>
  <si>
    <t>Korenblik</t>
  </si>
  <si>
    <t>anja.korenblik@un.org</t>
  </si>
  <si>
    <t>julie.viollaz@un.org</t>
  </si>
  <si>
    <t>new 2019  submitter; with Julie Viollaz in copy for 15.7.1</t>
  </si>
  <si>
    <t>Tonda</t>
  </si>
  <si>
    <t>elisa.tonda@un.org</t>
  </si>
  <si>
    <t>Consumption and Production Unit</t>
  </si>
  <si>
    <t>deleted during Dec 2018 HP review but added back due to activity during May 2019 email exchange regarding updated workplan for 12.6.1</t>
  </si>
  <si>
    <t>elisa.tonda@unep.org</t>
  </si>
  <si>
    <t>Renata</t>
  </si>
  <si>
    <t>Rubian</t>
  </si>
  <si>
    <t>renata.rubian@undp.org</t>
  </si>
  <si>
    <t>UNDP focal point for SDG 1.2.2</t>
  </si>
  <si>
    <t>per Serge</t>
  </si>
  <si>
    <t>Enrique</t>
  </si>
  <si>
    <t>Delamonica</t>
  </si>
  <si>
    <t>edelamonica@unicef.org</t>
  </si>
  <si>
    <t>UNICEF focal point for SDG 1.2.2</t>
  </si>
  <si>
    <t>per Attila</t>
  </si>
  <si>
    <t>Guillaume</t>
  </si>
  <si>
    <t>Cohen</t>
  </si>
  <si>
    <t>guillaume.cohen@oecd.org</t>
  </si>
  <si>
    <t>added to replace Simon Scott (178) per Simon Scott email to YM 19 June 2019</t>
  </si>
  <si>
    <t>Yonca</t>
  </si>
  <si>
    <t>Gurbuzer</t>
  </si>
  <si>
    <t>yonca.gurbuzer@fao.org</t>
  </si>
  <si>
    <t>0039 06570 50087</t>
  </si>
  <si>
    <t>added to replace Chiara Brunelli (27) per Dorian email to BR 15 July 2019</t>
  </si>
  <si>
    <t>Subhra</t>
  </si>
  <si>
    <t>Bhattacharjee</t>
  </si>
  <si>
    <t>bhattacharjee@un.org</t>
  </si>
  <si>
    <t>stevensd@un.org</t>
  </si>
  <si>
    <t>Supporting and Monitoring Sendai Framework Implementation Branch</t>
  </si>
  <si>
    <t xml:space="preserve">49 228 815 0305 </t>
  </si>
  <si>
    <t>added to replace Ritsuko Honda (157); per Subhra's email 2 Aug 2019</t>
  </si>
  <si>
    <t>UNDRR Bonn Office</t>
  </si>
  <si>
    <t xml:space="preserve">49 228 815 0300 </t>
  </si>
  <si>
    <t>added as backup to Subhra (239)</t>
  </si>
  <si>
    <t>Sarah</t>
  </si>
  <si>
    <t>Tiefenauer-Linardon</t>
  </si>
  <si>
    <t>added to replace Francesca Bernardini (60) as per Francesca's email 8 Aug 2019</t>
  </si>
  <si>
    <t>Sonja</t>
  </si>
  <si>
    <t>Koeppel</t>
  </si>
  <si>
    <t>sonja.koeppel@un.org</t>
  </si>
  <si>
    <t>+41 (0) 22 917 12 18</t>
  </si>
  <si>
    <t>Zaijin</t>
  </si>
  <si>
    <t>zzhan@imf.org</t>
  </si>
  <si>
    <t>Deputy Chief</t>
  </si>
  <si>
    <t>Government Finance Division</t>
  </si>
  <si>
    <t>+1 202-623-4854</t>
  </si>
  <si>
    <t>added to temporarily replace Qi He upon her retirement</t>
  </si>
  <si>
    <t>H. Stephen</t>
  </si>
  <si>
    <t>Halloway</t>
  </si>
  <si>
    <t>hhalloway@worldbank.org</t>
  </si>
  <si>
    <t>requested to be added to 7.1.1; email to YM 15 Nov 2019</t>
  </si>
  <si>
    <t>Francisco</t>
  </si>
  <si>
    <t>Dos Santos Guerreiro</t>
  </si>
  <si>
    <t>fguerreiro@ohchr.org</t>
  </si>
  <si>
    <t>Human Rights Indicators</t>
  </si>
  <si>
    <t>+41 22 917 9192</t>
  </si>
  <si>
    <t>per HP; for sending NSO contacts</t>
  </si>
  <si>
    <t>Yu</t>
  </si>
  <si>
    <t>Tian</t>
  </si>
  <si>
    <t>yu.tian@oecd.org</t>
  </si>
  <si>
    <t>added to replace El-Iza of PARIS21 upon her departure</t>
  </si>
  <si>
    <t>Clausen</t>
  </si>
  <si>
    <t>a.clausen@unesco.org</t>
  </si>
  <si>
    <t>added per UNESCO-IOC email; added as focal point</t>
  </si>
  <si>
    <t>Stuart</t>
  </si>
  <si>
    <t>Crane</t>
  </si>
  <si>
    <t>stuart.crane@un.org</t>
  </si>
  <si>
    <t>stuartcrane2030@gmail.com</t>
  </si>
  <si>
    <t>for 6.6.1; for sending NSO contacts</t>
  </si>
  <si>
    <t>Boisson</t>
  </si>
  <si>
    <t>boissons@who.int</t>
  </si>
  <si>
    <t>41227914639</t>
  </si>
  <si>
    <t>added Dec2019; replace Annette Pruss for 3.9.2</t>
  </si>
  <si>
    <t>Ashley</t>
  </si>
  <si>
    <t>Palmer</t>
  </si>
  <si>
    <t>ashley.palmer@oecd.org</t>
  </si>
  <si>
    <t>Policy Analyst</t>
  </si>
  <si>
    <t>added to replace Alejandro Guerrero Ruiz</t>
  </si>
  <si>
    <t>Isabel</t>
  </si>
  <si>
    <t>Garza</t>
  </si>
  <si>
    <t>isabel.garza@unctad.org</t>
  </si>
  <si>
    <t>replaces Felipe Morgado for UNCTAD 12.6.1</t>
  </si>
  <si>
    <t>Yuki</t>
  </si>
  <si>
    <t>Mitsuka</t>
  </si>
  <si>
    <t>yuki.mitsuka@unctad.org</t>
  </si>
  <si>
    <t>Zijun</t>
  </si>
  <si>
    <t>Zhou</t>
  </si>
  <si>
    <t>zijun.zhou@unctad.org</t>
  </si>
  <si>
    <t>Shyam</t>
  </si>
  <si>
    <t>Upadhyaya</t>
  </si>
  <si>
    <t>s.upadhyaya@unido.org</t>
  </si>
  <si>
    <t>added from megalist</t>
  </si>
  <si>
    <t>William</t>
  </si>
  <si>
    <t>Reidhead</t>
  </si>
  <si>
    <t>william.reidhead@unwater.org</t>
  </si>
  <si>
    <t>Global Monitoring Officer</t>
  </si>
  <si>
    <t>+41 22 730 8467</t>
  </si>
  <si>
    <t>requested to be added</t>
  </si>
  <si>
    <t>SDG16 hotline</t>
  </si>
  <si>
    <t>sdg16indicators@undp.org</t>
  </si>
  <si>
    <t>UNDP SDG16 hotline</t>
  </si>
  <si>
    <t>per email from Ulrika to Matthias dated 20 March 2020</t>
  </si>
  <si>
    <t>Marie</t>
  </si>
  <si>
    <t>Laberge</t>
  </si>
  <si>
    <t>marie.laberge@undp.org</t>
  </si>
  <si>
    <t>Marie Laberge</t>
  </si>
  <si>
    <t>per Heather on email dated 20 March 2020</t>
  </si>
  <si>
    <t>Ann-Beth</t>
  </si>
  <si>
    <t>Moller</t>
  </si>
  <si>
    <t>mollera@who.int</t>
  </si>
  <si>
    <t>Ann-Beth Moller</t>
  </si>
  <si>
    <t>WHO Department of Sexual and Reproductive Health and Research</t>
  </si>
  <si>
    <t>+41 022 791 3378</t>
  </si>
  <si>
    <t>new 2020 submitter</t>
  </si>
  <si>
    <t>Allysha</t>
  </si>
  <si>
    <t>Choudhury</t>
  </si>
  <si>
    <t>achoudhury@unicef.org</t>
  </si>
  <si>
    <t>Allysha Choudhury</t>
  </si>
  <si>
    <t>Statistics Officer</t>
  </si>
  <si>
    <t>Data and Analytics Section | Division of Data, Analytics, Planning and Monitoring</t>
  </si>
  <si>
    <t>+1-212-824-6774</t>
  </si>
  <si>
    <t>Alexei</t>
  </si>
  <si>
    <t>Mikhailov</t>
  </si>
  <si>
    <t>Alexei Mikhailov</t>
  </si>
  <si>
    <t>Strategic Information and Analytics Unit | Control of Neglected Tropical Diseases</t>
  </si>
  <si>
    <t>michael.jandl@un.org</t>
  </si>
  <si>
    <t>Michael Jandl</t>
  </si>
  <si>
    <t>Data Development and Dissemination Unit | Division for Policy Analysis and Public Affairs</t>
  </si>
  <si>
    <t>+43 (0)1 260605475</t>
  </si>
  <si>
    <t>Richard</t>
  </si>
  <si>
    <t>Cibulskis</t>
  </si>
  <si>
    <t>cibulskisr@who.int</t>
  </si>
  <si>
    <t>Richard Cibulskis</t>
  </si>
  <si>
    <t>Mariana</t>
  </si>
  <si>
    <t>Duarte</t>
  </si>
  <si>
    <t>mdm@ipu.org</t>
  </si>
  <si>
    <t>Mariana Duarte</t>
  </si>
  <si>
    <t>Gender Partnership Programme</t>
  </si>
  <si>
    <t>+41 22 919 41 20</t>
  </si>
  <si>
    <t>Hernán</t>
  </si>
  <si>
    <t>Epstein</t>
  </si>
  <si>
    <t>Hernán Epstein</t>
  </si>
  <si>
    <t>+34 91 567 81 00</t>
  </si>
  <si>
    <t>Hassiba</t>
  </si>
  <si>
    <t>Benamara</t>
  </si>
  <si>
    <t>hassiba.benamara@unctad.org</t>
  </si>
  <si>
    <t>Hassiba Benamara</t>
  </si>
  <si>
    <t>Transport Section/Trade Logistics Branch</t>
  </si>
  <si>
    <t>+41 22 917 2038</t>
  </si>
  <si>
    <t>Clare</t>
  </si>
  <si>
    <t>Menozzi</t>
  </si>
  <si>
    <t>Clare Menozzi</t>
  </si>
  <si>
    <t>Regina</t>
  </si>
  <si>
    <t>Kipper</t>
  </si>
  <si>
    <t>regina.kipper@un.org</t>
  </si>
  <si>
    <t>Regina Kipper</t>
  </si>
  <si>
    <t>Programme Management Assistant</t>
  </si>
  <si>
    <t>Access and Benefit-sharing</t>
  </si>
  <si>
    <t>1 (514) 764 6357</t>
  </si>
  <si>
    <t>Astrit Sulstarova</t>
  </si>
  <si>
    <t>Chief, Investment Trends and Data Section</t>
  </si>
  <si>
    <t>Investment Issues Analysis Branch</t>
  </si>
  <si>
    <t>+41-22-917-4969</t>
  </si>
  <si>
    <t>Petrowski</t>
  </si>
  <si>
    <t>npetrowski@unicef.org</t>
  </si>
  <si>
    <t>Nicole Petrowski</t>
  </si>
  <si>
    <t>added per Juncal email to Harumi 30 April 2020</t>
  </si>
  <si>
    <t>Lynn Marie</t>
  </si>
  <si>
    <t>Sardinha</t>
  </si>
  <si>
    <t>sardinhal@who.int</t>
  </si>
  <si>
    <t>Lynn Marie Sardinha</t>
  </si>
  <si>
    <t>Henriette</t>
  </si>
  <si>
    <t>Jansen</t>
  </si>
  <si>
    <t>hjansen@unfpa.org</t>
  </si>
  <si>
    <t>Henriette Jansen</t>
  </si>
  <si>
    <t>Luisa</t>
  </si>
  <si>
    <t>Sanchez Iriarte</t>
  </si>
  <si>
    <t>luisa.sanchez@un.org</t>
  </si>
  <si>
    <t>Luisa Sanchez Iriarte</t>
  </si>
  <si>
    <t>Valeria</t>
  </si>
  <si>
    <t>Nesterenko</t>
  </si>
  <si>
    <t>nesterenko@ilo.org</t>
  </si>
  <si>
    <t>Valeria Nesterenko</t>
  </si>
  <si>
    <t>Data Officer</t>
  </si>
  <si>
    <t>Social Protection Department</t>
  </si>
  <si>
    <t>added per ILO email 3 June 2020</t>
  </si>
  <si>
    <t>Pulickal Matthew</t>
  </si>
  <si>
    <t>ppulickalmathew@worldbank.org</t>
  </si>
  <si>
    <t>Paul Pulickal Matthew</t>
  </si>
  <si>
    <t>7.1.1 added per YM email</t>
  </si>
  <si>
    <t>Milena</t>
  </si>
  <si>
    <t>Berks</t>
  </si>
  <si>
    <t>berks@un.org</t>
  </si>
  <si>
    <t>Milena Berks</t>
  </si>
  <si>
    <t>added per UNODA email 15 June 2020</t>
  </si>
  <si>
    <t>Aparna</t>
  </si>
  <si>
    <t>Basnyat</t>
  </si>
  <si>
    <t>aparna.basnyat@undp.org</t>
  </si>
  <si>
    <t>Aparna Basnyat</t>
  </si>
  <si>
    <t>SDG16 Policy Advisor</t>
  </si>
  <si>
    <t>per Serge email to HP 10 August 2020</t>
  </si>
  <si>
    <t>Agnieszka</t>
  </si>
  <si>
    <t>Koscielniak</t>
  </si>
  <si>
    <t>agnieszka.koscielniak@un.org</t>
  </si>
  <si>
    <t>Agnieszka Koscielniak</t>
  </si>
  <si>
    <t>added per Leo email 11 June 2020</t>
  </si>
  <si>
    <t>Lale</t>
  </si>
  <si>
    <t>Say</t>
  </si>
  <si>
    <t>sayl@who.int</t>
  </si>
  <si>
    <t>Lale Say</t>
  </si>
  <si>
    <t>Head, SRH Integration in Health Systems  (SHS)</t>
  </si>
  <si>
    <t>Department of Sexual and Reproductive Health and Research  (SRH)</t>
  </si>
  <si>
    <t>added to replace Doris Chou; per 1/9 email to YM</t>
  </si>
  <si>
    <t>f.cantu@unido.org</t>
  </si>
  <si>
    <t>Fernando Cantu-Bazaldua</t>
  </si>
  <si>
    <t>Department of Policy Research and Statistics</t>
  </si>
  <si>
    <t>Added per his email to sdgindicators@un.org dated 9/9/20</t>
  </si>
  <si>
    <t>Anu</t>
  </si>
  <si>
    <t>Peltola</t>
  </si>
  <si>
    <t>anu.peltola@un.org</t>
  </si>
  <si>
    <t>Anu.Peltola@unctad.org</t>
  </si>
  <si>
    <t>Anu Peltola</t>
  </si>
  <si>
    <t>Added per Fernando Cantu's email to sdgindicators@un.org dated 9/9/20</t>
  </si>
  <si>
    <t>Carola</t>
  </si>
  <si>
    <t>Fabi</t>
  </si>
  <si>
    <t>carola.fabi@fao.org</t>
  </si>
  <si>
    <t>Carola Fabi</t>
  </si>
  <si>
    <t>Data collection focal point 12.3.1</t>
  </si>
  <si>
    <t>Yuka</t>
  </si>
  <si>
    <t>Makino</t>
  </si>
  <si>
    <t>yuka.makino@fao.org</t>
  </si>
  <si>
    <t>Yuka Makino</t>
  </si>
  <si>
    <t>Data collection focal point 15.4.2</t>
  </si>
  <si>
    <t>Riccardo</t>
  </si>
  <si>
    <t>Biancalani</t>
  </si>
  <si>
    <t>Riccardo.biancalani@fao.org</t>
  </si>
  <si>
    <t>Riccardo Biancalani</t>
  </si>
  <si>
    <t>Data collection focal point 6.4.1 and 6.4.2</t>
  </si>
  <si>
    <t>Arbab Asfandiyar</t>
  </si>
  <si>
    <t>arbab.khan@fao.org</t>
  </si>
  <si>
    <t>Arbab Asfandiyar Khan</t>
  </si>
  <si>
    <t>Data collection focal point 2.4.1</t>
  </si>
  <si>
    <t>Hans Joachim Georg</t>
  </si>
  <si>
    <t>Karl</t>
  </si>
  <si>
    <t>joachim.karl@unctad.org</t>
  </si>
  <si>
    <t>Hans Joachim Georg Karl</t>
  </si>
  <si>
    <t>Data collection focal point 17.5.1</t>
  </si>
  <si>
    <t>Tatyana</t>
  </si>
  <si>
    <t>Teplova</t>
  </si>
  <si>
    <t>Tatyana.TEPLOVA@oecd.org</t>
  </si>
  <si>
    <t>Tatyana Teplova</t>
  </si>
  <si>
    <t>Data collection focal point 16.3.3</t>
  </si>
  <si>
    <t>Monica</t>
  </si>
  <si>
    <t>Flores Urrutia</t>
  </si>
  <si>
    <t>Monica Flores Urrutia</t>
  </si>
  <si>
    <t>Data collection focal point 2.2.3</t>
  </si>
  <si>
    <t>Gerardo</t>
  </si>
  <si>
    <t>Escamilla</t>
  </si>
  <si>
    <t>gescamilla@irena.org</t>
  </si>
  <si>
    <t>Gerardo Escamilla</t>
  </si>
  <si>
    <t>Data collection focal point 7.b.1/12.a.1</t>
  </si>
  <si>
    <t>Katia</t>
  </si>
  <si>
    <t>Karousakis</t>
  </si>
  <si>
    <t>katia.karousakis@oecd.org</t>
  </si>
  <si>
    <t>Katia Karousakis</t>
  </si>
  <si>
    <t>Data collection focal point 15.a.1/15.b.1</t>
  </si>
  <si>
    <t>Miguel</t>
  </si>
  <si>
    <t>Cardenas-Rogriguez</t>
  </si>
  <si>
    <t>miguel.cardenasrodriguez@oecd.org</t>
  </si>
  <si>
    <t>Miguel Cardenas-Rogriguez</t>
  </si>
  <si>
    <t>Dora</t>
  </si>
  <si>
    <t>Sari</t>
  </si>
  <si>
    <t>sari@ilo.org</t>
  </si>
  <si>
    <t>Dora Sari</t>
  </si>
  <si>
    <t>Data collection focal point 8.8.2</t>
  </si>
  <si>
    <t>Roger</t>
  </si>
  <si>
    <t>Gomis</t>
  </si>
  <si>
    <t>gomisr@ilo.org</t>
  </si>
  <si>
    <t>Roger Gomis</t>
  </si>
  <si>
    <t>Data collection focal point 10.4.1</t>
  </si>
  <si>
    <t>Tarek</t>
  </si>
  <si>
    <t>Abou-Chabake</t>
  </si>
  <si>
    <t>abouchab@unhcr.org</t>
  </si>
  <si>
    <t>Tarek Abou-Chabake</t>
  </si>
  <si>
    <t>Data collection focal point 10.7.4</t>
  </si>
  <si>
    <t>Andrea</t>
  </si>
  <si>
    <t>Pellandra</t>
  </si>
  <si>
    <t>pellandr@unhcr.org</t>
  </si>
  <si>
    <t>Andrea Pellandra</t>
  </si>
  <si>
    <t>Daniele</t>
  </si>
  <si>
    <t>Violetti</t>
  </si>
  <si>
    <t>dvioletti@unfccc.int</t>
  </si>
  <si>
    <t>Daniele Violetti</t>
  </si>
  <si>
    <t>Replaced Livia Hollins</t>
  </si>
  <si>
    <t>francesca.rosa@un.org</t>
  </si>
  <si>
    <t>Francesca Rosa</t>
  </si>
  <si>
    <t>added per Enrico Bisogno in 29/10/2020 email</t>
  </si>
  <si>
    <t>Galimira (Mira)</t>
  </si>
  <si>
    <t>Markova</t>
  </si>
  <si>
    <t>Galimira (Mira) Markova</t>
  </si>
  <si>
    <t>added per David Stevens email dated 20/11/2020</t>
  </si>
  <si>
    <t>Anand</t>
  </si>
  <si>
    <t>Balachandran</t>
  </si>
  <si>
    <t>balachandrana@who.int</t>
  </si>
  <si>
    <t>Anand Balachandran</t>
  </si>
  <si>
    <t>Unit Head – NAPs &amp; M&amp;E (NPM)</t>
  </si>
  <si>
    <t>SPC Dept., AMR Division</t>
  </si>
  <si>
    <t>+41 22 791 3078</t>
  </si>
  <si>
    <t>added; submitted data for 3.d.2</t>
  </si>
  <si>
    <t>Alan</t>
  </si>
  <si>
    <t>Fuchs</t>
  </si>
  <si>
    <t>Alan Fuchs</t>
  </si>
  <si>
    <t>Senior Economist and Global Lead</t>
  </si>
  <si>
    <t>Poverty and Equity Global Practice</t>
  </si>
  <si>
    <t>Data collection focal point 10.4.2</t>
  </si>
  <si>
    <t>Wai-Poi</t>
  </si>
  <si>
    <t>mwaipoi@worldbank.org</t>
  </si>
  <si>
    <t>Matthew Wai-Poi</t>
  </si>
  <si>
    <t>Black</t>
  </si>
  <si>
    <t>jblack@iom.int</t>
  </si>
  <si>
    <t>Julia Black</t>
  </si>
  <si>
    <t>Missing Migrants Project Coordinator</t>
  </si>
  <si>
    <t>Global Migration Data Analysis Centre / International Coordination and Partnership</t>
  </si>
  <si>
    <t>Data collection focal point 10.7.3</t>
  </si>
  <si>
    <t>Takashi</t>
  </si>
  <si>
    <t>Mashiko</t>
  </si>
  <si>
    <t>mashiko@un.org</t>
  </si>
  <si>
    <t>Takashi Mashiko</t>
  </si>
  <si>
    <t>Conventional Arms Branch</t>
  </si>
  <si>
    <t>Added per his email to YM dated 23/11/2020</t>
  </si>
  <si>
    <t>Jennifer</t>
  </si>
  <si>
    <t>Cresswell</t>
  </si>
  <si>
    <t>Jennifer Cresswell</t>
  </si>
  <si>
    <t>Additional contact for 3.1.1 per email from WHO</t>
  </si>
  <si>
    <t>Khamsavath</t>
  </si>
  <si>
    <t>Chanthavysouk</t>
  </si>
  <si>
    <t>khamsavath.chanthavysouk@unwomen.org</t>
  </si>
  <si>
    <t>Khamsavath Chanthavysouk</t>
  </si>
  <si>
    <t>Additional contact for 5.2.1 and 5.2.2; added per Juncal email to HP 25 Nov 2020</t>
  </si>
  <si>
    <t>Jessica Chi Ying</t>
  </si>
  <si>
    <t>Ho</t>
  </si>
  <si>
    <t>Jessica Chi Ying Ho</t>
  </si>
  <si>
    <t>WHO focal point with UNSD and IAEG-SDG</t>
  </si>
  <si>
    <t>Added per WHO email to YM and HC</t>
  </si>
  <si>
    <t>Gary Steven</t>
  </si>
  <si>
    <t>gary.jones@fao.org</t>
  </si>
  <si>
    <t>Gary Steven Jones</t>
  </si>
  <si>
    <t>FAO consultant</t>
  </si>
  <si>
    <t>Added per his email to HP 1 Dec 2020</t>
  </si>
  <si>
    <t>Laura</t>
  </si>
  <si>
    <t>Paterson</t>
  </si>
  <si>
    <t>laura.paterson@un.org</t>
  </si>
  <si>
    <t>lpaterson@wmo.int</t>
  </si>
  <si>
    <t>Laura Paterson</t>
  </si>
  <si>
    <t>Acting Representative and Coordinator to the United Nations and Other International Organizations in North America</t>
  </si>
  <si>
    <t>Added per her email 10 Dec 2020 for Goal 13</t>
  </si>
  <si>
    <t>Patricia</t>
  </si>
  <si>
    <t>Mejias-Moreno</t>
  </si>
  <si>
    <t>Patricia.MejiasMoreno@fao.org</t>
  </si>
  <si>
    <t>Patricia Mejias-Moreno</t>
  </si>
  <si>
    <t>AQUASTAT Coordinator</t>
  </si>
  <si>
    <t xml:space="preserve"> 0039 0657054225</t>
  </si>
  <si>
    <t>Additional focal point for 6.4.1 and 6.4.2 per 10 Dec email</t>
  </si>
  <si>
    <t>Marcelo</t>
  </si>
  <si>
    <t>Cuautle Segovia</t>
  </si>
  <si>
    <t>segovia@ilo.org</t>
  </si>
  <si>
    <t>Marcelo Cuautle Segovia</t>
  </si>
  <si>
    <t>Employment Officer</t>
  </si>
  <si>
    <t>Employment and Labour Market Policies Branch</t>
  </si>
  <si>
    <t>41 22 799 8454</t>
  </si>
  <si>
    <t>Added to 8.b.1 per Marcelo's email 11 Dec 2020</t>
  </si>
  <si>
    <t>Naoto</t>
  </si>
  <si>
    <t>Osawa</t>
  </si>
  <si>
    <t>Nosawa@imf.org</t>
  </si>
  <si>
    <t>Naoto Osawa</t>
  </si>
  <si>
    <t>Added to 17.1.1 and 17.1.2 per Zaijin Zhan email 4 Jan 2021</t>
  </si>
  <si>
    <t>Bruno</t>
  </si>
  <si>
    <t>Rocha</t>
  </si>
  <si>
    <t>BDaRocha@imf.org</t>
  </si>
  <si>
    <t>Bruno Rocha</t>
  </si>
  <si>
    <t>Andrew</t>
  </si>
  <si>
    <t>Kitili</t>
  </si>
  <si>
    <t>Akitili@imf.org</t>
  </si>
  <si>
    <t>Andrew Kitili</t>
  </si>
  <si>
    <t>Pouya</t>
  </si>
  <si>
    <t>Taghavi</t>
  </si>
  <si>
    <t>Pouya Taghavi</t>
  </si>
  <si>
    <t>Replaced Francesco Mattion for 7.2.1 and 7.3.1 and 9.4.1</t>
  </si>
  <si>
    <t>Nobuo</t>
  </si>
  <si>
    <t>Yoshida</t>
  </si>
  <si>
    <t>nyoshida@worldbank.org</t>
  </si>
  <si>
    <t>Nobuo Yoshida</t>
  </si>
  <si>
    <t>Added to 1.2.2; info from submitted metadata</t>
  </si>
  <si>
    <t>Kazusa</t>
  </si>
  <si>
    <t>Yoshimura</t>
  </si>
  <si>
    <t>kyoshimura@worldbank.org</t>
  </si>
  <si>
    <t>Kazusa Yoshimura</t>
  </si>
  <si>
    <t>Gady</t>
  </si>
  <si>
    <t>Saiovici</t>
  </si>
  <si>
    <t>Gady Saiovici</t>
  </si>
  <si>
    <t>Added UNHCR contact for 10.7.4</t>
  </si>
  <si>
    <t>Donald</t>
  </si>
  <si>
    <t>Cooper</t>
  </si>
  <si>
    <t>DCooper@unfccc.int</t>
  </si>
  <si>
    <t>Donald Cooper</t>
  </si>
  <si>
    <t>Lornaliza</t>
  </si>
  <si>
    <t>Kogler</t>
  </si>
  <si>
    <t>Lornaliza Kogler</t>
  </si>
  <si>
    <t>Schade</t>
  </si>
  <si>
    <t>maria.schade@unwater.org</t>
  </si>
  <si>
    <t>Maria Schade</t>
  </si>
  <si>
    <t>Mannini</t>
  </si>
  <si>
    <t>Piero.Mannini@fao.org</t>
  </si>
  <si>
    <t>Piero Mannini</t>
  </si>
  <si>
    <t>Nelly</t>
  </si>
  <si>
    <t>Biondi</t>
  </si>
  <si>
    <t>biondin@who.int</t>
  </si>
  <si>
    <t>Nelly Biondi</t>
  </si>
  <si>
    <t>Arvind</t>
  </si>
  <si>
    <t>Jain</t>
  </si>
  <si>
    <t>ajain7@worldbank.org</t>
  </si>
  <si>
    <t>Arvind Jain</t>
  </si>
  <si>
    <t>Anderson</t>
  </si>
  <si>
    <t>andersonla@who.int</t>
  </si>
  <si>
    <t>Laura Anderson</t>
  </si>
  <si>
    <t>Andonirina</t>
  </si>
  <si>
    <t>Rakotonarivo</t>
  </si>
  <si>
    <t>rakotonarivo@ilo.org</t>
  </si>
  <si>
    <t>Andonirina Rakotonarivo</t>
  </si>
  <si>
    <t>Sonia</t>
  </si>
  <si>
    <t>Plaza</t>
  </si>
  <si>
    <t>splaza@worldbank.org</t>
  </si>
  <si>
    <t>Sonia Plaza</t>
  </si>
  <si>
    <t>Hiroko</t>
  </si>
  <si>
    <t>Maeda</t>
  </si>
  <si>
    <t>hmaeda@worldbank.org</t>
  </si>
  <si>
    <t>Hiroko Maeda</t>
  </si>
  <si>
    <t>Neves</t>
  </si>
  <si>
    <t>mariana.neves@undp.org</t>
  </si>
  <si>
    <t>Mariana Neves</t>
  </si>
  <si>
    <t>Check/follow up</t>
  </si>
  <si>
    <t>per Umar's email 9 March, he has not heard and will follow up</t>
  </si>
  <si>
    <t>follow up</t>
  </si>
  <si>
    <t>per UN-Habitat, the data came in late so we plan not to submit reports for this year. But this could be ready by late April and we can consider this for the online reporting instead; per Umar's email 9 March, he has not heard and will follow up</t>
  </si>
  <si>
    <t>UNESCO_UIS: aiming to provided inputs no later than 23 March</t>
  </si>
  <si>
    <t>requested storyline deadline extension; end of March</t>
  </si>
  <si>
    <t>delay request 3/15/2021; storylines for 11.1.1, 11.2.1, 11.7.1., 11a.1 submitted and mentioned April for 11.6.1, 1.4.1, 1.4.2, 11.3.1; no mention of 11.3.2</t>
  </si>
  <si>
    <t>check with Robert</t>
  </si>
  <si>
    <t>??</t>
  </si>
  <si>
    <t>per Tatiana email, delay request to 22 Mar</t>
  </si>
  <si>
    <t>delay storyline with placeholder by 5 Mar but update of data in storyline by 15 April</t>
  </si>
  <si>
    <t>per Umar's email to HP on 9 March, they sent write up but I do not see it</t>
  </si>
  <si>
    <t>no storyline- reason pending; per Umar's email 9 March, he has not heard and will follow up</t>
  </si>
  <si>
    <t>To DESA/FFDO</t>
  </si>
  <si>
    <t>Email block</t>
  </si>
  <si>
    <t>already sent one follow-up</t>
  </si>
  <si>
    <t>To IOM</t>
  </si>
  <si>
    <t>To World Bank</t>
  </si>
  <si>
    <t xml:space="preserve">National Gov.; custodian listed as "National Gov." but WB is the agency mentioned in the metadata
</t>
  </si>
  <si>
    <t>kyoshimura1@worldbank.org</t>
  </si>
  <si>
    <t>no need to follow up as per UN-Habitat this is coming end April</t>
  </si>
  <si>
    <t>To UNEP</t>
  </si>
  <si>
    <t>To UN-Habitat</t>
  </si>
  <si>
    <t>To UNICEF</t>
  </si>
  <si>
    <t>HP sent email on 1.b.1/3.b.1 on 19 March</t>
  </si>
  <si>
    <t>UNICEF has already stated: Material for 4.2 and 8.7 will follow next week.</t>
  </si>
  <si>
    <t>although Claudia did inquire about this--we would need this also</t>
  </si>
  <si>
    <t>HP responded to UNICEF on these (16.2.1/16.2.3/16.9.1) on 18 March</t>
  </si>
  <si>
    <t>To UNSD</t>
  </si>
  <si>
    <t>HP to follow up on Monday</t>
  </si>
  <si>
    <t>no UNSD contact</t>
  </si>
  <si>
    <t>UNICEF already addressed this and HP already replied</t>
  </si>
  <si>
    <t>already sent one follow-up on this indicator</t>
  </si>
  <si>
    <t>To WHO:</t>
  </si>
  <si>
    <t>HP sent email to Jessica (WHO coordinator on SDGs) on 19 March</t>
  </si>
  <si>
    <t>UNODC: by 19 March</t>
  </si>
  <si>
    <t>already requested deadline extension, not following up now</t>
  </si>
  <si>
    <t>HP responded on 19 March</t>
  </si>
  <si>
    <t>don't believe WHO provides anything, so will wait for UNESCO submission</t>
  </si>
  <si>
    <t>22/3: per Jessica, 3.3.4, 3.8.1, 3.a.1, 3.9.2 (possibly 3.b.3 as well) have no updated data; storyline will be the same as previous</t>
  </si>
  <si>
    <t>added 3/22</t>
  </si>
  <si>
    <t>11.4.1_UNESCO</t>
  </si>
  <si>
    <t>added 3/22 - no chart in storyline word file</t>
  </si>
  <si>
    <t>s_15.a.1(b)_OECD_2021.03.22.docx</t>
  </si>
  <si>
    <t>c_15.a.1(b)_OECD_2021.03.22.xlxs</t>
  </si>
  <si>
    <t>s_15.b.1(b)_OECD_2021.03.22.docx</t>
  </si>
  <si>
    <t>c_15.b.1(b)_OECD_2021.03.22.xlxs</t>
  </si>
  <si>
    <t>added 3/22 -storyline for (a) has no chart in word file; chart storyline for (b) will be submitted on or around week of 22 March: (a) submitted by Yasmin, (b) submitted by Katia</t>
  </si>
  <si>
    <t>already received; fell through the cracks</t>
  </si>
  <si>
    <t xml:space="preserve">sent email on 19 March; per Robert email 20 March, 11.3.2 showed some inconsistencies that we are still addressing prior to sharing the story. We can add this to the cluster of those we will share later in April.
</t>
  </si>
  <si>
    <t>HP sent email to Umar on 19 March; followed up on 22 Mar to contact provided by Umar</t>
  </si>
  <si>
    <t>followed up on 22 Mar to contact provided by Umar</t>
  </si>
  <si>
    <t>added 3/22 -as per 10 March email, will provide storyline at the soonest</t>
  </si>
  <si>
    <t>16.5.2_WorldBank</t>
  </si>
  <si>
    <t>22/3: per Monica email on 13 Mar, the data document is the only one that changed. Story line, graph/charts and metadata remained the same version as before</t>
  </si>
  <si>
    <t>9.3.2_UNIDO_WorldBank</t>
  </si>
  <si>
    <t>23/3: per Umar email on 22 Mar, we will not be submitting anything as it's not clear how can say a story around a dashboard</t>
  </si>
  <si>
    <t>added 3/23</t>
  </si>
  <si>
    <t>15.7.1_UNODC</t>
  </si>
  <si>
    <t>15.c.1_UNODC</t>
  </si>
  <si>
    <t>dmahler@worldbank.org</t>
  </si>
  <si>
    <t>1.2.1_World Bank</t>
  </si>
  <si>
    <t>Daniel Mahler</t>
  </si>
  <si>
    <t>10.7.3_IOM</t>
  </si>
  <si>
    <t>Late: To be submitted by 12 April 2021</t>
  </si>
  <si>
    <t>Late: For all the block: To be submitted in April</t>
  </si>
  <si>
    <t>Harumi: 25 Feb: SDMX Submisison - no excel file</t>
  </si>
  <si>
    <t>Harumi: No Changes; Next update 3rd quarter 2021</t>
  </si>
  <si>
    <t>Harumi: SDMX ready</t>
  </si>
  <si>
    <t>Harumi: Availability: 3rd quarter 2021</t>
  </si>
  <si>
    <t>SDMX Submisison</t>
  </si>
  <si>
    <t>already sent one follow-up; PP followed up again on 24 Mar</t>
  </si>
  <si>
    <t>Harumi: No updated data</t>
  </si>
  <si>
    <t>krupchankad@who.int</t>
  </si>
  <si>
    <t>3.5.1_WHO</t>
  </si>
  <si>
    <t>Harumi: No data now. For Q4</t>
  </si>
  <si>
    <t>HP follow up on 22 March; Paul followed up on 25 March to Dany and Reena</t>
  </si>
  <si>
    <t>PP followed up on 25 March</t>
  </si>
  <si>
    <t>d_5.5.1_IPU_2021.03.02.zip</t>
  </si>
  <si>
    <t>No data: Please note that we are currently collecting another round of data for SDG indicator 5.6.2 and the new data will become available for next year's reporting. </t>
  </si>
  <si>
    <t>Harumi: embargoed until we publish the JMP 2021 progress update on WASH in households in early June (date tbc)</t>
  </si>
  <si>
    <t>d_6.3.1_WHO_2021.03.17.zip</t>
  </si>
  <si>
    <t>Harumi: SDMX Submisison</t>
  </si>
  <si>
    <t>d_6.5.2_UNECE_2021.03.01.zip</t>
  </si>
  <si>
    <t>we expect to update the numbers and figure for the storyline in April once the OECD CRS database has been updated</t>
  </si>
  <si>
    <t>Harumi: Received: SDMX API Submitted regional aggregates in excel; country to be taken from API</t>
  </si>
  <si>
    <t>Harumi: API</t>
  </si>
  <si>
    <t>Harumi: Late: For all the block: To be submitted in April</t>
  </si>
  <si>
    <t>Harumi: Late: by March 15 (no data received as of 3/25)</t>
  </si>
  <si>
    <t>Late: Data received by 15 April 2021; for all the block</t>
  </si>
  <si>
    <t>no data received yet as of 3/25</t>
  </si>
  <si>
    <t>Harumi: Late: Sent ot MAtthias requesting extension for blocs 110, 160 and 163</t>
  </si>
  <si>
    <t>Harumi: API Update sent on 23 March</t>
  </si>
  <si>
    <t>Harumi: Late: Data received by 15 April 2021; for all the block</t>
  </si>
  <si>
    <t>no data yet as of 3/25</t>
  </si>
  <si>
    <t>Harumi: Received: SDMX API</t>
  </si>
  <si>
    <t>d_17.18.3_PARIS21_2021.03.15.zip</t>
  </si>
  <si>
    <t>17.19.2_DESA</t>
  </si>
  <si>
    <t>d_17.19.2_DESA_UNSD_2021.03.18.zip</t>
  </si>
  <si>
    <t>no storyline; will not submit for 2021; have not reported any data yet; expect to have the first data reported in 2022</t>
  </si>
  <si>
    <t>no storyline; 22/3: per Jessica, 3.3.4, 3.8.1, 3.a.1, 3.9.2 (possibly 3.b.3 as well) have no updated data; storyline will be the same as previous</t>
  </si>
  <si>
    <t>no storyline; 22/3: per Jessica, 3.5.1 will have new estimates in the summer of 2021, and at the moment doesn’t have any data to report, hence no storyline</t>
  </si>
  <si>
    <t>no storyline; will not submit anything new for 2021; the data collection for this indicator is not yet complete</t>
  </si>
  <si>
    <t>no storyline; per Steven Kapsos, ILO will not be providing storyline this year; nowcasting for this indicator not been possible and we feel that providing storylines that do not take into account COVID-19 impact would be counterproductive</t>
  </si>
  <si>
    <t>no storyline; per Steven Kapsos, ILO will not be providing storyline this year; data collection is in the early stages, and not enough sufficient data to enable production of a storyline</t>
  </si>
  <si>
    <t>no storyline; per UNDP, we do not have storylines for 2021 report as we have yet to collect data globally, but we’ll be collecting this year and be able to present storylines for the 2022 report</t>
  </si>
  <si>
    <t>no storyline; will not submit storyline for 2021 as there is not data; will launch hopefully the data drive for this indicator in 3rd quarter of 2021 and we will report it in 2022</t>
  </si>
  <si>
    <t>no storyline; 23/3: per Umar email on 22 Mar, we will not be submitting anything as it's not clear how can say a story around a dashboard</t>
  </si>
  <si>
    <t>PP last followed up on 22 Mar</t>
  </si>
  <si>
    <t>HP followed up on 19 Mar to both WHO and UNICEF in separate emails; per Jessica on 22 Mar, she will follow up with WHO colleagues; have not heard from UNICEF</t>
  </si>
  <si>
    <t>HP last followed up on 9 Mar</t>
  </si>
  <si>
    <t>HP followed up on 11 Mar to Adriana</t>
  </si>
  <si>
    <t>storyline unaccounted for</t>
  </si>
  <si>
    <t>the data came in late so we plan not to submit reports for this year. But this could be ready by late April and we can consider this for the online reporting instead. (delay to late April)</t>
  </si>
  <si>
    <t>19/3: per Enrique, update next week (delay to 27/3)</t>
  </si>
  <si>
    <t>aiming to provided inputs no later than 23 March (delay to 23/3)</t>
  </si>
  <si>
    <t>20/3: per Robert, data for 11.3.2 showed some inconsistencies; will share later in April (delay to late April)</t>
  </si>
  <si>
    <t>25/3: per Umar's email 23 Mar, "Due to pressing commitments we unfortunately cannot get to it before April 6." (delay to 6/4)</t>
  </si>
  <si>
    <t>storyline delay requested; the data came in late so we plan not to submit reports for this year. But this could be ready by late April and we can consider this for the online reporting instead. (delay to late April)</t>
  </si>
  <si>
    <t>storyline delay requested; 19/3: per Enrique, update next week (delay to 27/3)</t>
  </si>
  <si>
    <t>storyline delay requested; 22/3: per Elain email on 19 Mar, submitting storyline and data by end of March (delay to 31/3)</t>
  </si>
  <si>
    <t>storyline delay requested; requested storyline deadline extension</t>
  </si>
  <si>
    <t>storyline delay requested; aiming to provided inputs no later than 23 March (delay to 23/3)</t>
  </si>
  <si>
    <t>storyline delay requested; soon, per Ginnette email 16 March</t>
  </si>
  <si>
    <t>storyline delay requested; 20/3: per Robert, data for 11.3.2 showed some inconsistencies; will share later in April (delay to late April)</t>
  </si>
  <si>
    <t>storyline delay requested; delay to 19/3</t>
  </si>
  <si>
    <t>storyline delay requested; 3/22: I will highlight to the colleagues the urgence of the short storyline as you have kindly mentioned and will do my best to come back to you on this asap. For the medium size version, we may need just an extra day or two to ensure everyone agrees with the details provided.</t>
  </si>
  <si>
    <t>storyline delay requested; 25/3: per Umar's email 23 Mar, "Due to pressing commitments we unfortunately cannot get to it before April 6." (delay to 6/4)</t>
  </si>
  <si>
    <t>follow up; late</t>
  </si>
  <si>
    <t>follow up; late; per Francesca email on 23/3, 16.2.2 and 16.3.2 were on their way</t>
  </si>
  <si>
    <t>no data Excel file; no data yet as of 3/25</t>
  </si>
  <si>
    <t>no data Excel file; Harumi: API</t>
  </si>
  <si>
    <t>no data Excel file; Late: For all the block: To be submitted in April</t>
  </si>
  <si>
    <t>no data Excel file; Harumi: Late: For all the block: To be submitted in April</t>
  </si>
  <si>
    <t>no data Excel file; Harumi: No updated data</t>
  </si>
  <si>
    <t>no data Excel file; Late: revised and updated metadata sheet, the data, and the storyline by mid-March - not received as of 3/25</t>
  </si>
  <si>
    <t>no data Excel file; will not submit for 2021; have not reported any data yet; expect to have the first data reported in 2022</t>
  </si>
  <si>
    <t>no data Excel file; 22/3: per Jessica, 3.3.4, 3.8.1, 3.a.1, 3.9.2 (possibly 3.b.3 as well) have no updated data; storyline will be the same as previous</t>
  </si>
  <si>
    <t>no data Excel file; Harumi: No data now. For Q4</t>
  </si>
  <si>
    <t>no data Excel file; Harumi: To be submitted by end of March</t>
  </si>
  <si>
    <t>no data Excel file; will not submit anything new for 2021; the data collection for this indicator is not yet complete</t>
  </si>
  <si>
    <t>no data Excel file; No data: Please note that we are currently collecting another round of data for SDG indicator 5.6.2 and the new data will become available for next year's reporting. </t>
  </si>
  <si>
    <t>no data Excel file; Harumi: embargoed until we publish the JMP 2021 progress update on WASH in households in early June (date tbc)</t>
  </si>
  <si>
    <t>no data Excel file; we expect to update the numbers and figure for the storyline in April once the OECD CRS database has been updated</t>
  </si>
  <si>
    <t>no data Excel file; Harumi: No Changes; Next update 3rd quarter 2021</t>
  </si>
  <si>
    <t>no data Excel file; Harumi: Received: SDMX API Submitted regional aggregates in excel; country to be taken from API</t>
  </si>
  <si>
    <t>no data Excel file; Late: To be submitted by 12 April 2021</t>
  </si>
  <si>
    <t>no data Excel file; Harumi: 25 Feb: SDMX Submisison - no excel file</t>
  </si>
  <si>
    <t>no data Excel file; Harumi: SDMX ready</t>
  </si>
  <si>
    <t>no data Excel file; Harumi: Availability: 3rd quarter 2021</t>
  </si>
  <si>
    <t>no data Excel file; SDMX Submisison</t>
  </si>
  <si>
    <t>no data Excel file; Harumi: Late: by March 15 (no data received as of 3/25)</t>
  </si>
  <si>
    <t>no data Excel file; Late: Data received by 15 April 2021; for all the block</t>
  </si>
  <si>
    <t>no data Excel file; no data received yet as of 3/25</t>
  </si>
  <si>
    <t>no data Excel file; Harumi: Late: Sent ot MAtthias requesting extension for blocs 110, 160 and 163</t>
  </si>
  <si>
    <t>no data Excel file; Harumi: API Update sent on 23 March</t>
  </si>
  <si>
    <t>no data Excel file; Harumi: Late: Data received by 15 April 2021; for all the block</t>
  </si>
  <si>
    <t>no data Excel file; Harumi: Received: SDMX API</t>
  </si>
  <si>
    <t>no data Excel file; Harumi: SDMX Submisison</t>
  </si>
  <si>
    <t>26/3: per Kazusa email on 26/3, will share storyline by next Monday (delay to 29/3)</t>
  </si>
  <si>
    <t>PP last followed up on 22 Mar; Kazusa replied 26 Mar</t>
  </si>
  <si>
    <t>HP followed up with Barbara on 25/3</t>
  </si>
  <si>
    <t>data</t>
  </si>
  <si>
    <t>storyline</t>
  </si>
  <si>
    <t>Data/storyline</t>
  </si>
  <si>
    <t>no chart in the storyline (short only)</t>
  </si>
  <si>
    <t>requested storyline deadline extension to 19 March; also inquiring if ok to present regional results since the regional numbers are NOT population weight averages; 19/3: HP replied (delay to 19/3?); 29/3: per 28/3 email from Barbara, data by Monday, with storyline and chart on Wednesday</t>
  </si>
  <si>
    <t>3/29: Francesca Rosa: I will do my best to come back to you by Thursday (1 Apr), however we need a final internal discussion to finalize it and we might not make it. I will keep you posted asap.
delay to 19/3</t>
  </si>
  <si>
    <t>no storyline; 26/3: per Dany email on 26/3, UNEP will not submit for 12.4.2 (per 29/3 email: the 2020 data drive was closed in January 2021, there was very short time to consolidate and validate the responses received from countries, aggregate the data and prepare a storyline for 2021 progress report)</t>
  </si>
  <si>
    <t>no storyline; 26/3: per Dany email on 26/3, UNEP will not submit for 14.2.1 this year (per 29/3 email: no data for this indicator and we are working with UNEP Regional Seas to start the data drive for this indicator in Q3 of 2021)</t>
  </si>
  <si>
    <t>3/29: Francesca Rosa: will not submit a storyline--sufficient data are not yet available (per Enrico email 29/3)</t>
  </si>
  <si>
    <t>29/3: Francesca Rosa: will not submit a storyline (resources)</t>
  </si>
  <si>
    <t>short-sized storyline only for the SG's report (glossy report and extended online platform requires medium-sized storyline inputs from agencies); Nothing new to report and we do not have COVID specific data.</t>
  </si>
  <si>
    <t>25/3: short-sized storyline only for the SG's report (glossy report and extended online platform requires medium-sized storyline inputs from agencies)</t>
  </si>
  <si>
    <t>short-sized storyline only for the SG's report (glossy report and extended online platform requires medium-sized storyline inputs from agencies); per UNIDO, due to COVID-19, there has not been any progress made towards better data collection…they have decided not to highlight the target 9.3 in the 2021 glossy report.</t>
  </si>
  <si>
    <t>short-sized storyline only for the SG's report (glossy report and extended online platform requires medium-sized storyline inputs from agencies); will check about medium storyline</t>
  </si>
  <si>
    <t>short-sized storyline only for the SG's report (glossy report and extended online platform requires medium-sized storyline inputs from agencies)</t>
  </si>
  <si>
    <t>short-sized storyline only for the SG's report (glossy report and extended online platform requires medium-sized storyline inputs from agencies); Nothing new to report</t>
  </si>
  <si>
    <t>a short story as this year was the first year we collect data. No chart in storyline; short-sized storyline only for the SG's report (glossy report and extended online platform requires medium-sized storyline inputs from agencies)</t>
  </si>
  <si>
    <t>no storyline received. To follow up</t>
  </si>
  <si>
    <t xml:space="preserve">no storyline
</t>
  </si>
  <si>
    <t>to follow up</t>
  </si>
  <si>
    <t>no chart in FDI storyline from UNCTAD; per Yasmin email on 31/3, storyline for ODA part of 17.3.1 will be the same as for 17.2.1</t>
  </si>
  <si>
    <t>31/3: per Yasmin email 31/3, updated chart and data by mid-April (week following 13 April)</t>
  </si>
  <si>
    <t>jpark24@worldbank.org</t>
  </si>
  <si>
    <t>s_17.19.2b_DESA_UNSD_2021.04.01.docx</t>
  </si>
  <si>
    <t>c_17.19.2b_DESA_UNSD_2021.04.01.xlsx</t>
  </si>
  <si>
    <t>aiimi@worldbank.org</t>
  </si>
  <si>
    <t>apirlea@worldbank.org</t>
  </si>
  <si>
    <t>9.1.1_World Bank</t>
  </si>
  <si>
    <t>tornimbeneb@who.int</t>
  </si>
  <si>
    <t>3.d.2_WHO</t>
  </si>
  <si>
    <t>d_3.d.2_WHO_2021.04.06.zip</t>
  </si>
  <si>
    <t>s_6.3.1_UN-Habitat_WHO_UNSD_2021.04.13.docx</t>
  </si>
  <si>
    <t>s_12.3.1_FAO_UNEP_2021.04.15_rev.docx</t>
  </si>
  <si>
    <t>c_12.3.1_FAO_UNEP_2021.04.15_rev.xlsx</t>
  </si>
  <si>
    <t>c_12.5.1_UNEP_2021.04.15_rev.xlsx</t>
  </si>
  <si>
    <t>s_12.5.1_UNEP_2021.04.15_rev.docx</t>
  </si>
  <si>
    <t>s_12.6.1_UNCTAD_UNEP_2021.04.15_rev.docx</t>
  </si>
  <si>
    <t>c_12.6.1_UNCTAD_UNEP_2021.04.15_rev.xlsx</t>
  </si>
  <si>
    <t>s_12.b.1_UNWTO_UNEP_2021.04.15_rev.docx</t>
  </si>
  <si>
    <t>c_12.b.1_UNWTO_UNEP_2021.04.15_rev.xlsx</t>
  </si>
  <si>
    <t>s_14.c.1_UN-DOALOS_UNEP_2021.04.15_rev.docx</t>
  </si>
  <si>
    <t>c_14.c.1_UN-DOALOS_UNEP_2021.04.15_rev.xlsx</t>
  </si>
  <si>
    <t>s_6.a.1_WHO_2021.04.15_rev.docx</t>
  </si>
  <si>
    <t>s_6.b.1_WHO_2021.04.15_rev.docx</t>
  </si>
  <si>
    <t>c_6.a.1_WHO_2021.03.08.xlsx</t>
  </si>
  <si>
    <t>c_6.3.2_UNEP_2021.04.15_rev.xlsx</t>
  </si>
  <si>
    <t>s_6.3.2_UNEP_2021.04.15_rev.docx</t>
  </si>
  <si>
    <t>s_3.2.1_UNICEF_2021.04.15_rev.docx</t>
  </si>
  <si>
    <t>s_3.2.2_UNICEF_2021.04.15_rev.docx</t>
  </si>
  <si>
    <t>s_6.4.1_UN-Water_2021.04.15_rev.docx</t>
  </si>
  <si>
    <t>s_6.4.2_UN-Water_2021.04.15_rev.docx</t>
  </si>
  <si>
    <t>s_16.5.2_World Bank_2021.04.15_rev.docx</t>
  </si>
  <si>
    <t>c_16.5.2_World Bank_2021.04.15_rev.xlsx</t>
  </si>
  <si>
    <t>s_9.3.2_WorldBank_2021.04.15_rev.docx</t>
  </si>
  <si>
    <t>c_9.3.2_World Bank_2021.04.15_rev.xlsx</t>
  </si>
  <si>
    <t>s_1.1.1_World Bank_2021.04.16_rev.docx</t>
  </si>
  <si>
    <t>c_1.1.1_World Bank_2021.04.16_rev.xlsx</t>
  </si>
  <si>
    <t>s_1.2.1_World Bank_2021.04.16_rev.docx</t>
  </si>
  <si>
    <t>s_1.3.1_ILO_2021.04.16_rev.docx</t>
  </si>
  <si>
    <t>s_1.3.1_World Bank_2021.04.16_rev.docx</t>
  </si>
  <si>
    <t>s_1.a.1_World Bank_2021.03.11_rev.docx</t>
  </si>
  <si>
    <t>s_1.a.2_World Bank_2021.04.16_rev.docx</t>
  </si>
  <si>
    <t>s_1.5.1_11.5.1_13.1.1_World Bank_2021.04.16_rev.docx</t>
  </si>
  <si>
    <t>s_6.5.2_UNECE_2021.04.16_rev.docx</t>
  </si>
  <si>
    <t>s_6.6.1_UNEP_2021.04.19_rev.docx</t>
  </si>
  <si>
    <t>c_6.6.1_UNEP_2021.04.19_rev.xlsx</t>
  </si>
  <si>
    <t>Date of email with the rev</t>
  </si>
  <si>
    <t>Sender of rev</t>
  </si>
  <si>
    <t>23/3: (potential short only) per Daniel email 23 Mar, "With the 1.1.1 story in mind, I wonder if it will be necessary to have a 1.2.1 story as well?"; provided a couple potential sentences for the SG's report</t>
  </si>
  <si>
    <t>placeholder data in storyline</t>
  </si>
  <si>
    <t>12.6.1_UNCTAD</t>
  </si>
  <si>
    <t>31/3: received storyline; 4/2: received charts</t>
  </si>
  <si>
    <t>updated 12.b.1 storyline file with short and medium sized received via Dany on 26/3</t>
  </si>
  <si>
    <t>14.3.1_UNESCO</t>
  </si>
  <si>
    <t>submission on 3 March excludes Cuba; might be added later</t>
  </si>
  <si>
    <t>Date of email with human impact story</t>
  </si>
  <si>
    <t>Sender of human impact story</t>
  </si>
  <si>
    <t>received human impact and rev from Tom and Dany</t>
  </si>
  <si>
    <t>s_14.3.1_UNESCO-IOC_UNEP_2021.04.22_rev.docx</t>
  </si>
  <si>
    <t>c_14.3.1_UNESCO-IOC_UNEP_2021.04.22_rev.xlsx</t>
  </si>
  <si>
    <t>16.4.2_UNODA</t>
  </si>
  <si>
    <t>zeifman@un.org</t>
  </si>
  <si>
    <t>17.3.1_OECD_UNCTAD</t>
  </si>
  <si>
    <t>The storyline for 17.3.1 on ODA is the same as the storyline on 17.2.1 already provided; Maybe for 17.3.1, an abridged version can be used.</t>
  </si>
  <si>
    <t>Elena.BERNALDODEQUIROS@oecd.org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</si>
</sst>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0"/>
      <color indexed="8"/>
      <name val="Arial"/>
      <family val="2"/>
    </font>
    <font>
      <b/>
      <sz val="11"/>
      <color indexed="8"/>
      <name val="Calibri"/>
      <family val="2"/>
    </font>
    <font>
      <sz val="11"/>
      <color indexed="8"/>
      <name val="Calibri"/>
      <family val="2"/>
    </font>
    <font>
      <u/>
      <sz val="11"/>
      <color theme="10"/>
      <name val="Calibri"/>
      <family val="2"/>
      <scheme val="minor"/>
    </font>
    <font>
      <sz val="9"/>
      <color indexed="81"/>
      <name val="Tahoma"/>
      <family val="2"/>
    </font>
    <font>
      <b/>
      <sz val="9"/>
      <color indexed="81"/>
      <name val="Tahoma"/>
      <family val="2"/>
    </font>
    <font>
      <b/>
      <i/>
      <sz val="10"/>
      <color theme="1"/>
      <name val="Calibri"/>
      <family val="2"/>
      <scheme val="minor"/>
    </font>
    <font>
      <sz val="10"/>
      <color theme="1"/>
      <name val="Calibri"/>
      <family val="2"/>
      <scheme val="minor"/>
    </font>
    <font>
      <sz val="11"/>
      <color theme="1"/>
      <name val="Calibri"/>
      <family val="2"/>
      <scheme val="minor"/>
    </font>
    <font>
      <sz val="8"/>
      <name val="Calibri"/>
      <family val="2"/>
      <scheme val="minor"/>
    </font>
    <font>
      <b/>
      <sz val="9"/>
      <color rgb="FF000000"/>
      <name val="Tahoma"/>
      <family val="2"/>
    </font>
    <font>
      <sz val="9"/>
      <color rgb="FF000000"/>
      <name val="Tahoma"/>
      <family val="2"/>
    </font>
    <font>
      <u/>
      <sz val="11"/>
      <color rgb="FF0563C1"/>
      <name val="Calibri"/>
      <family val="2"/>
      <scheme val="minor"/>
    </font>
    <font>
      <b/>
      <sz val="11"/>
      <color theme="0"/>
      <name val="Calibri"/>
      <family val="2"/>
      <scheme val="minor"/>
    </font>
    <font>
      <sz val="11"/>
      <color rgb="FFFF0000"/>
      <name val="Calibri"/>
      <family val="2"/>
      <scheme val="minor"/>
    </font>
    <font>
      <sz val="11"/>
      <color rgb="FF000000"/>
      <name val="Calibri"/>
      <family val="2"/>
      <scheme val="minor"/>
    </font>
  </fonts>
  <fills count="11">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FFFF"/>
        <bgColor indexed="64"/>
      </patternFill>
    </fill>
    <fill>
      <patternFill patternType="solid">
        <fgColor theme="4" tint="0.79998168889431442"/>
        <bgColor indexed="64"/>
      </patternFill>
    </fill>
  </fills>
  <borders count="17">
    <border>
      <left/>
      <right/>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22"/>
      </left>
      <right style="thin">
        <color indexed="22"/>
      </right>
      <top style="thin">
        <color indexed="8"/>
      </top>
      <bottom/>
      <diagonal/>
    </border>
    <border>
      <left style="thin">
        <color indexed="22"/>
      </left>
      <right/>
      <top style="thin">
        <color indexed="8"/>
      </top>
      <bottom/>
      <diagonal/>
    </border>
    <border>
      <left style="thin">
        <color indexed="22"/>
      </left>
      <right style="thin">
        <color indexed="22"/>
      </right>
      <top style="thin">
        <color indexed="22"/>
      </top>
      <bottom/>
      <diagonal/>
    </border>
    <border>
      <left style="thin">
        <color indexed="22"/>
      </left>
      <right/>
      <top style="thin">
        <color indexed="22"/>
      </top>
      <bottom/>
      <diagonal/>
    </border>
    <border>
      <left style="thin">
        <color auto="1"/>
      </left>
      <right style="thin">
        <color auto="1"/>
      </right>
      <top style="thin">
        <color auto="1"/>
      </top>
      <bottom style="thin">
        <color auto="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s>
  <cellStyleXfs count="3">
    <xf numFmtId="0" fontId="0" fillId="0" borderId="0"/>
    <xf numFmtId="0" fontId="2" fillId="0" borderId="0"/>
    <xf numFmtId="0" fontId="5" fillId="0" borderId="0" applyNumberFormat="0" applyFill="0" applyBorder="0" applyAlignment="0" applyProtection="0"/>
  </cellStyleXfs>
  <cellXfs count="128">
    <xf numFmtId="0" fontId="0" fillId="0" borderId="0" xfId="0"/>
    <xf numFmtId="0" fontId="3" fillId="2" borderId="1" xfId="1" applyNumberFormat="1" applyFont="1" applyFill="1" applyBorder="1" applyAlignment="1">
      <alignment horizontal="center" vertical="center" wrapText="1"/>
    </xf>
    <xf numFmtId="0" fontId="3" fillId="2" borderId="2" xfId="1" applyNumberFormat="1" applyFont="1" applyFill="1" applyBorder="1" applyAlignment="1">
      <alignment horizontal="center" vertical="center" wrapText="1"/>
    </xf>
    <xf numFmtId="0" fontId="3" fillId="2" borderId="2" xfId="1" applyFont="1" applyFill="1" applyBorder="1" applyAlignment="1">
      <alignment horizontal="center" vertical="center" wrapText="1"/>
    </xf>
    <xf numFmtId="0" fontId="0" fillId="0" borderId="0" xfId="0" applyFill="1" applyAlignment="1">
      <alignment vertical="center" wrapText="1"/>
    </xf>
    <xf numFmtId="0" fontId="4" fillId="3" borderId="3" xfId="1" applyNumberFormat="1" applyFont="1" applyFill="1" applyBorder="1" applyAlignment="1">
      <alignment vertical="top" wrapText="1"/>
    </xf>
    <xf numFmtId="0" fontId="4" fillId="3" borderId="4" xfId="1" applyNumberFormat="1" applyFont="1" applyFill="1" applyBorder="1" applyAlignment="1">
      <alignment vertical="top" wrapText="1"/>
    </xf>
    <xf numFmtId="0" fontId="0" fillId="0" borderId="0" xfId="0" applyAlignment="1">
      <alignment vertical="top"/>
    </xf>
    <xf numFmtId="0" fontId="4" fillId="0" borderId="5" xfId="1" applyNumberFormat="1" applyFont="1" applyBorder="1" applyAlignment="1">
      <alignment vertical="top" wrapText="1"/>
    </xf>
    <xf numFmtId="0" fontId="4" fillId="0" borderId="6" xfId="1" applyNumberFormat="1" applyFont="1" applyBorder="1" applyAlignment="1">
      <alignment vertical="top" wrapText="1"/>
    </xf>
    <xf numFmtId="0" fontId="4" fillId="3" borderId="5" xfId="1" applyNumberFormat="1" applyFont="1" applyFill="1" applyBorder="1" applyAlignment="1">
      <alignment vertical="top" wrapText="1"/>
    </xf>
    <xf numFmtId="0" fontId="4" fillId="3" borderId="6" xfId="1" applyNumberFormat="1" applyFont="1" applyFill="1" applyBorder="1" applyAlignment="1">
      <alignment vertical="top" wrapText="1"/>
    </xf>
    <xf numFmtId="0" fontId="0" fillId="4" borderId="0" xfId="0" applyFill="1" applyAlignment="1"/>
    <xf numFmtId="0" fontId="0" fillId="0" borderId="0" xfId="0" applyAlignment="1"/>
    <xf numFmtId="0" fontId="0" fillId="0" borderId="7" xfId="0" applyFill="1" applyBorder="1"/>
    <xf numFmtId="14" fontId="0" fillId="0" borderId="7" xfId="0" applyNumberFormat="1" applyFill="1" applyBorder="1"/>
    <xf numFmtId="0" fontId="0" fillId="0" borderId="0" xfId="0" applyFill="1"/>
    <xf numFmtId="15" fontId="0" fillId="5" borderId="0" xfId="0" applyNumberFormat="1" applyFill="1" applyAlignment="1">
      <alignment horizontal="left"/>
    </xf>
    <xf numFmtId="0" fontId="0" fillId="5" borderId="0" xfId="0" applyFill="1" applyAlignment="1">
      <alignment horizontal="left"/>
    </xf>
    <xf numFmtId="0" fontId="0" fillId="5" borderId="7" xfId="0" applyFill="1" applyBorder="1"/>
    <xf numFmtId="0" fontId="0" fillId="5" borderId="0" xfId="0" applyFill="1"/>
    <xf numFmtId="0" fontId="0" fillId="0" borderId="0" xfId="0" pivotButton="1"/>
    <xf numFmtId="0" fontId="0" fillId="0" borderId="0" xfId="0" applyAlignment="1" applyProtection="1">
      <alignment wrapText="1"/>
    </xf>
    <xf numFmtId="0" fontId="0" fillId="0" borderId="0" xfId="0" applyFill="1" applyProtection="1"/>
    <xf numFmtId="0" fontId="0" fillId="0" borderId="0" xfId="0" applyProtection="1"/>
    <xf numFmtId="0" fontId="1" fillId="0" borderId="0" xfId="0" applyFont="1" applyFill="1" applyAlignment="1" applyProtection="1">
      <alignment vertical="center" wrapText="1"/>
    </xf>
    <xf numFmtId="0" fontId="1" fillId="0" borderId="0" xfId="0" applyFont="1" applyFill="1" applyAlignment="1" applyProtection="1">
      <alignment vertical="center"/>
    </xf>
    <xf numFmtId="0" fontId="0" fillId="6" borderId="0" xfId="0" applyFill="1" applyAlignment="1" applyProtection="1">
      <alignment wrapText="1"/>
    </xf>
    <xf numFmtId="0" fontId="8" fillId="0" borderId="0" xfId="0" applyFont="1" applyAlignment="1" applyProtection="1">
      <alignment horizontal="left" vertical="top"/>
    </xf>
    <xf numFmtId="0" fontId="8" fillId="0" borderId="0" xfId="0" applyFont="1" applyFill="1" applyAlignment="1" applyProtection="1">
      <alignment horizontal="left" vertical="top"/>
    </xf>
    <xf numFmtId="0" fontId="9" fillId="0" borderId="0" xfId="0" applyFont="1" applyAlignment="1" applyProtection="1">
      <alignment horizontal="left" vertical="top"/>
    </xf>
    <xf numFmtId="0" fontId="0" fillId="7" borderId="0" xfId="0" applyFill="1" applyProtection="1"/>
    <xf numFmtId="0" fontId="0" fillId="7" borderId="0" xfId="0" applyFill="1" applyAlignment="1" applyProtection="1">
      <alignment wrapText="1"/>
    </xf>
    <xf numFmtId="0" fontId="0" fillId="6" borderId="0" xfId="0" applyFill="1"/>
    <xf numFmtId="0" fontId="10" fillId="0" borderId="7" xfId="0" applyFont="1" applyFill="1" applyBorder="1"/>
    <xf numFmtId="0" fontId="10" fillId="0" borderId="0" xfId="0" applyFont="1" applyAlignment="1">
      <alignment vertical="top"/>
    </xf>
    <xf numFmtId="14" fontId="0" fillId="0" borderId="0" xfId="0" applyNumberFormat="1" applyAlignment="1">
      <alignment vertical="top"/>
    </xf>
    <xf numFmtId="0" fontId="5" fillId="0" borderId="7" xfId="2" applyFill="1" applyBorder="1"/>
    <xf numFmtId="0" fontId="0" fillId="4" borderId="0" xfId="0" applyFill="1"/>
    <xf numFmtId="0" fontId="5" fillId="4" borderId="0" xfId="2" applyFill="1"/>
    <xf numFmtId="49" fontId="0" fillId="0" borderId="0" xfId="0" applyNumberFormat="1"/>
    <xf numFmtId="0" fontId="1" fillId="5" borderId="0" xfId="0" applyFont="1" applyFill="1" applyAlignment="1">
      <alignment horizontal="left" vertical="center" wrapText="1"/>
    </xf>
    <xf numFmtId="0" fontId="1" fillId="0" borderId="7" xfId="0" applyFont="1" applyFill="1" applyBorder="1" applyAlignment="1">
      <alignment vertical="center" wrapText="1"/>
    </xf>
    <xf numFmtId="0" fontId="1" fillId="5" borderId="7" xfId="0" applyFont="1" applyFill="1" applyBorder="1" applyAlignment="1">
      <alignment vertical="center" wrapText="1"/>
    </xf>
    <xf numFmtId="0" fontId="1" fillId="5" borderId="0" xfId="0" applyFont="1" applyFill="1" applyAlignment="1">
      <alignment vertical="center" wrapText="1"/>
    </xf>
    <xf numFmtId="0" fontId="1" fillId="0" borderId="0" xfId="0" applyFont="1" applyFill="1" applyAlignment="1">
      <alignment vertical="center" wrapText="1"/>
    </xf>
    <xf numFmtId="0" fontId="1" fillId="0" borderId="0" xfId="0" applyFont="1" applyFill="1"/>
    <xf numFmtId="0" fontId="1" fillId="4" borderId="0" xfId="0" applyFont="1" applyFill="1"/>
    <xf numFmtId="0" fontId="1" fillId="0" borderId="0" xfId="0" applyFont="1"/>
    <xf numFmtId="49" fontId="1" fillId="0" borderId="0" xfId="0" applyNumberFormat="1" applyFont="1"/>
    <xf numFmtId="49" fontId="0" fillId="0" borderId="0" xfId="0" applyNumberFormat="1" applyFill="1"/>
    <xf numFmtId="0" fontId="5" fillId="0" borderId="0" xfId="2"/>
    <xf numFmtId="49" fontId="0" fillId="0" borderId="0" xfId="0" quotePrefix="1" applyNumberFormat="1"/>
    <xf numFmtId="0" fontId="0" fillId="4" borderId="0" xfId="0" quotePrefix="1" applyFill="1"/>
    <xf numFmtId="49" fontId="0" fillId="6" borderId="0" xfId="0" applyNumberFormat="1" applyFill="1"/>
    <xf numFmtId="0" fontId="5" fillId="6" borderId="0" xfId="2" applyFill="1" applyAlignment="1">
      <alignment vertical="top" wrapText="1"/>
    </xf>
    <xf numFmtId="0" fontId="5" fillId="6" borderId="0" xfId="2" applyFill="1"/>
    <xf numFmtId="0" fontId="0" fillId="8" borderId="0" xfId="0" applyFill="1"/>
    <xf numFmtId="0" fontId="1" fillId="6" borderId="7" xfId="0" applyFont="1" applyFill="1" applyBorder="1" applyAlignment="1">
      <alignment vertical="center" wrapText="1"/>
    </xf>
    <xf numFmtId="0" fontId="1" fillId="6" borderId="0" xfId="0" applyFont="1" applyFill="1" applyAlignment="1">
      <alignment vertical="center" wrapText="1"/>
    </xf>
    <xf numFmtId="0" fontId="1" fillId="0" borderId="0" xfId="0" applyFont="1" applyFill="1" applyAlignment="1">
      <alignment vertical="center"/>
    </xf>
    <xf numFmtId="0" fontId="0" fillId="0" borderId="0" xfId="0" applyAlignment="1">
      <alignment vertical="top" wrapText="1"/>
    </xf>
    <xf numFmtId="0" fontId="15" fillId="2" borderId="8" xfId="0" applyFont="1" applyFill="1" applyBorder="1" applyAlignment="1">
      <alignment vertical="top"/>
    </xf>
    <xf numFmtId="0" fontId="15" fillId="2" borderId="9" xfId="0" applyFont="1" applyFill="1" applyBorder="1" applyAlignment="1">
      <alignment vertical="top" wrapText="1"/>
    </xf>
    <xf numFmtId="0" fontId="15" fillId="2" borderId="10" xfId="0" applyFont="1" applyFill="1" applyBorder="1" applyAlignment="1">
      <alignment vertical="top"/>
    </xf>
    <xf numFmtId="0" fontId="0" fillId="3" borderId="8" xfId="0" applyFill="1" applyBorder="1" applyAlignment="1">
      <alignment vertical="top"/>
    </xf>
    <xf numFmtId="0" fontId="0" fillId="3" borderId="9" xfId="0" applyFill="1" applyBorder="1" applyAlignment="1">
      <alignment vertical="top" wrapText="1"/>
    </xf>
    <xf numFmtId="0" fontId="0" fillId="3" borderId="10" xfId="0" applyFill="1" applyBorder="1" applyAlignment="1">
      <alignment vertical="top"/>
    </xf>
    <xf numFmtId="0" fontId="0" fillId="0" borderId="8" xfId="0" applyBorder="1" applyAlignment="1">
      <alignment vertical="top"/>
    </xf>
    <xf numFmtId="0" fontId="0" fillId="0" borderId="9" xfId="0" applyBorder="1" applyAlignment="1">
      <alignment vertical="top" wrapText="1"/>
    </xf>
    <xf numFmtId="0" fontId="0" fillId="0" borderId="10" xfId="0" applyBorder="1" applyAlignment="1">
      <alignment vertical="top"/>
    </xf>
    <xf numFmtId="0" fontId="0" fillId="3" borderId="11" xfId="0" applyFill="1" applyBorder="1" applyAlignment="1">
      <alignment vertical="top"/>
    </xf>
    <xf numFmtId="0" fontId="0" fillId="3" borderId="12" xfId="0" applyFill="1" applyBorder="1" applyAlignment="1">
      <alignment vertical="top" wrapText="1"/>
    </xf>
    <xf numFmtId="0" fontId="0" fillId="3" borderId="13" xfId="0" applyFill="1" applyBorder="1" applyAlignment="1">
      <alignment vertical="top"/>
    </xf>
    <xf numFmtId="0" fontId="0" fillId="0" borderId="7" xfId="0" applyBorder="1" applyAlignment="1">
      <alignment vertical="top"/>
    </xf>
    <xf numFmtId="0" fontId="0" fillId="0" borderId="7" xfId="0" applyBorder="1" applyAlignment="1">
      <alignment vertical="top" wrapText="1"/>
    </xf>
    <xf numFmtId="0" fontId="0" fillId="0" borderId="14" xfId="0" applyBorder="1" applyAlignment="1">
      <alignment vertical="top"/>
    </xf>
    <xf numFmtId="0" fontId="0" fillId="7" borderId="0" xfId="0" applyFill="1" applyAlignment="1" applyProtection="1">
      <alignment horizontal="center"/>
    </xf>
    <xf numFmtId="0" fontId="0" fillId="0" borderId="0" xfId="0" applyBorder="1" applyAlignment="1">
      <alignment vertical="top"/>
    </xf>
    <xf numFmtId="0" fontId="0" fillId="0" borderId="0" xfId="0" applyBorder="1" applyAlignment="1">
      <alignment vertical="top" wrapText="1"/>
    </xf>
    <xf numFmtId="0" fontId="0" fillId="6" borderId="7" xfId="0" applyFill="1" applyBorder="1" applyAlignment="1">
      <alignment vertical="top"/>
    </xf>
    <xf numFmtId="0" fontId="0" fillId="6" borderId="7" xfId="0" applyFill="1" applyBorder="1" applyAlignment="1">
      <alignment vertical="top" wrapText="1"/>
    </xf>
    <xf numFmtId="0" fontId="16" fillId="0" borderId="0" xfId="0" applyFont="1" applyAlignment="1">
      <alignment vertical="top"/>
    </xf>
    <xf numFmtId="0" fontId="0" fillId="9" borderId="7" xfId="0" applyFill="1" applyBorder="1" applyAlignment="1">
      <alignment vertical="top"/>
    </xf>
    <xf numFmtId="0" fontId="0" fillId="9" borderId="7" xfId="0" applyFill="1" applyBorder="1" applyAlignment="1">
      <alignment vertical="top" wrapText="1"/>
    </xf>
    <xf numFmtId="0" fontId="0" fillId="9" borderId="14" xfId="0" applyFill="1" applyBorder="1" applyAlignment="1">
      <alignment vertical="top"/>
    </xf>
    <xf numFmtId="0" fontId="17" fillId="0" borderId="0" xfId="0" applyFont="1" applyAlignment="1">
      <alignment vertical="top"/>
    </xf>
    <xf numFmtId="14" fontId="0" fillId="0" borderId="7" xfId="0" applyNumberFormat="1" applyFill="1" applyBorder="1" applyAlignment="1">
      <alignment vertical="top" wrapText="1"/>
    </xf>
    <xf numFmtId="14" fontId="0" fillId="0" borderId="7" xfId="0" applyNumberFormat="1" applyFill="1" applyBorder="1" applyAlignment="1"/>
    <xf numFmtId="0" fontId="0" fillId="0" borderId="7" xfId="0" applyFill="1" applyBorder="1" applyAlignment="1"/>
    <xf numFmtId="14" fontId="0" fillId="0" borderId="0" xfId="0" applyNumberFormat="1" applyFill="1" applyBorder="1" applyAlignment="1"/>
    <xf numFmtId="14" fontId="0" fillId="8" borderId="0" xfId="0" applyNumberFormat="1" applyFill="1" applyBorder="1" applyAlignment="1"/>
    <xf numFmtId="0" fontId="0" fillId="8" borderId="0" xfId="0" applyFill="1" applyBorder="1" applyAlignment="1"/>
    <xf numFmtId="0" fontId="0" fillId="5" borderId="16" xfId="0" applyFill="1" applyBorder="1"/>
    <xf numFmtId="0" fontId="0" fillId="0" borderId="16" xfId="0" applyFill="1" applyBorder="1"/>
    <xf numFmtId="0" fontId="5" fillId="0" borderId="16" xfId="2" applyFill="1" applyBorder="1"/>
    <xf numFmtId="14" fontId="0" fillId="0" borderId="16" xfId="0" applyNumberFormat="1" applyFill="1" applyBorder="1"/>
    <xf numFmtId="14" fontId="0" fillId="0" borderId="16" xfId="0" applyNumberFormat="1" applyFill="1" applyBorder="1" applyAlignment="1"/>
    <xf numFmtId="0" fontId="1" fillId="5" borderId="15" xfId="0" applyFont="1" applyFill="1" applyBorder="1" applyAlignment="1">
      <alignment vertical="center" wrapText="1"/>
    </xf>
    <xf numFmtId="0" fontId="1" fillId="0" borderId="15" xfId="0" applyFont="1" applyFill="1" applyBorder="1" applyAlignment="1">
      <alignment vertical="center" wrapText="1"/>
    </xf>
    <xf numFmtId="0" fontId="1" fillId="6" borderId="15" xfId="0" applyFont="1" applyFill="1" applyBorder="1" applyAlignment="1">
      <alignment vertical="center" wrapText="1"/>
    </xf>
    <xf numFmtId="0" fontId="1" fillId="0" borderId="15" xfId="0" applyFont="1" applyFill="1" applyBorder="1" applyAlignment="1">
      <alignment vertical="center"/>
    </xf>
    <xf numFmtId="0" fontId="1" fillId="8" borderId="15" xfId="0" applyFont="1" applyFill="1" applyBorder="1" applyAlignment="1">
      <alignment vertical="center" wrapText="1"/>
    </xf>
    <xf numFmtId="0" fontId="1" fillId="8" borderId="15" xfId="0" applyFont="1" applyFill="1" applyBorder="1" applyAlignment="1">
      <alignment vertical="center"/>
    </xf>
    <xf numFmtId="0" fontId="0" fillId="5" borderId="15" xfId="0" applyFill="1" applyBorder="1"/>
    <xf numFmtId="0" fontId="0" fillId="0" borderId="15" xfId="0" applyFill="1" applyBorder="1"/>
    <xf numFmtId="0" fontId="5" fillId="0" borderId="15" xfId="2" applyFill="1" applyBorder="1"/>
    <xf numFmtId="14" fontId="0" fillId="0" borderId="15" xfId="0" applyNumberFormat="1" applyFill="1" applyBorder="1"/>
    <xf numFmtId="14" fontId="0" fillId="0" borderId="15" xfId="0" applyNumberFormat="1" applyFill="1" applyBorder="1" applyAlignment="1"/>
    <xf numFmtId="14" fontId="0" fillId="8" borderId="15" xfId="0" applyNumberFormat="1" applyFill="1" applyBorder="1" applyAlignment="1"/>
    <xf numFmtId="0" fontId="5" fillId="0" borderId="15" xfId="2" applyBorder="1"/>
    <xf numFmtId="14" fontId="5" fillId="0" borderId="15" xfId="2" applyNumberFormat="1" applyFill="1" applyBorder="1"/>
    <xf numFmtId="0" fontId="0" fillId="0" borderId="15" xfId="0" applyBorder="1" applyAlignment="1"/>
    <xf numFmtId="0" fontId="0" fillId="8" borderId="15" xfId="0" applyFill="1" applyBorder="1" applyAlignment="1"/>
    <xf numFmtId="0" fontId="0" fillId="5" borderId="15" xfId="0" applyFill="1" applyBorder="1" applyAlignment="1">
      <alignment wrapText="1"/>
    </xf>
    <xf numFmtId="0" fontId="5" fillId="0" borderId="15" xfId="2" applyFont="1" applyFill="1" applyBorder="1"/>
    <xf numFmtId="0" fontId="0" fillId="0" borderId="15" xfId="0" applyBorder="1"/>
    <xf numFmtId="0" fontId="14" fillId="0" borderId="15" xfId="0" applyFont="1" applyBorder="1"/>
    <xf numFmtId="14" fontId="0" fillId="0" borderId="15" xfId="0" applyNumberFormat="1" applyBorder="1" applyAlignment="1"/>
    <xf numFmtId="0" fontId="1" fillId="10" borderId="15" xfId="0" applyFont="1" applyFill="1" applyBorder="1" applyAlignment="1">
      <alignment vertical="center" wrapText="1"/>
    </xf>
    <xf numFmtId="0" fontId="1" fillId="10" borderId="15" xfId="0" applyFont="1" applyFill="1" applyBorder="1" applyAlignment="1">
      <alignment vertical="center"/>
    </xf>
    <xf numFmtId="14" fontId="0" fillId="10" borderId="15" xfId="0" applyNumberFormat="1" applyFill="1" applyBorder="1" applyAlignment="1"/>
    <xf numFmtId="0" fontId="0" fillId="10" borderId="15" xfId="0" applyFill="1" applyBorder="1" applyAlignment="1"/>
    <xf numFmtId="14" fontId="0" fillId="10" borderId="0" xfId="0" applyNumberFormat="1" applyFill="1" applyBorder="1" applyAlignment="1"/>
    <xf numFmtId="0" fontId="0" fillId="10" borderId="0" xfId="0" applyFill="1" applyBorder="1" applyAlignment="1"/>
    <xf numFmtId="14" fontId="5" fillId="8" borderId="15" xfId="2" applyNumberFormat="1" applyFill="1" applyBorder="1" applyAlignment="1"/>
    <xf numFmtId="14" fontId="0" fillId="8" borderId="15" xfId="0" applyNumberFormat="1" applyFill="1" applyBorder="1"/>
    <xf numFmtId="0" fontId="0" fillId="7" borderId="0" xfId="0" applyFill="1" applyAlignment="1" applyProtection="1">
      <alignment horizontal="center"/>
    </xf>
  </cellXfs>
  <cellStyles count="3">
    <cellStyle name="Hyperlink" xfId="2" builtinId="8"/>
    <cellStyle name="Normal" xfId="0" builtinId="0"/>
    <cellStyle name="Normal_Sheet2" xfId="1" xr:uid="{00000000-0005-0000-0000-000002000000}"/>
  </cellStyles>
  <dxfs count="13">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FF00"/>
        </patternFill>
      </fill>
      <border>
        <left style="thin">
          <color rgb="FFFF0000"/>
        </left>
        <right style="thin">
          <color rgb="FFFF0000"/>
        </right>
        <top style="thin">
          <color rgb="FFFF0000"/>
        </top>
        <bottom style="thin">
          <color rgb="FFFF0000"/>
        </bottom>
        <vertical/>
        <horizontal/>
      </border>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
      <fill>
        <patternFill>
          <bgColor rgb="FFFF99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Ze Yar Min" id="{5F887262-342B-4FB5-8BFE-A1FCCCA3A8E8}" userId="min@un.org" providerId="PeoplePicker"/>
  <person displayName="Paul Pacheco" id="{A979544E-50FC-410D-9ED3-0DD073F760DB}" userId="Paul Pacheco" providerId="None"/>
  <person displayName="Heather Page" id="{C2C3C184-A2C2-42DE-8530-AB8921E43386}" userId="pageh@un.org" providerId="PeoplePicker"/>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 Yar Min" refreshedDate="43927.539706828706" createdVersion="6" refreshedVersion="6" minRefreshableVersion="3" recordCount="991" xr:uid="{00000000-000A-0000-FFFF-FFFF0A000000}">
  <cacheSource type="worksheet">
    <worksheetSource ref="C1:M718" sheet="Log table"/>
  </cacheSource>
  <cacheFields count="11">
    <cacheField name="Indicator_ref_number" numFmtId="0">
      <sharedItems containsBlank="1" count="246">
        <s v="1.1.1"/>
        <s v="1.2.1"/>
        <s v="1.2.2"/>
        <s v="1.3.1"/>
        <s v="1.4.1"/>
        <s v="1.4.2"/>
        <s v="1.5.1"/>
        <s v="1.5.2"/>
        <s v="1.5.3"/>
        <s v="1.5.4"/>
        <s v="1.a.1"/>
        <s v="1.a.2"/>
        <s v="1.a.3"/>
        <s v="1.b.1"/>
        <s v="2.1.1"/>
        <s v="2.1.2"/>
        <s v="2.2.1"/>
        <s v="2.2.2"/>
        <s v="2.3.1"/>
        <s v="2.3.2"/>
        <s v="2.4.1"/>
        <s v="2.5.1"/>
        <s v="2.5.2"/>
        <s v="2.a.1"/>
        <s v="2.a.2"/>
        <s v="2.b.1"/>
        <s v="2.c.1"/>
        <s v="3.1.1"/>
        <s v="3.1.2"/>
        <s v="3.2.1"/>
        <s v="3.2.2"/>
        <s v="3.3.1"/>
        <s v="3.3.2"/>
        <s v="3.3.3"/>
        <s v="3.3.4"/>
        <s v="3.3.5"/>
        <s v="3.4.1"/>
        <s v="3.4.2"/>
        <s v="3.5.1"/>
        <s v="3.5.2"/>
        <s v="3.6.1"/>
        <s v="3.7.1"/>
        <s v="3.7.2"/>
        <s v="3.8.1"/>
        <s v="3.8.2"/>
        <s v="3.9.1"/>
        <s v="3.9.2"/>
        <s v="3.9.3"/>
        <s v="3.a.1"/>
        <s v="3.b.1"/>
        <s v="3.b.2"/>
        <s v="3.b.3"/>
        <s v="3.c.1"/>
        <s v="3.d.1"/>
        <s v="4.1.1"/>
        <s v="4.2.1"/>
        <s v="4.2.2"/>
        <s v="4.3.1"/>
        <s v="4.4.1"/>
        <s v="4.5.1"/>
        <s v="4.6.1"/>
        <s v="4.7.1"/>
        <s v="4.a.1"/>
        <s v="4.b.1"/>
        <s v="4.c.1"/>
        <s v="5.1.1"/>
        <s v="5.2.1"/>
        <s v="5.2.2"/>
        <s v="5.3.1"/>
        <s v="5.3.2"/>
        <s v="5.4.1"/>
        <s v="5.5.1"/>
        <m/>
        <s v="5.5.2"/>
        <s v="5.6.1"/>
        <s v="5.6.2"/>
        <s v="5.a.1"/>
        <s v="5.a.2"/>
        <s v="5.b.1"/>
        <s v="5.c.1"/>
        <s v="6.1.1"/>
        <s v="6.2.1"/>
        <s v="6.3.1"/>
        <s v="6.3.2"/>
        <s v="6.4.1"/>
        <s v="6.4.2"/>
        <s v="6.5.1"/>
        <s v="6.5.2"/>
        <s v="6.6.1"/>
        <s v="6.a.1"/>
        <s v="6.b.1"/>
        <s v="7.1.1"/>
        <s v="7.1.2"/>
        <s v="7.2.1"/>
        <s v="7.3.1"/>
        <s v="7.a.1"/>
        <s v="7.b.1"/>
        <s v="8.1.1"/>
        <s v="8.2.1"/>
        <s v="8.3.1"/>
        <s v="8.4.1"/>
        <s v="8.4.2"/>
        <s v="8.5.1"/>
        <s v="8.5.2"/>
        <s v="8.6.1"/>
        <s v="8.7.1"/>
        <s v="8.8.1"/>
        <s v="8.8.2"/>
        <s v="8.9.1"/>
        <s v="8.9.2"/>
        <s v="8.10.1"/>
        <s v="8.10.2"/>
        <s v="8.a.1"/>
        <s v="8.b.1"/>
        <s v="9.1.1"/>
        <s v="9.1.2"/>
        <s v="9.2.1"/>
        <s v="9.2.2"/>
        <s v="9.3.1"/>
        <s v="9.3.2"/>
        <s v="9.4.1"/>
        <s v="9.5.1"/>
        <s v="9.5.2"/>
        <s v="9.a.1"/>
        <s v="9.b.1"/>
        <s v="9.c.1"/>
        <s v="10.1.1"/>
        <s v="10.2.1"/>
        <s v="10.3.1"/>
        <s v="10.4.1"/>
        <s v="10.5.1"/>
        <s v="10.6.1"/>
        <s v="10.7.1"/>
        <s v="10.7.2"/>
        <s v="10.a.1"/>
        <s v="10.b.1"/>
        <s v="10.c.1"/>
        <s v="11.1.1"/>
        <s v="11.2.1"/>
        <s v="11.3.1"/>
        <s v="11.3.2"/>
        <s v="11.4.1"/>
        <s v="11.5.1"/>
        <s v="11.5.2"/>
        <s v="11.6.1"/>
        <s v="11.6.2"/>
        <s v="11.7.1"/>
        <s v="11.7.2"/>
        <s v="11.a.1"/>
        <s v="11.b.1"/>
        <s v="11.b.2"/>
        <s v="11.c.1"/>
        <s v="12.1.1"/>
        <s v="12.2.1"/>
        <s v="12.2.2"/>
        <s v="12.3.1"/>
        <s v="12.4.1"/>
        <s v="12.4.2"/>
        <s v="12.5.1"/>
        <s v="12.6.1"/>
        <s v="12.7.1"/>
        <s v="12.8.1"/>
        <s v="12.a.1"/>
        <s v="12.b.1"/>
        <s v="12.c.1"/>
        <s v="13.1.1"/>
        <s v="13.1.2"/>
        <s v="13.1.3"/>
        <s v="13.2.1"/>
        <s v="13.2.2"/>
        <s v="13.3.1"/>
        <s v="13.3.2"/>
        <s v="13.a.1"/>
        <s v="13.b.1"/>
        <s v="14.1.1"/>
        <s v="14.2.1"/>
        <s v="14.3.1"/>
        <s v="14.4.1"/>
        <s v="14.5.1"/>
        <s v="14.6.1"/>
        <s v="14.7.1"/>
        <s v="14.a.1"/>
        <s v="14.b.1"/>
        <s v="14.c.1"/>
        <s v="15.1.1"/>
        <s v="15.1.2"/>
        <s v="15.2.1"/>
        <s v="15.3.1"/>
        <s v="15.4.1"/>
        <s v="15.4.2"/>
        <s v="15.5.1"/>
        <s v="15.6.1"/>
        <s v="15.7.1"/>
        <s v="15.8.1"/>
        <s v="15.9.1"/>
        <s v="15.a.1"/>
        <s v="15.b.1"/>
        <s v="15.c.1"/>
        <s v="16.1.1"/>
        <s v="16.1.2"/>
        <s v="16.1.3"/>
        <s v="16.1.4"/>
        <s v="16.2.1"/>
        <s v="16.2.2"/>
        <s v="16.2.3"/>
        <s v="16.3.1"/>
        <s v="16.3.2"/>
        <s v="16.4.1"/>
        <s v="16.4.2"/>
        <s v="16.5.1"/>
        <s v="16.5.2"/>
        <s v="16.6.1"/>
        <s v="16.6.2"/>
        <s v="16.7.1"/>
        <s v="16.7.2"/>
        <s v="16.8.1"/>
        <s v="16.9.1"/>
        <s v="16.10.1"/>
        <s v="16.10.2"/>
        <s v="16.a.1"/>
        <s v="16.b.1"/>
        <s v="17.1.1"/>
        <s v="17.1.2"/>
        <s v="17.2.1"/>
        <s v="17.3.1"/>
        <s v="17.3.2"/>
        <s v="17.4.1"/>
        <s v="17.5.1"/>
        <s v="17.6.1"/>
        <s v="17.6.2"/>
        <s v="17.7.1"/>
        <s v="17.8.1"/>
        <s v="17.9.1"/>
        <s v="17.10.1"/>
        <s v="17.11.1"/>
        <s v="17.12.1"/>
        <s v="17.13.1"/>
        <s v="17.14.1"/>
        <s v="17.15.1"/>
        <s v="17.16.1"/>
        <s v="17.17.1"/>
        <s v="17.18.1"/>
        <s v="17.18.2"/>
        <s v="17.18.3"/>
        <s v="17.19.1"/>
        <s v="17.19.2"/>
      </sharedItems>
    </cacheField>
    <cacheField name="Goal" numFmtId="0">
      <sharedItems containsBlank="1" count="18">
        <s v="Goal 1"/>
        <s v="Goal 2"/>
        <s v="Goal 3"/>
        <s v="Goal 4"/>
        <s v="Goal 5"/>
        <m/>
        <s v="Goal 6"/>
        <s v="Goal 7"/>
        <s v="Goal 8"/>
        <s v="Goal 9"/>
        <s v="Goal 10"/>
        <s v="Goal 11"/>
        <s v="Goal 12"/>
        <s v="Goal 13"/>
        <s v="Goal 14"/>
        <s v="Goal 15"/>
        <s v="Goal 16"/>
        <s v="Goal 17"/>
      </sharedItems>
    </cacheField>
    <cacheField name="Indicator" numFmtId="0">
      <sharedItems longText="1"/>
    </cacheField>
    <cacheField name="Tier" numFmtId="0">
      <sharedItems containsBlank="1" count="14">
        <s v="Tier I"/>
        <s v="Tier II"/>
        <s v="Tier III"/>
        <s v="Tier II/III"/>
        <s v="Tier I/II depending on indice"/>
        <s v="Tier I (ODA)/Tier II (FDI)"/>
        <m/>
        <s v="Tier I/III"/>
        <s v="Tier I (a)/Tier II (b)" u="1"/>
        <s v="Tier I (ODA)/ Tier II (FDI)" u="1"/>
        <s v="Tier II (a)/Tier III (b)" u="1"/>
        <s v="Tier II (a)/Tier III (b,c)" u="1"/>
        <s v="Tier I/II/III depending on indice" u="1"/>
        <s v="Tier III (a)/Tier II (b,c)" u="1"/>
      </sharedItems>
    </cacheField>
    <cacheField name="Possible Custodian Agency(ies)" numFmtId="0">
      <sharedItems containsBlank="1" count="151">
        <s v="World Bank"/>
        <s v="National Gov."/>
        <s v="ILO"/>
        <s v="UN-Habitat"/>
        <s v="World Bank, _x000a_UN-Habitat"/>
        <s v="UNDRR"/>
        <s v=""/>
        <s v="Under discussion among agencies (ILO, UNESCO-UIS, WHO)"/>
        <s v="FAO"/>
        <s v="UNICEF, _x000a_WHO"/>
        <s v="OECD"/>
        <s v="WTO"/>
        <s v="WHO"/>
        <s v="UNICEF"/>
        <s v="UNAIDS"/>
        <s v="WHO,_x000a_UNODC"/>
        <s v="DESA Population Division"/>
        <s v="WHO,_x000a_World Bank"/>
        <s v="WHO,_x000a_WHO-FCTC"/>
        <s v="WHO,_x000a_UNICEF"/>
        <s v="UNESCO-UIS"/>
        <s v="UNESCO-UIS, _x000a_ITU"/>
        <s v="UN Women,_x000a_World Bank,_x000a_OECD Development Centre"/>
        <s v="UNICEF, _x000a_UN Women, UNFPA, _x000a_WHO,_x000a_UNODC"/>
        <s v="UNSD,_x000a_UN Women"/>
        <s v="IPU, _x000a_UN Women"/>
        <s v="UNFPA"/>
        <s v="ITU"/>
        <s v="UN Women,_x000a_OECD,_x000a_UNDP"/>
        <s v="WHO, _x000a_UN-Habitat,_x000a_UNSD"/>
        <s v="UNEP"/>
        <s v="UNESCO-IHP, _x000a_UNECE"/>
        <s v="UNEP,_x000a_Ramsar"/>
        <s v="WHO,_x000a_OECD"/>
        <s v="UNSD,_x000a_IEA,_x000a_IRENA"/>
        <s v="UNSD,_x000a_IEA"/>
        <s v="OECD, _x000a_IRENA "/>
        <s v="IEA"/>
        <s v="UNSD"/>
        <s v="ILO,_x000a_UNICEF"/>
        <s v="UNWTO"/>
        <s v="IMF"/>
        <s v="ICAO,_x000a_ITF-OECD"/>
        <s v="UNIDO"/>
        <s v="UNIDO,_x000a_World Bank"/>
        <s v="UNIDO, _x000a_IEA"/>
        <s v="OHCHR"/>
        <s v="DESA/FFDO"/>
        <s v="ILO,_x000a_World Bank"/>
        <s v="DESA Population Division,_x000a_IOM"/>
        <s v="ITC,_x000a_UNCTAD,_x000a_WTO"/>
        <s v="UN-Habitat,_x000a_UNSD"/>
        <s v="UNODC"/>
        <s v="FAO, _x000a_UNEP"/>
        <s v="UNSD, _x000a_UNEP"/>
        <s v="UNSD,_x000a_UNEP"/>
        <s v="UNEP,  _x000a_UNCTAD"/>
        <s v="Under discussion among agencies (OECD, UNEP,_x000a_UNESCO-UIS,_x000a_World Bank)"/>
        <s v="UNFCCC"/>
        <s v="UNFCCC,_x000a_UNESCO-UIS"/>
        <s v="UNFCCC,_x000a_OECD"/>
        <s v="OHRLLS, _x000a_Regional Commissions, AOSIS, _x000a_SIDS, _x000a_Samoa Pathway"/>
        <s v="IOC-UNESCO "/>
        <s v="UNEP-WCMC,_x000a_UNEP,_x000a_IUCN"/>
        <s v="FAO,_x000a_UNEP-WCMC"/>
        <s v="IOC-UNESCO"/>
        <s v="UN-DOALOS,_x000a_FAO,_x000a_UNEP,_x000a_ILO,_x000a_other UN-Oceans agencies"/>
        <s v="UNCCD"/>
        <s v="IUCN"/>
        <s v="CBD-Secretariat"/>
        <s v="UNODC,_x000a_CITES"/>
        <s v="CBD-Secretariat,_x000a_UNEP"/>
        <s v="OECD,_x000a_UNEP,_x000a_World Bank"/>
        <s v="UNODC,_x000a_WHO"/>
        <s v="UNODC,_x000a_UNCTAD"/>
        <s v="UNODC,_x000a_UNODA"/>
        <s v="World Bank,_x000a_UNODC"/>
        <s v="UNDP"/>
        <s v="IPU, _x000a_UNDP"/>
        <s v="UNSD,_x000a_UNICEF"/>
        <s v="OECD,_x000a_UNCTAD"/>
        <s v="UNCTAD"/>
        <s v="UNEP-CTCN"/>
        <s v="WTO,_x000a_ITC,_x000a_UNCTAD"/>
        <s v="OECD, _x000a_UNDP"/>
        <s v="_x000a_PARIS21"/>
        <s v="PARIS21"/>
        <m u="1"/>
        <s v="WHO, UN-Habitat, UNSD" u="1"/>
        <s v="UNISDR" u="1"/>
        <s v="UN Women, OECD, UNDP" u="1"/>
        <s v="UNIDO, World Bank" u="1"/>
        <s v="FAO, UNEP-WCMC" u="1"/>
        <s v="UNSD, UNEP" u="1"/>
        <s v="UNODC, UNODA" u="1"/>
        <s v="UNODC, UNCTAD" u="1"/>
        <s v="UNFCCC, UNESCO-UIS" u="1"/>
        <s v="UNEP-WCMC, UNEP, IUCN" u="1"/>
        <s v="ITC, UNCTAD, WTO" u="1"/>
        <s v="UN Women, World Bank, OECD Development Centre" u="1"/>
        <s v="_x000a_UNEP-CTCN" u="1"/>
        <s v="WHO, WHO-FCTC" u="1"/>
        <s v="DESA Population Division, IOM" u="1"/>
        <s v="UNSD, IEA, IRENA" u="1"/>
        <s v="_x000a_UNSD, _x000a_UNEP" u="1"/>
        <s v="_x000a__x000a_UNICEF" u="1"/>
        <s v="IPU, UNDP" u="1"/>
        <s v="WTO, ITC, UNCTAD" u="1"/>
        <s v="_x000a_UNIDO" u="1"/>
        <s v="CBD-Secretariat, UNEP" u="1"/>
        <s v="UNEP, Ramsar" u="1"/>
        <s v="UNIDO, IEA" u="1"/>
        <s v="OECD, UNEP, World Bank" u="1"/>
        <s v="UNSD, UNICEF" u="1"/>
        <s v="_x000a_FAO,_x000a_UNEP-WCMC" u="1"/>
        <s v="UN-Habitat, UNSD" u="1"/>
        <s v="_x000a_IOC-UNESCO " u="1"/>
        <s v="UNODC, CITES" u="1"/>
        <s v="ILO, World Bank" u="1"/>
        <s v="ICAO, ITF-OECD" u="1"/>
        <s v="UN-DOALOS, FAO, UNEP, ILO, other UN-Oceans agencies" u="1"/>
        <s v="WHO, World Bank" u="1"/>
        <s v="IPU, UN Women" u="1"/>
        <s v="World Bank, UN-Habitat" u="1"/>
        <s v="WHO, OECD" u="1"/>
        <s v="UNICEF, UN Women, UNFPA, WHO, UNODC" u="1"/>
        <s v="_x000a_UNICEF, _x000a_UN Women, UNFPA, _x000a_WHO,_x000a_UNODC" u="1"/>
        <s v="_x000a_UNICEF" u="1"/>
        <s v="WHO, UNEP, OECD" u="1"/>
        <s v="OECD, UNCTAD" u="1"/>
        <s v="FAO, UNEP" u="1"/>
        <s v="WHO, UNODC" u="1"/>
        <s v="Under discussion among agencies (OECD, UNEP, UNESCO-UIS, World Bank)" u="1"/>
        <s v="UNICEF, WHO" u="1"/>
        <s v="UNESCO-IHP, UNECE" u="1"/>
        <s v="OECD, IRENA" u="1"/>
        <s v="World Bank, UNODC" u="1"/>
        <s v="UN Women, OECD" u="1"/>
        <s v="UNEP, UNCTAD" u="1"/>
        <s v="OHRLLS, Regional Commissions, AOSIS, SIDS, Samoa Pathway" u="1"/>
        <s v="UNESCO-UIS, ITU" u="1"/>
        <s v="UNODC, WHO" u="1"/>
        <s v="UNEP-WCMC, UNEP" u="1"/>
        <s v="UNESCO-UIS, UNECE" u="1"/>
        <s v="UNSD, UN Women" u="1"/>
        <s v="ILO, UNICEF" u="1"/>
        <s v="WHO, UNICEF" u="1"/>
        <s v="OECD, UNDP" u="1"/>
        <s v="UNFCCC, OECD" u="1"/>
        <s v="OECD,UNEP, World Bank" u="1"/>
        <s v="UNSD, IEA" u="1"/>
      </sharedItems>
    </cacheField>
    <cacheField name="Partner Agency(ies)" numFmtId="0">
      <sharedItems containsBlank="1" count="159">
        <s v="ILO"/>
        <s v="UNICEF"/>
        <s v="UNICEF,  _x000a_World Bank, _x000a_UNDP"/>
        <s v="World Bank"/>
        <s v="UNICEF, _x000a_WHO"/>
        <s v="FAO, _x000a_UNSD, _x000a_UN Women, _x000a_UNEP, _x000a_IFAD"/>
        <s v="UN-Habitat, _x000a_UNEP, _x000a_DESA Population Division"/>
        <s v="UNEP, _x000a_FAO"/>
        <s v="UNEP"/>
        <s v=""/>
        <s v=" UNEP"/>
        <s v="FAO"/>
        <s v="UNICEF,_x000a_UNFPA, _x000a_DESA Population Division, _x000a_World Bank"/>
        <s v="UNFPA"/>
        <s v="DESA Population Division, _x000a_World Bank,_x000a_WHO"/>
        <s v="WHO, _x000a_UNFPA"/>
        <s v="UNECE"/>
        <s v="UNFPA, _x000a_WHO"/>
        <s v="UNICEF, _x000a_UNFPA, _x000a_DESA Population Division"/>
        <s v="OECD"/>
        <s v="UNESCO-UIS, OECD,_x000a_World Bank,_x000a_WHO"/>
        <s v="UNICEF, _x000a_OECD"/>
        <s v="OECD, _x000a_Eurostat, _x000a_ILO"/>
        <s v="World Bank,_x000a_OECD"/>
        <s v="OECD, _x000a_UNEP, _x000a_UN WOMEN"/>
        <s v="UNICEF, _x000a_OECD, _x000a_UNEP "/>
        <s v="UNESCO-UIS"/>
        <s v="OHCHR"/>
        <s v="UNSD, _x000a_UNDP"/>
        <s v="WHO, _x000a_UNFPA, _x000a_UN Women, _x000a_DESA Population Division"/>
        <s v="UN Women "/>
        <s v="UN Women, _x000a_DESA Population Division,_x000a_WHO"/>
        <s v="UN Women,_x000a_UNSD, _x000a_UNEP, _x000a_World Bank, _x000a_UN-Habitat"/>
        <s v="World Bank, _x000a_UN Women"/>
        <s v="UNEP, _x000a_UN-Habitat"/>
        <s v="UNEP,_x000a_OECD,_x000a_Eurostat"/>
        <s v="UN-Water"/>
        <s v="UNEP, _x000a_IUCN,_x000a_UNSD,_x000a_OECD,_x000a_Eurostat"/>
        <s v="UN-Water, _x000a_IUCN,_x000a_Ramsar"/>
        <s v="UN-Water,_x000a_IUCN"/>
        <s v="UNEP,_x000a_UN-Water"/>
        <s v="IEA, _x000a_UN-Energy "/>
        <s v="UN-Energy"/>
        <s v="World Bank, _x000a_UN-Energy"/>
        <s v="IEA, _x000a_UN-Energy,_x000a_UNEP"/>
        <s v="World Bank,_x000a_UNSD"/>
        <s v="UNCDF"/>
        <s v="WTO-EIF"/>
        <s v="UNEP,_x000a_UNECE,_x000a_ADB"/>
        <s v="UPU, _x000a_UNEP,_x000a_UNECE"/>
        <s v="IMF"/>
        <s v="World Bank, _x000a_Global Migration Group,_x000a_UNHCR,_x000a_UNODC,_x000a_OECD"/>
        <s v="UNEP,_x000a_UNECE"/>
        <s v="IUCN"/>
        <s v="UN-Habitat, _x000a_UNEP"/>
        <s v="UN-Habitat,_x000a_UNEP, _x000a_OECD"/>
        <s v="UN Women, _x000a_UN-Habitat"/>
        <s v="OECD,_x000a_Eurostat,_x000a_UNU"/>
        <s v="WMO, _x000a_UNFCCC, _x000a_UNEP"/>
        <s v="UN-Habitat,_x000a_UNEP"/>
        <s v="UNEP, _x000a_WMO, _x000a_WHO"/>
        <m/>
        <s v="UNEP, _x000a_WHO, _x000a_WMO, _x000a_FAO"/>
        <s v="UNDRR,_x000a_UNFCCC, _x000a_WMO"/>
        <s v="IOC-UNESCO,_x000a_IMO,_x000a_FAO"/>
        <s v="IOC-UNESCO,_x000a_FAO "/>
        <s v="Ramsar"/>
        <s v="UNEP,_x000a_UNFCCC"/>
        <s v="FAO,_x000a_UNEP"/>
        <s v="UNEP,_x000a_CITES"/>
        <s v="DESA Population Division, _x000a_UNICEF "/>
        <s v="UNMAS,  _x000a_DESA Population Division"/>
        <s v="UN Women, UNFPA, _x000a_WHO,_x000a_UNICEF"/>
        <s v="UNSD, _x000a_UNODC"/>
        <s v="UN Women,_x000a_OECD"/>
        <s v="UNFPA,  _x000a_DESA Population Division"/>
        <s v="ILO, _x000a_UNESCO-UIS"/>
        <s v="World Bank, _x000a_UNEP"/>
        <s v="OECD, _x000a_World Bank"/>
        <s v="UNCTAD"/>
        <s v="UNEP,_x000a_UNFPA"/>
        <s v="UNSD,_x000a_Regional Commissions,_x000a_World Bank"/>
        <s v="UNFPA,_x000a_DESA Population Division,_x000a_other involved agencies in the inter-agency group on CRVS "/>
        <s v="DESA Population Division " u="1"/>
        <s v="UNEP, WMO, WHO" u="1"/>
        <s v="OECD, Eurostat, ILO" u="1"/>
        <s v="UNMAS, DESA Population Division" u="1"/>
        <s v="UNICEF, OECD" u="1"/>
        <s v="UNSD, Regional Commissions, World Bank" u="1"/>
        <s v="UN-Water, IUCN" u="1"/>
        <s v="IOC-UNESCO, FAO" u="1"/>
        <s v="UNISDR, UNFCCC, WMO" u="1"/>
        <s v="UNICEF, OECD, UNEP " u="1"/>
        <s v="UNESCO-UIS,OECD, World Bank" u="1"/>
        <s v="UNISDR,_x000a_UNFCCC, _x000a_WMO" u="1"/>
        <s v="World Bank, UNEP" u="1"/>
        <s v="UNSD, UNDP" u="1"/>
        <s v="World Bank, Global Migration Group, UNHCR, UNODC" u="1"/>
        <s v="UNICEF, UNFPA, DESA Population Division" u="1"/>
        <s v="UN Women, UNFPA, _x000a_WHO" u="1"/>
        <s v="UN-Water, IUCN, Ramsar" u="1"/>
        <s v="ILO, UNESCO-UIS" u="1"/>
        <s v="WMO, UNFCCC, UNEP" u="1"/>
        <s v="UNEP, OECD, Eurostat" u="1"/>
        <s v="World Bank, UN-Energy" u="1"/>
        <s v="World Bank, UNSD" u="1"/>
        <s v="UN-Habitat, UNEP" u="1"/>
        <s v="UNEP, CITES" u="1"/>
        <s v="UNEP, UNFCCC" u="1"/>
        <s v="DESA Population Division, World Bank, WHO" u="1"/>
        <s v="UNEP, UN-Water" u="1"/>
        <s v="UN Women, UNSD, UNEP, World Bank, UN-Habitat" u="1"/>
        <s v="UNEP, FAO" u="1"/>
        <s v="DESA Population Division, World Bank" u="1"/>
        <s v="UNICEF, World Bank, UNDP" u="1"/>
        <s v="UNEP, UNECE" u="1"/>
        <s v="UNECE, IUCN" u="1"/>
        <s v="IOC-UNESCO, IMO, FAO" u="1"/>
        <s v="UNEP, UNFPA" u="1"/>
        <s v="UN Women, UN-Habitat" u="1"/>
        <s v="World Bank, Global Migration Group, UNHCR, UNODC, OECD" u="1"/>
        <s v="IEA, UN-Energy" u="1"/>
        <s v="WHO, UNFPA" u="1"/>
        <s v="UNESCO-UIS, OECD" u="1"/>
        <s v="UNFPA, DESA Population Division, other involved agencies in the inter-agency group on CRVS" u="1"/>
        <s v="DESA Population Division" u="1"/>
        <s v="UNSD, UNODC" u="1"/>
        <s v="UNFPA, DESA Population Division" u="1"/>
        <s v="World Bank, OECD" u="1"/>
        <s v="OECD, Eurostat" u="1"/>
        <s v="FAO, UNEP" u="1"/>
        <s v="UNEP, UN-Habitat" u="1"/>
        <s v="UNEP,UN-Habitat" u="1"/>
        <s v="OECD, Eurostat, UNU" u="1"/>
        <s v="UNFPA, DESA Population Division, World Bank" u="1"/>
        <s v="_x000a__x000a_IOC-UNESCO,_x000a_IMO,_x000a_FAO" u="1"/>
        <s v="UNICEF, WHO" u="1"/>
        <s v="UN-Habitat, UNEP, OECD" u="1"/>
        <s v="UN Women, UNFPA, WHO" u="1"/>
        <s v="OECD, World Bank" u="1"/>
        <s v="World Bank, UN Women" u="1"/>
        <s v="UN-Habitat, UNEP, DESA Population Division" u="1"/>
        <s v="UNEP, IUCN, UNSD, OECD, Eurostat" u="1"/>
        <s v="FAO, UNSD, UN Women, UNEP, IFAD" u="1"/>
        <s v="OECD, UNEP, UN WOMEN" u="1"/>
        <s v="UN Women, DESA Population Division, WHO" u="1"/>
        <s v="UNICEF, UNFPA, DESA Population Division, World Bank" u="1"/>
        <s v="UNFPA, WHO" u="1"/>
        <s v="IEA, UN-Energy " u="1"/>
        <s v="IEA, UN-Energy, UNEP" u="1"/>
        <s v="UN Women" u="1"/>
        <s v="UNICEF, OECD, UNEP" u="1"/>
        <s v="UNEP, WHO, WMO, FAO" u="1"/>
        <s v="_x000a_World Bank, _x000a_UN-Energy" u="1"/>
        <s v="_x000a_UN-Habitat, _x000a_UNEP, _x000a_DESA Population Division" u="1"/>
        <s v="UNFPA, DESA Population Division, other involved agencies in the inter-agency group on CRVS " u="1"/>
        <s v="UPU, UNEP, UNECE" u="1"/>
        <s v="IOC-UNESCO, FAO " u="1"/>
        <s v="WHO, UNFPA, UN Women, DESA Population Division" u="1"/>
      </sharedItems>
    </cacheField>
    <cacheField name="Type" numFmtId="0">
      <sharedItems/>
    </cacheField>
    <cacheField name="Sender email" numFmtId="0">
      <sharedItems containsBlank="1"/>
    </cacheField>
    <cacheField name="Date of email (dd/mm/yyyy)" numFmtId="14">
      <sharedItems containsNonDate="0" containsDate="1" containsString="0" containsBlank="1" minDate="2019-09-23T00:00:00" maxDate="2020-04-04T00:00:00"/>
    </cacheField>
    <cacheField name="Folder name(x.x.x_agency)" numFmtId="0">
      <sharedItems containsBlank="1" count="296">
        <s v="1.1.1_ILO_WorldBank"/>
        <m/>
        <s v="1.3.1_ILO"/>
        <s v="1.5.1_UNDRR"/>
        <s v="1.5.2_UNDRR"/>
        <s v="1.5.3_UNDRR"/>
        <s v="1.5.4_UNDRR"/>
        <s v="1.a.2_UNESCO"/>
        <s v="2.1.1_FAO"/>
        <s v="2.1.2_FAO"/>
        <s v="2.2.1_UNICEF"/>
        <s v="2.2.2_UNICEF"/>
        <s v="2.4.1_FAO"/>
        <s v="2.5.1_FAO"/>
        <s v="2.5.2_FAO"/>
        <s v="2.a.1_FAO"/>
        <s v="2.a.2_OECD"/>
        <s v="2.b.1_WTO"/>
        <s v="2.c.1_FAO"/>
        <s v="3.1.1_WHO"/>
        <s v="3.1.2_UNICEF"/>
        <s v="3.2.1_UNICEF"/>
        <s v="3.2.2_UNICEF"/>
        <s v="3.3.1_UNAIDS"/>
        <s v="3.3.2_WHO"/>
        <s v="3.3.3_WHO"/>
        <s v="3.3.4_WHO"/>
        <s v="3.3.5_WHO"/>
        <s v="3.5.1_UNODC_WHO"/>
        <s v="3.5.2_WHO"/>
        <s v="3.6.1_WHO"/>
        <s v="3.7.1_DESA_PopDiv"/>
        <s v="3.7.2_DESA_PopDiv"/>
        <s v="3.8.1_WHO"/>
        <s v="3.8.2_WHO"/>
        <s v="3.9.1_WHO"/>
        <s v="3.a.1_WHO"/>
        <s v="3.b.1_WHO_UNICEF"/>
        <s v="3.b.2_OECD"/>
        <s v="3.b.3_WHO"/>
        <s v="3.c.1_WHO"/>
        <s v="3.d.1_WHO"/>
        <s v="4.1.1_UNESCO-UIS"/>
        <s v="4.2.1_UNICEF"/>
        <s v="4.2.2_UNESCO-UIS"/>
        <s v="4.3.1_UNESCO-UIS"/>
        <s v="4.4.1_ITU"/>
        <s v="4.5.1_UNESCO-UIS"/>
        <s v="4.6.1_UNESCO-UIS"/>
        <s v="4.7.1_UNESCO-UIS"/>
        <s v="4.a.1_UNESCO-UIS"/>
        <s v="4.b.1_OECD"/>
        <s v="4.c.1_UNESCO-UIS"/>
        <s v="5.1.1_UN-Women"/>
        <s v="5.2.1_UN-Women"/>
        <s v="5.3.1_UNICEF_UN-Women"/>
        <s v="5.3.2_UNICEF_UN-Women"/>
        <s v="5.5.1_UN-Women_IPU"/>
        <s v="5.5.2_ILO"/>
        <s v="5.6.1_UN-Women_UNFPA"/>
        <s v="5.6.2_UNFPA"/>
        <s v="15.a.1_FAO_UN-Women"/>
        <s v="5.a.2_FAO_UN-Women"/>
        <s v="5.b.1_ITU"/>
        <s v="5.b.1_ITU_UN-Women"/>
        <s v="5.c.1_UN-Women"/>
        <s v="6.1.1_WHO"/>
        <s v="6.2.1_WHO"/>
        <s v="6.3.2_UNEP"/>
        <s v="6.4.1_FAO"/>
        <s v="6.4.2_FAO"/>
        <s v="6.5.1_UNEP"/>
        <s v="6.5.2_UNECE"/>
        <s v="6.6.1_UNEP"/>
        <s v="6.a.1_WHO"/>
        <s v="7.1.1_WorldBank"/>
        <s v="7.1.2_WHO"/>
        <s v="7.2.1_IEA"/>
        <s v="7.3.1_IEA"/>
        <s v="7.a.1_IRENA"/>
        <s v="8.1.1_DESA_UNSD"/>
        <s v="8.2.1_ILO"/>
        <s v="8.3.1_ILO"/>
        <s v="8.4.1_UNEP"/>
        <s v="8.4.2_UNEP"/>
        <s v="8.5.1_ILO"/>
        <s v="8.5.2_ILO"/>
        <s v="8.6.1_ILO"/>
        <s v="8.7.1_UNICEF"/>
        <s v="8.8.1_ILO"/>
        <s v="8.8.2_ILO"/>
        <s v="8.9.1_UNWTO"/>
        <s v="8.10.1_IMF"/>
        <s v="8.a.1_OECD"/>
        <s v="8.b.1_ILO"/>
        <s v="9.1.2_ICAO"/>
        <s v="9.2.1_UNIDO"/>
        <s v="9.2.2_UNIDO"/>
        <s v="9.3.1_UNIDO"/>
        <s v="9.3.2_UNIDO"/>
        <s v="9.4.1_IEA_UNIDO"/>
        <s v="9.5.1_UNESCO-UIS"/>
        <s v="9.5.2_UNESCO-UIS"/>
        <s v="9.a.1_OECD"/>
        <s v="9.b.1_UNIDO"/>
        <s v="9.c.1_ITU"/>
        <s v="10.1.1_World Bank"/>
        <s v="10.3.1_OHCHR"/>
        <s v="10.4.1_ILO"/>
        <s v="10.5.1_IMF"/>
        <s v="10.7.2_DESA_PopDiv"/>
        <s v="10.a.1_ITC"/>
        <s v="10.b.1_OECD"/>
        <s v="11.1.1_UN-Habitat"/>
        <s v="11.2.1_UN-Habitat"/>
        <s v="11.3.1_UN-Habitat"/>
        <s v="11.3.2_UN-Habitat"/>
        <s v="11.5.1_UNDRR"/>
        <s v="11.5.2_UNDRR"/>
        <s v="11.6.2_WHO"/>
        <s v="11.7.1_UN-Habitat"/>
        <s v="11.b.1_UNDRR"/>
        <s v="11.b.2_UNDRR"/>
        <s v="12.1.1_UNEP"/>
        <s v="12.2.1_UNEP"/>
        <s v="12.2.2_UNEP"/>
        <s v="12.3.1_FAO"/>
        <s v="12.4.1_UNEP"/>
        <s v="12.4.2_UNEP"/>
        <s v="12.6.1_UNEP_UNCTAD"/>
        <s v="12.b.1_UNWTO"/>
        <s v="12.c.1_UNEP"/>
        <s v="13.1.1_UNDRR"/>
        <s v="13.1.2_UNDRR"/>
        <s v="13.1.3_UNDRR"/>
        <s v="13.2.1_UNFCCC"/>
        <s v="13.2.2_UNFCCC"/>
        <s v="14.3.1_UNESCO-IOC"/>
        <s v="14.4.1_FAO"/>
        <s v="14.5.1_UNEP"/>
        <s v="14.6.1_FAO"/>
        <s v="14.7.1_FAO"/>
        <s v="14.a.1_UNESCO-IOC"/>
        <s v="14.b.1_FAO"/>
        <s v="15.1.1_FAO"/>
        <s v="15.1.2_UNEP-WCMC"/>
        <s v="15.2.1_FAO"/>
        <s v="15.3.1_UNCCD"/>
        <s v="15.4.1_UNEP-WCMC"/>
        <s v="15.4.2_FAO"/>
        <s v="15.5.1_IUCN"/>
        <s v="15.6.1_CBD-Secretariat_FAO"/>
        <s v="15.9.1_UNEP"/>
        <s v="15.a.1_OECD"/>
        <s v="15.b.1_OECD"/>
        <s v="16.1.1_UNODC"/>
        <s v="16.1.2_OHCHR"/>
        <s v="16.1.3_UNODC"/>
        <s v="16.1.4_UNODC"/>
        <s v="16.2.1_UNICEF"/>
        <s v="16.2.3_UNICEF"/>
        <s v="16.3.1_UNODC"/>
        <s v="16.3.2_UNODC"/>
        <s v="16.4.2_UNODC"/>
        <s v="16.5.1_UNODC"/>
        <s v="16.7.1_IPU"/>
        <s v="16.9.1_UNICEF"/>
        <s v="16.10.1_OHCHR"/>
        <s v="16.10.2_UNESCO"/>
        <s v="16.a.1_OHCHR"/>
        <s v="16.b.1_OHCHR"/>
        <s v="17.1.1_IMF"/>
        <s v="17.1.2_IMF"/>
        <s v="17.2.1_OECD"/>
        <s v="17.3.1_UNCTAD"/>
        <s v="17.3.2_World Bank"/>
        <s v="17.4.1_World Bank"/>
        <s v="17.6.2_ITU"/>
        <s v="17.8.1_ITU"/>
        <s v="17.9.1_OECD"/>
        <s v="17.10.1_ITC"/>
        <s v="17.11.1_WTO"/>
        <s v="17.12.1_ITC"/>
        <s v="17.15.1_OECD_UNDP"/>
        <s v="17.16.1_OECD_UNDP"/>
        <s v="17.19.2_DESA_UNSD"/>
        <s v="3.7.1_DESA Population Division" u="1"/>
        <s v="3.7.2_DESA Population Division" u="1"/>
        <s v="16.5.2_WorldBank" u="1"/>
        <s v="6.3.1_UN-Water_WHO" u="1"/>
        <s v="13.2.1_UNFCCC_WMO" u="1"/>
        <s v="16.6.1_WorldBank" u="1"/>
        <s v="11.6.1_UN-Habitat" u="1"/>
        <s v="13.a.1_UNFCCC" u="1"/>
        <s v="1.4.1_UN-Habitat" u="1"/>
        <s v="13.b.1_UNFCCC" u="1"/>
        <s v="10.6.1_DESA-FFDO" u="1"/>
        <s v="13.1.2_UNISDR" u="1"/>
        <s v="13.3.2_UNFCCC" u="1"/>
        <s v="4.4.1_ITU_UNESCO-UIS" u="1"/>
        <s v="16.7.2_IEA" u="1"/>
        <s v="6.1.1_UNICEF" u="1"/>
        <s v="6.2.1_UNICEF" u="1"/>
        <s v="1.3.1_ILO_WorldBank" u="1"/>
        <s v="11.b.2_UNISDR" u="1"/>
        <s v="15.8.1_IUCN" u="1"/>
        <s v="17.3.2_WorldBank" u="1"/>
        <s v="5.5.1_UNWomen_IPU" u="1"/>
        <s v="17.4.1_WorldBank" u="1"/>
        <s v="5.5.2_ILO_UN Women" u="1"/>
        <s v="3.1.1_WHO_UNFPA" u="1"/>
        <s v="11.5.1_UNISDR" u="1"/>
        <s v="5.5.1_UN Women_IPU" u="1"/>
        <s v="16.3.1_WHO" u="1"/>
        <s v="6.3.1_UN-Water" u="1"/>
        <s v="4.2.1_UNICEF_UNESCO-UIS" u="1"/>
        <s v="16.8.1_DESA" u="1"/>
        <s v="6.a.1_WHO_OECD" u="1"/>
        <s v="1.2.1_WorldBank" u="1"/>
        <s v="5.5.2_ILO_UNWomen" u="1"/>
        <s v="17.15.1_UNDP" u="1"/>
        <s v="17.16.1_UNDP" u="1"/>
        <s v="1.a.2_UNESCO-UIS" u="1"/>
        <s v="3.4.1_WHO" u="1"/>
        <s v="2.3.1_FAO" u="1"/>
        <s v="3.b.1_WHO" u="1"/>
        <s v="3.4.2_WHO" u="1"/>
        <s v="3.9.2_WHO" u="1"/>
        <s v="2.3.2_FAO" u="1"/>
        <s v="3.9.3_WHO" u="1"/>
        <s v="11.a.1_UN-Habitat" u="1"/>
        <s v="16.6.2_UNDP" u="1"/>
        <s v="10.1.1_WorldBank" u="1"/>
        <s v="9.5.1_UNESCO" u="1"/>
        <s v="10.a.1_ITC_UNCTAD_WTO" u="1"/>
        <s v="4.b.1_UNESCO-UIS_OECD" u="1"/>
        <s v="5.6.1_UNFPA" u="1"/>
        <s v="16.7.2_UNDP" u="1"/>
        <s v="14.5.1_UNEP-WCMC_IUCN" u="1"/>
        <s v="2.b.1_ITC_UNCTAD_WTO" u="1"/>
        <s v="15.6.1_CBD-Secretariat" u="1"/>
        <s v="8.10.2_WorldBank" u="1"/>
        <s v="17.18.1_PARIS21" u="1"/>
        <s v="17.18.2_PARIS21" u="1"/>
        <s v="17.18.3_PARIS21" u="1"/>
        <s v="11.c.1_UN-Habitat" u="1"/>
        <s v="17.19.1_PARIS21" u="1"/>
        <s v="9.5.1_UNESCO_UIS" u="1"/>
        <s v="9.5.2_UNESCO_UIS" u="1"/>
        <s v="12.6.1_UNCTAD_UNEP" u="1"/>
        <s v="16.1.2_UNODC" u="1"/>
        <s v="11.4.1_UNESCO-UIS" u="1"/>
        <s v="6.1.1_WHO_UNICEF" u="1"/>
        <s v="6.2.1_WHO_UNICEF" u="1"/>
        <s v="16.2.2_UNODC" u="1"/>
        <s v="15.1.2_UNEP-WCMC_IUCN" u="1"/>
        <s v="5.1.1_UNWomen" u="1"/>
        <s v="5.2.1_UNWomen" u="1"/>
        <s v="1.1.1_ILO" u="1"/>
        <s v="5.c.1_UNWomen" u="1"/>
        <s v="13.1.3_UNISDR" u="1"/>
        <s v="9.4.1_UNIDO_IEA" u="1"/>
        <s v="13.1.1_UNISDR" u="1"/>
        <s v="13.3.1_UNFCCC" u="1"/>
        <s v="8.7.1_UNICEF_ILO" u="1"/>
        <s v="5.3.1_UNICEF" u="1"/>
        <s v="16.8.1_DESA-FFDO" u="1"/>
        <s v="16.10.1_UNODC" u="1"/>
        <s v="5.3.2_UNICEF" u="1"/>
        <s v="15.4.1_UNEP-WCMC_IUCN" u="1"/>
        <s v="16.1.1_UNODC_WHO" u="1"/>
        <s v="5.1.1_UN Women" u="1"/>
        <s v="11.b.1_UNISDR" u="1"/>
        <s v="5.2.1_UN Women" u="1"/>
        <s v="14.a.1_UNESCO-UIS" u="1"/>
        <s v="5.c.1_UN Women" u="1"/>
        <s v="11.5.2_UNISDR" u="1"/>
        <s v="17.10.1_ITC_UNCTAD_WTO" u="1"/>
        <s v="17.11.1_ITC_UNCTAD_WTO" u="1"/>
        <s v="17.12.1_ITC_UNCTAD_WTO" u="1"/>
        <s v="5.4.1_UNSD" u="1"/>
        <s v="17.3.1_OECD_UNCTAD" u="1"/>
        <s v="1.5.1_UNISDR" u="1"/>
        <s v="14.5.1_UNEP-WCMC" u="1"/>
        <s v="1.5.2_UNISDR" u="1"/>
        <s v="4.b.1_UNESCO-UIS" u="1"/>
        <s v="6.5.2_UNESCO-UIS" u="1"/>
        <s v="6.3.1_WHO" u="1"/>
        <s v="1.5.3_UNISDR" u="1"/>
        <s v="6.b.1_WHO" u="1"/>
        <s v="1.5.4_UNISDR" u="1"/>
        <s v="12.7.1_UNEP" u="1"/>
        <s v="16.7.1_UNDP" u="1"/>
        <s v="15.7.1_UNODC" u="1"/>
        <s v="12.8.1_UNESCO-UIS_UNEP" u="1"/>
        <s v="10.c.1_WorldBank" u="1"/>
      </sharedItems>
    </cacheField>
    <cacheField name="No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1">
  <r>
    <x v="0"/>
    <x v="0"/>
    <s v="1.1.1 Proportion of population below the international poverty line, by sex, age, employment status and geographical location (urban/rural)"/>
    <x v="0"/>
    <x v="0"/>
    <x v="0"/>
    <s v="Data"/>
    <s v="gammarano@ilo.org"/>
    <d v="2020-02-14T00:00:00"/>
    <x v="0"/>
    <m/>
  </r>
  <r>
    <x v="0"/>
    <x v="0"/>
    <s v="1.1.1 Proportion of population below the international poverty line, by sex, age, employment status and geographical location (urban/rural)"/>
    <x v="0"/>
    <x v="0"/>
    <x v="0"/>
    <s v="Data2"/>
    <s v="userajuddin@worldbank.org"/>
    <d v="2020-03-24T00:00:00"/>
    <x v="0"/>
    <m/>
  </r>
  <r>
    <x v="0"/>
    <x v="0"/>
    <s v="1.1.1 Proportion of population below the international poverty line, by sex, age, employment status and geographical location (urban/rural)"/>
    <x v="0"/>
    <x v="0"/>
    <x v="0"/>
    <s v="Storyline"/>
    <s v="gammarano@ilo.org"/>
    <d v="2020-02-14T00:00:00"/>
    <x v="0"/>
    <m/>
  </r>
  <r>
    <x v="0"/>
    <x v="0"/>
    <s v="1.1.1 Proportion of population below the international poverty line, by sex, age, employment status and geographical location (urban/rural)"/>
    <x v="0"/>
    <x v="0"/>
    <x v="0"/>
    <s v="Chart"/>
    <s v="gammarano@ilo.org"/>
    <d v="2020-02-14T00:00:00"/>
    <x v="0"/>
    <m/>
  </r>
  <r>
    <x v="0"/>
    <x v="0"/>
    <s v="1.1.1 Proportion of population below the international poverty line, by sex, age, employment status and geographical location (urban/rural)"/>
    <x v="0"/>
    <x v="0"/>
    <x v="0"/>
    <s v="Metadata"/>
    <s v="gammarano@ilo.org"/>
    <d v="2020-02-14T00:00:00"/>
    <x v="0"/>
    <m/>
  </r>
  <r>
    <x v="1"/>
    <x v="0"/>
    <s v="1.2.1 Proportion of population living below the national poverty line, by sex and age"/>
    <x v="0"/>
    <x v="0"/>
    <x v="1"/>
    <s v="Data"/>
    <m/>
    <m/>
    <x v="1"/>
    <m/>
  </r>
  <r>
    <x v="1"/>
    <x v="0"/>
    <s v="1.2.1 Proportion of population living below the national poverty line, by sex and age"/>
    <x v="0"/>
    <x v="0"/>
    <x v="1"/>
    <s v="Storyline"/>
    <m/>
    <m/>
    <x v="1"/>
    <m/>
  </r>
  <r>
    <x v="1"/>
    <x v="0"/>
    <s v="1.2.1 Proportion of population living below the national poverty line, by sex and age"/>
    <x v="0"/>
    <x v="0"/>
    <x v="1"/>
    <s v="Chart"/>
    <m/>
    <m/>
    <x v="1"/>
    <m/>
  </r>
  <r>
    <x v="1"/>
    <x v="0"/>
    <s v="1.2.1 Proportion of population living below the national poverty line, by sex and age"/>
    <x v="0"/>
    <x v="0"/>
    <x v="1"/>
    <s v="Metadata"/>
    <m/>
    <m/>
    <x v="1"/>
    <m/>
  </r>
  <r>
    <x v="2"/>
    <x v="0"/>
    <s v="1.2.2 Proportion of men, women and children of all ages living in poverty in all its dimensions according to national definitions"/>
    <x v="1"/>
    <x v="1"/>
    <x v="2"/>
    <s v="Data"/>
    <m/>
    <m/>
    <x v="1"/>
    <m/>
  </r>
  <r>
    <x v="2"/>
    <x v="0"/>
    <s v="1.2.2 Proportion of men, women and children of all ages living in poverty in all its dimensions according to national definitions"/>
    <x v="1"/>
    <x v="1"/>
    <x v="2"/>
    <s v="Storyline"/>
    <m/>
    <m/>
    <x v="1"/>
    <m/>
  </r>
  <r>
    <x v="2"/>
    <x v="0"/>
    <s v="1.2.2 Proportion of men, women and children of all ages living in poverty in all its dimensions according to national definitions"/>
    <x v="1"/>
    <x v="1"/>
    <x v="2"/>
    <s v="Chart"/>
    <m/>
    <m/>
    <x v="1"/>
    <m/>
  </r>
  <r>
    <x v="2"/>
    <x v="0"/>
    <s v="1.2.2 Proportion of men, women and children of all ages living in poverty in all its dimensions according to national definitions"/>
    <x v="1"/>
    <x v="1"/>
    <x v="2"/>
    <s v="Metadata"/>
    <m/>
    <m/>
    <x v="1"/>
    <m/>
  </r>
  <r>
    <x v="3"/>
    <x v="0"/>
    <s v="1.3.1 Proportion of population covered by social protection floors/systems, by sex, distinguishing children, unemployed persons, older persons, persons with disabilities, pregnant women, newborns, work-injury victims and the poor and the vulnerable"/>
    <x v="1"/>
    <x v="2"/>
    <x v="3"/>
    <s v="Data"/>
    <s v="gammarano@ilo.org"/>
    <d v="2020-02-14T00:00:00"/>
    <x v="2"/>
    <s v="zipped file"/>
  </r>
  <r>
    <x v="3"/>
    <x v="0"/>
    <s v="1.3.1 Proportion of population covered by social protection floors/systems, by sex, distinguishing children, unemployed persons, older persons, persons with disabilities, pregnant women, newborns, work-injury victims and the poor and the vulnerable"/>
    <x v="1"/>
    <x v="2"/>
    <x v="3"/>
    <s v="Storyline"/>
    <m/>
    <m/>
    <x v="1"/>
    <m/>
  </r>
  <r>
    <x v="3"/>
    <x v="0"/>
    <s v="1.3.1 Proportion of population covered by social protection floors/systems, by sex, distinguishing children, unemployed persons, older persons, persons with disabilities, pregnant women, newborns, work-injury victims and the poor and the vulnerable"/>
    <x v="1"/>
    <x v="2"/>
    <x v="3"/>
    <s v="Chart"/>
    <m/>
    <m/>
    <x v="1"/>
    <m/>
  </r>
  <r>
    <x v="3"/>
    <x v="0"/>
    <s v="1.3.1 Proportion of population covered by social protection floors/systems, by sex, distinguishing children, unemployed persons, older persons, persons with disabilities, pregnant women, newborns, work-injury victims and the poor and the vulnerable"/>
    <x v="1"/>
    <x v="2"/>
    <x v="3"/>
    <s v="Metadata"/>
    <m/>
    <m/>
    <x v="1"/>
    <m/>
  </r>
  <r>
    <x v="4"/>
    <x v="0"/>
    <s v="1.4.1 Proportion of population living in households with access to basic services"/>
    <x v="0"/>
    <x v="3"/>
    <x v="4"/>
    <s v="Data"/>
    <m/>
    <m/>
    <x v="1"/>
    <m/>
  </r>
  <r>
    <x v="4"/>
    <x v="0"/>
    <s v="1.4.1 Proportion of population living in households with access to basic services"/>
    <x v="0"/>
    <x v="3"/>
    <x v="4"/>
    <s v="Storyline"/>
    <m/>
    <m/>
    <x v="1"/>
    <m/>
  </r>
  <r>
    <x v="4"/>
    <x v="0"/>
    <s v="1.4.1 Proportion of population living in households with access to basic services"/>
    <x v="0"/>
    <x v="3"/>
    <x v="4"/>
    <s v="Chart"/>
    <m/>
    <m/>
    <x v="1"/>
    <m/>
  </r>
  <r>
    <x v="4"/>
    <x v="0"/>
    <s v="1.4.1 Proportion of population living in households with access to basic services"/>
    <x v="0"/>
    <x v="3"/>
    <x v="4"/>
    <s v="Metadata"/>
    <m/>
    <m/>
    <x v="1"/>
    <m/>
  </r>
  <r>
    <x v="5"/>
    <x v="0"/>
    <s v="1.4.2 Proportion of total adult population with secure tenure rights to land, (a) with legally recognized documentation, and (b) who perceive their rights to land as secure, by sex and type of tenure_x000a_"/>
    <x v="1"/>
    <x v="4"/>
    <x v="5"/>
    <s v="Data"/>
    <m/>
    <m/>
    <x v="1"/>
    <m/>
  </r>
  <r>
    <x v="5"/>
    <x v="0"/>
    <s v="1.4.2 Proportion of total adult population with secure tenure rights to land, (a) with legally recognized documentation, and (b) who perceive their rights to land as secure, by sex and type of tenure_x000a_"/>
    <x v="1"/>
    <x v="4"/>
    <x v="5"/>
    <s v="Storyline"/>
    <m/>
    <m/>
    <x v="1"/>
    <m/>
  </r>
  <r>
    <x v="5"/>
    <x v="0"/>
    <s v="1.4.2 Proportion of total adult population with secure tenure rights to land, (a) with legally recognized documentation, and (b) who perceive their rights to land as secure, by sex and type of tenure_x000a_"/>
    <x v="1"/>
    <x v="4"/>
    <x v="5"/>
    <s v="Chart"/>
    <m/>
    <m/>
    <x v="1"/>
    <m/>
  </r>
  <r>
    <x v="5"/>
    <x v="0"/>
    <s v="1.4.2 Proportion of total adult population with secure tenure rights to land, (a) with legally recognized documentation, and (b) who perceive their rights to land as secure, by sex and type of tenure_x000a_"/>
    <x v="1"/>
    <x v="4"/>
    <x v="5"/>
    <s v="Metadata"/>
    <m/>
    <m/>
    <x v="1"/>
    <m/>
  </r>
  <r>
    <x v="6"/>
    <x v="0"/>
    <s v="1.5.1 Number of deaths, missing persons and directly affected persons attributed to disasters per 100,000 population"/>
    <x v="1"/>
    <x v="5"/>
    <x v="6"/>
    <s v="Data"/>
    <m/>
    <m/>
    <x v="1"/>
    <m/>
  </r>
  <r>
    <x v="6"/>
    <x v="0"/>
    <s v="1.5.1 Number of deaths, missing persons and directly affected persons attributed to disasters per 100,000 population"/>
    <x v="1"/>
    <x v="5"/>
    <x v="6"/>
    <s v="Storyline"/>
    <s v="sengupta@un.org"/>
    <d v="2020-03-02T00:00:00"/>
    <x v="3"/>
    <m/>
  </r>
  <r>
    <x v="6"/>
    <x v="0"/>
    <s v="1.5.1 Number of deaths, missing persons and directly affected persons attributed to disasters per 100,000 population"/>
    <x v="1"/>
    <x v="5"/>
    <x v="6"/>
    <s v="Chart"/>
    <m/>
    <m/>
    <x v="1"/>
    <m/>
  </r>
  <r>
    <x v="6"/>
    <x v="0"/>
    <s v="1.5.1 Number of deaths, missing persons and directly affected persons attributed to disasters per 100,000 population"/>
    <x v="1"/>
    <x v="5"/>
    <x v="6"/>
    <s v="Metadata"/>
    <m/>
    <m/>
    <x v="1"/>
    <m/>
  </r>
  <r>
    <x v="7"/>
    <x v="0"/>
    <s v="1.5.2 Direct economic loss attributed to disasters in relation to global gross domestic product (GDP)_x000a_"/>
    <x v="1"/>
    <x v="5"/>
    <x v="7"/>
    <s v="Data"/>
    <m/>
    <m/>
    <x v="1"/>
    <m/>
  </r>
  <r>
    <x v="7"/>
    <x v="0"/>
    <s v="1.5.2 Direct economic loss attributed to disasters in relation to global gross domestic product (GDP)_x000a_"/>
    <x v="1"/>
    <x v="5"/>
    <x v="7"/>
    <s v="Storyline"/>
    <s v="sengupta@un.org"/>
    <d v="2020-03-02T00:00:00"/>
    <x v="4"/>
    <m/>
  </r>
  <r>
    <x v="7"/>
    <x v="0"/>
    <s v="1.5.2 Direct economic loss attributed to disasters in relation to global gross domestic product (GDP)_x000a_"/>
    <x v="1"/>
    <x v="5"/>
    <x v="7"/>
    <s v="Chart"/>
    <m/>
    <m/>
    <x v="1"/>
    <m/>
  </r>
  <r>
    <x v="7"/>
    <x v="0"/>
    <s v="1.5.2 Direct economic loss attributed to disasters in relation to global gross domestic product (GDP)_x000a_"/>
    <x v="1"/>
    <x v="5"/>
    <x v="7"/>
    <s v="Metadata"/>
    <m/>
    <m/>
    <x v="1"/>
    <m/>
  </r>
  <r>
    <x v="8"/>
    <x v="0"/>
    <s v="1.5.3 Number of countries that adopt and implement national disaster risk reduction strategies in line with the Sendai Framework for Disaster Risk Reduction 2015–2030"/>
    <x v="1"/>
    <x v="5"/>
    <x v="8"/>
    <s v="Data"/>
    <m/>
    <m/>
    <x v="1"/>
    <m/>
  </r>
  <r>
    <x v="8"/>
    <x v="0"/>
    <s v="1.5.3 Number of countries that adopt and implement national disaster risk reduction strategies in line with the Sendai Framework for Disaster Risk Reduction 2015–2030"/>
    <x v="1"/>
    <x v="5"/>
    <x v="8"/>
    <s v="Storyline"/>
    <s v="sengupta@un.org"/>
    <d v="2020-03-02T00:00:00"/>
    <x v="5"/>
    <m/>
  </r>
  <r>
    <x v="8"/>
    <x v="0"/>
    <s v="1.5.3 Number of countries that adopt and implement national disaster risk reduction strategies in line with the Sendai Framework for Disaster Risk Reduction 2015–2030"/>
    <x v="1"/>
    <x v="5"/>
    <x v="8"/>
    <s v="Chart"/>
    <m/>
    <m/>
    <x v="1"/>
    <m/>
  </r>
  <r>
    <x v="8"/>
    <x v="0"/>
    <s v="1.5.3 Number of countries that adopt and implement national disaster risk reduction strategies in line with the Sendai Framework for Disaster Risk Reduction 2015–2030"/>
    <x v="1"/>
    <x v="5"/>
    <x v="8"/>
    <s v="Metadata"/>
    <m/>
    <m/>
    <x v="1"/>
    <m/>
  </r>
  <r>
    <x v="9"/>
    <x v="0"/>
    <s v="1.5.4 Proportion of local governments that adopt and implement local disaster risk reduction strategies in line with national disaster risk reduction strategies"/>
    <x v="1"/>
    <x v="5"/>
    <x v="9"/>
    <s v="Data"/>
    <m/>
    <m/>
    <x v="1"/>
    <m/>
  </r>
  <r>
    <x v="9"/>
    <x v="0"/>
    <s v="1.5.4 Proportion of local governments that adopt and implement local disaster risk reduction strategies in line with national disaster risk reduction strategies"/>
    <x v="1"/>
    <x v="5"/>
    <x v="9"/>
    <s v="Storyline"/>
    <s v="sengupta@un.org"/>
    <d v="2020-03-02T00:00:00"/>
    <x v="6"/>
    <m/>
  </r>
  <r>
    <x v="9"/>
    <x v="0"/>
    <s v="1.5.4 Proportion of local governments that adopt and implement local disaster risk reduction strategies in line with national disaster risk reduction strategies"/>
    <x v="1"/>
    <x v="5"/>
    <x v="9"/>
    <s v="Chart"/>
    <m/>
    <m/>
    <x v="1"/>
    <m/>
  </r>
  <r>
    <x v="9"/>
    <x v="0"/>
    <s v="1.5.4 Proportion of local governments that adopt and implement local disaster risk reduction strategies in line with national disaster risk reduction strategies"/>
    <x v="1"/>
    <x v="5"/>
    <x v="9"/>
    <s v="Metadata"/>
    <m/>
    <m/>
    <x v="1"/>
    <m/>
  </r>
  <r>
    <x v="10"/>
    <x v="0"/>
    <s v="1.a.1 Proportion of domestically generated resources allocated by the government directly to poverty reduction programmes"/>
    <x v="2"/>
    <x v="6"/>
    <x v="9"/>
    <s v="Data"/>
    <m/>
    <m/>
    <x v="1"/>
    <m/>
  </r>
  <r>
    <x v="10"/>
    <x v="0"/>
    <s v="1.a.1 Proportion of domestically generated resources allocated by the government directly to poverty reduction programmes"/>
    <x v="2"/>
    <x v="6"/>
    <x v="9"/>
    <s v="Storyline"/>
    <m/>
    <m/>
    <x v="1"/>
    <m/>
  </r>
  <r>
    <x v="10"/>
    <x v="0"/>
    <s v="1.a.1 Proportion of domestically generated resources allocated by the government directly to poverty reduction programmes"/>
    <x v="2"/>
    <x v="6"/>
    <x v="9"/>
    <s v="Chart"/>
    <m/>
    <m/>
    <x v="1"/>
    <m/>
  </r>
  <r>
    <x v="10"/>
    <x v="0"/>
    <s v="1.a.1 Proportion of domestically generated resources allocated by the government directly to poverty reduction programmes"/>
    <x v="2"/>
    <x v="6"/>
    <x v="9"/>
    <s v="Metadata"/>
    <m/>
    <m/>
    <x v="1"/>
    <m/>
  </r>
  <r>
    <x v="11"/>
    <x v="0"/>
    <s v="1.a.2 Proportion of total government spending on essential services (education, health and social protection)"/>
    <x v="1"/>
    <x v="7"/>
    <x v="9"/>
    <s v="Data"/>
    <s v="jc.perusia@unesco.org"/>
    <d v="2020-03-02T00:00:00"/>
    <x v="7"/>
    <m/>
  </r>
  <r>
    <x v="11"/>
    <x v="0"/>
    <s v="1.a.2 Proportion of total government spending on essential services (education, health and social protection)"/>
    <x v="1"/>
    <x v="7"/>
    <x v="9"/>
    <s v="Storyline"/>
    <s v="jc.perusia@unesco.org"/>
    <d v="2020-03-02T00:00:00"/>
    <x v="7"/>
    <m/>
  </r>
  <r>
    <x v="11"/>
    <x v="0"/>
    <s v="1.a.2 Proportion of total government spending on essential services (education, health and social protection)"/>
    <x v="1"/>
    <x v="7"/>
    <x v="9"/>
    <s v="Chart"/>
    <m/>
    <m/>
    <x v="1"/>
    <m/>
  </r>
  <r>
    <x v="11"/>
    <x v="0"/>
    <s v="1.a.2 Proportion of total government spending on essential services (education, health and social protection)"/>
    <x v="1"/>
    <x v="7"/>
    <x v="9"/>
    <s v="Metadata"/>
    <s v="jc.perusia@unesco.org"/>
    <d v="2020-03-02T00:00:00"/>
    <x v="7"/>
    <m/>
  </r>
  <r>
    <x v="12"/>
    <x v="0"/>
    <s v="1.a.3 Sum of total grants and non-debt-creating inflows directly allocated to poverty reduction programmes as a proportion of GDP"/>
    <x v="2"/>
    <x v="6"/>
    <x v="9"/>
    <s v="Data"/>
    <m/>
    <m/>
    <x v="1"/>
    <m/>
  </r>
  <r>
    <x v="12"/>
    <x v="0"/>
    <s v="1.a.3 Sum of total grants and non-debt-creating inflows directly allocated to poverty reduction programmes as a proportion of GDP"/>
    <x v="2"/>
    <x v="6"/>
    <x v="9"/>
    <s v="Storyline"/>
    <m/>
    <m/>
    <x v="1"/>
    <m/>
  </r>
  <r>
    <x v="12"/>
    <x v="0"/>
    <s v="1.a.3 Sum of total grants and non-debt-creating inflows directly allocated to poverty reduction programmes as a proportion of GDP"/>
    <x v="2"/>
    <x v="6"/>
    <x v="9"/>
    <s v="Chart"/>
    <m/>
    <m/>
    <x v="1"/>
    <m/>
  </r>
  <r>
    <x v="12"/>
    <x v="0"/>
    <s v="1.a.3 Sum of total grants and non-debt-creating inflows directly allocated to poverty reduction programmes as a proportion of GDP"/>
    <x v="2"/>
    <x v="6"/>
    <x v="9"/>
    <s v="Metadata"/>
    <m/>
    <m/>
    <x v="1"/>
    <m/>
  </r>
  <r>
    <x v="13"/>
    <x v="0"/>
    <s v="1.b.1 Proportion of government recurrent and capital spending to sectors that disproportionately benefit women, the poor and vulnerable groups"/>
    <x v="2"/>
    <x v="6"/>
    <x v="9"/>
    <s v="Data"/>
    <m/>
    <m/>
    <x v="1"/>
    <m/>
  </r>
  <r>
    <x v="13"/>
    <x v="0"/>
    <s v="1.b.1 Proportion of government recurrent and capital spending to sectors that disproportionately benefit women, the poor and vulnerable groups"/>
    <x v="2"/>
    <x v="6"/>
    <x v="9"/>
    <s v="Storyline"/>
    <m/>
    <m/>
    <x v="1"/>
    <m/>
  </r>
  <r>
    <x v="13"/>
    <x v="0"/>
    <s v="1.b.1 Proportion of government recurrent and capital spending to sectors that disproportionately benefit women, the poor and vulnerable groups"/>
    <x v="2"/>
    <x v="6"/>
    <x v="9"/>
    <s v="Chart"/>
    <m/>
    <m/>
    <x v="1"/>
    <m/>
  </r>
  <r>
    <x v="13"/>
    <x v="0"/>
    <s v="1.b.1 Proportion of government recurrent and capital spending to sectors that disproportionately benefit women, the poor and vulnerable groups"/>
    <x v="2"/>
    <x v="6"/>
    <x v="9"/>
    <s v="Metadata"/>
    <m/>
    <m/>
    <x v="1"/>
    <m/>
  </r>
  <r>
    <x v="14"/>
    <x v="1"/>
    <s v="2.1.1 Prevalence of undernourishment"/>
    <x v="0"/>
    <x v="8"/>
    <x v="9"/>
    <s v="Data"/>
    <s v="DorianKalamvrezos.Navarro@fao.org"/>
    <d v="2020-02-15T00:00:00"/>
    <x v="8"/>
    <s v="zipped file"/>
  </r>
  <r>
    <x v="14"/>
    <x v="1"/>
    <s v="2.1.1 Prevalence of undernourishment"/>
    <x v="0"/>
    <x v="8"/>
    <x v="9"/>
    <s v="Storyline"/>
    <s v="DorianKalamvrezos.Navarro@fao.org"/>
    <d v="2020-03-13T00:00:00"/>
    <x v="8"/>
    <m/>
  </r>
  <r>
    <x v="14"/>
    <x v="1"/>
    <s v="2.1.1 Prevalence of undernourishment"/>
    <x v="0"/>
    <x v="8"/>
    <x v="9"/>
    <s v="Chart"/>
    <m/>
    <m/>
    <x v="1"/>
    <m/>
  </r>
  <r>
    <x v="14"/>
    <x v="1"/>
    <s v="2.1.1 Prevalence of undernourishment"/>
    <x v="0"/>
    <x v="8"/>
    <x v="9"/>
    <s v="Metadata"/>
    <s v="DorianKalamvrezos.Navarro@fao.org"/>
    <d v="2020-02-15T00:00:00"/>
    <x v="8"/>
    <m/>
  </r>
  <r>
    <x v="15"/>
    <x v="1"/>
    <s v="2.1.2 Prevalence of moderate or severe food insecurity in the population, based on the Food Insecurity Experience Scale (FIES)"/>
    <x v="0"/>
    <x v="8"/>
    <x v="9"/>
    <s v="Data"/>
    <s v="DorianKalamvrezos.Navarro@fao.org"/>
    <d v="2020-03-13T00:00:00"/>
    <x v="9"/>
    <s v="zipped file"/>
  </r>
  <r>
    <x v="15"/>
    <x v="1"/>
    <s v="2.1.2 Prevalence of moderate or severe food insecurity in the population, based on the Food Insecurity Experience Scale (FIES)"/>
    <x v="0"/>
    <x v="8"/>
    <x v="9"/>
    <s v="Storyline"/>
    <s v="DorianKalamvrezos.Navarro@fao.org"/>
    <d v="2020-03-13T00:00:00"/>
    <x v="9"/>
    <m/>
  </r>
  <r>
    <x v="15"/>
    <x v="1"/>
    <s v="2.1.2 Prevalence of moderate or severe food insecurity in the population, based on the Food Insecurity Experience Scale (FIES)"/>
    <x v="0"/>
    <x v="8"/>
    <x v="9"/>
    <s v="Chart"/>
    <s v="DorianKalamvrezos.Navarro@fao.org"/>
    <d v="2020-02-15T00:00:00"/>
    <x v="9"/>
    <s v="zipped file"/>
  </r>
  <r>
    <x v="15"/>
    <x v="1"/>
    <s v="2.1.2 Prevalence of moderate or severe food insecurity in the population, based on the Food Insecurity Experience Scale (FIES)"/>
    <x v="0"/>
    <x v="8"/>
    <x v="9"/>
    <s v="Metadata"/>
    <s v="DorianKalamvrezos.Navarro@fao.org"/>
    <d v="2020-02-15T00:00:00"/>
    <x v="9"/>
    <m/>
  </r>
  <r>
    <x v="16"/>
    <x v="1"/>
    <s v="2.2.1 Prevalence of stunting (height for age &lt;-2 standard deviation from the median of the World Health Organization (WHO) Child Growth Standards) among children under 5 years of age"/>
    <x v="0"/>
    <x v="9"/>
    <x v="9"/>
    <s v="Data"/>
    <s v="chayashi@unicef.org"/>
    <d v="2020-03-20T00:00:00"/>
    <x v="10"/>
    <s v="zipped file"/>
  </r>
  <r>
    <x v="16"/>
    <x v="1"/>
    <s v="2.2.1 Prevalence of stunting (height for age &lt;-2 standard deviation from the median of the World Health Organization (WHO) Child Growth Standards) among children under 5 years of age"/>
    <x v="0"/>
    <x v="9"/>
    <x v="9"/>
    <s v="Storyline"/>
    <s v="chayashi@unicef.org"/>
    <d v="2020-03-20T00:00:00"/>
    <x v="10"/>
    <m/>
  </r>
  <r>
    <x v="16"/>
    <x v="1"/>
    <s v="2.2.1 Prevalence of stunting (height for age &lt;-2 standard deviation from the median of the World Health Organization (WHO) Child Growth Standards) among children under 5 years of age"/>
    <x v="0"/>
    <x v="9"/>
    <x v="9"/>
    <s v="Chart"/>
    <s v="chayashi@unicef.org"/>
    <d v="2020-03-20T00:00:00"/>
    <x v="10"/>
    <m/>
  </r>
  <r>
    <x v="16"/>
    <x v="1"/>
    <s v="2.2.1 Prevalence of stunting (height for age &lt;-2 standard deviation from the median of the World Health Organization (WHO) Child Growth Standards) among children under 5 years of age"/>
    <x v="0"/>
    <x v="9"/>
    <x v="9"/>
    <s v="Metadata"/>
    <m/>
    <m/>
    <x v="1"/>
    <m/>
  </r>
  <r>
    <x v="17"/>
    <x v="1"/>
    <s v="2.2.2 Prevalence of malnutrition (weight for height &gt;+2 or &lt;-2 standard deviation from the median of the WHO Child Growth Standards) among children under 5 years of age, by type (wasting and overweight)"/>
    <x v="0"/>
    <x v="9"/>
    <x v="9"/>
    <s v="Data"/>
    <s v="chayashi@unicef.org"/>
    <d v="2020-03-20T00:00:00"/>
    <x v="11"/>
    <s v="zipped file"/>
  </r>
  <r>
    <x v="17"/>
    <x v="1"/>
    <s v="2.2.2 Prevalence of malnutrition (weight for height &gt;+2 or &lt;-2 standard deviation from the median of the WHO Child Growth Standards) among children under 5 years of age, by type (wasting and overweight)"/>
    <x v="0"/>
    <x v="9"/>
    <x v="9"/>
    <s v="Storyline"/>
    <s v="chayashi@unicef.org"/>
    <d v="2020-03-20T00:00:00"/>
    <x v="11"/>
    <m/>
  </r>
  <r>
    <x v="17"/>
    <x v="1"/>
    <s v="2.2.2 Prevalence of malnutrition (weight for height &gt;+2 or &lt;-2 standard deviation from the median of the WHO Child Growth Standards) among children under 5 years of age, by type (wasting and overweight)"/>
    <x v="0"/>
    <x v="9"/>
    <x v="9"/>
    <s v="Chart"/>
    <s v="chayashi@unicef.org"/>
    <d v="2020-03-20T00:00:00"/>
    <x v="11"/>
    <m/>
  </r>
  <r>
    <x v="17"/>
    <x v="1"/>
    <s v="2.2.2 Prevalence of malnutrition (weight for height &gt;+2 or &lt;-2 standard deviation from the median of the WHO Child Growth Standards) among children under 5 years of age, by type (wasting and overweight)"/>
    <x v="0"/>
    <x v="9"/>
    <x v="9"/>
    <s v="Metadata"/>
    <m/>
    <m/>
    <x v="1"/>
    <m/>
  </r>
  <r>
    <x v="18"/>
    <x v="1"/>
    <s v="2.3.1 Volume of production per labour unit by classes of farming/pastoral/forestry enterprise size"/>
    <x v="1"/>
    <x v="8"/>
    <x v="9"/>
    <s v="Data"/>
    <m/>
    <m/>
    <x v="1"/>
    <m/>
  </r>
  <r>
    <x v="18"/>
    <x v="1"/>
    <s v="2.3.1 Volume of production per labour unit by classes of farming/pastoral/forestry enterprise size"/>
    <x v="1"/>
    <x v="8"/>
    <x v="9"/>
    <s v="Storyline"/>
    <m/>
    <m/>
    <x v="1"/>
    <m/>
  </r>
  <r>
    <x v="18"/>
    <x v="1"/>
    <s v="2.3.1 Volume of production per labour unit by classes of farming/pastoral/forestry enterprise size"/>
    <x v="1"/>
    <x v="8"/>
    <x v="9"/>
    <s v="Chart"/>
    <m/>
    <m/>
    <x v="1"/>
    <m/>
  </r>
  <r>
    <x v="18"/>
    <x v="1"/>
    <s v="2.3.1 Volume of production per labour unit by classes of farming/pastoral/forestry enterprise size"/>
    <x v="1"/>
    <x v="8"/>
    <x v="9"/>
    <s v="Metadata"/>
    <m/>
    <m/>
    <x v="1"/>
    <m/>
  </r>
  <r>
    <x v="19"/>
    <x v="1"/>
    <s v="2.3.2 Average income of small-scale food producers, by sex and indigenous status"/>
    <x v="1"/>
    <x v="8"/>
    <x v="3"/>
    <s v="Data"/>
    <m/>
    <m/>
    <x v="1"/>
    <m/>
  </r>
  <r>
    <x v="19"/>
    <x v="1"/>
    <s v="2.3.2 Average income of small-scale food producers, by sex and indigenous status"/>
    <x v="1"/>
    <x v="8"/>
    <x v="3"/>
    <s v="Storyline"/>
    <m/>
    <m/>
    <x v="1"/>
    <m/>
  </r>
  <r>
    <x v="19"/>
    <x v="1"/>
    <s v="2.3.2 Average income of small-scale food producers, by sex and indigenous status"/>
    <x v="1"/>
    <x v="8"/>
    <x v="3"/>
    <s v="Chart"/>
    <m/>
    <m/>
    <x v="1"/>
    <m/>
  </r>
  <r>
    <x v="19"/>
    <x v="1"/>
    <s v="2.3.2 Average income of small-scale food producers, by sex and indigenous status"/>
    <x v="1"/>
    <x v="8"/>
    <x v="3"/>
    <s v="Metadata"/>
    <m/>
    <m/>
    <x v="1"/>
    <m/>
  </r>
  <r>
    <x v="20"/>
    <x v="1"/>
    <s v="2.4.1 Proportion of agricultural area under productive and sustainable agriculture"/>
    <x v="1"/>
    <x v="8"/>
    <x v="8"/>
    <s v="Data"/>
    <m/>
    <m/>
    <x v="1"/>
    <m/>
  </r>
  <r>
    <x v="20"/>
    <x v="1"/>
    <s v="2.4.1 Proportion of agricultural area under productive and sustainable agriculture"/>
    <x v="1"/>
    <x v="8"/>
    <x v="8"/>
    <s v="Storyline"/>
    <m/>
    <m/>
    <x v="1"/>
    <m/>
  </r>
  <r>
    <x v="20"/>
    <x v="1"/>
    <s v="2.4.1 Proportion of agricultural area under productive and sustainable agriculture"/>
    <x v="1"/>
    <x v="8"/>
    <x v="8"/>
    <s v="Chart"/>
    <m/>
    <m/>
    <x v="1"/>
    <m/>
  </r>
  <r>
    <x v="20"/>
    <x v="1"/>
    <s v="2.4.1 Proportion of agricultural area under productive and sustainable agriculture"/>
    <x v="1"/>
    <x v="8"/>
    <x v="8"/>
    <s v="Metadata"/>
    <s v="DorianKalamvrezos.Navarro@fao.org"/>
    <d v="2020-03-13T00:00:00"/>
    <x v="12"/>
    <m/>
  </r>
  <r>
    <x v="21"/>
    <x v="1"/>
    <s v="2.5.1 Number of plant and animal genetic resources for food and agriculture secured in either medium- or long-term conservation facilities"/>
    <x v="0"/>
    <x v="8"/>
    <x v="10"/>
    <s v="Data"/>
    <s v="DorianKalamvrezos.Navarro@fao.org"/>
    <d v="2020-02-15T00:00:00"/>
    <x v="13"/>
    <m/>
  </r>
  <r>
    <x v="21"/>
    <x v="1"/>
    <s v="2.5.1 Number of plant and animal genetic resources for food and agriculture secured in either medium- or long-term conservation facilities"/>
    <x v="0"/>
    <x v="8"/>
    <x v="10"/>
    <s v="Storyline"/>
    <s v="DorianKalamvrezos.Navarro@fao.org"/>
    <d v="2020-02-15T00:00:00"/>
    <x v="13"/>
    <m/>
  </r>
  <r>
    <x v="21"/>
    <x v="1"/>
    <s v="2.5.1 Number of plant and animal genetic resources for food and agriculture secured in either medium- or long-term conservation facilities"/>
    <x v="0"/>
    <x v="8"/>
    <x v="10"/>
    <s v="Chart"/>
    <s v="DorianKalamvrezos.Navarro@fao.org"/>
    <d v="2020-02-15T00:00:00"/>
    <x v="13"/>
    <m/>
  </r>
  <r>
    <x v="21"/>
    <x v="1"/>
    <s v="2.5.1 Number of plant and animal genetic resources for food and agriculture secured in either medium- or long-term conservation facilities"/>
    <x v="0"/>
    <x v="8"/>
    <x v="10"/>
    <s v="Metadata"/>
    <m/>
    <m/>
    <x v="1"/>
    <m/>
  </r>
  <r>
    <x v="22"/>
    <x v="1"/>
    <s v="2.5.2 Proportion of local breeds classified as being at risk, not at risk or at unknown level of risk of extinction"/>
    <x v="1"/>
    <x v="8"/>
    <x v="8"/>
    <s v="Data"/>
    <s v="DorianKalamvrezos.Navarro@fao.org"/>
    <d v="2020-02-15T00:00:00"/>
    <x v="14"/>
    <m/>
  </r>
  <r>
    <x v="22"/>
    <x v="1"/>
    <s v="2.5.2 Proportion of local breeds classified as being at risk, not at risk or at unknown level of risk of extinction"/>
    <x v="1"/>
    <x v="8"/>
    <x v="8"/>
    <s v="Storyline"/>
    <s v="DorianKalamvrezos.Navarro@fao.org"/>
    <d v="2020-02-15T00:00:00"/>
    <x v="14"/>
    <m/>
  </r>
  <r>
    <x v="22"/>
    <x v="1"/>
    <s v="2.5.2 Proportion of local breeds classified as being at risk, not at risk or at unknown level of risk of extinction"/>
    <x v="1"/>
    <x v="8"/>
    <x v="8"/>
    <s v="Chart"/>
    <s v="DorianKalamvrezos.Navarro@fao.org"/>
    <d v="2020-02-15T00:00:00"/>
    <x v="14"/>
    <m/>
  </r>
  <r>
    <x v="22"/>
    <x v="1"/>
    <s v="2.5.2 Proportion of local breeds classified as being at risk, not at risk or at unknown level of risk of extinction"/>
    <x v="1"/>
    <x v="8"/>
    <x v="8"/>
    <s v="Metadata"/>
    <s v="DorianKalamvrezos.Navarro@fao.org"/>
    <d v="2020-02-15T00:00:00"/>
    <x v="14"/>
    <m/>
  </r>
  <r>
    <x v="23"/>
    <x v="1"/>
    <s v="2.a.1 The agriculture orientation index for government expenditures"/>
    <x v="0"/>
    <x v="8"/>
    <x v="9"/>
    <s v="Data"/>
    <s v="DorianKalamvrezos.Navarro@fao.org"/>
    <d v="2020-02-15T00:00:00"/>
    <x v="15"/>
    <s v="zipped file"/>
  </r>
  <r>
    <x v="23"/>
    <x v="1"/>
    <s v="2.a.1 The agriculture orientation index for government expenditures"/>
    <x v="0"/>
    <x v="8"/>
    <x v="9"/>
    <s v="Storyline"/>
    <s v="DorianKalamvrezos.Navarro@fao.org"/>
    <d v="2020-02-15T00:00:00"/>
    <x v="15"/>
    <m/>
  </r>
  <r>
    <x v="23"/>
    <x v="1"/>
    <s v="2.a.1 The agriculture orientation index for government expenditures"/>
    <x v="0"/>
    <x v="8"/>
    <x v="9"/>
    <s v="Chart"/>
    <s v="DorianKalamvrezos.Navarro@fao.org"/>
    <d v="2020-02-15T00:00:00"/>
    <x v="15"/>
    <m/>
  </r>
  <r>
    <x v="23"/>
    <x v="1"/>
    <s v="2.a.1 The agriculture orientation index for government expenditures"/>
    <x v="0"/>
    <x v="8"/>
    <x v="9"/>
    <s v="Metadata"/>
    <s v="DorianKalamvrezos.Navarro@fao.org"/>
    <d v="2020-02-15T00:00:00"/>
    <x v="15"/>
    <m/>
  </r>
  <r>
    <x v="24"/>
    <x v="1"/>
    <s v="2.a.2 Total official flows (official development assistance plus other official flows) to the agriculture sector"/>
    <x v="0"/>
    <x v="10"/>
    <x v="11"/>
    <s v="Data"/>
    <m/>
    <m/>
    <x v="1"/>
    <m/>
  </r>
  <r>
    <x v="24"/>
    <x v="1"/>
    <s v="2.a.2 Total official flows (official development assistance plus other official flows) to the agriculture sector"/>
    <x v="0"/>
    <x v="10"/>
    <x v="11"/>
    <s v="Storyline"/>
    <s v="Yasmin.AHMAD@oecd.org"/>
    <d v="2020-02-20T00:00:00"/>
    <x v="16"/>
    <m/>
  </r>
  <r>
    <x v="24"/>
    <x v="1"/>
    <s v="2.a.2 Total official flows (official development assistance plus other official flows) to the agriculture sector"/>
    <x v="0"/>
    <x v="10"/>
    <x v="11"/>
    <s v="Chart"/>
    <m/>
    <m/>
    <x v="1"/>
    <m/>
  </r>
  <r>
    <x v="24"/>
    <x v="1"/>
    <s v="2.a.2 Total official flows (official development assistance plus other official flows) to the agriculture sector"/>
    <x v="0"/>
    <x v="10"/>
    <x v="11"/>
    <s v="Metadata"/>
    <m/>
    <m/>
    <x v="1"/>
    <m/>
  </r>
  <r>
    <x v="25"/>
    <x v="1"/>
    <s v="2.b.1 Agricultural export subsidies"/>
    <x v="0"/>
    <x v="11"/>
    <x v="9"/>
    <s v="Data"/>
    <s v="thomas.verbeet@wto.org"/>
    <d v="2020-02-14T00:00:00"/>
    <x v="17"/>
    <m/>
  </r>
  <r>
    <x v="25"/>
    <x v="1"/>
    <s v="2.b.1 Agricultural export subsidies"/>
    <x v="0"/>
    <x v="11"/>
    <x v="9"/>
    <s v="Storyline"/>
    <s v="thomas.verbeet@wto.org"/>
    <d v="2020-02-14T00:00:00"/>
    <x v="17"/>
    <m/>
  </r>
  <r>
    <x v="25"/>
    <x v="1"/>
    <s v="2.b.1 Agricultural export subsidies"/>
    <x v="0"/>
    <x v="11"/>
    <x v="9"/>
    <s v="Chart"/>
    <s v="thomas.verbeet@wto.org"/>
    <d v="2020-02-14T00:00:00"/>
    <x v="17"/>
    <m/>
  </r>
  <r>
    <x v="25"/>
    <x v="1"/>
    <s v="2.b.1 Agricultural export subsidies"/>
    <x v="0"/>
    <x v="11"/>
    <x v="9"/>
    <s v="Metadata"/>
    <s v="thomas.verbeet@wto.org"/>
    <d v="2020-02-14T00:00:00"/>
    <x v="17"/>
    <m/>
  </r>
  <r>
    <x v="26"/>
    <x v="1"/>
    <s v="2.c.1 Indicator of food price anomalies"/>
    <x v="1"/>
    <x v="8"/>
    <x v="9"/>
    <s v="Data"/>
    <m/>
    <m/>
    <x v="1"/>
    <m/>
  </r>
  <r>
    <x v="26"/>
    <x v="1"/>
    <s v="2.c.1 Indicator of food price anomalies"/>
    <x v="1"/>
    <x v="8"/>
    <x v="9"/>
    <s v="Storyline"/>
    <s v="DorianKalamvrezos.Navarro@fao.org"/>
    <d v="2020-02-15T00:00:00"/>
    <x v="18"/>
    <m/>
  </r>
  <r>
    <x v="26"/>
    <x v="1"/>
    <s v="2.c.1 Indicator of food price anomalies"/>
    <x v="1"/>
    <x v="8"/>
    <x v="9"/>
    <s v="Chart"/>
    <m/>
    <m/>
    <x v="1"/>
    <m/>
  </r>
  <r>
    <x v="26"/>
    <x v="1"/>
    <s v="2.c.1 Indicator of food price anomalies"/>
    <x v="1"/>
    <x v="8"/>
    <x v="9"/>
    <s v="Metadata"/>
    <m/>
    <m/>
    <x v="1"/>
    <m/>
  </r>
  <r>
    <x v="27"/>
    <x v="2"/>
    <s v="3.1.1 Maternal mortality ratio"/>
    <x v="0"/>
    <x v="12"/>
    <x v="12"/>
    <s v="Data"/>
    <s v="mollera@who.int"/>
    <d v="2020-02-12T00:00:00"/>
    <x v="19"/>
    <m/>
  </r>
  <r>
    <x v="27"/>
    <x v="2"/>
    <s v="3.1.1 Maternal mortality ratio"/>
    <x v="0"/>
    <x v="12"/>
    <x v="12"/>
    <s v="Storyline"/>
    <s v="mollera@who.int"/>
    <d v="2020-02-14T00:00:00"/>
    <x v="19"/>
    <m/>
  </r>
  <r>
    <x v="27"/>
    <x v="2"/>
    <s v="3.1.1 Maternal mortality ratio"/>
    <x v="0"/>
    <x v="12"/>
    <x v="12"/>
    <s v="Chart"/>
    <s v="mollera@who.int"/>
    <d v="2020-02-12T00:00:00"/>
    <x v="19"/>
    <m/>
  </r>
  <r>
    <x v="27"/>
    <x v="2"/>
    <s v="3.1.1 Maternal mortality ratio"/>
    <x v="0"/>
    <x v="12"/>
    <x v="12"/>
    <s v="Metadata"/>
    <s v="mollera@who.int"/>
    <d v="2020-02-12T00:00:00"/>
    <x v="19"/>
    <m/>
  </r>
  <r>
    <x v="28"/>
    <x v="2"/>
    <s v="3.1.2 Proportion of births attended by skilled health personnel"/>
    <x v="0"/>
    <x v="9"/>
    <x v="13"/>
    <s v="Data"/>
    <s v="achoudhury@unicef.org"/>
    <d v="2020-02-14T00:00:00"/>
    <x v="20"/>
    <m/>
  </r>
  <r>
    <x v="28"/>
    <x v="2"/>
    <s v="3.1.2 Proportion of births attended by skilled health personnel"/>
    <x v="0"/>
    <x v="9"/>
    <x v="13"/>
    <s v="Storyline"/>
    <s v="lcarvajal@unicef.org"/>
    <d v="2020-02-20T00:00:00"/>
    <x v="20"/>
    <m/>
  </r>
  <r>
    <x v="28"/>
    <x v="2"/>
    <s v="3.1.2 Proportion of births attended by skilled health personnel"/>
    <x v="0"/>
    <x v="9"/>
    <x v="13"/>
    <s v="Chart"/>
    <m/>
    <m/>
    <x v="1"/>
    <m/>
  </r>
  <r>
    <x v="28"/>
    <x v="2"/>
    <s v="3.1.2 Proportion of births attended by skilled health personnel"/>
    <x v="0"/>
    <x v="9"/>
    <x v="13"/>
    <s v="Metadata"/>
    <s v="lcarvajal@unicef.org"/>
    <d v="2020-02-20T00:00:00"/>
    <x v="20"/>
    <m/>
  </r>
  <r>
    <x v="29"/>
    <x v="2"/>
    <s v="3.2.1 Under‑5 mortality rate"/>
    <x v="0"/>
    <x v="13"/>
    <x v="14"/>
    <s v="Data"/>
    <m/>
    <m/>
    <x v="1"/>
    <m/>
  </r>
  <r>
    <x v="29"/>
    <x v="2"/>
    <s v="3.2.1 Under‑5 mortality rate"/>
    <x v="0"/>
    <x v="13"/>
    <x v="14"/>
    <s v="Storyline"/>
    <s v="lhug@unicef.org"/>
    <d v="2020-02-16T00:00:00"/>
    <x v="21"/>
    <m/>
  </r>
  <r>
    <x v="29"/>
    <x v="2"/>
    <s v="3.2.1 Under‑5 mortality rate"/>
    <x v="0"/>
    <x v="13"/>
    <x v="14"/>
    <s v="Chart"/>
    <s v="lhug@unicef.org"/>
    <d v="2020-02-16T00:00:00"/>
    <x v="21"/>
    <m/>
  </r>
  <r>
    <x v="29"/>
    <x v="2"/>
    <s v="3.2.1 Under‑5 mortality rate"/>
    <x v="0"/>
    <x v="13"/>
    <x v="14"/>
    <s v="Metadata"/>
    <m/>
    <m/>
    <x v="1"/>
    <m/>
  </r>
  <r>
    <x v="30"/>
    <x v="2"/>
    <s v="3.2.2 Neonatal mortality rate"/>
    <x v="0"/>
    <x v="13"/>
    <x v="14"/>
    <s v="Data"/>
    <m/>
    <m/>
    <x v="1"/>
    <m/>
  </r>
  <r>
    <x v="30"/>
    <x v="2"/>
    <s v="3.2.2 Neonatal mortality rate"/>
    <x v="0"/>
    <x v="13"/>
    <x v="14"/>
    <s v="Storyline"/>
    <s v="lhug@unicef.org"/>
    <d v="2020-02-16T00:00:00"/>
    <x v="22"/>
    <m/>
  </r>
  <r>
    <x v="30"/>
    <x v="2"/>
    <s v="3.2.2 Neonatal mortality rate"/>
    <x v="0"/>
    <x v="13"/>
    <x v="14"/>
    <s v="Chart"/>
    <s v="lhug@unicef.org"/>
    <d v="2020-02-16T00:00:00"/>
    <x v="22"/>
    <m/>
  </r>
  <r>
    <x v="30"/>
    <x v="2"/>
    <s v="3.2.2 Neonatal mortality rate"/>
    <x v="0"/>
    <x v="13"/>
    <x v="14"/>
    <s v="Metadata"/>
    <m/>
    <m/>
    <x v="1"/>
    <m/>
  </r>
  <r>
    <x v="31"/>
    <x v="2"/>
    <s v="3.3.1 Number of new HIV infections per 1,000 uninfected population, by sex, age and key populations"/>
    <x v="0"/>
    <x v="14"/>
    <x v="15"/>
    <s v="Data"/>
    <s v="mahym@unaids.org"/>
    <d v="2020-02-17T00:00:00"/>
    <x v="23"/>
    <m/>
  </r>
  <r>
    <x v="31"/>
    <x v="2"/>
    <s v="3.3.1 Number of new HIV infections per 1,000 uninfected population, by sex, age and key populations"/>
    <x v="0"/>
    <x v="14"/>
    <x v="15"/>
    <s v="Storyline"/>
    <s v="mahym@unaids.org"/>
    <d v="2020-02-14T00:00:00"/>
    <x v="23"/>
    <m/>
  </r>
  <r>
    <x v="31"/>
    <x v="2"/>
    <s v="3.3.1 Number of new HIV infections per 1,000 uninfected population, by sex, age and key populations"/>
    <x v="0"/>
    <x v="14"/>
    <x v="15"/>
    <s v="Chart"/>
    <s v="mahym@unaids.org"/>
    <d v="2020-02-14T00:00:00"/>
    <x v="23"/>
    <m/>
  </r>
  <r>
    <x v="31"/>
    <x v="2"/>
    <s v="3.3.1 Number of new HIV infections per 1,000 uninfected population, by sex, age and key populations"/>
    <x v="0"/>
    <x v="14"/>
    <x v="15"/>
    <s v="Metadata"/>
    <s v="mahym@unaids.org"/>
    <d v="2020-02-17T00:00:00"/>
    <x v="23"/>
    <m/>
  </r>
  <r>
    <x v="32"/>
    <x v="2"/>
    <s v="3.3.2 Tuberculosis incidence per 100,000 population"/>
    <x v="0"/>
    <x v="12"/>
    <x v="9"/>
    <s v="Data"/>
    <s v="timimih@who.int"/>
    <d v="2020-01-09T00:00:00"/>
    <x v="24"/>
    <m/>
  </r>
  <r>
    <x v="32"/>
    <x v="2"/>
    <s v="3.3.2 Tuberculosis incidence per 100,000 population"/>
    <x v="0"/>
    <x v="12"/>
    <x v="9"/>
    <s v="Storyline"/>
    <s v="GlaziouP@who.int"/>
    <d v="2020-01-30T00:00:00"/>
    <x v="24"/>
    <m/>
  </r>
  <r>
    <x v="32"/>
    <x v="2"/>
    <s v="3.3.2 Tuberculosis incidence per 100,000 population"/>
    <x v="0"/>
    <x v="12"/>
    <x v="9"/>
    <s v="Chart"/>
    <m/>
    <m/>
    <x v="1"/>
    <m/>
  </r>
  <r>
    <x v="32"/>
    <x v="2"/>
    <s v="3.3.2 Tuberculosis incidence per 100,000 population"/>
    <x v="0"/>
    <x v="12"/>
    <x v="9"/>
    <s v="Metadata"/>
    <m/>
    <m/>
    <x v="1"/>
    <m/>
  </r>
  <r>
    <x v="33"/>
    <x v="2"/>
    <s v="3.3.3 Malaria incidence per 1,000 population"/>
    <x v="0"/>
    <x v="12"/>
    <x v="9"/>
    <s v="Data"/>
    <s v="apontej@who.int"/>
    <d v="2020-02-14T00:00:00"/>
    <x v="25"/>
    <m/>
  </r>
  <r>
    <x v="33"/>
    <x v="2"/>
    <s v="3.3.3 Malaria incidence per 1,000 population"/>
    <x v="0"/>
    <x v="12"/>
    <x v="9"/>
    <s v="Storyline"/>
    <s v="apontej@who.int"/>
    <d v="2020-02-27T00:00:00"/>
    <x v="25"/>
    <m/>
  </r>
  <r>
    <x v="33"/>
    <x v="2"/>
    <s v="3.3.3 Malaria incidence per 1,000 population"/>
    <x v="0"/>
    <x v="12"/>
    <x v="9"/>
    <s v="Chart"/>
    <m/>
    <m/>
    <x v="1"/>
    <m/>
  </r>
  <r>
    <x v="33"/>
    <x v="2"/>
    <s v="3.3.3 Malaria incidence per 1,000 population"/>
    <x v="0"/>
    <x v="12"/>
    <x v="9"/>
    <s v="Metadata"/>
    <m/>
    <m/>
    <x v="1"/>
    <m/>
  </r>
  <r>
    <x v="34"/>
    <x v="2"/>
    <s v="3.3.4 Hepatitis B incidence per 100,000 population"/>
    <x v="0"/>
    <x v="12"/>
    <x v="9"/>
    <s v="Data"/>
    <m/>
    <m/>
    <x v="1"/>
    <m/>
  </r>
  <r>
    <x v="34"/>
    <x v="2"/>
    <s v="3.3.4 Hepatitis B incidence per 100,000 population"/>
    <x v="0"/>
    <x v="12"/>
    <x v="9"/>
    <s v="Storyline"/>
    <s v="lauriex@who.int"/>
    <d v="2020-02-14T00:00:00"/>
    <x v="26"/>
    <m/>
  </r>
  <r>
    <x v="34"/>
    <x v="2"/>
    <s v="3.3.4 Hepatitis B incidence per 100,000 population"/>
    <x v="0"/>
    <x v="12"/>
    <x v="9"/>
    <s v="Chart"/>
    <s v="lauriex@who.int"/>
    <d v="2020-02-14T00:00:00"/>
    <x v="26"/>
    <m/>
  </r>
  <r>
    <x v="34"/>
    <x v="2"/>
    <s v="3.3.4 Hepatitis B incidence per 100,000 population"/>
    <x v="0"/>
    <x v="12"/>
    <x v="9"/>
    <s v="Metadata"/>
    <m/>
    <m/>
    <x v="1"/>
    <m/>
  </r>
  <r>
    <x v="35"/>
    <x v="2"/>
    <s v="3.3.5 Number of people requiring interventions against neglected tropical diseases"/>
    <x v="0"/>
    <x v="12"/>
    <x v="9"/>
    <s v="Data"/>
    <s v="mikhailova@who.int"/>
    <d v="2020-02-14T00:00:00"/>
    <x v="27"/>
    <m/>
  </r>
  <r>
    <x v="35"/>
    <x v="2"/>
    <s v="3.3.5 Number of people requiring interventions against neglected tropical diseases"/>
    <x v="0"/>
    <x v="12"/>
    <x v="9"/>
    <s v="Storyline"/>
    <s v="mikhailova@who.int"/>
    <d v="2020-02-14T00:00:00"/>
    <x v="27"/>
    <m/>
  </r>
  <r>
    <x v="35"/>
    <x v="2"/>
    <s v="3.3.5 Number of people requiring interventions against neglected tropical diseases"/>
    <x v="0"/>
    <x v="12"/>
    <x v="9"/>
    <s v="Chart"/>
    <s v="mikhailova@who.int"/>
    <d v="2020-02-14T00:00:00"/>
    <x v="27"/>
    <m/>
  </r>
  <r>
    <x v="35"/>
    <x v="2"/>
    <s v="3.3.5 Number of people requiring interventions against neglected tropical diseases"/>
    <x v="0"/>
    <x v="12"/>
    <x v="9"/>
    <s v="Metadata"/>
    <s v="mikhailova@who.int"/>
    <d v="2020-02-14T00:00:00"/>
    <x v="27"/>
    <m/>
  </r>
  <r>
    <x v="36"/>
    <x v="2"/>
    <s v="3.4.1 Mortality rate attributed to cardiovascular disease, cancer, diabetes or chronic respiratory disease"/>
    <x v="0"/>
    <x v="12"/>
    <x v="9"/>
    <s v="Data"/>
    <m/>
    <m/>
    <x v="1"/>
    <m/>
  </r>
  <r>
    <x v="36"/>
    <x v="2"/>
    <s v="3.4.1 Mortality rate attributed to cardiovascular disease, cancer, diabetes or chronic respiratory disease"/>
    <x v="0"/>
    <x v="12"/>
    <x v="9"/>
    <s v="Storyline"/>
    <m/>
    <m/>
    <x v="1"/>
    <m/>
  </r>
  <r>
    <x v="36"/>
    <x v="2"/>
    <s v="3.4.1 Mortality rate attributed to cardiovascular disease, cancer, diabetes or chronic respiratory disease"/>
    <x v="0"/>
    <x v="12"/>
    <x v="9"/>
    <s v="Chart"/>
    <m/>
    <m/>
    <x v="1"/>
    <m/>
  </r>
  <r>
    <x v="36"/>
    <x v="2"/>
    <s v="3.4.1 Mortality rate attributed to cardiovascular disease, cancer, diabetes or chronic respiratory disease"/>
    <x v="0"/>
    <x v="12"/>
    <x v="9"/>
    <s v="Metadata"/>
    <m/>
    <m/>
    <x v="1"/>
    <m/>
  </r>
  <r>
    <x v="37"/>
    <x v="2"/>
    <s v="3.4.2 Suicide mortality rate"/>
    <x v="0"/>
    <x v="12"/>
    <x v="9"/>
    <s v="Data"/>
    <m/>
    <m/>
    <x v="1"/>
    <m/>
  </r>
  <r>
    <x v="37"/>
    <x v="2"/>
    <s v="3.4.2 Suicide mortality rate"/>
    <x v="0"/>
    <x v="12"/>
    <x v="9"/>
    <s v="Storyline"/>
    <m/>
    <m/>
    <x v="1"/>
    <m/>
  </r>
  <r>
    <x v="37"/>
    <x v="2"/>
    <s v="3.4.2 Suicide mortality rate"/>
    <x v="0"/>
    <x v="12"/>
    <x v="9"/>
    <s v="Chart"/>
    <m/>
    <m/>
    <x v="1"/>
    <m/>
  </r>
  <r>
    <x v="37"/>
    <x v="2"/>
    <s v="3.4.2 Suicide mortality rate"/>
    <x v="0"/>
    <x v="12"/>
    <x v="9"/>
    <s v="Metadata"/>
    <m/>
    <m/>
    <x v="1"/>
    <m/>
  </r>
  <r>
    <x v="38"/>
    <x v="2"/>
    <s v="3.5.1 Coverage of treatment interventions (pharmacological, psychosocial and rehabilitation and aftercare services) for substance use disorders"/>
    <x v="1"/>
    <x v="15"/>
    <x v="9"/>
    <s v="Data"/>
    <s v="poznyakv@who.int"/>
    <d v="2020-03-11T00:00:00"/>
    <x v="28"/>
    <m/>
  </r>
  <r>
    <x v="38"/>
    <x v="2"/>
    <s v="3.5.1 Coverage of treatment interventions (pharmacological, psychosocial and rehabilitation and aftercare services) for substance use disorders"/>
    <x v="1"/>
    <x v="15"/>
    <x v="9"/>
    <s v="Storyline"/>
    <s v="michael.jandl@un.org"/>
    <d v="2020-03-10T00:00:00"/>
    <x v="28"/>
    <m/>
  </r>
  <r>
    <x v="38"/>
    <x v="2"/>
    <s v="3.5.1 Coverage of treatment interventions (pharmacological, psychosocial and rehabilitation and aftercare services) for substance use disorders"/>
    <x v="1"/>
    <x v="15"/>
    <x v="9"/>
    <s v="Chart"/>
    <s v="michael.jandl@un.org"/>
    <d v="2020-03-10T00:00:00"/>
    <x v="28"/>
    <m/>
  </r>
  <r>
    <x v="38"/>
    <x v="2"/>
    <s v="3.5.1 Coverage of treatment interventions (pharmacological, psychosocial and rehabilitation and aftercare services) for substance use disorders"/>
    <x v="1"/>
    <x v="15"/>
    <x v="9"/>
    <s v="Metadata"/>
    <m/>
    <m/>
    <x v="1"/>
    <m/>
  </r>
  <r>
    <x v="39"/>
    <x v="2"/>
    <s v="3.5.2 Harmful use of alcohol, defined according to the national context as alcohol per capita consumption (aged 15 years and older) within a calendar year in litres of pure alcohol"/>
    <x v="0"/>
    <x v="12"/>
    <x v="9"/>
    <s v="Data"/>
    <s v="fleischmanna@who.int"/>
    <d v="2020-03-02T00:00:00"/>
    <x v="29"/>
    <m/>
  </r>
  <r>
    <x v="39"/>
    <x v="2"/>
    <s v="3.5.2 Harmful use of alcohol, defined according to the national context as alcohol per capita consumption (aged 15 years and older) within a calendar year in litres of pure alcohol"/>
    <x v="0"/>
    <x v="12"/>
    <x v="9"/>
    <s v="Storyline"/>
    <s v="fleischmanna@who.int"/>
    <d v="2020-02-28T00:00:00"/>
    <x v="29"/>
    <s v="zipped file"/>
  </r>
  <r>
    <x v="39"/>
    <x v="2"/>
    <s v="3.5.2 Harmful use of alcohol, defined according to the national context as alcohol per capita consumption (aged 15 years and older) within a calendar year in litres of pure alcohol"/>
    <x v="0"/>
    <x v="12"/>
    <x v="9"/>
    <s v="Chart"/>
    <s v="fleischmanna@who.int"/>
    <d v="2020-03-02T00:00:00"/>
    <x v="29"/>
    <m/>
  </r>
  <r>
    <x v="39"/>
    <x v="2"/>
    <s v="3.5.2 Harmful use of alcohol, defined according to the national context as alcohol per capita consumption (aged 15 years and older) within a calendar year in litres of pure alcohol"/>
    <x v="0"/>
    <x v="12"/>
    <x v="9"/>
    <s v="Metadata"/>
    <m/>
    <m/>
    <x v="1"/>
    <m/>
  </r>
  <r>
    <x v="40"/>
    <x v="2"/>
    <s v="3.6.1 Death rate due to road traffic injuries"/>
    <x v="0"/>
    <x v="12"/>
    <x v="16"/>
    <s v="Data"/>
    <s v="iaychk@who.int"/>
    <d v="2020-02-14T00:00:00"/>
    <x v="30"/>
    <m/>
  </r>
  <r>
    <x v="40"/>
    <x v="2"/>
    <s v="3.6.1 Death rate due to road traffic injuries"/>
    <x v="0"/>
    <x v="12"/>
    <x v="16"/>
    <s v="Storyline"/>
    <s v="iaychk@who.int"/>
    <d v="2020-02-11T00:00:00"/>
    <x v="30"/>
    <m/>
  </r>
  <r>
    <x v="40"/>
    <x v="2"/>
    <s v="3.6.1 Death rate due to road traffic injuries"/>
    <x v="0"/>
    <x v="12"/>
    <x v="16"/>
    <s v="Chart"/>
    <s v="iaychk@who.int"/>
    <d v="2020-02-11T00:00:00"/>
    <x v="30"/>
    <m/>
  </r>
  <r>
    <x v="40"/>
    <x v="2"/>
    <s v="3.6.1 Death rate due to road traffic injuries"/>
    <x v="0"/>
    <x v="12"/>
    <x v="16"/>
    <s v="Metadata"/>
    <m/>
    <m/>
    <x v="1"/>
    <m/>
  </r>
  <r>
    <x v="41"/>
    <x v="2"/>
    <s v="3.7.1 Proportion of women of reproductive age (aged 15–49 years) who have their need for family planning satisfied with modern methods"/>
    <x v="0"/>
    <x v="16"/>
    <x v="17"/>
    <s v="Data"/>
    <s v="kantorova@un.org"/>
    <d v="2020-02-14T00:00:00"/>
    <x v="31"/>
    <m/>
  </r>
  <r>
    <x v="41"/>
    <x v="2"/>
    <s v="3.7.1 Proportion of women of reproductive age (aged 15–49 years) who have their need for family planning satisfied with modern methods"/>
    <x v="0"/>
    <x v="16"/>
    <x v="17"/>
    <s v="Storyline"/>
    <s v="kantorova@un.org"/>
    <d v="2020-02-14T00:00:00"/>
    <x v="31"/>
    <m/>
  </r>
  <r>
    <x v="41"/>
    <x v="2"/>
    <s v="3.7.1 Proportion of women of reproductive age (aged 15–49 years) who have their need for family planning satisfied with modern methods"/>
    <x v="0"/>
    <x v="16"/>
    <x v="17"/>
    <s v="Chart"/>
    <s v="kantorova@un.org"/>
    <d v="2020-02-14T00:00:00"/>
    <x v="31"/>
    <m/>
  </r>
  <r>
    <x v="41"/>
    <x v="2"/>
    <s v="3.7.1 Proportion of women of reproductive age (aged 15–49 years) who have their need for family planning satisfied with modern methods"/>
    <x v="0"/>
    <x v="16"/>
    <x v="17"/>
    <s v="Metadata"/>
    <s v="kantorova@un.org"/>
    <d v="2020-02-14T00:00:00"/>
    <x v="31"/>
    <m/>
  </r>
  <r>
    <x v="42"/>
    <x v="2"/>
    <s v="3.7.2 Adolescent birth rate (aged 10–14 years; aged 15–19 years) per 1,000 women in that age group"/>
    <x v="0"/>
    <x v="16"/>
    <x v="17"/>
    <s v="Data"/>
    <s v="schmidk@un.org"/>
    <d v="2020-02-13T00:00:00"/>
    <x v="32"/>
    <m/>
  </r>
  <r>
    <x v="42"/>
    <x v="2"/>
    <s v="3.7.2 Adolescent birth rate (aged 10–14 years; aged 15–19 years) per 1,000 women in that age group"/>
    <x v="0"/>
    <x v="16"/>
    <x v="17"/>
    <s v="Storyline"/>
    <s v="kantorova@un.org"/>
    <d v="2020-02-14T00:00:00"/>
    <x v="32"/>
    <m/>
  </r>
  <r>
    <x v="42"/>
    <x v="2"/>
    <s v="3.7.2 Adolescent birth rate (aged 10–14 years; aged 15–19 years) per 1,000 women in that age group"/>
    <x v="0"/>
    <x v="16"/>
    <x v="17"/>
    <s v="Chart"/>
    <m/>
    <m/>
    <x v="1"/>
    <m/>
  </r>
  <r>
    <x v="42"/>
    <x v="2"/>
    <s v="3.7.2 Adolescent birth rate (aged 10–14 years; aged 15–19 years) per 1,000 women in that age group"/>
    <x v="0"/>
    <x v="16"/>
    <x v="17"/>
    <s v="Metadata"/>
    <m/>
    <m/>
    <x v="1"/>
    <m/>
  </r>
  <r>
    <x v="43"/>
    <x v="2"/>
    <s v="3.8.1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
    <x v="0"/>
    <x v="12"/>
    <x v="18"/>
    <s v="Data"/>
    <s v="cibulskisr@who.int"/>
    <d v="2020-01-30T00:00:00"/>
    <x v="33"/>
    <m/>
  </r>
  <r>
    <x v="43"/>
    <x v="2"/>
    <s v="3.8.1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
    <x v="0"/>
    <x v="12"/>
    <x v="18"/>
    <s v="Storyline"/>
    <s v="cibulskisr@who.int"/>
    <d v="2020-02-17T00:00:00"/>
    <x v="33"/>
    <m/>
  </r>
  <r>
    <x v="43"/>
    <x v="2"/>
    <s v="3.8.1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
    <x v="0"/>
    <x v="12"/>
    <x v="18"/>
    <s v="Chart"/>
    <s v="cibulskisr@who.int"/>
    <d v="2020-01-30T00:00:00"/>
    <x v="33"/>
    <m/>
  </r>
  <r>
    <x v="43"/>
    <x v="2"/>
    <s v="3.8.1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
    <x v="0"/>
    <x v="12"/>
    <x v="18"/>
    <s v="Metadata"/>
    <s v="cibulskisr@who.int"/>
    <d v="2020-01-30T00:00:00"/>
    <x v="33"/>
    <m/>
  </r>
  <r>
    <x v="44"/>
    <x v="2"/>
    <s v="3.8.2 Proportion of population with large household expenditures on health as a share of total household expenditure or income"/>
    <x v="0"/>
    <x v="17"/>
    <x v="9"/>
    <s v="Data"/>
    <s v="uhc_stats@who.int"/>
    <d v="2019-09-23T00:00:00"/>
    <x v="34"/>
    <s v="zipped file"/>
  </r>
  <r>
    <x v="44"/>
    <x v="2"/>
    <s v="3.8.2 Proportion of population with large household expenditures on health as a share of total household expenditure or income"/>
    <x v="0"/>
    <x v="17"/>
    <x v="9"/>
    <s v="Storyline"/>
    <s v="uhc_stats@who.int"/>
    <d v="2020-02-14T00:00:00"/>
    <x v="34"/>
    <m/>
  </r>
  <r>
    <x v="44"/>
    <x v="2"/>
    <s v="3.8.2 Proportion of population with large household expenditures on health as a share of total household expenditure or income"/>
    <x v="0"/>
    <x v="17"/>
    <x v="9"/>
    <s v="Chart"/>
    <s v="uhc_stats@who.int"/>
    <d v="2020-02-14T00:00:00"/>
    <x v="34"/>
    <m/>
  </r>
  <r>
    <x v="44"/>
    <x v="2"/>
    <s v="3.8.2 Proportion of population with large household expenditures on health as a share of total household expenditure or income"/>
    <x v="0"/>
    <x v="17"/>
    <x v="9"/>
    <s v="Metadata"/>
    <m/>
    <m/>
    <x v="1"/>
    <m/>
  </r>
  <r>
    <x v="45"/>
    <x v="2"/>
    <s v="3.9.1 Mortality rate attributed to household and ambient air pollution"/>
    <x v="0"/>
    <x v="12"/>
    <x v="8"/>
    <s v="Data"/>
    <m/>
    <m/>
    <x v="1"/>
    <m/>
  </r>
  <r>
    <x v="45"/>
    <x v="2"/>
    <s v="3.9.1 Mortality rate attributed to household and ambient air pollution"/>
    <x v="0"/>
    <x v="12"/>
    <x v="8"/>
    <s v="Storyline"/>
    <s v="bonjourso@who.int"/>
    <d v="2020-02-18T00:00:00"/>
    <x v="35"/>
    <m/>
  </r>
  <r>
    <x v="45"/>
    <x v="2"/>
    <s v="3.9.1 Mortality rate attributed to household and ambient air pollution"/>
    <x v="0"/>
    <x v="12"/>
    <x v="8"/>
    <s v="Chart"/>
    <m/>
    <m/>
    <x v="1"/>
    <m/>
  </r>
  <r>
    <x v="45"/>
    <x v="2"/>
    <s v="3.9.1 Mortality rate attributed to household and ambient air pollution"/>
    <x v="0"/>
    <x v="12"/>
    <x v="8"/>
    <s v="Metadata"/>
    <m/>
    <m/>
    <x v="1"/>
    <m/>
  </r>
  <r>
    <x v="46"/>
    <x v="2"/>
    <s v="3.9.2 Mortality rate attributed to unsafe water, unsafe sanitation and lack of hygiene (exposure to unsafe Water, Sanitation and Hygiene for All (WASH) services)"/>
    <x v="0"/>
    <x v="12"/>
    <x v="8"/>
    <s v="Data"/>
    <m/>
    <m/>
    <x v="1"/>
    <m/>
  </r>
  <r>
    <x v="46"/>
    <x v="2"/>
    <s v="3.9.2 Mortality rate attributed to unsafe water, unsafe sanitation and lack of hygiene (exposure to unsafe Water, Sanitation and Hygiene for All (WASH) services)"/>
    <x v="0"/>
    <x v="12"/>
    <x v="8"/>
    <s v="Storyline"/>
    <m/>
    <m/>
    <x v="1"/>
    <m/>
  </r>
  <r>
    <x v="46"/>
    <x v="2"/>
    <s v="3.9.2 Mortality rate attributed to unsafe water, unsafe sanitation and lack of hygiene (exposure to unsafe Water, Sanitation and Hygiene for All (WASH) services)"/>
    <x v="0"/>
    <x v="12"/>
    <x v="8"/>
    <s v="Chart"/>
    <m/>
    <m/>
    <x v="1"/>
    <m/>
  </r>
  <r>
    <x v="46"/>
    <x v="2"/>
    <s v="3.9.2 Mortality rate attributed to unsafe water, unsafe sanitation and lack of hygiene (exposure to unsafe Water, Sanitation and Hygiene for All (WASH) services)"/>
    <x v="0"/>
    <x v="12"/>
    <x v="8"/>
    <s v="Metadata"/>
    <m/>
    <m/>
    <x v="1"/>
    <m/>
  </r>
  <r>
    <x v="47"/>
    <x v="2"/>
    <s v="3.9.3 Mortality rate attributed to unintentional poisoning"/>
    <x v="0"/>
    <x v="12"/>
    <x v="8"/>
    <s v="Data"/>
    <m/>
    <m/>
    <x v="1"/>
    <m/>
  </r>
  <r>
    <x v="47"/>
    <x v="2"/>
    <s v="3.9.3 Mortality rate attributed to unintentional poisoning"/>
    <x v="0"/>
    <x v="12"/>
    <x v="8"/>
    <s v="Storyline"/>
    <m/>
    <m/>
    <x v="1"/>
    <m/>
  </r>
  <r>
    <x v="47"/>
    <x v="2"/>
    <s v="3.9.3 Mortality rate attributed to unintentional poisoning"/>
    <x v="0"/>
    <x v="12"/>
    <x v="8"/>
    <s v="Chart"/>
    <m/>
    <m/>
    <x v="1"/>
    <m/>
  </r>
  <r>
    <x v="47"/>
    <x v="2"/>
    <s v="3.9.3 Mortality rate attributed to unintentional poisoning"/>
    <x v="0"/>
    <x v="12"/>
    <x v="8"/>
    <s v="Metadata"/>
    <m/>
    <m/>
    <x v="1"/>
    <m/>
  </r>
  <r>
    <x v="48"/>
    <x v="2"/>
    <s v="3.a.1 Age-standardized prevalence of current tobacco use among persons aged 15 years and older"/>
    <x v="0"/>
    <x v="18"/>
    <x v="9"/>
    <s v="Data"/>
    <m/>
    <m/>
    <x v="1"/>
    <m/>
  </r>
  <r>
    <x v="48"/>
    <x v="2"/>
    <s v="3.a.1 Age-standardized prevalence of current tobacco use among persons aged 15 years and older"/>
    <x v="0"/>
    <x v="18"/>
    <x v="9"/>
    <s v="Storyline"/>
    <s v="commara@who.int"/>
    <d v="2020-02-17T00:00:00"/>
    <x v="36"/>
    <m/>
  </r>
  <r>
    <x v="48"/>
    <x v="2"/>
    <s v="3.a.1 Age-standardized prevalence of current tobacco use among persons aged 15 years and older"/>
    <x v="0"/>
    <x v="18"/>
    <x v="9"/>
    <s v="Chart"/>
    <s v="commara@who.int"/>
    <d v="2020-02-17T00:00:00"/>
    <x v="36"/>
    <m/>
  </r>
  <r>
    <x v="48"/>
    <x v="2"/>
    <s v="3.a.1 Age-standardized prevalence of current tobacco use among persons aged 15 years and older"/>
    <x v="0"/>
    <x v="18"/>
    <x v="9"/>
    <s v="Metadata"/>
    <m/>
    <m/>
    <x v="1"/>
    <m/>
  </r>
  <r>
    <x v="49"/>
    <x v="2"/>
    <s v="3.b.1 Proportion of the target population covered by all vaccines included in their national programme"/>
    <x v="0"/>
    <x v="19"/>
    <x v="9"/>
    <s v="Data"/>
    <s v="gacicdobom@who.int"/>
    <d v="2020-02-12T00:00:00"/>
    <x v="37"/>
    <s v="zipped file"/>
  </r>
  <r>
    <x v="49"/>
    <x v="2"/>
    <s v="3.b.1 Proportion of the target population covered by all vaccines included in their national programme"/>
    <x v="0"/>
    <x v="19"/>
    <x v="9"/>
    <s v="Storyline"/>
    <s v="gacicdobom@who.int"/>
    <d v="2020-02-12T00:00:00"/>
    <x v="37"/>
    <m/>
  </r>
  <r>
    <x v="49"/>
    <x v="2"/>
    <s v="3.b.1 Proportion of the target population covered by all vaccines included in their national programme"/>
    <x v="0"/>
    <x v="19"/>
    <x v="9"/>
    <s v="Chart"/>
    <s v="gacicdobom@who.int"/>
    <d v="2020-02-12T00:00:00"/>
    <x v="37"/>
    <m/>
  </r>
  <r>
    <x v="49"/>
    <x v="2"/>
    <s v="3.b.1 Proportion of the target population covered by all vaccines included in their national programme"/>
    <x v="0"/>
    <x v="19"/>
    <x v="9"/>
    <s v="Metadata"/>
    <s v="gacicdobom@who.int"/>
    <d v="2020-02-12T00:00:00"/>
    <x v="37"/>
    <m/>
  </r>
  <r>
    <x v="50"/>
    <x v="2"/>
    <s v="3.b.2 Total net official development assistance to medical research and basic health sectors"/>
    <x v="0"/>
    <x v="10"/>
    <x v="9"/>
    <s v="Data"/>
    <m/>
    <m/>
    <x v="1"/>
    <m/>
  </r>
  <r>
    <x v="50"/>
    <x v="2"/>
    <s v="3.b.2 Total net official development assistance to medical research and basic health sectors"/>
    <x v="0"/>
    <x v="10"/>
    <x v="9"/>
    <s v="Storyline"/>
    <s v="Yasmin.AHMAD@oecd.org"/>
    <d v="2020-02-20T00:00:00"/>
    <x v="38"/>
    <m/>
  </r>
  <r>
    <x v="50"/>
    <x v="2"/>
    <s v="3.b.2 Total net official development assistance to medical research and basic health sectors"/>
    <x v="0"/>
    <x v="10"/>
    <x v="9"/>
    <s v="Chart"/>
    <m/>
    <m/>
    <x v="1"/>
    <m/>
  </r>
  <r>
    <x v="50"/>
    <x v="2"/>
    <s v="3.b.2 Total net official development assistance to medical research and basic health sectors"/>
    <x v="0"/>
    <x v="10"/>
    <x v="9"/>
    <s v="Metadata"/>
    <m/>
    <m/>
    <x v="1"/>
    <m/>
  </r>
  <r>
    <x v="51"/>
    <x v="2"/>
    <s v="3.b.3 Proportion of health facilities that have a core set of relevant essential medicines available and affordable on a sustainable basis"/>
    <x v="1"/>
    <x v="12"/>
    <x v="9"/>
    <s v="Data"/>
    <s v="nanneic@who.int"/>
    <d v="2020-03-13T00:00:00"/>
    <x v="39"/>
    <m/>
  </r>
  <r>
    <x v="51"/>
    <x v="2"/>
    <s v="3.b.3 Proportion of health facilities that have a core set of relevant essential medicines available and affordable on a sustainable basis"/>
    <x v="1"/>
    <x v="12"/>
    <x v="9"/>
    <s v="Storyline"/>
    <s v="nanneic@who.int"/>
    <d v="2020-03-13T00:00:00"/>
    <x v="39"/>
    <m/>
  </r>
  <r>
    <x v="51"/>
    <x v="2"/>
    <s v="3.b.3 Proportion of health facilities that have a core set of relevant essential medicines available and affordable on a sustainable basis"/>
    <x v="1"/>
    <x v="12"/>
    <x v="9"/>
    <s v="Chart"/>
    <m/>
    <m/>
    <x v="1"/>
    <m/>
  </r>
  <r>
    <x v="51"/>
    <x v="2"/>
    <s v="3.b.3 Proportion of health facilities that have a core set of relevant essential medicines available and affordable on a sustainable basis"/>
    <x v="1"/>
    <x v="12"/>
    <x v="9"/>
    <s v="Metadata"/>
    <m/>
    <m/>
    <x v="1"/>
    <m/>
  </r>
  <r>
    <x v="52"/>
    <x v="2"/>
    <s v="3.c.1 Health worker density and distribution"/>
    <x v="0"/>
    <x v="12"/>
    <x v="9"/>
    <s v="Data"/>
    <s v="KunjumenT@who.int"/>
    <d v="2020-02-14T00:00:00"/>
    <x v="40"/>
    <m/>
  </r>
  <r>
    <x v="52"/>
    <x v="2"/>
    <s v="3.c.1 Health worker density and distribution"/>
    <x v="0"/>
    <x v="12"/>
    <x v="9"/>
    <s v="Storyline"/>
    <s v="KunjumenT@who.int"/>
    <d v="2020-02-14T00:00:00"/>
    <x v="40"/>
    <m/>
  </r>
  <r>
    <x v="52"/>
    <x v="2"/>
    <s v="3.c.1 Health worker density and distribution"/>
    <x v="0"/>
    <x v="12"/>
    <x v="9"/>
    <s v="Chart"/>
    <s v="KunjumenT@who.int"/>
    <d v="2020-02-14T00:00:00"/>
    <x v="40"/>
    <m/>
  </r>
  <r>
    <x v="52"/>
    <x v="2"/>
    <s v="3.c.1 Health worker density and distribution"/>
    <x v="0"/>
    <x v="12"/>
    <x v="9"/>
    <s v="Metadata"/>
    <s v="KunjumenT@who.int"/>
    <d v="2020-02-14T00:00:00"/>
    <x v="40"/>
    <m/>
  </r>
  <r>
    <x v="53"/>
    <x v="2"/>
    <s v="3.d.1 International Health Regulations (IHR) capacity and health emergency preparedness"/>
    <x v="0"/>
    <x v="12"/>
    <x v="9"/>
    <s v="Data"/>
    <s v="menuccid@who.int"/>
    <d v="2020-03-26T00:00:00"/>
    <x v="41"/>
    <m/>
  </r>
  <r>
    <x v="53"/>
    <x v="2"/>
    <s v="3.d.1 International Health Regulations (IHR) capacity and health emergency preparedness"/>
    <x v="0"/>
    <x v="12"/>
    <x v="9"/>
    <s v="Storyline"/>
    <s v="menuccid@who.int"/>
    <d v="2020-03-27T00:00:00"/>
    <x v="41"/>
    <m/>
  </r>
  <r>
    <x v="53"/>
    <x v="2"/>
    <s v="3.d.1 International Health Regulations (IHR) capacity and health emergency preparedness"/>
    <x v="0"/>
    <x v="12"/>
    <x v="9"/>
    <s v="Chart"/>
    <s v="menuccid@who.int"/>
    <d v="2020-02-14T00:00:00"/>
    <x v="41"/>
    <m/>
  </r>
  <r>
    <x v="53"/>
    <x v="2"/>
    <s v="3.d.1 International Health Regulations (IHR) capacity and health emergency preparedness"/>
    <x v="0"/>
    <x v="12"/>
    <x v="9"/>
    <s v="Metadata"/>
    <s v="menuccid@who.int"/>
    <d v="2020-03-26T00:00:00"/>
    <x v="41"/>
    <m/>
  </r>
  <r>
    <x v="54"/>
    <x v="3"/>
    <s v="4.1.1 Proportion of children and young people (a) in grades 2/3; (b) at the end of primary; and (c) at the end of lower secondary achieving at least a minimum proficiency level in (i) reading and (ii) mathematics, by sex"/>
    <x v="0"/>
    <x v="20"/>
    <x v="19"/>
    <s v="Data"/>
    <s v="jc.perusia@unesco.org"/>
    <d v="2020-03-02T00:00:00"/>
    <x v="42"/>
    <m/>
  </r>
  <r>
    <x v="54"/>
    <x v="3"/>
    <s v="4.1.1 Proportion of children and young people (a) in grades 2/3; (b) at the end of primary; and (c) at the end of lower secondary achieving at least a minimum proficiency level in (i) reading and (ii) mathematics, by sex"/>
    <x v="0"/>
    <x v="20"/>
    <x v="19"/>
    <s v="Storyline"/>
    <s v="jc.perusia@unesco.org"/>
    <d v="2020-03-25T00:00:00"/>
    <x v="42"/>
    <m/>
  </r>
  <r>
    <x v="54"/>
    <x v="3"/>
    <s v="4.1.1 Proportion of children and young people (a) in grades 2/3; (b) at the end of primary; and (c) at the end of lower secondary achieving at least a minimum proficiency level in (i) reading and (ii) mathematics, by sex"/>
    <x v="0"/>
    <x v="20"/>
    <x v="19"/>
    <s v="Chart"/>
    <m/>
    <m/>
    <x v="1"/>
    <m/>
  </r>
  <r>
    <x v="54"/>
    <x v="3"/>
    <s v="4.1.1 Proportion of children and young people (a) in grades 2/3; (b) at the end of primary; and (c) at the end of lower secondary achieving at least a minimum proficiency level in (i) reading and (ii) mathematics, by sex"/>
    <x v="0"/>
    <x v="20"/>
    <x v="19"/>
    <s v="Metadata"/>
    <m/>
    <m/>
    <x v="1"/>
    <m/>
  </r>
  <r>
    <x v="55"/>
    <x v="3"/>
    <s v="4.2.1 Proportion of children under 5 years of age who are developmentally on track in health, learning and psychosocial well-being, by sex"/>
    <x v="3"/>
    <x v="13"/>
    <x v="20"/>
    <s v="Data"/>
    <s v="ccappa@unicef.org"/>
    <d v="2020-02-29T00:00:00"/>
    <x v="43"/>
    <m/>
  </r>
  <r>
    <x v="55"/>
    <x v="3"/>
    <s v="4.2.1 Proportion of children under 5 years of age who are developmentally on track in health, learning and psychosocial well-being, by sex"/>
    <x v="3"/>
    <x v="13"/>
    <x v="20"/>
    <s v="Storyline"/>
    <s v="ccappa@unicef.org"/>
    <d v="2020-02-14T00:00:00"/>
    <x v="43"/>
    <m/>
  </r>
  <r>
    <x v="55"/>
    <x v="3"/>
    <s v="4.2.1 Proportion of children under 5 years of age who are developmentally on track in health, learning and psychosocial well-being, by sex"/>
    <x v="3"/>
    <x v="13"/>
    <x v="20"/>
    <s v="Chart"/>
    <m/>
    <m/>
    <x v="1"/>
    <m/>
  </r>
  <r>
    <x v="55"/>
    <x v="3"/>
    <s v="4.2.1 Proportion of children under 5 years of age who are developmentally on track in health, learning and psychosocial well-being, by sex"/>
    <x v="3"/>
    <x v="13"/>
    <x v="20"/>
    <s v="Metadata"/>
    <m/>
    <m/>
    <x v="1"/>
    <m/>
  </r>
  <r>
    <x v="56"/>
    <x v="3"/>
    <s v="4.2.2 Participation rate in organized learning (one year before the official primary entry age), by sex"/>
    <x v="0"/>
    <x v="20"/>
    <x v="21"/>
    <s v="Data"/>
    <s v="jc.perusia@unesco.org"/>
    <d v="2020-03-02T00:00:00"/>
    <x v="44"/>
    <m/>
  </r>
  <r>
    <x v="56"/>
    <x v="3"/>
    <s v="4.2.2 Participation rate in organized learning (one year before the official primary entry age), by sex"/>
    <x v="0"/>
    <x v="20"/>
    <x v="21"/>
    <s v="Storyline"/>
    <s v="jc.perusia@unesco.org"/>
    <d v="2020-03-02T00:00:00"/>
    <x v="44"/>
    <m/>
  </r>
  <r>
    <x v="56"/>
    <x v="3"/>
    <s v="4.2.2 Participation rate in organized learning (one year before the official primary entry age), by sex"/>
    <x v="0"/>
    <x v="20"/>
    <x v="21"/>
    <s v="Chart"/>
    <s v="jc.perusia@unesco.org"/>
    <d v="2020-03-02T00:00:00"/>
    <x v="44"/>
    <m/>
  </r>
  <r>
    <x v="56"/>
    <x v="3"/>
    <s v="4.2.2 Participation rate in organized learning (one year before the official primary entry age), by sex"/>
    <x v="0"/>
    <x v="20"/>
    <x v="21"/>
    <s v="Metadata"/>
    <s v="jc.perusia@unesco.org"/>
    <d v="2020-03-02T00:00:00"/>
    <x v="44"/>
    <m/>
  </r>
  <r>
    <x v="57"/>
    <x v="3"/>
    <s v="4.3.1 Participation rate of youth and adults in formal and non-formal education and training in the previous 12 months, by sex"/>
    <x v="1"/>
    <x v="20"/>
    <x v="22"/>
    <s v="Data"/>
    <s v="jc.perusia@unesco.org"/>
    <d v="2020-03-02T00:00:00"/>
    <x v="45"/>
    <m/>
  </r>
  <r>
    <x v="57"/>
    <x v="3"/>
    <s v="4.3.1 Participation rate of youth and adults in formal and non-formal education and training in the previous 12 months, by sex"/>
    <x v="1"/>
    <x v="20"/>
    <x v="22"/>
    <s v="Storyline"/>
    <s v="jc.perusia@unesco.org"/>
    <d v="2020-03-02T00:00:00"/>
    <x v="45"/>
    <m/>
  </r>
  <r>
    <x v="57"/>
    <x v="3"/>
    <s v="4.3.1 Participation rate of youth and adults in formal and non-formal education and training in the previous 12 months, by sex"/>
    <x v="1"/>
    <x v="20"/>
    <x v="22"/>
    <s v="Chart"/>
    <m/>
    <m/>
    <x v="1"/>
    <m/>
  </r>
  <r>
    <x v="57"/>
    <x v="3"/>
    <s v="4.3.1 Participation rate of youth and adults in formal and non-formal education and training in the previous 12 months, by sex"/>
    <x v="1"/>
    <x v="20"/>
    <x v="22"/>
    <s v="Metadata"/>
    <s v="jc.perusia@unesco.org"/>
    <d v="2020-03-02T00:00:00"/>
    <x v="45"/>
    <m/>
  </r>
  <r>
    <x v="58"/>
    <x v="3"/>
    <s v="4.4.1 Proportion of youth and adults with information and communications technology (ICT) skills, by type of skill"/>
    <x v="1"/>
    <x v="21"/>
    <x v="19"/>
    <s v="Data"/>
    <s v="esperanza.magpantay@itu.int"/>
    <d v="2020-02-14T00:00:00"/>
    <x v="46"/>
    <m/>
  </r>
  <r>
    <x v="58"/>
    <x v="3"/>
    <s v="4.4.1 Proportion of youth and adults with information and communications technology (ICT) skills, by type of skill"/>
    <x v="1"/>
    <x v="21"/>
    <x v="19"/>
    <s v="Storyline"/>
    <s v="martin.schaaper@itu.int"/>
    <d v="2020-02-14T00:00:00"/>
    <x v="46"/>
    <m/>
  </r>
  <r>
    <x v="58"/>
    <x v="3"/>
    <s v="4.4.1 Proportion of youth and adults with information and communications technology (ICT) skills, by type of skill"/>
    <x v="1"/>
    <x v="21"/>
    <x v="19"/>
    <s v="Chart"/>
    <m/>
    <m/>
    <x v="1"/>
    <m/>
  </r>
  <r>
    <x v="58"/>
    <x v="3"/>
    <s v="4.4.1 Proportion of youth and adults with information and communications technology (ICT) skills, by type of skill"/>
    <x v="1"/>
    <x v="21"/>
    <x v="19"/>
    <s v="Metadata"/>
    <m/>
    <m/>
    <x v="1"/>
    <m/>
  </r>
  <r>
    <x v="59"/>
    <x v="3"/>
    <s v="4.5.1 Parity indices (female/male, rural/urban, bottom/top wealth quintile and others such as disability status, indigenous peoples and conflict-affected, as data become available) for all education indicators on this list that can be disaggregated"/>
    <x v="4"/>
    <x v="20"/>
    <x v="19"/>
    <s v="Data"/>
    <s v="jc.perusia@unesco.org"/>
    <d v="2020-03-02T00:00:00"/>
    <x v="47"/>
    <s v="zipped file"/>
  </r>
  <r>
    <x v="59"/>
    <x v="3"/>
    <s v="4.5.1 Parity indices (female/male, rural/urban, bottom/top wealth quintile and others such as disability status, indigenous peoples and conflict-affected, as data become available) for all education indicators on this list that can be disaggregated"/>
    <x v="4"/>
    <x v="20"/>
    <x v="19"/>
    <s v="Storyline"/>
    <s v="jc.perusia@unesco.org"/>
    <d v="2020-03-02T00:00:00"/>
    <x v="47"/>
    <m/>
  </r>
  <r>
    <x v="59"/>
    <x v="3"/>
    <s v="4.5.1 Parity indices (female/male, rural/urban, bottom/top wealth quintile and others such as disability status, indigenous peoples and conflict-affected, as data become available) for all education indicators on this list that can be disaggregated"/>
    <x v="4"/>
    <x v="20"/>
    <x v="19"/>
    <s v="Chart"/>
    <s v="jc.perusia@unesco.org"/>
    <d v="2020-03-02T00:00:00"/>
    <x v="47"/>
    <m/>
  </r>
  <r>
    <x v="59"/>
    <x v="3"/>
    <s v="4.5.1 Parity indices (female/male, rural/urban, bottom/top wealth quintile and others such as disability status, indigenous peoples and conflict-affected, as data become available) for all education indicators on this list that can be disaggregated"/>
    <x v="4"/>
    <x v="20"/>
    <x v="19"/>
    <s v="Metadata"/>
    <s v="jc.perusia@unesco.org"/>
    <d v="2020-03-02T00:00:00"/>
    <x v="47"/>
    <m/>
  </r>
  <r>
    <x v="60"/>
    <x v="3"/>
    <s v="4.6.1 Proportion of population in a given age group achieving at least a fixed level of proficiency in functional (a) literacy and (b) numeracy skills, by sex"/>
    <x v="1"/>
    <x v="20"/>
    <x v="23"/>
    <s v="Data"/>
    <s v="jc.perusia@unesco.org"/>
    <d v="2020-03-02T00:00:00"/>
    <x v="48"/>
    <m/>
  </r>
  <r>
    <x v="60"/>
    <x v="3"/>
    <s v="4.6.1 Proportion of population in a given age group achieving at least a fixed level of proficiency in functional (a) literacy and (b) numeracy skills, by sex"/>
    <x v="1"/>
    <x v="20"/>
    <x v="23"/>
    <s v="Storyline"/>
    <s v="jc.perusia@unesco.org"/>
    <d v="2020-03-02T00:00:00"/>
    <x v="48"/>
    <m/>
  </r>
  <r>
    <x v="60"/>
    <x v="3"/>
    <s v="4.6.1 Proportion of population in a given age group achieving at least a fixed level of proficiency in functional (a) literacy and (b) numeracy skills, by sex"/>
    <x v="1"/>
    <x v="20"/>
    <x v="23"/>
    <s v="Chart"/>
    <m/>
    <m/>
    <x v="1"/>
    <m/>
  </r>
  <r>
    <x v="60"/>
    <x v="3"/>
    <s v="4.6.1 Proportion of population in a given age group achieving at least a fixed level of proficiency in functional (a) literacy and (b) numeracy skills, by sex"/>
    <x v="1"/>
    <x v="20"/>
    <x v="23"/>
    <s v="Metadata"/>
    <s v="jc.perusia@unesco.org"/>
    <d v="2020-03-02T00:00:00"/>
    <x v="48"/>
    <m/>
  </r>
  <r>
    <x v="61"/>
    <x v="3"/>
    <s v="4.7.1 Extent to which (i) global citizenship education and (ii) education for sustainable development, including gender equality and human rights, are mainstreamed at all levels in (a) national education policies; (b) curricula; (c) teacher education; and (d) student assessment"/>
    <x v="1"/>
    <x v="20"/>
    <x v="24"/>
    <s v="Data"/>
    <m/>
    <m/>
    <x v="1"/>
    <m/>
  </r>
  <r>
    <x v="61"/>
    <x v="3"/>
    <s v="4.7.1 Extent to which (i) global citizenship education and (ii) education for sustainable development, including gender equality and human rights, are mainstreamed at all levels in (a) national education policies; (b) curricula; (c) teacher education; and (d) student assessment"/>
    <x v="1"/>
    <x v="20"/>
    <x v="24"/>
    <s v="Storyline"/>
    <s v="jc.perusia@unesco.org"/>
    <d v="2020-03-02T00:00:00"/>
    <x v="49"/>
    <m/>
  </r>
  <r>
    <x v="61"/>
    <x v="3"/>
    <s v="4.7.1 Extent to which (i) global citizenship education and (ii) education for sustainable development, including gender equality and human rights, are mainstreamed at all levels in (a) national education policies; (b) curricula; (c) teacher education; and (d) student assessment"/>
    <x v="1"/>
    <x v="20"/>
    <x v="24"/>
    <s v="Chart"/>
    <m/>
    <m/>
    <x v="1"/>
    <m/>
  </r>
  <r>
    <x v="61"/>
    <x v="3"/>
    <s v="4.7.1 Extent to which (i) global citizenship education and (ii) education for sustainable development, including gender equality and human rights, are mainstreamed at all levels in (a) national education policies; (b) curricula; (c) teacher education; and (d) student assessment"/>
    <x v="1"/>
    <x v="20"/>
    <x v="24"/>
    <s v="Metadata"/>
    <m/>
    <m/>
    <x v="1"/>
    <m/>
  </r>
  <r>
    <x v="62"/>
    <x v="3"/>
    <s v="4.a.1 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
    <x v="1"/>
    <x v="20"/>
    <x v="25"/>
    <s v="Data"/>
    <s v="jc.perusia@unesco.org"/>
    <d v="2020-03-02T00:00:00"/>
    <x v="50"/>
    <m/>
  </r>
  <r>
    <x v="62"/>
    <x v="3"/>
    <s v="4.a.1 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
    <x v="1"/>
    <x v="20"/>
    <x v="25"/>
    <s v="Storyline"/>
    <s v="jc.perusia@unesco.org"/>
    <d v="2020-03-02T00:00:00"/>
    <x v="50"/>
    <m/>
  </r>
  <r>
    <x v="62"/>
    <x v="3"/>
    <s v="4.a.1 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
    <x v="1"/>
    <x v="20"/>
    <x v="25"/>
    <s v="Chart"/>
    <m/>
    <m/>
    <x v="1"/>
    <m/>
  </r>
  <r>
    <x v="62"/>
    <x v="3"/>
    <s v="4.a.1 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
    <x v="1"/>
    <x v="20"/>
    <x v="25"/>
    <s v="Metadata"/>
    <s v="jc.perusia@unesco.org"/>
    <d v="2020-03-02T00:00:00"/>
    <x v="50"/>
    <m/>
  </r>
  <r>
    <x v="63"/>
    <x v="3"/>
    <s v="4.b.1 Volume of official development assistance flows for scholarships by sector and type of study"/>
    <x v="0"/>
    <x v="10"/>
    <x v="26"/>
    <s v="Data"/>
    <m/>
    <m/>
    <x v="1"/>
    <m/>
  </r>
  <r>
    <x v="63"/>
    <x v="3"/>
    <s v="4.b.1 Volume of official development assistance flows for scholarships by sector and type of study"/>
    <x v="0"/>
    <x v="10"/>
    <x v="26"/>
    <s v="Storyline"/>
    <s v="Yasmin.AHMAD@oecd.org"/>
    <d v="2020-02-20T00:00:00"/>
    <x v="51"/>
    <m/>
  </r>
  <r>
    <x v="63"/>
    <x v="3"/>
    <s v="4.b.1 Volume of official development assistance flows for scholarships by sector and type of study"/>
    <x v="0"/>
    <x v="10"/>
    <x v="26"/>
    <s v="Chart"/>
    <m/>
    <m/>
    <x v="1"/>
    <m/>
  </r>
  <r>
    <x v="63"/>
    <x v="3"/>
    <s v="4.b.1 Volume of official development assistance flows for scholarships by sector and type of study"/>
    <x v="0"/>
    <x v="10"/>
    <x v="26"/>
    <s v="Metadata"/>
    <m/>
    <m/>
    <x v="1"/>
    <m/>
  </r>
  <r>
    <x v="64"/>
    <x v="3"/>
    <s v="4.c.1 Proportion of teachers in: (a) pre-primary; (b) primary; (c) lower secondary; and (d) upper secondary education who have received at least the minimum organized teacher training (e.g. pedagogical training) pre-service or in-service required for teaching at the relevant level in a given country"/>
    <x v="1"/>
    <x v="20"/>
    <x v="19"/>
    <s v="Data"/>
    <s v="jc.perusia@unesco.org"/>
    <d v="2020-03-02T00:00:00"/>
    <x v="52"/>
    <m/>
  </r>
  <r>
    <x v="64"/>
    <x v="3"/>
    <s v="4.c.1 Proportion of teachers in: (a) pre-primary; (b) primary; (c) lower secondary; and (d) upper secondary education who have received at least the minimum organized teacher training (e.g. pedagogical training) pre-service or in-service required for teaching at the relevant level in a given country"/>
    <x v="1"/>
    <x v="20"/>
    <x v="19"/>
    <s v="Storyline"/>
    <s v="jc.perusia@unesco.org"/>
    <d v="2020-03-02T00:00:00"/>
    <x v="52"/>
    <m/>
  </r>
  <r>
    <x v="64"/>
    <x v="3"/>
    <s v="4.c.1 Proportion of teachers in: (a) pre-primary; (b) primary; (c) lower secondary; and (d) upper secondary education who have received at least the minimum organized teacher training (e.g. pedagogical training) pre-service or in-service required for teaching at the relevant level in a given country"/>
    <x v="1"/>
    <x v="20"/>
    <x v="19"/>
    <s v="Chart"/>
    <s v="jc.perusia@unesco.org"/>
    <d v="2020-03-02T00:00:00"/>
    <x v="52"/>
    <m/>
  </r>
  <r>
    <x v="64"/>
    <x v="3"/>
    <s v="4.c.1 Proportion of teachers in: (a) pre-primary; (b) primary; (c) lower secondary; and (d) upper secondary education who have received at least the minimum organized teacher training (e.g. pedagogical training) pre-service or in-service required for teaching at the relevant level in a given country"/>
    <x v="1"/>
    <x v="20"/>
    <x v="19"/>
    <s v="Metadata"/>
    <s v="jc.perusia@unesco.org"/>
    <d v="2020-03-02T00:00:00"/>
    <x v="52"/>
    <m/>
  </r>
  <r>
    <x v="65"/>
    <x v="4"/>
    <s v="5.1.1 Whether or not legal frameworks are in place to promote, enforce and monitor equality and non‑discrimination on the basis of sex"/>
    <x v="1"/>
    <x v="22"/>
    <x v="27"/>
    <s v="Data"/>
    <m/>
    <m/>
    <x v="1"/>
    <m/>
  </r>
  <r>
    <x v="65"/>
    <x v="4"/>
    <s v="5.1.1 Whether or not legal frameworks are in place to promote, enforce and monitor equality and non‑discrimination on the basis of sex"/>
    <x v="1"/>
    <x v="22"/>
    <x v="27"/>
    <s v="Storyline"/>
    <s v="ginette.azcona@unwomen.org"/>
    <d v="2020-02-14T00:00:00"/>
    <x v="53"/>
    <m/>
  </r>
  <r>
    <x v="65"/>
    <x v="4"/>
    <s v="5.1.1 Whether or not legal frameworks are in place to promote, enforce and monitor equality and non‑discrimination on the basis of sex"/>
    <x v="1"/>
    <x v="22"/>
    <x v="27"/>
    <s v="Chart"/>
    <m/>
    <m/>
    <x v="1"/>
    <m/>
  </r>
  <r>
    <x v="65"/>
    <x v="4"/>
    <s v="5.1.1 Whether or not legal frameworks are in place to promote, enforce and monitor equality and non‑discrimination on the basis of sex"/>
    <x v="1"/>
    <x v="22"/>
    <x v="27"/>
    <s v="Metadata"/>
    <m/>
    <m/>
    <x v="1"/>
    <m/>
  </r>
  <r>
    <x v="66"/>
    <x v="4"/>
    <s v="5.2.1 Proportion of ever-partnered women and girls aged 15 years and older subjected to physical, sexual or psychological violence by a current or former intimate partner in the previous 12 months, by form of violence and by age"/>
    <x v="1"/>
    <x v="23"/>
    <x v="28"/>
    <s v="Data"/>
    <m/>
    <m/>
    <x v="1"/>
    <s v="No change since last year"/>
  </r>
  <r>
    <x v="66"/>
    <x v="4"/>
    <s v="5.2.1 Proportion of ever-partnered women and girls aged 15 years and older subjected to physical, sexual or psychological violence by a current or former intimate partner in the previous 12 months, by form of violence and by age"/>
    <x v="1"/>
    <x v="23"/>
    <x v="28"/>
    <s v="Storyline"/>
    <s v="ginette.azcona@unwomen.org"/>
    <d v="2020-02-14T00:00:00"/>
    <x v="54"/>
    <m/>
  </r>
  <r>
    <x v="66"/>
    <x v="4"/>
    <s v="5.2.1 Proportion of ever-partnered women and girls aged 15 years and older subjected to physical, sexual or psychological violence by a current or former intimate partner in the previous 12 months, by form of violence and by age"/>
    <x v="1"/>
    <x v="23"/>
    <x v="28"/>
    <s v="Chart"/>
    <m/>
    <m/>
    <x v="1"/>
    <m/>
  </r>
  <r>
    <x v="66"/>
    <x v="4"/>
    <s v="5.2.1 Proportion of ever-partnered women and girls aged 15 years and older subjected to physical, sexual or psychological violence by a current or former intimate partner in the previous 12 months, by form of violence and by age"/>
    <x v="1"/>
    <x v="23"/>
    <x v="28"/>
    <s v="Metadata"/>
    <s v="j.plazaolacastano@unwomen.org"/>
    <d v="2020-02-14T00:00:00"/>
    <x v="54"/>
    <m/>
  </r>
  <r>
    <x v="67"/>
    <x v="4"/>
    <s v="5.2.2 Proportion of women and girls aged 15 years and older subjected to sexual violence by persons other than an intimate partner in the previous 12 months, by age and place of occurrence"/>
    <x v="1"/>
    <x v="23"/>
    <x v="28"/>
    <s v="Data"/>
    <m/>
    <m/>
    <x v="1"/>
    <m/>
  </r>
  <r>
    <x v="67"/>
    <x v="4"/>
    <s v="5.2.2 Proportion of women and girls aged 15 years and older subjected to sexual violence by persons other than an intimate partner in the previous 12 months, by age and place of occurrence"/>
    <x v="1"/>
    <x v="23"/>
    <x v="28"/>
    <s v="Storyline"/>
    <m/>
    <m/>
    <x v="1"/>
    <m/>
  </r>
  <r>
    <x v="67"/>
    <x v="4"/>
    <s v="5.2.2 Proportion of women and girls aged 15 years and older subjected to sexual violence by persons other than an intimate partner in the previous 12 months, by age and place of occurrence"/>
    <x v="1"/>
    <x v="23"/>
    <x v="28"/>
    <s v="Chart"/>
    <m/>
    <m/>
    <x v="1"/>
    <m/>
  </r>
  <r>
    <x v="67"/>
    <x v="4"/>
    <s v="5.2.2 Proportion of women and girls aged 15 years and older subjected to sexual violence by persons other than an intimate partner in the previous 12 months, by age and place of occurrence"/>
    <x v="1"/>
    <x v="23"/>
    <x v="28"/>
    <s v="Metadata"/>
    <m/>
    <m/>
    <x v="1"/>
    <m/>
  </r>
  <r>
    <x v="68"/>
    <x v="4"/>
    <s v="5.3.1 Proportion of women aged 20–24 years who were married or in a union before age 15 and before age 18"/>
    <x v="0"/>
    <x v="13"/>
    <x v="29"/>
    <s v="Data"/>
    <s v="ccappa@unicef.org"/>
    <d v="2020-02-29T00:00:00"/>
    <x v="55"/>
    <s v="zipped file"/>
  </r>
  <r>
    <x v="68"/>
    <x v="4"/>
    <s v="5.3.1 Proportion of women aged 20–24 years who were married or in a union before age 15 and before age 18"/>
    <x v="0"/>
    <x v="13"/>
    <x v="29"/>
    <s v="Storyline"/>
    <s v="ccappa@unicef.org"/>
    <d v="2020-02-14T00:00:00"/>
    <x v="55"/>
    <m/>
  </r>
  <r>
    <x v="68"/>
    <x v="4"/>
    <s v="5.3.1 Proportion of women aged 20–24 years who were married or in a union before age 15 and before age 18"/>
    <x v="0"/>
    <x v="13"/>
    <x v="29"/>
    <s v="Storyline"/>
    <s v="ginette.azcona@unwomen.org"/>
    <d v="2020-02-14T00:00:00"/>
    <x v="55"/>
    <m/>
  </r>
  <r>
    <x v="68"/>
    <x v="4"/>
    <s v="5.3.1 Proportion of women aged 20–24 years who were married or in a union before age 15 and before age 18"/>
    <x v="0"/>
    <x v="13"/>
    <x v="29"/>
    <s v="Chart"/>
    <m/>
    <m/>
    <x v="1"/>
    <m/>
  </r>
  <r>
    <x v="68"/>
    <x v="4"/>
    <s v="5.3.1 Proportion of women aged 20–24 years who were married or in a union before age 15 and before age 18"/>
    <x v="0"/>
    <x v="13"/>
    <x v="29"/>
    <s v="Metadata"/>
    <m/>
    <m/>
    <x v="1"/>
    <m/>
  </r>
  <r>
    <x v="69"/>
    <x v="4"/>
    <s v="5.3.2 Proportion of girls and women aged 15–49 years who have undergone female genital mutilation/cutting, by age"/>
    <x v="0"/>
    <x v="13"/>
    <x v="17"/>
    <s v="Data"/>
    <s v="ccappa@unicef.org"/>
    <d v="2020-02-14T00:00:00"/>
    <x v="56"/>
    <m/>
  </r>
  <r>
    <x v="69"/>
    <x v="4"/>
    <s v="5.3.2 Proportion of girls and women aged 15–49 years who have undergone female genital mutilation/cutting, by age"/>
    <x v="0"/>
    <x v="13"/>
    <x v="17"/>
    <s v="Storyline"/>
    <s v="ccappa@unicef.org"/>
    <d v="2020-02-14T00:00:00"/>
    <x v="56"/>
    <m/>
  </r>
  <r>
    <x v="69"/>
    <x v="4"/>
    <s v="5.3.2 Proportion of girls and women aged 15–49 years who have undergone female genital mutilation/cutting, by age"/>
    <x v="0"/>
    <x v="13"/>
    <x v="17"/>
    <s v="Storyline"/>
    <s v="ginette.azcona@unwomen.org"/>
    <d v="2020-02-14T00:00:00"/>
    <x v="56"/>
    <m/>
  </r>
  <r>
    <x v="69"/>
    <x v="4"/>
    <s v="5.3.2 Proportion of girls and women aged 15–49 years who have undergone female genital mutilation/cutting, by age"/>
    <x v="0"/>
    <x v="13"/>
    <x v="17"/>
    <s v="Chart"/>
    <m/>
    <m/>
    <x v="1"/>
    <m/>
  </r>
  <r>
    <x v="69"/>
    <x v="4"/>
    <s v="5.3.2 Proportion of girls and women aged 15–49 years who have undergone female genital mutilation/cutting, by age"/>
    <x v="0"/>
    <x v="13"/>
    <x v="17"/>
    <s v="Metadata"/>
    <m/>
    <m/>
    <x v="1"/>
    <m/>
  </r>
  <r>
    <x v="70"/>
    <x v="4"/>
    <s v="5.4.1 Proportion of time spent on unpaid domestic and care work, by sex, age and location"/>
    <x v="1"/>
    <x v="24"/>
    <x v="9"/>
    <s v="Data"/>
    <m/>
    <m/>
    <x v="1"/>
    <m/>
  </r>
  <r>
    <x v="70"/>
    <x v="4"/>
    <s v="5.4.1 Proportion of time spent on unpaid domestic and care work, by sex, age and location"/>
    <x v="1"/>
    <x v="24"/>
    <x v="9"/>
    <s v="Storyline"/>
    <m/>
    <m/>
    <x v="1"/>
    <m/>
  </r>
  <r>
    <x v="70"/>
    <x v="4"/>
    <s v="5.4.1 Proportion of time spent on unpaid domestic and care work, by sex, age and location"/>
    <x v="1"/>
    <x v="24"/>
    <x v="9"/>
    <s v="Chart"/>
    <m/>
    <m/>
    <x v="1"/>
    <m/>
  </r>
  <r>
    <x v="70"/>
    <x v="4"/>
    <s v="5.4.1 Proportion of time spent on unpaid domestic and care work, by sex, age and location"/>
    <x v="1"/>
    <x v="24"/>
    <x v="9"/>
    <s v="Metadata"/>
    <m/>
    <m/>
    <x v="1"/>
    <m/>
  </r>
  <r>
    <x v="71"/>
    <x v="4"/>
    <s v="5.5.1 Proportion of seats held by women in (a) national parliaments and (b) local governments"/>
    <x v="0"/>
    <x v="25"/>
    <x v="3"/>
    <s v="Data"/>
    <s v="mdm@ipu.org"/>
    <d v="2020-03-02T00:00:00"/>
    <x v="57"/>
    <m/>
  </r>
  <r>
    <x v="72"/>
    <x v="5"/>
    <s v="5.5.1 Proportion of seats held by women in (a) national parliaments and (b) local governments"/>
    <x v="0"/>
    <x v="25"/>
    <x v="3"/>
    <s v="Data2"/>
    <s v="ionica.berevoescu@unwomen.org"/>
    <d v="2020-03-16T00:00:00"/>
    <x v="57"/>
    <m/>
  </r>
  <r>
    <x v="71"/>
    <x v="4"/>
    <s v="5.5.1 Proportion of seats held by women in (a) national parliaments and (b) local governments"/>
    <x v="0"/>
    <x v="25"/>
    <x v="3"/>
    <s v="Storyline"/>
    <s v="ginette.azcona@unwomen.org"/>
    <d v="2020-02-24T00:00:00"/>
    <x v="57"/>
    <m/>
  </r>
  <r>
    <x v="72"/>
    <x v="5"/>
    <s v="5.5.1 Proportion of seats held by women in (a) national parliaments and (b) local governments"/>
    <x v="0"/>
    <x v="25"/>
    <x v="3"/>
    <s v="Storyline2"/>
    <s v="ionica.berevoescu@unwomen.org"/>
    <d v="2020-03-16T00:00:00"/>
    <x v="57"/>
    <m/>
  </r>
  <r>
    <x v="71"/>
    <x v="4"/>
    <s v="5.5.1 Proportion of seats held by women in (a) national parliaments and (b) local governments"/>
    <x v="0"/>
    <x v="25"/>
    <x v="3"/>
    <s v="Chart"/>
    <s v="ionica.berevoescu@unwomen.org"/>
    <d v="2020-03-16T00:00:00"/>
    <x v="57"/>
    <m/>
  </r>
  <r>
    <x v="71"/>
    <x v="4"/>
    <s v="5.5.1 Proportion of seats held by women in (a) national parliaments and (b) local governments"/>
    <x v="0"/>
    <x v="25"/>
    <x v="3"/>
    <s v="Metadata"/>
    <s v="mdm@ipu.org"/>
    <d v="2020-03-02T00:00:00"/>
    <x v="57"/>
    <m/>
  </r>
  <r>
    <x v="73"/>
    <x v="4"/>
    <s v="5.5.2 Proportion of women in managerial positions"/>
    <x v="0"/>
    <x v="2"/>
    <x v="9"/>
    <s v="Data"/>
    <s v="gammarano@ilo.org"/>
    <d v="2020-02-14T00:00:00"/>
    <x v="58"/>
    <m/>
  </r>
  <r>
    <x v="73"/>
    <x v="4"/>
    <s v="5.5.2 Proportion of women in managerial positions"/>
    <x v="0"/>
    <x v="2"/>
    <x v="9"/>
    <s v="Storyline"/>
    <s v="gammarano@ilo.org"/>
    <d v="2020-02-14T00:00:00"/>
    <x v="58"/>
    <m/>
  </r>
  <r>
    <x v="73"/>
    <x v="4"/>
    <s v="5.5.2 Proportion of women in managerial positions"/>
    <x v="0"/>
    <x v="2"/>
    <x v="9"/>
    <s v="Chart"/>
    <m/>
    <m/>
    <x v="1"/>
    <m/>
  </r>
  <r>
    <x v="73"/>
    <x v="4"/>
    <s v="5.5.2 Proportion of women in managerial positions"/>
    <x v="0"/>
    <x v="2"/>
    <x v="9"/>
    <s v="Metadata"/>
    <s v="gammarano@ilo.org"/>
    <d v="2020-02-14T00:00:00"/>
    <x v="58"/>
    <m/>
  </r>
  <r>
    <x v="74"/>
    <x v="4"/>
    <s v="5.6.1 Proportion of women aged 15–49 years who make their own informed decisions regarding sexual relations, contraceptive use and reproductive health care"/>
    <x v="1"/>
    <x v="26"/>
    <x v="30"/>
    <s v="Data"/>
    <s v="liang@unfpa.org"/>
    <d v="2020-02-21T00:00:00"/>
    <x v="59"/>
    <s v="zipped file"/>
  </r>
  <r>
    <x v="74"/>
    <x v="4"/>
    <s v="5.6.1 Proportion of women aged 15–49 years who make their own informed decisions regarding sexual relations, contraceptive use and reproductive health care"/>
    <x v="1"/>
    <x v="26"/>
    <x v="30"/>
    <s v="Storyline"/>
    <s v="ginette.azcona@unwomen.org"/>
    <d v="2020-02-14T00:00:00"/>
    <x v="59"/>
    <m/>
  </r>
  <r>
    <x v="74"/>
    <x v="4"/>
    <s v="5.6.1 Proportion of women aged 15–49 years who make their own informed decisions regarding sexual relations, contraceptive use and reproductive health care"/>
    <x v="1"/>
    <x v="26"/>
    <x v="30"/>
    <s v="Storyline"/>
    <s v="liang@unfpa.org"/>
    <d v="2020-02-21T00:00:00"/>
    <x v="59"/>
    <m/>
  </r>
  <r>
    <x v="74"/>
    <x v="4"/>
    <s v="5.6.1 Proportion of women aged 15–49 years who make their own informed decisions regarding sexual relations, contraceptive use and reproductive health care"/>
    <x v="1"/>
    <x v="26"/>
    <x v="30"/>
    <s v="Chart"/>
    <s v="liang@unfpa.org"/>
    <d v="2020-02-21T00:00:00"/>
    <x v="59"/>
    <m/>
  </r>
  <r>
    <x v="74"/>
    <x v="4"/>
    <s v="5.6.1 Proportion of women aged 15–49 years who make their own informed decisions regarding sexual relations, contraceptive use and reproductive health care"/>
    <x v="1"/>
    <x v="26"/>
    <x v="30"/>
    <s v="Metadata"/>
    <s v="liang@unfpa.org"/>
    <d v="2020-03-10T00:00:00"/>
    <x v="59"/>
    <m/>
  </r>
  <r>
    <x v="75"/>
    <x v="4"/>
    <s v="5.6.2 Number of countries with laws and regulations that guarantee full and equal access to women and men aged 15 years and older to sexual and reproductive health care, information and education"/>
    <x v="1"/>
    <x v="26"/>
    <x v="31"/>
    <s v="Data"/>
    <s v="liang@unfpa.org"/>
    <d v="2020-02-21T00:00:00"/>
    <x v="60"/>
    <m/>
  </r>
  <r>
    <x v="75"/>
    <x v="4"/>
    <s v="5.6.2 Number of countries with laws and regulations that guarantee full and equal access to women and men aged 15 years and older to sexual and reproductive health care, information and education"/>
    <x v="1"/>
    <x v="26"/>
    <x v="31"/>
    <s v="Storyline"/>
    <s v="liang@unfpa.org"/>
    <d v="2020-02-21T00:00:00"/>
    <x v="60"/>
    <m/>
  </r>
  <r>
    <x v="75"/>
    <x v="4"/>
    <s v="5.6.2 Number of countries with laws and regulations that guarantee full and equal access to women and men aged 15 years and older to sexual and reproductive health care, information and education"/>
    <x v="1"/>
    <x v="26"/>
    <x v="31"/>
    <s v="Chart"/>
    <s v="liang@unfpa.org"/>
    <d v="2020-02-21T00:00:00"/>
    <x v="60"/>
    <m/>
  </r>
  <r>
    <x v="75"/>
    <x v="4"/>
    <s v="5.6.2 Number of countries with laws and regulations that guarantee full and equal access to women and men aged 15 years and older to sexual and reproductive health care, information and education"/>
    <x v="1"/>
    <x v="26"/>
    <x v="31"/>
    <s v="Metadata"/>
    <s v="liang@unfpa.org"/>
    <d v="2020-03-10T00:00:00"/>
    <x v="60"/>
    <m/>
  </r>
  <r>
    <x v="76"/>
    <x v="4"/>
    <s v="5.a.1 (a) Proportion of total agricultural population with ownership or secure rights over agricultural land, by sex; and (b) share of women among owners or rights-bearers of agricultural land, by type of tenure"/>
    <x v="1"/>
    <x v="8"/>
    <x v="32"/>
    <s v="Data"/>
    <s v="DorianKalamvrezos.Navarro@fao.org"/>
    <d v="2020-03-13T00:00:00"/>
    <x v="61"/>
    <s v="zipped file"/>
  </r>
  <r>
    <x v="76"/>
    <x v="4"/>
    <s v="5.a.1 (a) Proportion of total agricultural population with ownership or secure rights over agricultural land, by sex; and (b) share of women among owners or rights-bearers of agricultural land, by type of tenure"/>
    <x v="1"/>
    <x v="8"/>
    <x v="32"/>
    <s v="Storyline"/>
    <s v="DorianKalamvrezos.Navarro@fao.org"/>
    <d v="2020-02-15T00:00:00"/>
    <x v="61"/>
    <m/>
  </r>
  <r>
    <x v="76"/>
    <x v="4"/>
    <s v="5.a.1 (a) Proportion of total agricultural population with ownership or secure rights over agricultural land, by sex; and (b) share of women among owners or rights-bearers of agricultural land, by type of tenure"/>
    <x v="1"/>
    <x v="8"/>
    <x v="32"/>
    <s v="Storyline"/>
    <s v="ginette.azcona@unwomen.org"/>
    <d v="2020-02-14T00:00:00"/>
    <x v="61"/>
    <m/>
  </r>
  <r>
    <x v="76"/>
    <x v="4"/>
    <s v="5.a.1 (a) Proportion of total agricultural population with ownership or secure rights over agricultural land, by sex; and (b) share of women among owners or rights-bearers of agricultural land, by type of tenure"/>
    <x v="1"/>
    <x v="8"/>
    <x v="32"/>
    <s v="Chart"/>
    <m/>
    <m/>
    <x v="1"/>
    <m/>
  </r>
  <r>
    <x v="76"/>
    <x v="4"/>
    <s v="5.a.1 (a) Proportion of total agricultural population with ownership or secure rights over agricultural land, by sex; and (b) share of women among owners or rights-bearers of agricultural land, by type of tenure"/>
    <x v="1"/>
    <x v="8"/>
    <x v="32"/>
    <s v="Metadata"/>
    <m/>
    <m/>
    <x v="1"/>
    <m/>
  </r>
  <r>
    <x v="77"/>
    <x v="4"/>
    <s v="5.a.2 Proportion of countries where the legal framework (including customary law) guarantees women’s equal rights to land ownership and/or control"/>
    <x v="1"/>
    <x v="8"/>
    <x v="33"/>
    <s v="Data"/>
    <s v="DorianKalamvrezos.Navarro@fao.org"/>
    <d v="2020-02-15T00:00:00"/>
    <x v="62"/>
    <m/>
  </r>
  <r>
    <x v="77"/>
    <x v="4"/>
    <s v="5.a.2 Proportion of countries where the legal framework (including customary law) guarantees women’s equal rights to land ownership and/or control"/>
    <x v="1"/>
    <x v="8"/>
    <x v="33"/>
    <s v="Storyline"/>
    <s v="DorianKalamvrezos.Navarro@fao.org"/>
    <d v="2020-02-15T00:00:00"/>
    <x v="62"/>
    <m/>
  </r>
  <r>
    <x v="77"/>
    <x v="4"/>
    <s v="5.a.2 Proportion of countries where the legal framework (including customary law) guarantees women’s equal rights to land ownership and/or control"/>
    <x v="1"/>
    <x v="8"/>
    <x v="33"/>
    <s v="Storyline"/>
    <s v="ginette.azcona@unwomen.org"/>
    <d v="2020-02-14T00:00:00"/>
    <x v="62"/>
    <m/>
  </r>
  <r>
    <x v="77"/>
    <x v="4"/>
    <s v="5.a.2 Proportion of countries where the legal framework (including customary law) guarantees women’s equal rights to land ownership and/or control"/>
    <x v="1"/>
    <x v="8"/>
    <x v="33"/>
    <s v="Chart"/>
    <m/>
    <m/>
    <x v="1"/>
    <m/>
  </r>
  <r>
    <x v="77"/>
    <x v="4"/>
    <s v="5.a.2 Proportion of countries where the legal framework (including customary law) guarantees women’s equal rights to land ownership and/or control"/>
    <x v="1"/>
    <x v="8"/>
    <x v="33"/>
    <s v="Metadata"/>
    <s v="DorianKalamvrezos.Navarro@fao.org"/>
    <d v="2020-02-15T00:00:00"/>
    <x v="62"/>
    <m/>
  </r>
  <r>
    <x v="78"/>
    <x v="4"/>
    <s v="5.b.1 Proportion of individuals who own a mobile telephone, by sex"/>
    <x v="1"/>
    <x v="27"/>
    <x v="9"/>
    <s v="Data"/>
    <s v="esperanza.magpantay@itu.int"/>
    <d v="2020-02-14T00:00:00"/>
    <x v="63"/>
    <m/>
  </r>
  <r>
    <x v="78"/>
    <x v="4"/>
    <s v="5.b.1 Proportion of individuals who own a mobile telephone, by sex"/>
    <x v="1"/>
    <x v="27"/>
    <x v="9"/>
    <s v="Storyline"/>
    <s v="ginette.azcona@unwomen.org"/>
    <d v="2020-02-14T00:00:00"/>
    <x v="64"/>
    <m/>
  </r>
  <r>
    <x v="78"/>
    <x v="4"/>
    <s v="5.b.1 Proportion of individuals who own a mobile telephone, by sex"/>
    <x v="1"/>
    <x v="27"/>
    <x v="9"/>
    <s v="Chart"/>
    <m/>
    <m/>
    <x v="1"/>
    <m/>
  </r>
  <r>
    <x v="78"/>
    <x v="4"/>
    <s v="5.b.1 Proportion of individuals who own a mobile telephone, by sex"/>
    <x v="1"/>
    <x v="27"/>
    <x v="9"/>
    <s v="Metadata"/>
    <m/>
    <m/>
    <x v="1"/>
    <m/>
  </r>
  <r>
    <x v="79"/>
    <x v="4"/>
    <s v="5.c.1 Proportion of countries with systems to track and make public allocations for gender equality and women’s empowerment"/>
    <x v="1"/>
    <x v="28"/>
    <x v="9"/>
    <s v="Data"/>
    <m/>
    <m/>
    <x v="1"/>
    <m/>
  </r>
  <r>
    <x v="79"/>
    <x v="4"/>
    <s v="5.c.1 Proportion of countries with systems to track and make public allocations for gender equality and women’s empowerment"/>
    <x v="1"/>
    <x v="28"/>
    <x v="9"/>
    <s v="Storyline"/>
    <s v="ginette.azcona@unwomen.org"/>
    <d v="2020-02-14T00:00:00"/>
    <x v="65"/>
    <m/>
  </r>
  <r>
    <x v="79"/>
    <x v="4"/>
    <s v="5.c.1 Proportion of countries with systems to track and make public allocations for gender equality and women’s empowerment"/>
    <x v="1"/>
    <x v="28"/>
    <x v="9"/>
    <s v="Chart"/>
    <m/>
    <m/>
    <x v="1"/>
    <m/>
  </r>
  <r>
    <x v="79"/>
    <x v="4"/>
    <s v="5.c.1 Proportion of countries with systems to track and make public allocations for gender equality and women’s empowerment"/>
    <x v="1"/>
    <x v="28"/>
    <x v="9"/>
    <s v="Metadata"/>
    <m/>
    <m/>
    <x v="1"/>
    <m/>
  </r>
  <r>
    <x v="80"/>
    <x v="6"/>
    <s v="6.1.1 Proportion of population using safely managed drinking water services"/>
    <x v="1"/>
    <x v="19"/>
    <x v="34"/>
    <s v="Data"/>
    <m/>
    <m/>
    <x v="1"/>
    <s v="No change since last year"/>
  </r>
  <r>
    <x v="80"/>
    <x v="6"/>
    <s v="6.1.1 Proportion of population using safely managed drinking water services"/>
    <x v="1"/>
    <x v="19"/>
    <x v="34"/>
    <s v="Storyline"/>
    <s v="johnstonr@who.int"/>
    <d v="2020-02-19T00:00:00"/>
    <x v="66"/>
    <m/>
  </r>
  <r>
    <x v="80"/>
    <x v="6"/>
    <s v="6.1.1 Proportion of population using safely managed drinking water services"/>
    <x v="1"/>
    <x v="19"/>
    <x v="34"/>
    <s v="Chart"/>
    <s v="johnstonr@who.int"/>
    <d v="2020-02-19T00:00:00"/>
    <x v="66"/>
    <m/>
  </r>
  <r>
    <x v="80"/>
    <x v="6"/>
    <s v="6.1.1 Proportion of population using safely managed drinking water services"/>
    <x v="1"/>
    <x v="19"/>
    <x v="34"/>
    <s v="Metadata"/>
    <m/>
    <m/>
    <x v="1"/>
    <m/>
  </r>
  <r>
    <x v="81"/>
    <x v="6"/>
    <s v="6.2.1 Proportion of population using (a) safely managed sanitation services and (b) a hand-washing facility with soap and water"/>
    <x v="1"/>
    <x v="19"/>
    <x v="8"/>
    <s v="Data"/>
    <m/>
    <m/>
    <x v="1"/>
    <s v="No change since last year"/>
  </r>
  <r>
    <x v="81"/>
    <x v="6"/>
    <s v="6.2.1 Proportion of population using (a) safely managed sanitation services and (b) a hand-washing facility with soap and water"/>
    <x v="1"/>
    <x v="19"/>
    <x v="8"/>
    <s v="Storyline"/>
    <s v="johnstonr@who.int"/>
    <d v="2020-02-19T00:00:00"/>
    <x v="67"/>
    <m/>
  </r>
  <r>
    <x v="81"/>
    <x v="6"/>
    <s v="6.2.1 Proportion of population using (a) safely managed sanitation services and (b) a hand-washing facility with soap and water"/>
    <x v="1"/>
    <x v="19"/>
    <x v="8"/>
    <s v="Chart"/>
    <s v="johnstonr@who.int"/>
    <d v="2020-02-19T00:00:00"/>
    <x v="67"/>
    <m/>
  </r>
  <r>
    <x v="81"/>
    <x v="6"/>
    <s v="6.2.1 Proportion of population using (a) safely managed sanitation services and (b) a hand-washing facility with soap and water"/>
    <x v="1"/>
    <x v="19"/>
    <x v="8"/>
    <s v="Metadata"/>
    <m/>
    <m/>
    <x v="1"/>
    <m/>
  </r>
  <r>
    <x v="82"/>
    <x v="6"/>
    <s v="6.3.1 Proportion of wastewater safely treated"/>
    <x v="1"/>
    <x v="29"/>
    <x v="35"/>
    <s v="Data"/>
    <m/>
    <m/>
    <x v="1"/>
    <m/>
  </r>
  <r>
    <x v="82"/>
    <x v="6"/>
    <s v="6.3.1 Proportion of wastewater safely treated"/>
    <x v="1"/>
    <x v="29"/>
    <x v="35"/>
    <s v="Storyline"/>
    <m/>
    <m/>
    <x v="1"/>
    <m/>
  </r>
  <r>
    <x v="82"/>
    <x v="6"/>
    <s v="6.3.1 Proportion of wastewater safely treated"/>
    <x v="1"/>
    <x v="29"/>
    <x v="35"/>
    <s v="Chart"/>
    <m/>
    <m/>
    <x v="1"/>
    <m/>
  </r>
  <r>
    <x v="82"/>
    <x v="6"/>
    <s v="6.3.1 Proportion of wastewater safely treated"/>
    <x v="1"/>
    <x v="29"/>
    <x v="35"/>
    <s v="Metadata"/>
    <m/>
    <m/>
    <x v="1"/>
    <m/>
  </r>
  <r>
    <x v="83"/>
    <x v="6"/>
    <s v="6.3.2 Proportion of bodies of water with good ambient water quality"/>
    <x v="1"/>
    <x v="30"/>
    <x v="36"/>
    <s v="Data"/>
    <s v="dany.ghafari@un.org"/>
    <d v="2020-02-27T00:00:00"/>
    <x v="68"/>
    <m/>
  </r>
  <r>
    <x v="83"/>
    <x v="6"/>
    <s v="6.3.2 Proportion of bodies of water with good ambient water quality"/>
    <x v="1"/>
    <x v="30"/>
    <x v="36"/>
    <s v="Storyline"/>
    <s v="dany.ghafari@un.org"/>
    <d v="2020-02-17T00:00:00"/>
    <x v="68"/>
    <m/>
  </r>
  <r>
    <x v="83"/>
    <x v="6"/>
    <s v="6.3.2 Proportion of bodies of water with good ambient water quality"/>
    <x v="1"/>
    <x v="30"/>
    <x v="36"/>
    <s v="Chart"/>
    <s v="dany.ghafari@un.org"/>
    <d v="2020-02-24T00:00:00"/>
    <x v="68"/>
    <m/>
  </r>
  <r>
    <x v="83"/>
    <x v="6"/>
    <s v="6.3.2 Proportion of bodies of water with good ambient water quality"/>
    <x v="1"/>
    <x v="30"/>
    <x v="36"/>
    <s v="Metadata"/>
    <m/>
    <m/>
    <x v="1"/>
    <m/>
  </r>
  <r>
    <x v="84"/>
    <x v="6"/>
    <s v="6.4.1 Change in water-use efficiency over time"/>
    <x v="0"/>
    <x v="8"/>
    <x v="37"/>
    <s v="Data"/>
    <m/>
    <m/>
    <x v="1"/>
    <m/>
  </r>
  <r>
    <x v="84"/>
    <x v="6"/>
    <s v="6.4.1 Change in water-use efficiency over time"/>
    <x v="0"/>
    <x v="8"/>
    <x v="37"/>
    <s v="Storyline"/>
    <s v="DorianKalamvrezos.Navarro@fao.org"/>
    <d v="2020-03-29T00:00:00"/>
    <x v="69"/>
    <m/>
  </r>
  <r>
    <x v="84"/>
    <x v="6"/>
    <s v="6.4.1 Change in water-use efficiency over time"/>
    <x v="0"/>
    <x v="8"/>
    <x v="37"/>
    <s v="Chart"/>
    <m/>
    <m/>
    <x v="1"/>
    <m/>
  </r>
  <r>
    <x v="84"/>
    <x v="6"/>
    <s v="6.4.1 Change in water-use efficiency over time"/>
    <x v="0"/>
    <x v="8"/>
    <x v="37"/>
    <s v="Metadata"/>
    <m/>
    <m/>
    <x v="1"/>
    <m/>
  </r>
  <r>
    <x v="85"/>
    <x v="6"/>
    <s v="6.4.2 Level of water stress: freshwater withdrawal as a proportion of available freshwater resources"/>
    <x v="0"/>
    <x v="8"/>
    <x v="37"/>
    <s v="Data"/>
    <s v="DorianKalamvrezos.Navarro@fao.org"/>
    <d v="2020-02-15T00:00:00"/>
    <x v="70"/>
    <m/>
  </r>
  <r>
    <x v="85"/>
    <x v="6"/>
    <s v="6.4.2 Level of water stress: freshwater withdrawal as a proportion of available freshwater resources"/>
    <x v="0"/>
    <x v="8"/>
    <x v="37"/>
    <s v="Storyline"/>
    <s v="DorianKalamvrezos.Navarro@fao.org"/>
    <d v="2020-03-13T00:00:00"/>
    <x v="70"/>
    <m/>
  </r>
  <r>
    <x v="85"/>
    <x v="6"/>
    <s v="6.4.2 Level of water stress: freshwater withdrawal as a proportion of available freshwater resources"/>
    <x v="0"/>
    <x v="8"/>
    <x v="37"/>
    <s v="Chart"/>
    <s v="DorianKalamvrezos.Navarro@fao.org"/>
    <d v="2020-03-13T00:00:00"/>
    <x v="70"/>
    <m/>
  </r>
  <r>
    <x v="85"/>
    <x v="6"/>
    <s v="6.4.2 Level of water stress: freshwater withdrawal as a proportion of available freshwater resources"/>
    <x v="0"/>
    <x v="8"/>
    <x v="37"/>
    <s v="Metadata"/>
    <m/>
    <m/>
    <x v="1"/>
    <m/>
  </r>
  <r>
    <x v="86"/>
    <x v="6"/>
    <s v="6.5.1 Degree of integrated water resources management implementation (0–100)"/>
    <x v="0"/>
    <x v="30"/>
    <x v="38"/>
    <s v="Data"/>
    <m/>
    <m/>
    <x v="1"/>
    <s v="No change since last year"/>
  </r>
  <r>
    <x v="86"/>
    <x v="6"/>
    <s v="6.5.1 Degree of integrated water resources management implementation (0–100)"/>
    <x v="0"/>
    <x v="30"/>
    <x v="38"/>
    <s v="Storyline"/>
    <s v="dany.ghafari@un.org"/>
    <d v="2020-02-17T00:00:00"/>
    <x v="71"/>
    <m/>
  </r>
  <r>
    <x v="86"/>
    <x v="6"/>
    <s v="6.5.1 Degree of integrated water resources management implementation (0–100)"/>
    <x v="0"/>
    <x v="30"/>
    <x v="38"/>
    <s v="Chart"/>
    <s v="dany.ghafari@un.org"/>
    <d v="2020-02-17T00:00:00"/>
    <x v="71"/>
    <m/>
  </r>
  <r>
    <x v="86"/>
    <x v="6"/>
    <s v="6.5.1 Degree of integrated water resources management implementation (0–100)"/>
    <x v="0"/>
    <x v="30"/>
    <x v="38"/>
    <s v="Metadata"/>
    <m/>
    <m/>
    <x v="1"/>
    <m/>
  </r>
  <r>
    <x v="87"/>
    <x v="6"/>
    <s v="6.5.2 Proportion of transboundary basin area with an operational arrangement for water cooperation"/>
    <x v="0"/>
    <x v="31"/>
    <x v="9"/>
    <s v="Data"/>
    <s v="sarah.tiefenauer-linardon@un.org"/>
    <d v="2020-02-14T00:00:00"/>
    <x v="72"/>
    <s v="zipped file"/>
  </r>
  <r>
    <x v="87"/>
    <x v="6"/>
    <s v="6.5.2 Proportion of transboundary basin area with an operational arrangement for water cooperation"/>
    <x v="0"/>
    <x v="31"/>
    <x v="9"/>
    <s v="Storyline"/>
    <s v="sarah.tiefenauer-linardon@un.org"/>
    <d v="2020-02-14T00:00:00"/>
    <x v="72"/>
    <m/>
  </r>
  <r>
    <x v="87"/>
    <x v="6"/>
    <s v="6.5.2 Proportion of transboundary basin area with an operational arrangement for water cooperation"/>
    <x v="0"/>
    <x v="31"/>
    <x v="9"/>
    <s v="Chart"/>
    <s v="sarah.tiefenauer-linardon@un.org"/>
    <d v="2020-02-14T00:00:00"/>
    <x v="72"/>
    <m/>
  </r>
  <r>
    <x v="87"/>
    <x v="6"/>
    <s v="6.5.2 Proportion of transboundary basin area with an operational arrangement for water cooperation"/>
    <x v="0"/>
    <x v="31"/>
    <x v="9"/>
    <s v="Metadata"/>
    <m/>
    <m/>
    <x v="1"/>
    <m/>
  </r>
  <r>
    <x v="88"/>
    <x v="6"/>
    <s v="6.6.1 Change in the extent of water-related ecosystems over time"/>
    <x v="0"/>
    <x v="32"/>
    <x v="39"/>
    <s v="Data"/>
    <s v="dany.ghafari@un.org"/>
    <d v="2020-02-13T00:00:00"/>
    <x v="73"/>
    <m/>
  </r>
  <r>
    <x v="88"/>
    <x v="6"/>
    <s v="6.6.1 Change in the extent of water-related ecosystems over time"/>
    <x v="0"/>
    <x v="32"/>
    <x v="39"/>
    <s v="Storyline"/>
    <s v="dany.ghafari@un.org"/>
    <d v="2020-02-17T00:00:00"/>
    <x v="73"/>
    <m/>
  </r>
  <r>
    <x v="88"/>
    <x v="6"/>
    <s v="6.6.1 Change in the extent of water-related ecosystems over time"/>
    <x v="0"/>
    <x v="32"/>
    <x v="39"/>
    <s v="Chart"/>
    <s v="dany.ghafari@un.org"/>
    <d v="2020-02-17T00:00:00"/>
    <x v="73"/>
    <m/>
  </r>
  <r>
    <x v="88"/>
    <x v="6"/>
    <s v="6.6.1 Change in the extent of water-related ecosystems over time"/>
    <x v="0"/>
    <x v="32"/>
    <x v="39"/>
    <s v="Metadata"/>
    <m/>
    <m/>
    <x v="1"/>
    <m/>
  </r>
  <r>
    <x v="89"/>
    <x v="6"/>
    <s v="6.a.1 Amount of water- and sanitation-related official development assistance that is part of a government-coordinated spending plan"/>
    <x v="0"/>
    <x v="33"/>
    <x v="40"/>
    <s v="Data"/>
    <m/>
    <m/>
    <x v="1"/>
    <m/>
  </r>
  <r>
    <x v="89"/>
    <x v="6"/>
    <s v="6.a.1 Amount of water- and sanitation-related official development assistance that is part of a government-coordinated spending plan"/>
    <x v="0"/>
    <x v="33"/>
    <x v="40"/>
    <s v="Storyline"/>
    <s v="takanem@who.int"/>
    <d v="2020-03-12T00:00:00"/>
    <x v="74"/>
    <m/>
  </r>
  <r>
    <x v="89"/>
    <x v="6"/>
    <s v="6.a.1 Amount of water- and sanitation-related official development assistance that is part of a government-coordinated spending plan"/>
    <x v="0"/>
    <x v="33"/>
    <x v="40"/>
    <s v="Chart"/>
    <s v="takanem@who.int"/>
    <d v="2020-03-12T00:00:00"/>
    <x v="74"/>
    <m/>
  </r>
  <r>
    <x v="89"/>
    <x v="6"/>
    <s v="6.a.1 Amount of water- and sanitation-related official development assistance that is part of a government-coordinated spending plan"/>
    <x v="0"/>
    <x v="33"/>
    <x v="40"/>
    <s v="Metadata"/>
    <m/>
    <m/>
    <x v="1"/>
    <m/>
  </r>
  <r>
    <x v="90"/>
    <x v="6"/>
    <s v="6.b.1 Proportion of local administrative units with established and operational policies and procedures for participation of local communities in water and sanitation management"/>
    <x v="0"/>
    <x v="33"/>
    <x v="8"/>
    <s v="Data"/>
    <m/>
    <m/>
    <x v="1"/>
    <s v="no new data or storyline"/>
  </r>
  <r>
    <x v="90"/>
    <x v="6"/>
    <s v="6.b.1 Proportion of local administrative units with established and operational policies and procedures for participation of local communities in water and sanitation management"/>
    <x v="0"/>
    <x v="33"/>
    <x v="8"/>
    <s v="Storyline"/>
    <s v="takanem@who.int"/>
    <d v="2020-03-20T00:00:00"/>
    <x v="1"/>
    <s v="no new data; updated storyline submitted in 2019"/>
  </r>
  <r>
    <x v="90"/>
    <x v="6"/>
    <s v="6.b.1 Proportion of local administrative units with established and operational policies and procedures for participation of local communities in water and sanitation management"/>
    <x v="0"/>
    <x v="33"/>
    <x v="8"/>
    <s v="Chart"/>
    <s v="takanem@who.int"/>
    <d v="2020-03-20T00:00:00"/>
    <x v="1"/>
    <s v="updated chart submitted in 2019"/>
  </r>
  <r>
    <x v="90"/>
    <x v="6"/>
    <s v="6.b.1 Proportion of local administrative units with established and operational policies and procedures for participation of local communities in water and sanitation management"/>
    <x v="0"/>
    <x v="33"/>
    <x v="8"/>
    <s v="Metadata"/>
    <m/>
    <m/>
    <x v="1"/>
    <m/>
  </r>
  <r>
    <x v="91"/>
    <x v="7"/>
    <s v="7.1.1 Proportion of population with access to electricity"/>
    <x v="0"/>
    <x v="0"/>
    <x v="41"/>
    <s v="Data"/>
    <s v="jbesnard@worldbank.org"/>
    <d v="2020-04-01T00:00:00"/>
    <x v="75"/>
    <m/>
  </r>
  <r>
    <x v="91"/>
    <x v="7"/>
    <s v="7.1.1 Proportion of population with access to electricity"/>
    <x v="0"/>
    <x v="0"/>
    <x v="41"/>
    <s v="Storyline"/>
    <s v="jbesnard@worldbank.org"/>
    <d v="2020-04-01T00:00:00"/>
    <x v="75"/>
    <m/>
  </r>
  <r>
    <x v="91"/>
    <x v="7"/>
    <s v="7.1.1 Proportion of population with access to electricity"/>
    <x v="0"/>
    <x v="0"/>
    <x v="41"/>
    <s v="Chart"/>
    <s v="jbesnard@worldbank.org"/>
    <d v="2020-04-01T00:00:00"/>
    <x v="75"/>
    <m/>
  </r>
  <r>
    <x v="91"/>
    <x v="7"/>
    <s v="7.1.1 Proportion of population with access to electricity"/>
    <x v="0"/>
    <x v="0"/>
    <x v="41"/>
    <s v="Metadata"/>
    <s v="jbesnard@worldbank.org"/>
    <d v="2020-03-26T00:00:00"/>
    <x v="75"/>
    <m/>
  </r>
  <r>
    <x v="92"/>
    <x v="7"/>
    <s v="7.1.2 Proportion of population with primary reliance on clean fuels and technology"/>
    <x v="0"/>
    <x v="12"/>
    <x v="42"/>
    <s v="Data"/>
    <s v="adairrohanih@who.int"/>
    <d v="2020-02-17T00:00:00"/>
    <x v="76"/>
    <m/>
  </r>
  <r>
    <x v="92"/>
    <x v="7"/>
    <s v="7.1.2 Proportion of population with primary reliance on clean fuels and technology"/>
    <x v="0"/>
    <x v="12"/>
    <x v="42"/>
    <s v="Storyline"/>
    <s v="adairrohanih@who.int"/>
    <d v="2020-02-17T00:00:00"/>
    <x v="76"/>
    <m/>
  </r>
  <r>
    <x v="92"/>
    <x v="7"/>
    <s v="7.1.2 Proportion of population with primary reliance on clean fuels and technology"/>
    <x v="0"/>
    <x v="12"/>
    <x v="42"/>
    <s v="Chart"/>
    <s v="adairrohanih@who.int"/>
    <d v="2020-02-17T00:00:00"/>
    <x v="76"/>
    <m/>
  </r>
  <r>
    <x v="92"/>
    <x v="7"/>
    <s v="7.1.2 Proportion of population with primary reliance on clean fuels and technology"/>
    <x v="0"/>
    <x v="12"/>
    <x v="42"/>
    <s v="Metadata"/>
    <s v="adairrohanih@who.int"/>
    <d v="2020-02-17T00:00:00"/>
    <x v="76"/>
    <m/>
  </r>
  <r>
    <x v="93"/>
    <x v="7"/>
    <s v="7.2.1 Renewable energy share in the total final energy consumption"/>
    <x v="0"/>
    <x v="34"/>
    <x v="43"/>
    <s v="Data"/>
    <s v="Francesco.MATTION@iea.org"/>
    <d v="2020-02-14T00:00:00"/>
    <x v="77"/>
    <m/>
  </r>
  <r>
    <x v="93"/>
    <x v="7"/>
    <s v="7.2.1 Renewable energy share in the total final energy consumption"/>
    <x v="0"/>
    <x v="34"/>
    <x v="43"/>
    <s v="Storyline"/>
    <s v="Arthur.CONTEJEAN@iea.org"/>
    <d v="2020-02-14T00:00:00"/>
    <x v="77"/>
    <m/>
  </r>
  <r>
    <x v="93"/>
    <x v="7"/>
    <s v="7.2.1 Renewable energy share in the total final energy consumption"/>
    <x v="0"/>
    <x v="34"/>
    <x v="43"/>
    <s v="Chart"/>
    <s v="Arthur.CONTEJEAN@iea.org"/>
    <d v="2020-02-14T00:00:00"/>
    <x v="77"/>
    <m/>
  </r>
  <r>
    <x v="93"/>
    <x v="7"/>
    <s v="7.2.1 Renewable energy share in the total final energy consumption"/>
    <x v="0"/>
    <x v="34"/>
    <x v="43"/>
    <s v="Metadata"/>
    <s v="Francesco.MATTION@iea.org"/>
    <d v="2020-02-14T00:00:00"/>
    <x v="77"/>
    <m/>
  </r>
  <r>
    <x v="94"/>
    <x v="7"/>
    <s v="7.3.1 Energy intensity measured in terms of primary energy and GDP"/>
    <x v="0"/>
    <x v="35"/>
    <x v="43"/>
    <s v="Data"/>
    <s v="Francesco.MATTION@iea.org"/>
    <d v="2020-02-14T00:00:00"/>
    <x v="78"/>
    <m/>
  </r>
  <r>
    <x v="94"/>
    <x v="7"/>
    <s v="7.3.1 Energy intensity measured in terms of primary energy and GDP"/>
    <x v="0"/>
    <x v="35"/>
    <x v="43"/>
    <s v="Storyline"/>
    <s v="Arthur.CONTEJEAN@iea.org"/>
    <d v="2020-02-18T00:00:00"/>
    <x v="78"/>
    <m/>
  </r>
  <r>
    <x v="94"/>
    <x v="7"/>
    <s v="7.3.1 Energy intensity measured in terms of primary energy and GDP"/>
    <x v="0"/>
    <x v="35"/>
    <x v="43"/>
    <s v="Chart"/>
    <s v="Arthur.CONTEJEAN@iea.org"/>
    <d v="2020-02-18T00:00:00"/>
    <x v="78"/>
    <m/>
  </r>
  <r>
    <x v="94"/>
    <x v="7"/>
    <s v="7.3.1 Energy intensity measured in terms of primary energy and GDP"/>
    <x v="0"/>
    <x v="35"/>
    <x v="43"/>
    <s v="Metadata"/>
    <s v="Francesco.MATTION@iea.org"/>
    <d v="2020-02-14T00:00:00"/>
    <x v="78"/>
    <m/>
  </r>
  <r>
    <x v="95"/>
    <x v="7"/>
    <s v="7.a.1 International financial flows to developing countries in support of clean energy research and development and renewable energy production, including in hybrid systems"/>
    <x v="0"/>
    <x v="36"/>
    <x v="44"/>
    <s v="Data"/>
    <s v="AWhiteman@irena.org"/>
    <d v="2020-02-14T00:00:00"/>
    <x v="79"/>
    <m/>
  </r>
  <r>
    <x v="95"/>
    <x v="7"/>
    <s v="7.a.1 International financial flows to developing countries in support of clean energy research and development and renewable energy production, including in hybrid systems"/>
    <x v="0"/>
    <x v="36"/>
    <x v="44"/>
    <s v="Storyline"/>
    <s v="AWhiteman@irena.org"/>
    <d v="2020-02-14T00:00:00"/>
    <x v="79"/>
    <m/>
  </r>
  <r>
    <x v="95"/>
    <x v="7"/>
    <s v="7.a.1 International financial flows to developing countries in support of clean energy research and development and renewable energy production, including in hybrid systems"/>
    <x v="0"/>
    <x v="36"/>
    <x v="44"/>
    <s v="Chart"/>
    <s v="AWhiteman@irena.org"/>
    <d v="2020-02-14T00:00:00"/>
    <x v="79"/>
    <m/>
  </r>
  <r>
    <x v="95"/>
    <x v="7"/>
    <s v="7.a.1 International financial flows to developing countries in support of clean energy research and development and renewable energy production, including in hybrid systems"/>
    <x v="0"/>
    <x v="36"/>
    <x v="44"/>
    <s v="Metadata"/>
    <m/>
    <m/>
    <x v="1"/>
    <m/>
  </r>
  <r>
    <x v="96"/>
    <x v="7"/>
    <s v="7.b.1 Investments in energy efficiency as a proportion of GDP and the amount of foreign direct investment in financial transfer for infrastructure and technology to sustainable development services"/>
    <x v="2"/>
    <x v="37"/>
    <x v="9"/>
    <s v="Data"/>
    <m/>
    <m/>
    <x v="1"/>
    <m/>
  </r>
  <r>
    <x v="96"/>
    <x v="7"/>
    <s v="7.b.1 Investments in energy efficiency as a proportion of GDP and the amount of foreign direct investment in financial transfer for infrastructure and technology to sustainable development services"/>
    <x v="2"/>
    <x v="37"/>
    <x v="9"/>
    <s v="Storyline"/>
    <m/>
    <m/>
    <x v="1"/>
    <m/>
  </r>
  <r>
    <x v="96"/>
    <x v="7"/>
    <s v="7.b.1 Investments in energy efficiency as a proportion of GDP and the amount of foreign direct investment in financial transfer for infrastructure and technology to sustainable development services"/>
    <x v="2"/>
    <x v="37"/>
    <x v="9"/>
    <s v="Chart"/>
    <m/>
    <m/>
    <x v="1"/>
    <m/>
  </r>
  <r>
    <x v="96"/>
    <x v="7"/>
    <s v="7.b.1 Investments in energy efficiency as a proportion of GDP and the amount of foreign direct investment in financial transfer for infrastructure and technology to sustainable development services"/>
    <x v="2"/>
    <x v="37"/>
    <x v="9"/>
    <s v="Metadata"/>
    <m/>
    <m/>
    <x v="1"/>
    <m/>
  </r>
  <r>
    <x v="97"/>
    <x v="8"/>
    <s v="8.1.1 Annual growth rate of real GDP per capita"/>
    <x v="0"/>
    <x v="38"/>
    <x v="3"/>
    <s v="Data"/>
    <s v="smith33@un.org"/>
    <d v="2020-02-17T00:00:00"/>
    <x v="80"/>
    <m/>
  </r>
  <r>
    <x v="97"/>
    <x v="8"/>
    <s v="8.1.1 Annual growth rate of real GDP per capita"/>
    <x v="0"/>
    <x v="38"/>
    <x v="3"/>
    <s v="Storyline"/>
    <s v="smith33@un.org"/>
    <d v="2020-02-17T00:00:00"/>
    <x v="80"/>
    <m/>
  </r>
  <r>
    <x v="97"/>
    <x v="8"/>
    <s v="8.1.1 Annual growth rate of real GDP per capita"/>
    <x v="0"/>
    <x v="38"/>
    <x v="3"/>
    <s v="Chart"/>
    <s v="smith33@un.org"/>
    <d v="2020-02-17T00:00:00"/>
    <x v="80"/>
    <m/>
  </r>
  <r>
    <x v="97"/>
    <x v="8"/>
    <s v="8.1.1 Annual growth rate of real GDP per capita"/>
    <x v="0"/>
    <x v="38"/>
    <x v="3"/>
    <s v="Metadata"/>
    <s v="smith33@un.org"/>
    <d v="2020-02-17T00:00:00"/>
    <x v="80"/>
    <m/>
  </r>
  <r>
    <x v="98"/>
    <x v="8"/>
    <s v="8.2.1 Annual growth rate of real GDP per employed person"/>
    <x v="0"/>
    <x v="2"/>
    <x v="45"/>
    <s v="Data"/>
    <s v="gammarano@ilo.org"/>
    <d v="2020-02-14T00:00:00"/>
    <x v="81"/>
    <m/>
  </r>
  <r>
    <x v="98"/>
    <x v="8"/>
    <s v="8.2.1 Annual growth rate of real GDP per employed person"/>
    <x v="0"/>
    <x v="2"/>
    <x v="45"/>
    <s v="Storyline"/>
    <s v="gammarano@ilo.org"/>
    <d v="2020-02-14T00:00:00"/>
    <x v="81"/>
    <m/>
  </r>
  <r>
    <x v="98"/>
    <x v="8"/>
    <s v="8.2.1 Annual growth rate of real GDP per employed person"/>
    <x v="0"/>
    <x v="2"/>
    <x v="45"/>
    <s v="Chart"/>
    <s v="gammarano@ilo.org"/>
    <d v="2020-02-14T00:00:00"/>
    <x v="81"/>
    <m/>
  </r>
  <r>
    <x v="98"/>
    <x v="8"/>
    <s v="8.2.1 Annual growth rate of real GDP per employed person"/>
    <x v="0"/>
    <x v="2"/>
    <x v="45"/>
    <s v="Metadata"/>
    <s v="gammarano@ilo.org"/>
    <d v="2020-02-14T00:00:00"/>
    <x v="81"/>
    <m/>
  </r>
  <r>
    <x v="99"/>
    <x v="8"/>
    <s v="8.3.1 Proportion of informal employment in non‑agriculture employment, by sex"/>
    <x v="1"/>
    <x v="2"/>
    <x v="9"/>
    <s v="Data"/>
    <s v="gammarano@ilo.org"/>
    <d v="2020-02-14T00:00:00"/>
    <x v="82"/>
    <m/>
  </r>
  <r>
    <x v="99"/>
    <x v="8"/>
    <s v="8.3.1 Proportion of informal employment in non‑agriculture employment, by sex"/>
    <x v="1"/>
    <x v="2"/>
    <x v="9"/>
    <s v="Storyline"/>
    <s v="gammarano@ilo.org"/>
    <d v="2020-02-14T00:00:00"/>
    <x v="82"/>
    <m/>
  </r>
  <r>
    <x v="99"/>
    <x v="8"/>
    <s v="8.3.1 Proportion of informal employment in non‑agriculture employment, by sex"/>
    <x v="1"/>
    <x v="2"/>
    <x v="9"/>
    <s v="Chart"/>
    <s v="gammarano@ilo.org"/>
    <d v="2020-02-14T00:00:00"/>
    <x v="82"/>
    <m/>
  </r>
  <r>
    <x v="99"/>
    <x v="8"/>
    <s v="8.3.1 Proportion of informal employment in non‑agriculture employment, by sex"/>
    <x v="1"/>
    <x v="2"/>
    <x v="9"/>
    <s v="Metadata"/>
    <s v="gammarano@ilo.org"/>
    <d v="2020-02-14T00:00:00"/>
    <x v="82"/>
    <m/>
  </r>
  <r>
    <x v="100"/>
    <x v="8"/>
    <s v="8.4.1 Material footprint, material footprint per capita, and material footprint per GDP"/>
    <x v="1"/>
    <x v="30"/>
    <x v="19"/>
    <s v="Data"/>
    <m/>
    <m/>
    <x v="1"/>
    <s v="No change since last year"/>
  </r>
  <r>
    <x v="100"/>
    <x v="8"/>
    <s v="8.4.1 Material footprint, material footprint per capita, and material footprint per GDP"/>
    <x v="1"/>
    <x v="30"/>
    <x v="19"/>
    <s v="Storyline"/>
    <s v="dany.ghafari@un.org"/>
    <d v="2020-02-17T00:00:00"/>
    <x v="83"/>
    <s v="zipped file"/>
  </r>
  <r>
    <x v="100"/>
    <x v="8"/>
    <s v="8.4.1 Material footprint, material footprint per capita, and material footprint per GDP"/>
    <x v="1"/>
    <x v="30"/>
    <x v="19"/>
    <s v="Chart"/>
    <s v="dany.ghafari@un.org"/>
    <d v="2020-02-17T00:00:00"/>
    <x v="83"/>
    <s v="zipped file"/>
  </r>
  <r>
    <x v="100"/>
    <x v="8"/>
    <s v="8.4.1 Material footprint, material footprint per capita, and material footprint per GDP"/>
    <x v="1"/>
    <x v="30"/>
    <x v="19"/>
    <s v="Metadata"/>
    <m/>
    <m/>
    <x v="1"/>
    <m/>
  </r>
  <r>
    <x v="101"/>
    <x v="8"/>
    <s v="8.4.2 Domestic material consumption, domestic material consumption per capita, and domestic material consumption per GDP"/>
    <x v="0"/>
    <x v="30"/>
    <x v="19"/>
    <s v="Data"/>
    <m/>
    <m/>
    <x v="1"/>
    <s v="No change since last year"/>
  </r>
  <r>
    <x v="101"/>
    <x v="8"/>
    <s v="8.4.2 Domestic material consumption, domestic material consumption per capita, and domestic material consumption per GDP"/>
    <x v="0"/>
    <x v="30"/>
    <x v="19"/>
    <s v="Storyline"/>
    <s v="dany.ghafari@un.org"/>
    <d v="2020-02-17T00:00:00"/>
    <x v="84"/>
    <s v="zipped file"/>
  </r>
  <r>
    <x v="101"/>
    <x v="8"/>
    <s v="8.4.2 Domestic material consumption, domestic material consumption per capita, and domestic material consumption per GDP"/>
    <x v="0"/>
    <x v="30"/>
    <x v="19"/>
    <s v="Chart"/>
    <s v="dany.ghafari@un.org"/>
    <d v="2020-02-17T00:00:00"/>
    <x v="84"/>
    <s v="zipped file"/>
  </r>
  <r>
    <x v="101"/>
    <x v="8"/>
    <s v="8.4.2 Domestic material consumption, domestic material consumption per capita, and domestic material consumption per GDP"/>
    <x v="0"/>
    <x v="30"/>
    <x v="19"/>
    <s v="Metadata"/>
    <m/>
    <m/>
    <x v="1"/>
    <m/>
  </r>
  <r>
    <x v="102"/>
    <x v="8"/>
    <s v="8.5.1 Average hourly earnings of female and male employees, by occupation, age and persons with disabilities"/>
    <x v="1"/>
    <x v="2"/>
    <x v="9"/>
    <s v="Data"/>
    <s v="gammarano@ilo.org"/>
    <d v="2020-02-14T00:00:00"/>
    <x v="85"/>
    <m/>
  </r>
  <r>
    <x v="102"/>
    <x v="8"/>
    <s v="8.5.1 Average hourly earnings of female and male employees, by occupation, age and persons with disabilities"/>
    <x v="1"/>
    <x v="2"/>
    <x v="9"/>
    <s v="Storyline"/>
    <s v="gammarano@ilo.org"/>
    <d v="2020-02-14T00:00:00"/>
    <x v="85"/>
    <m/>
  </r>
  <r>
    <x v="102"/>
    <x v="8"/>
    <s v="8.5.1 Average hourly earnings of female and male employees, by occupation, age and persons with disabilities"/>
    <x v="1"/>
    <x v="2"/>
    <x v="9"/>
    <s v="Chart"/>
    <s v="gammarano@ilo.org"/>
    <d v="2020-02-14T00:00:00"/>
    <x v="85"/>
    <m/>
  </r>
  <r>
    <x v="102"/>
    <x v="8"/>
    <s v="8.5.1 Average hourly earnings of female and male employees, by occupation, age and persons with disabilities"/>
    <x v="1"/>
    <x v="2"/>
    <x v="9"/>
    <s v="Metadata"/>
    <s v="gammarano@ilo.org"/>
    <d v="2020-02-14T00:00:00"/>
    <x v="85"/>
    <m/>
  </r>
  <r>
    <x v="103"/>
    <x v="8"/>
    <s v="8.5.2 Unemployment rate, by sex, age and persons with disabilities"/>
    <x v="0"/>
    <x v="2"/>
    <x v="9"/>
    <s v="Data"/>
    <s v="gammarano@ilo.org"/>
    <d v="2020-02-14T00:00:00"/>
    <x v="86"/>
    <m/>
  </r>
  <r>
    <x v="103"/>
    <x v="8"/>
    <s v="8.5.2 Unemployment rate, by sex, age and persons with disabilities"/>
    <x v="0"/>
    <x v="2"/>
    <x v="9"/>
    <s v="Storyline"/>
    <s v="gammarano@ilo.org"/>
    <d v="2020-02-14T00:00:00"/>
    <x v="86"/>
    <m/>
  </r>
  <r>
    <x v="103"/>
    <x v="8"/>
    <s v="8.5.2 Unemployment rate, by sex, age and persons with disabilities"/>
    <x v="0"/>
    <x v="2"/>
    <x v="9"/>
    <s v="Chart"/>
    <s v="gammarano@ilo.org"/>
    <d v="2020-02-14T00:00:00"/>
    <x v="86"/>
    <m/>
  </r>
  <r>
    <x v="103"/>
    <x v="8"/>
    <s v="8.5.2 Unemployment rate, by sex, age and persons with disabilities"/>
    <x v="0"/>
    <x v="2"/>
    <x v="9"/>
    <s v="Metadata"/>
    <s v="gammarano@ilo.org"/>
    <d v="2020-02-14T00:00:00"/>
    <x v="86"/>
    <m/>
  </r>
  <r>
    <x v="104"/>
    <x v="8"/>
    <s v="8.6.1 Proportion of youth (aged 15–24 years) not in education, employment or training"/>
    <x v="0"/>
    <x v="2"/>
    <x v="9"/>
    <s v="Data"/>
    <s v="gammarano@ilo.org"/>
    <d v="2020-02-14T00:00:00"/>
    <x v="87"/>
    <m/>
  </r>
  <r>
    <x v="104"/>
    <x v="8"/>
    <s v="8.6.1 Proportion of youth (aged 15–24 years) not in education, employment or training"/>
    <x v="0"/>
    <x v="2"/>
    <x v="9"/>
    <s v="Storyline"/>
    <s v="gammarano@ilo.org"/>
    <d v="2020-02-14T00:00:00"/>
    <x v="87"/>
    <m/>
  </r>
  <r>
    <x v="104"/>
    <x v="8"/>
    <s v="8.6.1 Proportion of youth (aged 15–24 years) not in education, employment or training"/>
    <x v="0"/>
    <x v="2"/>
    <x v="9"/>
    <s v="Chart"/>
    <s v="gammarano@ilo.org"/>
    <d v="2020-02-14T00:00:00"/>
    <x v="87"/>
    <m/>
  </r>
  <r>
    <x v="104"/>
    <x v="8"/>
    <s v="8.6.1 Proportion of youth (aged 15–24 years) not in education, employment or training"/>
    <x v="0"/>
    <x v="2"/>
    <x v="9"/>
    <s v="Metadata"/>
    <s v="gammarano@ilo.org"/>
    <d v="2020-02-14T00:00:00"/>
    <x v="87"/>
    <m/>
  </r>
  <r>
    <x v="105"/>
    <x v="8"/>
    <s v="8.7.1 Proportion and number of children aged 5–17 years engaged in child labour, by sex and age"/>
    <x v="1"/>
    <x v="39"/>
    <x v="9"/>
    <s v="Data"/>
    <s v="ccappa@unicef.org"/>
    <d v="2020-02-14T00:00:00"/>
    <x v="88"/>
    <s v="zipped file"/>
  </r>
  <r>
    <x v="105"/>
    <x v="8"/>
    <s v="8.7.1 Proportion and number of children aged 5–17 years engaged in child labour, by sex and age"/>
    <x v="1"/>
    <x v="39"/>
    <x v="9"/>
    <s v="Storyline"/>
    <s v="ccappa@unicef.org"/>
    <d v="2020-02-14T00:00:00"/>
    <x v="88"/>
    <m/>
  </r>
  <r>
    <x v="105"/>
    <x v="8"/>
    <s v="8.7.1 Proportion and number of children aged 5–17 years engaged in child labour, by sex and age"/>
    <x v="1"/>
    <x v="39"/>
    <x v="9"/>
    <s v="Chart"/>
    <m/>
    <m/>
    <x v="1"/>
    <m/>
  </r>
  <r>
    <x v="105"/>
    <x v="8"/>
    <s v="8.7.1 Proportion and number of children aged 5–17 years engaged in child labour, by sex and age"/>
    <x v="1"/>
    <x v="39"/>
    <x v="9"/>
    <s v="Metadata"/>
    <m/>
    <m/>
    <x v="1"/>
    <m/>
  </r>
  <r>
    <x v="106"/>
    <x v="8"/>
    <s v="8.8.1 Frequency rates of fatal and non-fatal occupational injuries, by sex and migrant status"/>
    <x v="1"/>
    <x v="2"/>
    <x v="9"/>
    <s v="Data"/>
    <s v="gammarano@ilo.org"/>
    <d v="2020-02-14T00:00:00"/>
    <x v="89"/>
    <m/>
  </r>
  <r>
    <x v="106"/>
    <x v="8"/>
    <s v="8.8.1 Frequency rates of fatal and non-fatal occupational injuries, by sex and migrant status"/>
    <x v="1"/>
    <x v="2"/>
    <x v="9"/>
    <s v="Storyline"/>
    <s v="gammarano@ilo.org"/>
    <d v="2020-02-14T00:00:00"/>
    <x v="89"/>
    <m/>
  </r>
  <r>
    <x v="106"/>
    <x v="8"/>
    <s v="8.8.1 Frequency rates of fatal and non-fatal occupational injuries, by sex and migrant status"/>
    <x v="1"/>
    <x v="2"/>
    <x v="9"/>
    <s v="Chart"/>
    <s v="gammarano@ilo.org"/>
    <d v="2020-02-14T00:00:00"/>
    <x v="89"/>
    <m/>
  </r>
  <r>
    <x v="106"/>
    <x v="8"/>
    <s v="8.8.1 Frequency rates of fatal and non-fatal occupational injuries, by sex and migrant status"/>
    <x v="1"/>
    <x v="2"/>
    <x v="9"/>
    <s v="Metadata"/>
    <s v="gammarano@ilo.org"/>
    <d v="2020-02-14T00:00:00"/>
    <x v="89"/>
    <m/>
  </r>
  <r>
    <x v="107"/>
    <x v="8"/>
    <s v="8.8.2 Level of national compliance with labour rights (freedom of association and collective bargaining) based on International Labour Organization (ILO) textual sources and national legislation, by sex and migrant status"/>
    <x v="1"/>
    <x v="2"/>
    <x v="9"/>
    <s v="Data"/>
    <s v="gammarano@ilo.org"/>
    <d v="2020-02-14T00:00:00"/>
    <x v="90"/>
    <m/>
  </r>
  <r>
    <x v="107"/>
    <x v="8"/>
    <s v="8.8.2 Level of national compliance with labour rights (freedom of association and collective bargaining) based on International Labour Organization (ILO) textual sources and national legislation, by sex and migrant status"/>
    <x v="1"/>
    <x v="2"/>
    <x v="9"/>
    <s v="Storyline"/>
    <s v="gammarano@ilo.org"/>
    <d v="2020-02-19T00:00:00"/>
    <x v="90"/>
    <m/>
  </r>
  <r>
    <x v="107"/>
    <x v="8"/>
    <s v="8.8.2 Level of national compliance with labour rights (freedom of association and collective bargaining) based on International Labour Organization (ILO) textual sources and national legislation, by sex and migrant status"/>
    <x v="1"/>
    <x v="2"/>
    <x v="9"/>
    <s v="Chart"/>
    <s v="gammarano@ilo.org"/>
    <d v="2020-02-14T00:00:00"/>
    <x v="90"/>
    <m/>
  </r>
  <r>
    <x v="107"/>
    <x v="8"/>
    <s v="8.8.2 Level of national compliance with labour rights (freedom of association and collective bargaining) based on International Labour Organization (ILO) textual sources and national legislation, by sex and migrant status"/>
    <x v="1"/>
    <x v="2"/>
    <x v="9"/>
    <s v="Metadata"/>
    <m/>
    <m/>
    <x v="1"/>
    <m/>
  </r>
  <r>
    <x v="108"/>
    <x v="8"/>
    <s v="8.9.1 Tourism direct GDP as a proportion of total GDP and in growth rate"/>
    <x v="1"/>
    <x v="40"/>
    <x v="8"/>
    <s v="Data"/>
    <s v="hepstein@unwto.org"/>
    <d v="2020-02-14T00:00:00"/>
    <x v="91"/>
    <m/>
  </r>
  <r>
    <x v="108"/>
    <x v="8"/>
    <s v="8.9.1 Tourism direct GDP as a proportion of total GDP and in growth rate"/>
    <x v="1"/>
    <x v="40"/>
    <x v="8"/>
    <s v="Storyline"/>
    <s v="hepstein@unwto.org"/>
    <d v="2020-02-14T00:00:00"/>
    <x v="91"/>
    <m/>
  </r>
  <r>
    <x v="108"/>
    <x v="8"/>
    <s v="8.9.1 Tourism direct GDP as a proportion of total GDP and in growth rate"/>
    <x v="1"/>
    <x v="40"/>
    <x v="8"/>
    <s v="Chart"/>
    <m/>
    <m/>
    <x v="1"/>
    <m/>
  </r>
  <r>
    <x v="108"/>
    <x v="8"/>
    <s v="8.9.1 Tourism direct GDP as a proportion of total GDP and in growth rate"/>
    <x v="1"/>
    <x v="40"/>
    <x v="8"/>
    <s v="Metadata"/>
    <s v="hepstein@unwto.org"/>
    <d v="2020-02-14T00:00:00"/>
    <x v="91"/>
    <m/>
  </r>
  <r>
    <x v="109"/>
    <x v="8"/>
    <s v="8.9.2 Proportion of jobs in sustainable tourism industries out of total tourism jobs"/>
    <x v="2"/>
    <x v="40"/>
    <x v="9"/>
    <s v="Data"/>
    <m/>
    <m/>
    <x v="1"/>
    <m/>
  </r>
  <r>
    <x v="109"/>
    <x v="8"/>
    <s v="8.9.2 Proportion of jobs in sustainable tourism industries out of total tourism jobs"/>
    <x v="2"/>
    <x v="40"/>
    <x v="9"/>
    <s v="Storyline"/>
    <m/>
    <m/>
    <x v="1"/>
    <m/>
  </r>
  <r>
    <x v="109"/>
    <x v="8"/>
    <s v="8.9.2 Proportion of jobs in sustainable tourism industries out of total tourism jobs"/>
    <x v="2"/>
    <x v="40"/>
    <x v="9"/>
    <s v="Chart"/>
    <m/>
    <m/>
    <x v="1"/>
    <m/>
  </r>
  <r>
    <x v="109"/>
    <x v="8"/>
    <s v="8.9.2 Proportion of jobs in sustainable tourism industries out of total tourism jobs"/>
    <x v="2"/>
    <x v="40"/>
    <x v="9"/>
    <s v="Metadata"/>
    <m/>
    <m/>
    <x v="1"/>
    <m/>
  </r>
  <r>
    <x v="110"/>
    <x v="8"/>
    <s v="8.10.1 (a) Number of commercial bank branches per 100,000 adults and (b) number of automated teller machines (ATMs) per 100,000 adults"/>
    <x v="0"/>
    <x v="41"/>
    <x v="46"/>
    <s v="Data"/>
    <m/>
    <m/>
    <x v="1"/>
    <m/>
  </r>
  <r>
    <x v="110"/>
    <x v="8"/>
    <s v="8.10.1 (a) Number of commercial bank branches per 100,000 adults and (b) number of automated teller machines (ATMs) per 100,000 adults"/>
    <x v="0"/>
    <x v="41"/>
    <x v="46"/>
    <s v="Storyline"/>
    <s v="STAFAS@imf.org"/>
    <d v="2020-02-13T00:00:00"/>
    <x v="92"/>
    <m/>
  </r>
  <r>
    <x v="110"/>
    <x v="8"/>
    <s v="8.10.1 (a) Number of commercial bank branches per 100,000 adults and (b) number of automated teller machines (ATMs) per 100,000 adults"/>
    <x v="0"/>
    <x v="41"/>
    <x v="46"/>
    <s v="Chart"/>
    <s v="STAFAS@imf.org"/>
    <d v="2020-02-13T00:00:00"/>
    <x v="92"/>
    <m/>
  </r>
  <r>
    <x v="110"/>
    <x v="8"/>
    <s v="8.10.1 (a) Number of commercial bank branches per 100,000 adults and (b) number of automated teller machines (ATMs) per 100,000 adults"/>
    <x v="0"/>
    <x v="41"/>
    <x v="46"/>
    <s v="Metadata"/>
    <s v="STAFAS@imf.org"/>
    <d v="2020-02-13T00:00:00"/>
    <x v="92"/>
    <m/>
  </r>
  <r>
    <x v="111"/>
    <x v="8"/>
    <s v="8.10.2 Proportion of adults (15 years and older) with an account at a bank or other financial institution or with a mobile-money-service provider"/>
    <x v="0"/>
    <x v="0"/>
    <x v="46"/>
    <s v="Data"/>
    <m/>
    <m/>
    <x v="1"/>
    <m/>
  </r>
  <r>
    <x v="111"/>
    <x v="8"/>
    <s v="8.10.2 Proportion of adults (15 years and older) with an account at a bank or other financial institution or with a mobile-money-service provider"/>
    <x v="0"/>
    <x v="0"/>
    <x v="46"/>
    <s v="Storyline"/>
    <m/>
    <m/>
    <x v="1"/>
    <m/>
  </r>
  <r>
    <x v="111"/>
    <x v="8"/>
    <s v="8.10.2 Proportion of adults (15 years and older) with an account at a bank or other financial institution or with a mobile-money-service provider"/>
    <x v="0"/>
    <x v="0"/>
    <x v="46"/>
    <s v="Chart"/>
    <m/>
    <m/>
    <x v="1"/>
    <m/>
  </r>
  <r>
    <x v="111"/>
    <x v="8"/>
    <s v="8.10.2 Proportion of adults (15 years and older) with an account at a bank or other financial institution or with a mobile-money-service provider"/>
    <x v="0"/>
    <x v="0"/>
    <x v="46"/>
    <s v="Metadata"/>
    <m/>
    <m/>
    <x v="1"/>
    <m/>
  </r>
  <r>
    <x v="112"/>
    <x v="8"/>
    <s v="8.a.1 Aid for Trade commitments and disbursements"/>
    <x v="0"/>
    <x v="10"/>
    <x v="47"/>
    <s v="Data"/>
    <m/>
    <m/>
    <x v="1"/>
    <m/>
  </r>
  <r>
    <x v="112"/>
    <x v="8"/>
    <s v="8.a.1 Aid for Trade commitments and disbursements"/>
    <x v="0"/>
    <x v="10"/>
    <x v="47"/>
    <s v="Storyline"/>
    <s v="Yasmin.AHMAD@oecd.org"/>
    <d v="2020-02-20T00:00:00"/>
    <x v="93"/>
    <m/>
  </r>
  <r>
    <x v="112"/>
    <x v="8"/>
    <s v="8.a.1 Aid for Trade commitments and disbursements"/>
    <x v="0"/>
    <x v="10"/>
    <x v="47"/>
    <s v="Chart"/>
    <m/>
    <m/>
    <x v="1"/>
    <m/>
  </r>
  <r>
    <x v="112"/>
    <x v="8"/>
    <s v="8.a.1 Aid for Trade commitments and disbursements"/>
    <x v="0"/>
    <x v="10"/>
    <x v="47"/>
    <s v="Metadata"/>
    <m/>
    <m/>
    <x v="1"/>
    <m/>
  </r>
  <r>
    <x v="113"/>
    <x v="8"/>
    <s v="8.b.1 Existence of a developed and operationalized national strategy for youth employment, as a distinct strategy or as part of a national employment strategy"/>
    <x v="1"/>
    <x v="2"/>
    <x v="23"/>
    <s v="Data"/>
    <s v="gammarano@ilo.org"/>
    <d v="2020-02-14T00:00:00"/>
    <x v="94"/>
    <m/>
  </r>
  <r>
    <x v="113"/>
    <x v="8"/>
    <s v="8.b.1 Existence of a developed and operationalized national strategy for youth employment, as a distinct strategy or as part of a national employment strategy"/>
    <x v="1"/>
    <x v="2"/>
    <x v="23"/>
    <s v="Storyline"/>
    <s v="gammarano@ilo.org"/>
    <d v="2020-02-14T00:00:00"/>
    <x v="94"/>
    <m/>
  </r>
  <r>
    <x v="113"/>
    <x v="8"/>
    <s v="8.b.1 Existence of a developed and operationalized national strategy for youth employment, as a distinct strategy or as part of a national employment strategy"/>
    <x v="1"/>
    <x v="2"/>
    <x v="23"/>
    <s v="Chart"/>
    <m/>
    <m/>
    <x v="1"/>
    <m/>
  </r>
  <r>
    <x v="113"/>
    <x v="8"/>
    <s v="8.b.1 Existence of a developed and operationalized national strategy for youth employment, as a distinct strategy or as part of a national employment strategy"/>
    <x v="1"/>
    <x v="2"/>
    <x v="23"/>
    <s v="Metadata"/>
    <m/>
    <m/>
    <x v="1"/>
    <m/>
  </r>
  <r>
    <x v="114"/>
    <x v="9"/>
    <s v="9.1.1 Proportion of the rural population who live within 2 km of an all-season road"/>
    <x v="1"/>
    <x v="0"/>
    <x v="48"/>
    <s v="Data"/>
    <m/>
    <m/>
    <x v="1"/>
    <m/>
  </r>
  <r>
    <x v="114"/>
    <x v="9"/>
    <s v="9.1.1 Proportion of the rural population who live within 2 km of an all-season road"/>
    <x v="1"/>
    <x v="0"/>
    <x v="48"/>
    <s v="Storyline"/>
    <m/>
    <m/>
    <x v="1"/>
    <m/>
  </r>
  <r>
    <x v="114"/>
    <x v="9"/>
    <s v="9.1.1 Proportion of the rural population who live within 2 km of an all-season road"/>
    <x v="1"/>
    <x v="0"/>
    <x v="48"/>
    <s v="Chart"/>
    <m/>
    <m/>
    <x v="1"/>
    <m/>
  </r>
  <r>
    <x v="114"/>
    <x v="9"/>
    <s v="9.1.1 Proportion of the rural population who live within 2 km of an all-season road"/>
    <x v="1"/>
    <x v="0"/>
    <x v="48"/>
    <s v="Metadata"/>
    <m/>
    <m/>
    <x v="1"/>
    <m/>
  </r>
  <r>
    <x v="115"/>
    <x v="9"/>
    <s v="9.1.2 Passenger and freight volumes, by mode of transport"/>
    <x v="0"/>
    <x v="42"/>
    <x v="49"/>
    <s v="Data"/>
    <s v="hassiba.benamara@unctad.org"/>
    <d v="2020-02-27T00:00:00"/>
    <x v="95"/>
    <s v="zipped file"/>
  </r>
  <r>
    <x v="115"/>
    <x v="9"/>
    <s v="9.1.2 Passenger and freight volumes, by mode of transport"/>
    <x v="0"/>
    <x v="42"/>
    <x v="49"/>
    <s v="Storyline"/>
    <s v="ACombes@icao.int"/>
    <d v="2020-03-11T00:00:00"/>
    <x v="95"/>
    <m/>
  </r>
  <r>
    <x v="115"/>
    <x v="9"/>
    <s v="9.1.2 Passenger and freight volumes, by mode of transport"/>
    <x v="0"/>
    <x v="42"/>
    <x v="49"/>
    <s v="Chart"/>
    <m/>
    <m/>
    <x v="1"/>
    <m/>
  </r>
  <r>
    <x v="115"/>
    <x v="9"/>
    <s v="9.1.2 Passenger and freight volumes, by mode of transport"/>
    <x v="0"/>
    <x v="42"/>
    <x v="49"/>
    <s v="Metadata"/>
    <m/>
    <m/>
    <x v="1"/>
    <m/>
  </r>
  <r>
    <x v="116"/>
    <x v="9"/>
    <s v="9.2.1 Manufacturing value added as a proportion of GDP and per capita"/>
    <x v="0"/>
    <x v="43"/>
    <x v="3"/>
    <s v="Data"/>
    <s v="P.KYNCLOVA@unido.org"/>
    <d v="2020-02-14T00:00:00"/>
    <x v="96"/>
    <s v="zipped file"/>
  </r>
  <r>
    <x v="116"/>
    <x v="9"/>
    <s v="9.2.1 Manufacturing value added as a proportion of GDP and per capita"/>
    <x v="0"/>
    <x v="43"/>
    <x v="3"/>
    <s v="Storyline"/>
    <s v="P.KYNCLOVA@unido.org"/>
    <d v="2020-02-14T00:00:00"/>
    <x v="96"/>
    <m/>
  </r>
  <r>
    <x v="116"/>
    <x v="9"/>
    <s v="9.2.1 Manufacturing value added as a proportion of GDP and per capita"/>
    <x v="0"/>
    <x v="43"/>
    <x v="3"/>
    <s v="Chart"/>
    <s v="P.KYNCLOVA@unido.org"/>
    <d v="2020-02-14T00:00:00"/>
    <x v="96"/>
    <m/>
  </r>
  <r>
    <x v="116"/>
    <x v="9"/>
    <s v="9.2.1 Manufacturing value added as a proportion of GDP and per capita"/>
    <x v="0"/>
    <x v="43"/>
    <x v="3"/>
    <s v="Metadata"/>
    <s v="P.KYNCLOVA@unido.org"/>
    <d v="2020-02-14T00:00:00"/>
    <x v="96"/>
    <m/>
  </r>
  <r>
    <x v="117"/>
    <x v="9"/>
    <s v="9.2.2 Manufacturing employment as a proportion of total employment"/>
    <x v="0"/>
    <x v="43"/>
    <x v="9"/>
    <s v="Data"/>
    <s v="P.KYNCLOVA@unido.org"/>
    <d v="2020-02-14T00:00:00"/>
    <x v="97"/>
    <m/>
  </r>
  <r>
    <x v="117"/>
    <x v="9"/>
    <s v="9.2.2 Manufacturing employment as a proportion of total employment"/>
    <x v="0"/>
    <x v="43"/>
    <x v="9"/>
    <s v="Storyline"/>
    <s v="P.KYNCLOVA@unido.org"/>
    <d v="2020-02-14T00:00:00"/>
    <x v="97"/>
    <s v="zipped file"/>
  </r>
  <r>
    <x v="117"/>
    <x v="9"/>
    <s v="9.2.2 Manufacturing employment as a proportion of total employment"/>
    <x v="0"/>
    <x v="43"/>
    <x v="9"/>
    <s v="Chart"/>
    <s v="P.KYNCLOVA@unido.org"/>
    <d v="2020-02-14T00:00:00"/>
    <x v="97"/>
    <m/>
  </r>
  <r>
    <x v="117"/>
    <x v="9"/>
    <s v="9.2.2 Manufacturing employment as a proportion of total employment"/>
    <x v="0"/>
    <x v="43"/>
    <x v="9"/>
    <s v="Metadata"/>
    <s v="P.KYNCLOVA@unido.org"/>
    <d v="2020-02-14T00:00:00"/>
    <x v="97"/>
    <m/>
  </r>
  <r>
    <x v="118"/>
    <x v="9"/>
    <s v="9.3.1 Proportion of small-scale industries in total industry value added"/>
    <x v="1"/>
    <x v="43"/>
    <x v="46"/>
    <s v="Data"/>
    <s v="P.KYNCLOVA@unido.org"/>
    <d v="2020-02-14T00:00:00"/>
    <x v="98"/>
    <m/>
  </r>
  <r>
    <x v="118"/>
    <x v="9"/>
    <s v="9.3.1 Proportion of small-scale industries in total industry value added"/>
    <x v="1"/>
    <x v="43"/>
    <x v="46"/>
    <s v="Storyline"/>
    <s v="P.KYNCLOVA@unido.org"/>
    <d v="2020-02-14T00:00:00"/>
    <x v="98"/>
    <m/>
  </r>
  <r>
    <x v="118"/>
    <x v="9"/>
    <s v="9.3.1 Proportion of small-scale industries in total industry value added"/>
    <x v="1"/>
    <x v="43"/>
    <x v="46"/>
    <s v="Chart"/>
    <m/>
    <m/>
    <x v="1"/>
    <m/>
  </r>
  <r>
    <x v="118"/>
    <x v="9"/>
    <s v="9.3.1 Proportion of small-scale industries in total industry value added"/>
    <x v="1"/>
    <x v="43"/>
    <x v="46"/>
    <s v="Metadata"/>
    <s v="P.KYNCLOVA@unido.org"/>
    <d v="2020-02-14T00:00:00"/>
    <x v="98"/>
    <m/>
  </r>
  <r>
    <x v="119"/>
    <x v="9"/>
    <s v="9.3.2 Proportion of small-scale industries with a loan or line of credit"/>
    <x v="0"/>
    <x v="44"/>
    <x v="46"/>
    <s v="Data"/>
    <s v="P.KYNCLOVA@unido.org"/>
    <d v="2020-02-14T00:00:00"/>
    <x v="99"/>
    <m/>
  </r>
  <r>
    <x v="119"/>
    <x v="9"/>
    <s v="9.3.2 Proportion of small-scale industries with a loan or line of credit"/>
    <x v="0"/>
    <x v="44"/>
    <x v="46"/>
    <s v="Storyline"/>
    <s v="P.KYNCLOVA@unido.org"/>
    <d v="2020-02-14T00:00:00"/>
    <x v="99"/>
    <m/>
  </r>
  <r>
    <x v="119"/>
    <x v="9"/>
    <s v="9.3.2 Proportion of small-scale industries with a loan or line of credit"/>
    <x v="0"/>
    <x v="44"/>
    <x v="46"/>
    <s v="Chart"/>
    <s v="P.KYNCLOVA@unido.org"/>
    <d v="2020-02-14T00:00:00"/>
    <x v="99"/>
    <m/>
  </r>
  <r>
    <x v="119"/>
    <x v="9"/>
    <s v="9.3.2 Proportion of small-scale industries with a loan or line of credit"/>
    <x v="0"/>
    <x v="44"/>
    <x v="46"/>
    <s v="Metadata"/>
    <s v="P.KYNCLOVA@unido.org"/>
    <d v="2020-02-14T00:00:00"/>
    <x v="99"/>
    <m/>
  </r>
  <r>
    <x v="120"/>
    <x v="9"/>
    <s v="9.4.1 CO2 emission per unit of value added"/>
    <x v="0"/>
    <x v="45"/>
    <x v="10"/>
    <s v="Data"/>
    <s v="Francesco.MATTION@iea.org"/>
    <d v="2020-02-14T00:00:00"/>
    <x v="100"/>
    <s v="zipped file"/>
  </r>
  <r>
    <x v="120"/>
    <x v="9"/>
    <s v="9.4.1 CO2 emission per unit of value added"/>
    <x v="0"/>
    <x v="45"/>
    <x v="10"/>
    <s v="Data"/>
    <s v="P.KYNCLOVA@unido.org"/>
    <d v="2020-02-14T00:00:00"/>
    <x v="100"/>
    <m/>
  </r>
  <r>
    <x v="120"/>
    <x v="9"/>
    <s v="9.4.1 CO2 emission per unit of value added"/>
    <x v="0"/>
    <x v="45"/>
    <x v="10"/>
    <s v="Storyline"/>
    <s v="Francesco.MATTION@iea.org"/>
    <d v="2020-02-14T00:00:00"/>
    <x v="100"/>
    <m/>
  </r>
  <r>
    <x v="120"/>
    <x v="9"/>
    <s v="9.4.1 CO2 emission per unit of value added"/>
    <x v="0"/>
    <x v="45"/>
    <x v="10"/>
    <s v="Chart"/>
    <s v="Francesco.MATTION@iea.org"/>
    <d v="2020-02-14T00:00:00"/>
    <x v="100"/>
    <m/>
  </r>
  <r>
    <x v="120"/>
    <x v="9"/>
    <s v="9.4.1 CO2 emission per unit of value added"/>
    <x v="0"/>
    <x v="45"/>
    <x v="10"/>
    <s v="Metadata"/>
    <s v="P.KYNCLOVA@unido.org"/>
    <d v="2020-02-14T00:00:00"/>
    <x v="100"/>
    <m/>
  </r>
  <r>
    <x v="121"/>
    <x v="9"/>
    <s v="9.5.1 Research and development expenditure as a proportion of GDP"/>
    <x v="0"/>
    <x v="20"/>
    <x v="9"/>
    <s v="Data"/>
    <s v="jc.perusia@unesco.org"/>
    <d v="2020-03-02T00:00:00"/>
    <x v="101"/>
    <m/>
  </r>
  <r>
    <x v="121"/>
    <x v="9"/>
    <s v="9.5.1 Research and development expenditure as a proportion of GDP"/>
    <x v="0"/>
    <x v="20"/>
    <x v="9"/>
    <s v="Storyline"/>
    <s v="jc.perusia@unesco.org"/>
    <d v="2020-03-02T00:00:00"/>
    <x v="101"/>
    <m/>
  </r>
  <r>
    <x v="121"/>
    <x v="9"/>
    <s v="9.5.1 Research and development expenditure as a proportion of GDP"/>
    <x v="0"/>
    <x v="20"/>
    <x v="9"/>
    <s v="Chart"/>
    <s v="jc.perusia@unesco.org"/>
    <d v="2020-03-02T00:00:00"/>
    <x v="101"/>
    <m/>
  </r>
  <r>
    <x v="121"/>
    <x v="9"/>
    <s v="9.5.1 Research and development expenditure as a proportion of GDP"/>
    <x v="0"/>
    <x v="20"/>
    <x v="9"/>
    <s v="Metadata"/>
    <m/>
    <m/>
    <x v="1"/>
    <m/>
  </r>
  <r>
    <x v="122"/>
    <x v="9"/>
    <s v="9.5.2 Researchers (in full-time equivalent) per million inhabitants"/>
    <x v="0"/>
    <x v="20"/>
    <x v="9"/>
    <s v="Data"/>
    <s v="jc.perusia@unesco.org"/>
    <d v="2020-03-02T00:00:00"/>
    <x v="102"/>
    <m/>
  </r>
  <r>
    <x v="122"/>
    <x v="9"/>
    <s v="9.5.2 Researchers (in full-time equivalent) per million inhabitants"/>
    <x v="0"/>
    <x v="20"/>
    <x v="9"/>
    <s v="Storyline"/>
    <s v="jc.perusia@unesco.org"/>
    <d v="2020-03-02T00:00:00"/>
    <x v="102"/>
    <m/>
  </r>
  <r>
    <x v="122"/>
    <x v="9"/>
    <s v="9.5.2 Researchers (in full-time equivalent) per million inhabitants"/>
    <x v="0"/>
    <x v="20"/>
    <x v="9"/>
    <s v="Chart"/>
    <s v="jc.perusia@unesco.org"/>
    <d v="2020-03-02T00:00:00"/>
    <x v="102"/>
    <m/>
  </r>
  <r>
    <x v="122"/>
    <x v="9"/>
    <s v="9.5.2 Researchers (in full-time equivalent) per million inhabitants"/>
    <x v="0"/>
    <x v="20"/>
    <x v="9"/>
    <s v="Metadata"/>
    <m/>
    <m/>
    <x v="1"/>
    <m/>
  </r>
  <r>
    <x v="123"/>
    <x v="9"/>
    <s v="9.a.1 Total official international support (official development assistance plus other official flows) to infrastructure"/>
    <x v="0"/>
    <x v="10"/>
    <x v="9"/>
    <s v="Data"/>
    <m/>
    <m/>
    <x v="1"/>
    <m/>
  </r>
  <r>
    <x v="123"/>
    <x v="9"/>
    <s v="9.a.1 Total official international support (official development assistance plus other official flows) to infrastructure"/>
    <x v="0"/>
    <x v="10"/>
    <x v="9"/>
    <s v="Storyline"/>
    <s v="Yasmin.AHMAD@oecd.org"/>
    <d v="2020-02-20T00:00:00"/>
    <x v="103"/>
    <m/>
  </r>
  <r>
    <x v="123"/>
    <x v="9"/>
    <s v="9.a.1 Total official international support (official development assistance plus other official flows) to infrastructure"/>
    <x v="0"/>
    <x v="10"/>
    <x v="9"/>
    <s v="Chart"/>
    <m/>
    <m/>
    <x v="1"/>
    <m/>
  </r>
  <r>
    <x v="123"/>
    <x v="9"/>
    <s v="9.a.1 Total official international support (official development assistance plus other official flows) to infrastructure"/>
    <x v="0"/>
    <x v="10"/>
    <x v="9"/>
    <s v="Metadata"/>
    <m/>
    <m/>
    <x v="1"/>
    <m/>
  </r>
  <r>
    <x v="124"/>
    <x v="9"/>
    <s v="9.b.1 Proportion of medium and high-tech industry value added in total value added"/>
    <x v="0"/>
    <x v="43"/>
    <x v="19"/>
    <s v="Data"/>
    <s v="P.KYNCLOVA@unido.org"/>
    <d v="2020-02-14T00:00:00"/>
    <x v="104"/>
    <m/>
  </r>
  <r>
    <x v="124"/>
    <x v="9"/>
    <s v="9.b.1 Proportion of medium and high-tech industry value added in total value added"/>
    <x v="0"/>
    <x v="43"/>
    <x v="19"/>
    <s v="Storyline"/>
    <s v="P.KYNCLOVA@unido.org"/>
    <d v="2020-02-14T00:00:00"/>
    <x v="104"/>
    <m/>
  </r>
  <r>
    <x v="124"/>
    <x v="9"/>
    <s v="9.b.1 Proportion of medium and high-tech industry value added in total value added"/>
    <x v="0"/>
    <x v="43"/>
    <x v="19"/>
    <s v="Chart"/>
    <s v="P.KYNCLOVA@unido.org"/>
    <d v="2020-02-14T00:00:00"/>
    <x v="104"/>
    <m/>
  </r>
  <r>
    <x v="124"/>
    <x v="9"/>
    <s v="9.b.1 Proportion of medium and high-tech industry value added in total value added"/>
    <x v="0"/>
    <x v="43"/>
    <x v="19"/>
    <s v="Metadata"/>
    <s v="P.KYNCLOVA@unido.org"/>
    <d v="2020-02-14T00:00:00"/>
    <x v="104"/>
    <m/>
  </r>
  <r>
    <x v="125"/>
    <x v="9"/>
    <s v="9.c.1 Proportion of population covered by a mobile network, by technology"/>
    <x v="0"/>
    <x v="27"/>
    <x v="9"/>
    <s v="Data"/>
    <s v="esperanza.magpantay@itu.int"/>
    <d v="2020-02-14T00:00:00"/>
    <x v="105"/>
    <m/>
  </r>
  <r>
    <x v="125"/>
    <x v="9"/>
    <s v="9.c.1 Proportion of population covered by a mobile network, by technology"/>
    <x v="0"/>
    <x v="27"/>
    <x v="9"/>
    <s v="Storyline"/>
    <s v="martin.schaaper@itu.int"/>
    <d v="2020-02-14T00:00:00"/>
    <x v="105"/>
    <m/>
  </r>
  <r>
    <x v="125"/>
    <x v="9"/>
    <s v="9.c.1 Proportion of population covered by a mobile network, by technology"/>
    <x v="0"/>
    <x v="27"/>
    <x v="9"/>
    <s v="Chart"/>
    <s v="martin.schaaper@itu.int"/>
    <d v="2020-02-14T00:00:00"/>
    <x v="105"/>
    <m/>
  </r>
  <r>
    <x v="125"/>
    <x v="9"/>
    <s v="9.c.1 Proportion of population covered by a mobile network, by technology"/>
    <x v="0"/>
    <x v="27"/>
    <x v="9"/>
    <s v="Metadata"/>
    <m/>
    <m/>
    <x v="1"/>
    <m/>
  </r>
  <r>
    <x v="126"/>
    <x v="10"/>
    <s v="10.1.1 Growth rates of household expenditure or income per capita among the bottom 40 per cent of the population and the total population"/>
    <x v="1"/>
    <x v="0"/>
    <x v="9"/>
    <s v="Data"/>
    <s v="userajuddin@worldbank.org"/>
    <d v="2020-03-24T00:00:00"/>
    <x v="106"/>
    <m/>
  </r>
  <r>
    <x v="126"/>
    <x v="10"/>
    <s v="10.1.1 Growth rates of household expenditure or income per capita among the bottom 40 per cent of the population and the total population"/>
    <x v="1"/>
    <x v="0"/>
    <x v="9"/>
    <s v="Storyline"/>
    <m/>
    <m/>
    <x v="1"/>
    <m/>
  </r>
  <r>
    <x v="126"/>
    <x v="10"/>
    <s v="10.1.1 Growth rates of household expenditure or income per capita among the bottom 40 per cent of the population and the total population"/>
    <x v="1"/>
    <x v="0"/>
    <x v="9"/>
    <s v="Chart"/>
    <m/>
    <m/>
    <x v="1"/>
    <m/>
  </r>
  <r>
    <x v="126"/>
    <x v="10"/>
    <s v="10.1.1 Growth rates of household expenditure or income per capita among the bottom 40 per cent of the population and the total population"/>
    <x v="1"/>
    <x v="0"/>
    <x v="9"/>
    <s v="Metadata"/>
    <m/>
    <m/>
    <x v="1"/>
    <m/>
  </r>
  <r>
    <x v="127"/>
    <x v="10"/>
    <s v="10.2.1 Proportion of people living below 50 per cent of median income, by sex, age and persons with disabilities"/>
    <x v="1"/>
    <x v="0"/>
    <x v="9"/>
    <s v="Data"/>
    <m/>
    <m/>
    <x v="1"/>
    <m/>
  </r>
  <r>
    <x v="127"/>
    <x v="10"/>
    <s v="10.2.1 Proportion of people living below 50 per cent of median income, by sex, age and persons with disabilities"/>
    <x v="1"/>
    <x v="0"/>
    <x v="9"/>
    <s v="Storyline"/>
    <m/>
    <m/>
    <x v="1"/>
    <m/>
  </r>
  <r>
    <x v="127"/>
    <x v="10"/>
    <s v="10.2.1 Proportion of people living below 50 per cent of median income, by sex, age and persons with disabilities"/>
    <x v="1"/>
    <x v="0"/>
    <x v="9"/>
    <s v="Chart"/>
    <m/>
    <m/>
    <x v="1"/>
    <m/>
  </r>
  <r>
    <x v="127"/>
    <x v="10"/>
    <s v="10.2.1 Proportion of people living below 50 per cent of median income, by sex, age and persons with disabilities"/>
    <x v="1"/>
    <x v="0"/>
    <x v="9"/>
    <s v="Metadata"/>
    <m/>
    <m/>
    <x v="1"/>
    <m/>
  </r>
  <r>
    <x v="128"/>
    <x v="10"/>
    <s v="10.3.1 Proportion of population reporting having personally felt discriminated against or harassed in the previous 12 months on the basis of a ground of discrimination prohibited under international human rights law"/>
    <x v="1"/>
    <x v="46"/>
    <x v="9"/>
    <s v="Data"/>
    <m/>
    <m/>
    <x v="1"/>
    <m/>
  </r>
  <r>
    <x v="128"/>
    <x v="10"/>
    <s v="10.3.1 Proportion of population reporting having personally felt discriminated against or harassed in the previous 12 months on the basis of a ground of discrimination prohibited under international human rights law"/>
    <x v="1"/>
    <x v="46"/>
    <x v="9"/>
    <s v="Storyline"/>
    <s v="mcebreros@ohchr.org"/>
    <d v="2020-02-20T00:00:00"/>
    <x v="107"/>
    <m/>
  </r>
  <r>
    <x v="128"/>
    <x v="10"/>
    <s v="10.3.1 Proportion of population reporting having personally felt discriminated against or harassed in the previous 12 months on the basis of a ground of discrimination prohibited under international human rights law"/>
    <x v="1"/>
    <x v="46"/>
    <x v="9"/>
    <s v="Chart"/>
    <m/>
    <m/>
    <x v="1"/>
    <m/>
  </r>
  <r>
    <x v="128"/>
    <x v="10"/>
    <s v="10.3.1 Proportion of population reporting having personally felt discriminated against or harassed in the previous 12 months on the basis of a ground of discrimination prohibited under international human rights law"/>
    <x v="1"/>
    <x v="46"/>
    <x v="9"/>
    <s v="Metadata"/>
    <m/>
    <m/>
    <x v="1"/>
    <m/>
  </r>
  <r>
    <x v="129"/>
    <x v="10"/>
    <s v="10.4.1 Labour share of GDP, comprising wages and social protection transfers"/>
    <x v="1"/>
    <x v="2"/>
    <x v="50"/>
    <s v="Data"/>
    <s v="gammarano@ilo.org"/>
    <d v="2020-02-14T00:00:00"/>
    <x v="108"/>
    <m/>
  </r>
  <r>
    <x v="129"/>
    <x v="10"/>
    <s v="10.4.1 Labour share of GDP, comprising wages and social protection transfers"/>
    <x v="1"/>
    <x v="2"/>
    <x v="50"/>
    <s v="Storyline"/>
    <s v="gammarano@ilo.org"/>
    <d v="2020-02-14T00:00:00"/>
    <x v="108"/>
    <m/>
  </r>
  <r>
    <x v="129"/>
    <x v="10"/>
    <s v="10.4.1 Labour share of GDP, comprising wages and social protection transfers"/>
    <x v="1"/>
    <x v="2"/>
    <x v="50"/>
    <s v="Chart"/>
    <m/>
    <m/>
    <x v="1"/>
    <m/>
  </r>
  <r>
    <x v="129"/>
    <x v="10"/>
    <s v="10.4.1 Labour share of GDP, comprising wages and social protection transfers"/>
    <x v="1"/>
    <x v="2"/>
    <x v="50"/>
    <s v="Metadata"/>
    <s v="gammarano@ilo.org"/>
    <d v="2020-02-14T00:00:00"/>
    <x v="108"/>
    <m/>
  </r>
  <r>
    <x v="130"/>
    <x v="10"/>
    <s v="10.5.1 Financial Soundness Indicators"/>
    <x v="0"/>
    <x v="41"/>
    <x v="9"/>
    <s v="Data"/>
    <m/>
    <m/>
    <x v="1"/>
    <m/>
  </r>
  <r>
    <x v="130"/>
    <x v="10"/>
    <s v="10.5.1 Financial Soundness Indicators"/>
    <x v="0"/>
    <x v="41"/>
    <x v="9"/>
    <s v="Storyline"/>
    <s v="PKhay@imf.org"/>
    <d v="2020-02-14T00:00:00"/>
    <x v="109"/>
    <m/>
  </r>
  <r>
    <x v="130"/>
    <x v="10"/>
    <s v="10.5.1 Financial Soundness Indicators"/>
    <x v="0"/>
    <x v="41"/>
    <x v="9"/>
    <s v="Chart"/>
    <s v="PKhay@imf.org"/>
    <d v="2020-02-14T00:00:00"/>
    <x v="109"/>
    <m/>
  </r>
  <r>
    <x v="130"/>
    <x v="10"/>
    <s v="10.5.1 Financial Soundness Indicators"/>
    <x v="0"/>
    <x v="41"/>
    <x v="9"/>
    <s v="Metadata"/>
    <m/>
    <m/>
    <x v="1"/>
    <m/>
  </r>
  <r>
    <x v="131"/>
    <x v="10"/>
    <s v="10.6.1 Proportion of members and voting rights of developing countries in international organizations"/>
    <x v="0"/>
    <x v="47"/>
    <x v="9"/>
    <s v="Data"/>
    <m/>
    <m/>
    <x v="1"/>
    <m/>
  </r>
  <r>
    <x v="131"/>
    <x v="10"/>
    <s v="10.6.1 Proportion of members and voting rights of developing countries in international organizations"/>
    <x v="0"/>
    <x v="47"/>
    <x v="9"/>
    <s v="Storyline"/>
    <m/>
    <m/>
    <x v="1"/>
    <m/>
  </r>
  <r>
    <x v="131"/>
    <x v="10"/>
    <s v="10.6.1 Proportion of members and voting rights of developing countries in international organizations"/>
    <x v="0"/>
    <x v="47"/>
    <x v="9"/>
    <s v="Chart"/>
    <m/>
    <m/>
    <x v="1"/>
    <m/>
  </r>
  <r>
    <x v="131"/>
    <x v="10"/>
    <s v="10.6.1 Proportion of members and voting rights of developing countries in international organizations"/>
    <x v="0"/>
    <x v="47"/>
    <x v="9"/>
    <s v="Metadata"/>
    <m/>
    <m/>
    <x v="1"/>
    <m/>
  </r>
  <r>
    <x v="132"/>
    <x v="10"/>
    <s v="10.7.1 Recruitment cost borne by employee as a proportion of monthly income earned in country of destination"/>
    <x v="1"/>
    <x v="48"/>
    <x v="9"/>
    <s v="Data"/>
    <m/>
    <m/>
    <x v="1"/>
    <m/>
  </r>
  <r>
    <x v="132"/>
    <x v="10"/>
    <s v="10.7.1 Recruitment cost borne by employee as a proportion of monthly income earned in country of destination"/>
    <x v="1"/>
    <x v="48"/>
    <x v="9"/>
    <s v="Storyline"/>
    <m/>
    <m/>
    <x v="1"/>
    <m/>
  </r>
  <r>
    <x v="132"/>
    <x v="10"/>
    <s v="10.7.1 Recruitment cost borne by employee as a proportion of monthly income earned in country of destination"/>
    <x v="1"/>
    <x v="48"/>
    <x v="9"/>
    <s v="Chart"/>
    <m/>
    <m/>
    <x v="1"/>
    <m/>
  </r>
  <r>
    <x v="132"/>
    <x v="10"/>
    <s v="10.7.1 Recruitment cost borne by employee as a proportion of monthly income earned in country of destination"/>
    <x v="1"/>
    <x v="48"/>
    <x v="9"/>
    <s v="Metadata"/>
    <m/>
    <m/>
    <x v="1"/>
    <m/>
  </r>
  <r>
    <x v="133"/>
    <x v="10"/>
    <s v="10.7.2 Number of countries with migration policies that facilitate orderly, safe, regular and responsible migration and mobility of people"/>
    <x v="1"/>
    <x v="49"/>
    <x v="51"/>
    <s v="Data"/>
    <s v="menozzi@un.org"/>
    <d v="2020-02-14T00:00:00"/>
    <x v="110"/>
    <m/>
  </r>
  <r>
    <x v="133"/>
    <x v="10"/>
    <s v="10.7.2 Number of countries with migration policies that facilitate orderly, safe, regular and responsible migration and mobility of people"/>
    <x v="1"/>
    <x v="49"/>
    <x v="51"/>
    <s v="Storyline"/>
    <s v="menozzi@un.org"/>
    <d v="2020-02-14T00:00:00"/>
    <x v="110"/>
    <m/>
  </r>
  <r>
    <x v="133"/>
    <x v="10"/>
    <s v="10.7.2 Number of countries with migration policies that facilitate orderly, safe, regular and responsible migration and mobility of people"/>
    <x v="1"/>
    <x v="49"/>
    <x v="51"/>
    <s v="Chart"/>
    <s v="menozzi@un.org"/>
    <d v="2020-02-14T00:00:00"/>
    <x v="110"/>
    <m/>
  </r>
  <r>
    <x v="133"/>
    <x v="10"/>
    <s v="10.7.2 Number of countries with migration policies that facilitate orderly, safe, regular and responsible migration and mobility of people"/>
    <x v="1"/>
    <x v="49"/>
    <x v="51"/>
    <s v="Metadata"/>
    <m/>
    <m/>
    <x v="1"/>
    <m/>
  </r>
  <r>
    <x v="134"/>
    <x v="10"/>
    <s v="10.a.1 Proportion of tariff lines applied to imports from least developed countries and developing countries with zero-tariff"/>
    <x v="0"/>
    <x v="50"/>
    <x v="9"/>
    <s v="Data"/>
    <s v="befecadu@intracen.org"/>
    <d v="2020-03-11T00:00:00"/>
    <x v="111"/>
    <m/>
  </r>
  <r>
    <x v="134"/>
    <x v="10"/>
    <s v="10.a.1 Proportion of tariff lines applied to imports from least developed countries and developing countries with zero-tariff"/>
    <x v="0"/>
    <x v="50"/>
    <x v="9"/>
    <s v="Storyline"/>
    <s v="befecadu@intracen.org"/>
    <d v="2020-03-11T00:00:00"/>
    <x v="111"/>
    <m/>
  </r>
  <r>
    <x v="134"/>
    <x v="10"/>
    <s v="10.a.1 Proportion of tariff lines applied to imports from least developed countries and developing countries with zero-tariff"/>
    <x v="0"/>
    <x v="50"/>
    <x v="9"/>
    <s v="Chart"/>
    <s v="befecadu@intracen.org"/>
    <d v="2020-03-11T00:00:00"/>
    <x v="111"/>
    <m/>
  </r>
  <r>
    <x v="134"/>
    <x v="10"/>
    <s v="10.a.1 Proportion of tariff lines applied to imports from least developed countries and developing countries with zero-tariff"/>
    <x v="0"/>
    <x v="50"/>
    <x v="9"/>
    <s v="Metadata"/>
    <m/>
    <m/>
    <x v="1"/>
    <m/>
  </r>
  <r>
    <x v="135"/>
    <x v="10"/>
    <s v="10.b.1 Total resource flows for development, by recipient and donor countries and type of flow (e.g. official development assistance, foreign direct investment and other flows)"/>
    <x v="5"/>
    <x v="10"/>
    <x v="9"/>
    <s v="Data"/>
    <m/>
    <m/>
    <x v="1"/>
    <m/>
  </r>
  <r>
    <x v="135"/>
    <x v="10"/>
    <s v="10.b.1 Total resource flows for development, by recipient and donor countries and type of flow (e.g. official development assistance, foreign direct investment and other flows)"/>
    <x v="5"/>
    <x v="10"/>
    <x v="9"/>
    <s v="Storyline"/>
    <s v="Yasmin.AHMAD@oecd.org"/>
    <d v="2020-02-20T00:00:00"/>
    <x v="112"/>
    <m/>
  </r>
  <r>
    <x v="135"/>
    <x v="10"/>
    <s v="10.b.1 Total resource flows for development, by recipient and donor countries and type of flow (e.g. official development assistance, foreign direct investment and other flows)"/>
    <x v="5"/>
    <x v="10"/>
    <x v="9"/>
    <s v="Chart"/>
    <m/>
    <m/>
    <x v="1"/>
    <m/>
  </r>
  <r>
    <x v="135"/>
    <x v="10"/>
    <s v="10.b.1 Total resource flows for development, by recipient and donor countries and type of flow (e.g. official development assistance, foreign direct investment and other flows)"/>
    <x v="5"/>
    <x v="10"/>
    <x v="9"/>
    <s v="Metadata"/>
    <m/>
    <m/>
    <x v="1"/>
    <m/>
  </r>
  <r>
    <x v="136"/>
    <x v="10"/>
    <s v="10.c.1 Remittance costs as a proportion of the amount remitted"/>
    <x v="0"/>
    <x v="0"/>
    <x v="9"/>
    <s v="Data"/>
    <m/>
    <m/>
    <x v="1"/>
    <m/>
  </r>
  <r>
    <x v="136"/>
    <x v="10"/>
    <s v="10.c.1 Remittance costs as a proportion of the amount remitted"/>
    <x v="0"/>
    <x v="0"/>
    <x v="9"/>
    <s v="Storyline"/>
    <m/>
    <m/>
    <x v="1"/>
    <m/>
  </r>
  <r>
    <x v="136"/>
    <x v="10"/>
    <s v="10.c.1 Remittance costs as a proportion of the amount remitted"/>
    <x v="0"/>
    <x v="0"/>
    <x v="9"/>
    <s v="Chart"/>
    <m/>
    <m/>
    <x v="1"/>
    <m/>
  </r>
  <r>
    <x v="136"/>
    <x v="10"/>
    <s v="10.c.1 Remittance costs as a proportion of the amount remitted"/>
    <x v="0"/>
    <x v="0"/>
    <x v="9"/>
    <s v="Metadata"/>
    <m/>
    <m/>
    <x v="1"/>
    <m/>
  </r>
  <r>
    <x v="137"/>
    <x v="11"/>
    <s v="11.1.1 Proportion of urban population living in slums, informal settlements or inadequate housing"/>
    <x v="0"/>
    <x v="3"/>
    <x v="8"/>
    <s v="Data"/>
    <m/>
    <m/>
    <x v="1"/>
    <m/>
  </r>
  <r>
    <x v="137"/>
    <x v="11"/>
    <s v="11.1.1 Proportion of urban population living in slums, informal settlements or inadequate housing"/>
    <x v="0"/>
    <x v="3"/>
    <x v="8"/>
    <s v="Storyline"/>
    <s v="robert.ndugwa@un.org"/>
    <d v="2020-03-30T00:00:00"/>
    <x v="113"/>
    <m/>
  </r>
  <r>
    <x v="137"/>
    <x v="11"/>
    <s v="11.1.1 Proportion of urban population living in slums, informal settlements or inadequate housing"/>
    <x v="0"/>
    <x v="3"/>
    <x v="8"/>
    <s v="Chart"/>
    <s v="robert.ndugwa@un.org"/>
    <d v="2020-03-30T00:00:00"/>
    <x v="113"/>
    <m/>
  </r>
  <r>
    <x v="137"/>
    <x v="11"/>
    <s v="11.1.1 Proportion of urban population living in slums, informal settlements or inadequate housing"/>
    <x v="0"/>
    <x v="3"/>
    <x v="8"/>
    <s v="Metadata"/>
    <m/>
    <m/>
    <x v="1"/>
    <m/>
  </r>
  <r>
    <x v="138"/>
    <x v="11"/>
    <s v="11.2.1 Proportion of population that has convenient access to public transport, by sex, age and persons with disabilities"/>
    <x v="1"/>
    <x v="3"/>
    <x v="52"/>
    <s v="Data"/>
    <m/>
    <m/>
    <x v="1"/>
    <m/>
  </r>
  <r>
    <x v="138"/>
    <x v="11"/>
    <s v="11.2.1 Proportion of population that has convenient access to public transport, by sex, age and persons with disabilities"/>
    <x v="1"/>
    <x v="3"/>
    <x v="52"/>
    <s v="Storyline"/>
    <s v="robert.ndugwa@un.org"/>
    <d v="2020-03-31T00:00:00"/>
    <x v="114"/>
    <m/>
  </r>
  <r>
    <x v="138"/>
    <x v="11"/>
    <s v="11.2.1 Proportion of population that has convenient access to public transport, by sex, age and persons with disabilities"/>
    <x v="1"/>
    <x v="3"/>
    <x v="52"/>
    <s v="Chart"/>
    <s v="robert.ndugwa@un.org"/>
    <d v="2020-03-31T00:00:00"/>
    <x v="114"/>
    <m/>
  </r>
  <r>
    <x v="138"/>
    <x v="11"/>
    <s v="11.2.1 Proportion of population that has convenient access to public transport, by sex, age and persons with disabilities"/>
    <x v="1"/>
    <x v="3"/>
    <x v="52"/>
    <s v="Metadata"/>
    <m/>
    <m/>
    <x v="1"/>
    <m/>
  </r>
  <r>
    <x v="139"/>
    <x v="11"/>
    <s v="11.3.1 Ratio of land consumption rate to population growth rate"/>
    <x v="1"/>
    <x v="3"/>
    <x v="8"/>
    <s v="Data"/>
    <m/>
    <m/>
    <x v="1"/>
    <m/>
  </r>
  <r>
    <x v="139"/>
    <x v="11"/>
    <s v="11.3.1 Ratio of land consumption rate to population growth rate"/>
    <x v="1"/>
    <x v="3"/>
    <x v="8"/>
    <s v="Storyline"/>
    <s v="robert.ndugwa@un.org"/>
    <d v="2020-03-31T00:00:00"/>
    <x v="115"/>
    <m/>
  </r>
  <r>
    <x v="139"/>
    <x v="11"/>
    <s v="11.3.1 Ratio of land consumption rate to population growth rate"/>
    <x v="1"/>
    <x v="3"/>
    <x v="8"/>
    <s v="Chart"/>
    <s v="robert.ndugwa@un.org"/>
    <d v="2020-03-31T00:00:00"/>
    <x v="115"/>
    <m/>
  </r>
  <r>
    <x v="139"/>
    <x v="11"/>
    <s v="11.3.1 Ratio of land consumption rate to population growth rate"/>
    <x v="1"/>
    <x v="3"/>
    <x v="8"/>
    <s v="Metadata"/>
    <m/>
    <m/>
    <x v="1"/>
    <m/>
  </r>
  <r>
    <x v="140"/>
    <x v="11"/>
    <s v="11.3.2 Proportion of cities with a direct participation structure of civil society in urban planning and management that operate regularly and democratically"/>
    <x v="1"/>
    <x v="3"/>
    <x v="9"/>
    <s v="Data"/>
    <m/>
    <m/>
    <x v="1"/>
    <m/>
  </r>
  <r>
    <x v="140"/>
    <x v="11"/>
    <s v="11.3.2 Proportion of cities with a direct participation structure of civil society in urban planning and management that operate regularly and democratically"/>
    <x v="1"/>
    <x v="3"/>
    <x v="9"/>
    <s v="Storyline"/>
    <s v="robert.ndugwa@un.org"/>
    <d v="2020-03-31T00:00:00"/>
    <x v="116"/>
    <m/>
  </r>
  <r>
    <x v="140"/>
    <x v="11"/>
    <s v="11.3.2 Proportion of cities with a direct participation structure of civil society in urban planning and management that operate regularly and democratically"/>
    <x v="1"/>
    <x v="3"/>
    <x v="9"/>
    <s v="Chart"/>
    <s v="robert.ndugwa@un.org"/>
    <d v="2020-03-31T00:00:00"/>
    <x v="116"/>
    <m/>
  </r>
  <r>
    <x v="140"/>
    <x v="11"/>
    <s v="11.3.2 Proportion of cities with a direct participation structure of civil society in urban planning and management that operate regularly and democratically"/>
    <x v="1"/>
    <x v="3"/>
    <x v="9"/>
    <s v="Metadata"/>
    <m/>
    <m/>
    <x v="1"/>
    <m/>
  </r>
  <r>
    <x v="141"/>
    <x v="11"/>
    <s v="11.4.1 Total expenditure (public and private) per capita spent on the preservation, protection and conservation of all cultural and natural heritage, by type of heritage (cultural, natural, mixed and World Heritage Centre designation), level of government (national, regional and local/municipal), type of expenditure (operating expenditure/investment) and type of private funding (donations in kind, private non-profit sector and sponsorship)"/>
    <x v="1"/>
    <x v="20"/>
    <x v="53"/>
    <s v="Data"/>
    <m/>
    <m/>
    <x v="1"/>
    <m/>
  </r>
  <r>
    <x v="141"/>
    <x v="11"/>
    <s v="11.4.1 Total expenditure (public and private) per capita spent on the preservation, protection and conservation of all cultural and natural heritage, by type of heritage (cultural, natural, mixed and World Heritage Centre designation), level of government (national, regional and local/municipal), type of expenditure (operating expenditure/investment) and type of private funding (donations in kind, private non-profit sector and sponsorship)"/>
    <x v="1"/>
    <x v="20"/>
    <x v="53"/>
    <s v="Storyline"/>
    <m/>
    <m/>
    <x v="1"/>
    <m/>
  </r>
  <r>
    <x v="141"/>
    <x v="11"/>
    <s v="11.4.1 Total expenditure (public and private) per capita spent on the preservation, protection and conservation of all cultural and natural heritage, by type of heritage (cultural, natural, mixed and World Heritage Centre designation), level of government (national, regional and local/municipal), type of expenditure (operating expenditure/investment) and type of private funding (donations in kind, private non-profit sector and sponsorship)"/>
    <x v="1"/>
    <x v="20"/>
    <x v="53"/>
    <s v="Chart"/>
    <m/>
    <m/>
    <x v="1"/>
    <m/>
  </r>
  <r>
    <x v="141"/>
    <x v="11"/>
    <s v="11.4.1 Total expenditure (public and private) per capita spent on the preservation, protection and conservation of all cultural and natural heritage, by type of heritage (cultural, natural, mixed and World Heritage Centre designation), level of government (national, regional and local/municipal), type of expenditure (operating expenditure/investment) and type of private funding (donations in kind, private non-profit sector and sponsorship)"/>
    <x v="1"/>
    <x v="20"/>
    <x v="53"/>
    <s v="Metadata"/>
    <m/>
    <m/>
    <x v="1"/>
    <m/>
  </r>
  <r>
    <x v="142"/>
    <x v="11"/>
    <s v="11.5.1 Number of deaths, missing persons and directly affected persons attributed to disasters per 100,000 population"/>
    <x v="1"/>
    <x v="5"/>
    <x v="54"/>
    <s v="Data"/>
    <m/>
    <m/>
    <x v="1"/>
    <m/>
  </r>
  <r>
    <x v="142"/>
    <x v="11"/>
    <s v="11.5.1 Number of deaths, missing persons and directly affected persons attributed to disasters per 100,000 population"/>
    <x v="1"/>
    <x v="5"/>
    <x v="54"/>
    <s v="Storyline"/>
    <s v="sengupta@un.org"/>
    <d v="2020-03-02T00:00:00"/>
    <x v="117"/>
    <m/>
  </r>
  <r>
    <x v="142"/>
    <x v="11"/>
    <s v="11.5.1 Number of deaths, missing persons and directly affected persons attributed to disasters per 100,000 population"/>
    <x v="1"/>
    <x v="5"/>
    <x v="54"/>
    <s v="Chart"/>
    <m/>
    <m/>
    <x v="1"/>
    <m/>
  </r>
  <r>
    <x v="142"/>
    <x v="11"/>
    <s v="11.5.1 Number of deaths, missing persons and directly affected persons attributed to disasters per 100,000 population"/>
    <x v="1"/>
    <x v="5"/>
    <x v="54"/>
    <s v="Metadata"/>
    <m/>
    <m/>
    <x v="1"/>
    <m/>
  </r>
  <r>
    <x v="143"/>
    <x v="11"/>
    <s v="11.5.2 Direct economic loss in relation to global GDP, damage to critical infrastructure and number of disruptions to basic services, attributed to disasters"/>
    <x v="1"/>
    <x v="5"/>
    <x v="8"/>
    <s v="Data"/>
    <m/>
    <m/>
    <x v="1"/>
    <m/>
  </r>
  <r>
    <x v="143"/>
    <x v="11"/>
    <s v="11.5.2 Direct economic loss in relation to global GDP, damage to critical infrastructure and number of disruptions to basic services, attributed to disasters"/>
    <x v="1"/>
    <x v="5"/>
    <x v="8"/>
    <s v="Storyline"/>
    <s v="sengupta@un.org"/>
    <d v="2020-03-02T00:00:00"/>
    <x v="118"/>
    <m/>
  </r>
  <r>
    <x v="143"/>
    <x v="11"/>
    <s v="11.5.2 Direct economic loss in relation to global GDP, damage to critical infrastructure and number of disruptions to basic services, attributed to disasters"/>
    <x v="1"/>
    <x v="5"/>
    <x v="8"/>
    <s v="Chart"/>
    <m/>
    <m/>
    <x v="1"/>
    <m/>
  </r>
  <r>
    <x v="143"/>
    <x v="11"/>
    <s v="11.5.2 Direct economic loss in relation to global GDP, damage to critical infrastructure and number of disruptions to basic services, attributed to disasters"/>
    <x v="1"/>
    <x v="5"/>
    <x v="8"/>
    <s v="Metadata"/>
    <m/>
    <m/>
    <x v="1"/>
    <m/>
  </r>
  <r>
    <x v="144"/>
    <x v="11"/>
    <s v="11.6.1 Proportion of urban solid waste regularly collected and with adequate final discharge out of total urban solid waste generated, by cities"/>
    <x v="1"/>
    <x v="51"/>
    <x v="8"/>
    <s v="Data"/>
    <m/>
    <m/>
    <x v="1"/>
    <m/>
  </r>
  <r>
    <x v="144"/>
    <x v="11"/>
    <s v="11.6.1 Proportion of urban solid waste regularly collected and with adequate final discharge out of total urban solid waste generated, by cities"/>
    <x v="1"/>
    <x v="51"/>
    <x v="8"/>
    <s v="Storyline"/>
    <m/>
    <m/>
    <x v="1"/>
    <m/>
  </r>
  <r>
    <x v="144"/>
    <x v="11"/>
    <s v="11.6.1 Proportion of urban solid waste regularly collected and with adequate final discharge out of total urban solid waste generated, by cities"/>
    <x v="1"/>
    <x v="51"/>
    <x v="8"/>
    <s v="Chart"/>
    <m/>
    <m/>
    <x v="1"/>
    <m/>
  </r>
  <r>
    <x v="144"/>
    <x v="11"/>
    <s v="11.6.1 Proportion of urban solid waste regularly collected and with adequate final discharge out of total urban solid waste generated, by cities"/>
    <x v="1"/>
    <x v="51"/>
    <x v="8"/>
    <s v="Metadata"/>
    <m/>
    <m/>
    <x v="1"/>
    <m/>
  </r>
  <r>
    <x v="145"/>
    <x v="11"/>
    <s v="11.6.2 Annual mean levels of fine particulate matter (e.g. PM2.5 and PM10) in cities (population weighted)"/>
    <x v="0"/>
    <x v="12"/>
    <x v="55"/>
    <s v="Data"/>
    <s v="bonjourso@who.int"/>
    <d v="2020-02-18T00:00:00"/>
    <x v="119"/>
    <m/>
  </r>
  <r>
    <x v="145"/>
    <x v="11"/>
    <s v="11.6.2 Annual mean levels of fine particulate matter (e.g. PM2.5 and PM10) in cities (population weighted)"/>
    <x v="0"/>
    <x v="12"/>
    <x v="55"/>
    <s v="Storyline"/>
    <s v="bonjourso@who.int"/>
    <d v="2020-02-18T00:00:00"/>
    <x v="119"/>
    <m/>
  </r>
  <r>
    <x v="145"/>
    <x v="11"/>
    <s v="11.6.2 Annual mean levels of fine particulate matter (e.g. PM2.5 and PM10) in cities (population weighted)"/>
    <x v="0"/>
    <x v="12"/>
    <x v="55"/>
    <s v="Chart"/>
    <s v="bonjourso@who.int"/>
    <d v="2020-02-18T00:00:00"/>
    <x v="119"/>
    <s v="zipped file"/>
  </r>
  <r>
    <x v="145"/>
    <x v="11"/>
    <s v="11.6.2 Annual mean levels of fine particulate matter (e.g. PM2.5 and PM10) in cities (population weighted)"/>
    <x v="0"/>
    <x v="12"/>
    <x v="55"/>
    <s v="Metadata"/>
    <m/>
    <m/>
    <x v="1"/>
    <m/>
  </r>
  <r>
    <x v="146"/>
    <x v="11"/>
    <s v="11.7.1 Average share of the built-up area of cities that is open space for public use for all, by sex, age and persons with disabilities"/>
    <x v="1"/>
    <x v="3"/>
    <x v="9"/>
    <s v="Data"/>
    <m/>
    <m/>
    <x v="1"/>
    <m/>
  </r>
  <r>
    <x v="146"/>
    <x v="11"/>
    <s v="11.7.1 Average share of the built-up area of cities that is open space for public use for all, by sex, age and persons with disabilities"/>
    <x v="1"/>
    <x v="3"/>
    <x v="9"/>
    <s v="Storyline"/>
    <s v="robert.ndugwa@un.org"/>
    <d v="2020-03-31T00:00:00"/>
    <x v="120"/>
    <m/>
  </r>
  <r>
    <x v="146"/>
    <x v="11"/>
    <s v="11.7.1 Average share of the built-up area of cities that is open space for public use for all, by sex, age and persons with disabilities"/>
    <x v="1"/>
    <x v="3"/>
    <x v="9"/>
    <s v="Chart"/>
    <s v="robert.ndugwa@un.org"/>
    <d v="2020-03-31T00:00:00"/>
    <x v="120"/>
    <m/>
  </r>
  <r>
    <x v="146"/>
    <x v="11"/>
    <s v="11.7.1 Average share of the built-up area of cities that is open space for public use for all, by sex, age and persons with disabilities"/>
    <x v="1"/>
    <x v="3"/>
    <x v="9"/>
    <s v="Metadata"/>
    <m/>
    <m/>
    <x v="1"/>
    <m/>
  </r>
  <r>
    <x v="147"/>
    <x v="11"/>
    <s v="11.7.2 Proportion of persons victim of physical or sexual harassment, by sex, age, disability status and place of occurrence, in the previous 12 months"/>
    <x v="1"/>
    <x v="52"/>
    <x v="56"/>
    <s v="Data"/>
    <m/>
    <m/>
    <x v="1"/>
    <m/>
  </r>
  <r>
    <x v="147"/>
    <x v="11"/>
    <s v="11.7.2 Proportion of persons victim of physical or sexual harassment, by sex, age, disability status and place of occurrence, in the previous 12 months"/>
    <x v="1"/>
    <x v="52"/>
    <x v="56"/>
    <s v="Storyline"/>
    <m/>
    <m/>
    <x v="1"/>
    <m/>
  </r>
  <r>
    <x v="147"/>
    <x v="11"/>
    <s v="11.7.2 Proportion of persons victim of physical or sexual harassment, by sex, age, disability status and place of occurrence, in the previous 12 months"/>
    <x v="1"/>
    <x v="52"/>
    <x v="56"/>
    <s v="Chart"/>
    <m/>
    <m/>
    <x v="1"/>
    <m/>
  </r>
  <r>
    <x v="147"/>
    <x v="11"/>
    <s v="11.7.2 Proportion of persons victim of physical or sexual harassment, by sex, age, disability status and place of occurrence, in the previous 12 months"/>
    <x v="1"/>
    <x v="52"/>
    <x v="56"/>
    <s v="Metadata"/>
    <m/>
    <m/>
    <x v="1"/>
    <m/>
  </r>
  <r>
    <x v="148"/>
    <x v="11"/>
    <s v="11.a.1 Proportion of population living in cities that implement urban and regional development plans integrating population projections and resource needs, by size of city"/>
    <x v="2"/>
    <x v="3"/>
    <x v="13"/>
    <s v="Data"/>
    <m/>
    <m/>
    <x v="1"/>
    <m/>
  </r>
  <r>
    <x v="148"/>
    <x v="11"/>
    <s v="11.a.1 Proportion of population living in cities that implement urban and regional development plans integrating population projections and resource needs, by size of city"/>
    <x v="2"/>
    <x v="3"/>
    <x v="13"/>
    <s v="Storyline"/>
    <m/>
    <m/>
    <x v="1"/>
    <m/>
  </r>
  <r>
    <x v="148"/>
    <x v="11"/>
    <s v="11.a.1 Proportion of population living in cities that implement urban and regional development plans integrating population projections and resource needs, by size of city"/>
    <x v="2"/>
    <x v="3"/>
    <x v="13"/>
    <s v="Chart"/>
    <m/>
    <m/>
    <x v="1"/>
    <m/>
  </r>
  <r>
    <x v="148"/>
    <x v="11"/>
    <s v="11.a.1 Proportion of population living in cities that implement urban and regional development plans integrating population projections and resource needs, by size of city"/>
    <x v="2"/>
    <x v="3"/>
    <x v="13"/>
    <s v="Metadata"/>
    <m/>
    <m/>
    <x v="1"/>
    <m/>
  </r>
  <r>
    <x v="149"/>
    <x v="11"/>
    <s v="11.b.1 Number of countries that adopt and implement national disaster risk reduction strategies in line with the Sendai Framework for Disaster Risk Reduction 2015–2030"/>
    <x v="1"/>
    <x v="5"/>
    <x v="54"/>
    <s v="Data"/>
    <m/>
    <m/>
    <x v="1"/>
    <m/>
  </r>
  <r>
    <x v="149"/>
    <x v="11"/>
    <s v="11.b.1 Number of countries that adopt and implement national disaster risk reduction strategies in line with the Sendai Framework for Disaster Risk Reduction 2015–2030"/>
    <x v="1"/>
    <x v="5"/>
    <x v="54"/>
    <s v="Storyline"/>
    <s v="sengupta@un.org"/>
    <d v="2020-03-02T00:00:00"/>
    <x v="121"/>
    <m/>
  </r>
  <r>
    <x v="149"/>
    <x v="11"/>
    <s v="11.b.1 Number of countries that adopt and implement national disaster risk reduction strategies in line with the Sendai Framework for Disaster Risk Reduction 2015–2030"/>
    <x v="1"/>
    <x v="5"/>
    <x v="54"/>
    <s v="Chart"/>
    <m/>
    <m/>
    <x v="1"/>
    <m/>
  </r>
  <r>
    <x v="149"/>
    <x v="11"/>
    <s v="11.b.1 Number of countries that adopt and implement national disaster risk reduction strategies in line with the Sendai Framework for Disaster Risk Reduction 2015–2030"/>
    <x v="1"/>
    <x v="5"/>
    <x v="54"/>
    <s v="Metadata"/>
    <m/>
    <m/>
    <x v="1"/>
    <m/>
  </r>
  <r>
    <x v="150"/>
    <x v="11"/>
    <s v="11.b.2 Proportion of local governments that adopt and implement local disaster risk reduction strategies in line with national disaster risk reduction strategies"/>
    <x v="1"/>
    <x v="5"/>
    <x v="34"/>
    <s v="Data"/>
    <m/>
    <m/>
    <x v="1"/>
    <m/>
  </r>
  <r>
    <x v="150"/>
    <x v="11"/>
    <s v="11.b.2 Proportion of local governments that adopt and implement local disaster risk reduction strategies in line with national disaster risk reduction strategies"/>
    <x v="1"/>
    <x v="5"/>
    <x v="34"/>
    <s v="Storyline"/>
    <s v="sengupta@un.org"/>
    <d v="2020-03-02T00:00:00"/>
    <x v="122"/>
    <m/>
  </r>
  <r>
    <x v="150"/>
    <x v="11"/>
    <s v="11.b.2 Proportion of local governments that adopt and implement local disaster risk reduction strategies in line with national disaster risk reduction strategies"/>
    <x v="1"/>
    <x v="5"/>
    <x v="34"/>
    <s v="Chart"/>
    <m/>
    <m/>
    <x v="1"/>
    <m/>
  </r>
  <r>
    <x v="150"/>
    <x v="11"/>
    <s v="11.b.2 Proportion of local governments that adopt and implement local disaster risk reduction strategies in line with national disaster risk reduction strategies"/>
    <x v="1"/>
    <x v="5"/>
    <x v="34"/>
    <s v="Metadata"/>
    <m/>
    <m/>
    <x v="1"/>
    <m/>
  </r>
  <r>
    <x v="151"/>
    <x v="11"/>
    <s v="11.c.1 Proportion of financial support to the least developed countries that is allocated to the construction and retrofitting of sustainable, resilient and resource-efficient buildings utilizing local materials"/>
    <x v="2"/>
    <x v="3"/>
    <x v="9"/>
    <s v="Data"/>
    <m/>
    <m/>
    <x v="1"/>
    <m/>
  </r>
  <r>
    <x v="151"/>
    <x v="11"/>
    <s v="11.c.1 Proportion of financial support to the least developed countries that is allocated to the construction and retrofitting of sustainable, resilient and resource-efficient buildings utilizing local materials"/>
    <x v="2"/>
    <x v="3"/>
    <x v="9"/>
    <s v="Storyline"/>
    <m/>
    <m/>
    <x v="1"/>
    <m/>
  </r>
  <r>
    <x v="151"/>
    <x v="11"/>
    <s v="11.c.1 Proportion of financial support to the least developed countries that is allocated to the construction and retrofitting of sustainable, resilient and resource-efficient buildings utilizing local materials"/>
    <x v="2"/>
    <x v="3"/>
    <x v="9"/>
    <s v="Chart"/>
    <m/>
    <m/>
    <x v="1"/>
    <m/>
  </r>
  <r>
    <x v="151"/>
    <x v="11"/>
    <s v="11.c.1 Proportion of financial support to the least developed countries that is allocated to the construction and retrofitting of sustainable, resilient and resource-efficient buildings utilizing local materials"/>
    <x v="2"/>
    <x v="3"/>
    <x v="9"/>
    <s v="Metadata"/>
    <m/>
    <m/>
    <x v="1"/>
    <m/>
  </r>
  <r>
    <x v="152"/>
    <x v="12"/>
    <s v="12.1.1 Number of countries with sustainable consumption and production (SCP) national action plans or SCP mainstreamed as a priority or a target into national policies"/>
    <x v="1"/>
    <x v="30"/>
    <x v="9"/>
    <s v="Data"/>
    <s v="dany.ghafari@un.org"/>
    <d v="2020-02-13T00:00:00"/>
    <x v="123"/>
    <m/>
  </r>
  <r>
    <x v="152"/>
    <x v="12"/>
    <s v="12.1.1 Number of countries with sustainable consumption and production (SCP) national action plans or SCP mainstreamed as a priority or a target into national policies"/>
    <x v="1"/>
    <x v="30"/>
    <x v="9"/>
    <s v="Storyline"/>
    <s v="dany.ghafari@un.org"/>
    <d v="2020-02-17T00:00:00"/>
    <x v="123"/>
    <m/>
  </r>
  <r>
    <x v="152"/>
    <x v="12"/>
    <s v="12.1.1 Number of countries with sustainable consumption and production (SCP) national action plans or SCP mainstreamed as a priority or a target into national policies"/>
    <x v="1"/>
    <x v="30"/>
    <x v="9"/>
    <s v="Chart"/>
    <s v="dany.ghafari@un.org"/>
    <d v="2020-02-17T00:00:00"/>
    <x v="123"/>
    <m/>
  </r>
  <r>
    <x v="152"/>
    <x v="12"/>
    <s v="12.1.1 Number of countries with sustainable consumption and production (SCP) national action plans or SCP mainstreamed as a priority or a target into national policies"/>
    <x v="1"/>
    <x v="30"/>
    <x v="9"/>
    <s v="Metadata"/>
    <m/>
    <m/>
    <x v="1"/>
    <m/>
  </r>
  <r>
    <x v="153"/>
    <x v="12"/>
    <s v="12.2.1 Material footprint, material footprint per capita, and material footprint per GDP"/>
    <x v="1"/>
    <x v="30"/>
    <x v="19"/>
    <s v="Data"/>
    <m/>
    <m/>
    <x v="1"/>
    <s v="No change since last year"/>
  </r>
  <r>
    <x v="153"/>
    <x v="12"/>
    <s v="12.2.1 Material footprint, material footprint per capita, and material footprint per GDP"/>
    <x v="1"/>
    <x v="30"/>
    <x v="19"/>
    <s v="Storyline"/>
    <s v="dany.ghafari@un.org"/>
    <d v="2020-02-17T00:00:00"/>
    <x v="124"/>
    <s v="zipped file"/>
  </r>
  <r>
    <x v="153"/>
    <x v="12"/>
    <s v="12.2.1 Material footprint, material footprint per capita, and material footprint per GDP"/>
    <x v="1"/>
    <x v="30"/>
    <x v="19"/>
    <s v="Chart"/>
    <s v="dany.ghafari@un.org"/>
    <d v="2020-02-17T00:00:00"/>
    <x v="124"/>
    <s v="zipped file"/>
  </r>
  <r>
    <x v="153"/>
    <x v="12"/>
    <s v="12.2.1 Material footprint, material footprint per capita, and material footprint per GDP"/>
    <x v="1"/>
    <x v="30"/>
    <x v="19"/>
    <s v="Metadata"/>
    <m/>
    <m/>
    <x v="1"/>
    <m/>
  </r>
  <r>
    <x v="154"/>
    <x v="12"/>
    <s v="12.2.2 Domestic material consumption, domestic material consumption per capita, and domestic material consumption per GDP"/>
    <x v="0"/>
    <x v="30"/>
    <x v="19"/>
    <s v="Data"/>
    <m/>
    <m/>
    <x v="1"/>
    <s v="No change since last year"/>
  </r>
  <r>
    <x v="154"/>
    <x v="12"/>
    <s v="12.2.2 Domestic material consumption, domestic material consumption per capita, and domestic material consumption per GDP"/>
    <x v="0"/>
    <x v="30"/>
    <x v="19"/>
    <s v="Storyline"/>
    <s v="dany.ghafari@un.org"/>
    <d v="2020-02-17T00:00:00"/>
    <x v="125"/>
    <s v="zipped file"/>
  </r>
  <r>
    <x v="154"/>
    <x v="12"/>
    <s v="12.2.2 Domestic material consumption, domestic material consumption per capita, and domestic material consumption per GDP"/>
    <x v="0"/>
    <x v="30"/>
    <x v="19"/>
    <s v="Chart"/>
    <s v="dany.ghafari@un.org"/>
    <d v="2020-02-17T00:00:00"/>
    <x v="125"/>
    <s v="zipped file"/>
  </r>
  <r>
    <x v="154"/>
    <x v="12"/>
    <s v="12.2.2 Domestic material consumption, domestic material consumption per capita, and domestic material consumption per GDP"/>
    <x v="0"/>
    <x v="30"/>
    <x v="19"/>
    <s v="Metadata"/>
    <m/>
    <m/>
    <x v="1"/>
    <m/>
  </r>
  <r>
    <x v="155"/>
    <x v="12"/>
    <s v="12.3.1 (a) Food loss index and (b) food waste index"/>
    <x v="1"/>
    <x v="53"/>
    <x v="9"/>
    <s v="Data"/>
    <s v="DorianKalamvrezos.Navarro@fao.org"/>
    <d v="2020-02-15T00:00:00"/>
    <x v="126"/>
    <m/>
  </r>
  <r>
    <x v="155"/>
    <x v="12"/>
    <s v="12.3.1 (a) Food loss index and (b) food waste index"/>
    <x v="1"/>
    <x v="53"/>
    <x v="9"/>
    <s v="Storyline"/>
    <s v="DorianKalamvrezos.Navarro@fao.org"/>
    <d v="2020-02-15T00:00:00"/>
    <x v="126"/>
    <m/>
  </r>
  <r>
    <x v="155"/>
    <x v="12"/>
    <s v="12.3.1 (a) Food loss index and (b) food waste index"/>
    <x v="1"/>
    <x v="53"/>
    <x v="9"/>
    <s v="Chart"/>
    <s v="DorianKalamvrezos.Navarro@fao.org"/>
    <d v="2020-02-15T00:00:00"/>
    <x v="126"/>
    <m/>
  </r>
  <r>
    <x v="155"/>
    <x v="12"/>
    <s v="12.3.1 (a) Food loss index and (b) food waste index"/>
    <x v="1"/>
    <x v="53"/>
    <x v="9"/>
    <s v="Metadata"/>
    <m/>
    <m/>
    <x v="1"/>
    <m/>
  </r>
  <r>
    <x v="156"/>
    <x v="12"/>
    <s v="12.4.1 Number of parties to international multilateral environmental agreements on hazardous waste, and other chemicals that meet their commitments and obligations in transmitting information as required by each relevant agreement"/>
    <x v="0"/>
    <x v="30"/>
    <x v="9"/>
    <s v="Data"/>
    <s v="dany.ghafari@un.org"/>
    <d v="2020-02-13T00:00:00"/>
    <x v="127"/>
    <m/>
  </r>
  <r>
    <x v="156"/>
    <x v="12"/>
    <s v="12.4.1 Number of parties to international multilateral environmental agreements on hazardous waste, and other chemicals that meet their commitments and obligations in transmitting information as required by each relevant agreement"/>
    <x v="0"/>
    <x v="30"/>
    <x v="9"/>
    <s v="Storyline"/>
    <s v="dany.ghafari@un.org"/>
    <d v="2020-02-17T00:00:00"/>
    <x v="127"/>
    <s v="zipped file"/>
  </r>
  <r>
    <x v="156"/>
    <x v="12"/>
    <s v="12.4.1 Number of parties to international multilateral environmental agreements on hazardous waste, and other chemicals that meet their commitments and obligations in transmitting information as required by each relevant agreement"/>
    <x v="0"/>
    <x v="30"/>
    <x v="9"/>
    <s v="Chart"/>
    <s v="dany.ghafari@un.org"/>
    <d v="2020-02-17T00:00:00"/>
    <x v="127"/>
    <s v="zipped file"/>
  </r>
  <r>
    <x v="156"/>
    <x v="12"/>
    <s v="12.4.1 Number of parties to international multilateral environmental agreements on hazardous waste, and other chemicals that meet their commitments and obligations in transmitting information as required by each relevant agreement"/>
    <x v="0"/>
    <x v="30"/>
    <x v="9"/>
    <s v="Metadata"/>
    <m/>
    <m/>
    <x v="1"/>
    <m/>
  </r>
  <r>
    <x v="157"/>
    <x v="12"/>
    <s v="12.4.2 Hazardous waste generated per capita and proportion of hazardous waste treated, by type of treatment"/>
    <x v="1"/>
    <x v="54"/>
    <x v="57"/>
    <s v="Data"/>
    <s v="dany.ghafari@un.org"/>
    <d v="2020-02-13T00:00:00"/>
    <x v="128"/>
    <m/>
  </r>
  <r>
    <x v="157"/>
    <x v="12"/>
    <s v="12.4.2 Hazardous waste generated per capita and proportion of hazardous waste treated, by type of treatment"/>
    <x v="1"/>
    <x v="54"/>
    <x v="57"/>
    <s v="Storyline"/>
    <s v="dany.ghafari@un.org"/>
    <d v="2020-02-17T00:00:00"/>
    <x v="128"/>
    <m/>
  </r>
  <r>
    <x v="157"/>
    <x v="12"/>
    <s v="12.4.2 Hazardous waste generated per capita and proportion of hazardous waste treated, by type of treatment"/>
    <x v="1"/>
    <x v="54"/>
    <x v="57"/>
    <s v="Chart"/>
    <s v="dany.ghafari@un.org"/>
    <d v="2020-02-17T00:00:00"/>
    <x v="128"/>
    <m/>
  </r>
  <r>
    <x v="157"/>
    <x v="12"/>
    <s v="12.4.2 Hazardous waste generated per capita and proportion of hazardous waste treated, by type of treatment"/>
    <x v="1"/>
    <x v="54"/>
    <x v="57"/>
    <s v="Metadata"/>
    <m/>
    <m/>
    <x v="1"/>
    <m/>
  </r>
  <r>
    <x v="158"/>
    <x v="12"/>
    <s v="12.5.1 National recycling rate, tons of material recycled"/>
    <x v="2"/>
    <x v="55"/>
    <x v="57"/>
    <s v="Data"/>
    <m/>
    <m/>
    <x v="1"/>
    <m/>
  </r>
  <r>
    <x v="158"/>
    <x v="12"/>
    <s v="12.5.1 National recycling rate, tons of material recycled"/>
    <x v="2"/>
    <x v="55"/>
    <x v="57"/>
    <s v="Storyline"/>
    <m/>
    <m/>
    <x v="1"/>
    <m/>
  </r>
  <r>
    <x v="158"/>
    <x v="12"/>
    <s v="12.5.1 National recycling rate, tons of material recycled"/>
    <x v="2"/>
    <x v="55"/>
    <x v="57"/>
    <s v="Chart"/>
    <m/>
    <m/>
    <x v="1"/>
    <m/>
  </r>
  <r>
    <x v="158"/>
    <x v="12"/>
    <s v="12.5.1 National recycling rate, tons of material recycled"/>
    <x v="2"/>
    <x v="55"/>
    <x v="57"/>
    <s v="Metadata"/>
    <m/>
    <m/>
    <x v="1"/>
    <m/>
  </r>
  <r>
    <x v="159"/>
    <x v="12"/>
    <s v="12.6.1 Number of companies publishing sustainability reports"/>
    <x v="1"/>
    <x v="56"/>
    <x v="9"/>
    <s v="Data"/>
    <m/>
    <m/>
    <x v="1"/>
    <m/>
  </r>
  <r>
    <x v="159"/>
    <x v="12"/>
    <s v="12.6.1 Number of companies publishing sustainability reports"/>
    <x v="1"/>
    <x v="56"/>
    <x v="9"/>
    <s v="Storyline"/>
    <s v="elena.botvina@unctad.org"/>
    <d v="2020-02-19T00:00:00"/>
    <x v="129"/>
    <m/>
  </r>
  <r>
    <x v="159"/>
    <x v="12"/>
    <s v="12.6.1 Number of companies publishing sustainability reports"/>
    <x v="1"/>
    <x v="56"/>
    <x v="9"/>
    <s v="Chart"/>
    <s v="elena.botvina@unctad.org"/>
    <d v="2020-02-19T00:00:00"/>
    <x v="129"/>
    <s v="zipped file"/>
  </r>
  <r>
    <x v="159"/>
    <x v="12"/>
    <s v="12.6.1 Number of companies publishing sustainability reports"/>
    <x v="1"/>
    <x v="56"/>
    <x v="9"/>
    <s v="Metadata"/>
    <m/>
    <m/>
    <x v="1"/>
    <m/>
  </r>
  <r>
    <x v="160"/>
    <x v="12"/>
    <s v="12.7.1 Number of countries implementing sustainable public procurement policies and action plans"/>
    <x v="2"/>
    <x v="30"/>
    <x v="9"/>
    <s v="Data"/>
    <m/>
    <m/>
    <x v="1"/>
    <m/>
  </r>
  <r>
    <x v="160"/>
    <x v="12"/>
    <s v="12.7.1 Number of countries implementing sustainable public procurement policies and action plans"/>
    <x v="2"/>
    <x v="30"/>
    <x v="9"/>
    <s v="Storyline"/>
    <m/>
    <m/>
    <x v="1"/>
    <m/>
  </r>
  <r>
    <x v="160"/>
    <x v="12"/>
    <s v="12.7.1 Number of countries implementing sustainable public procurement policies and action plans"/>
    <x v="2"/>
    <x v="30"/>
    <x v="9"/>
    <s v="Chart"/>
    <m/>
    <m/>
    <x v="1"/>
    <m/>
  </r>
  <r>
    <x v="160"/>
    <x v="12"/>
    <s v="12.7.1 Number of countries implementing sustainable public procurement policies and action plans"/>
    <x v="2"/>
    <x v="30"/>
    <x v="9"/>
    <s v="Metadata"/>
    <m/>
    <m/>
    <x v="1"/>
    <m/>
  </r>
  <r>
    <x v="161"/>
    <x v="12"/>
    <s v="12.8.1 Extent to which (i) global citizenship education and (ii) education for sustainable development (including climate change education) are mainstreamed in (a) national education policies; (b) curricula; (c) teacher education; and (d) student assessment"/>
    <x v="1"/>
    <x v="20"/>
    <x v="8"/>
    <s v="Data"/>
    <m/>
    <m/>
    <x v="1"/>
    <m/>
  </r>
  <r>
    <x v="161"/>
    <x v="12"/>
    <s v="12.8.1 Extent to which (i) global citizenship education and (ii) education for sustainable development (including climate change education) are mainstreamed in (a) national education policies; (b) curricula; (c) teacher education; and (d) student assessment"/>
    <x v="1"/>
    <x v="20"/>
    <x v="8"/>
    <s v="Storyline"/>
    <m/>
    <m/>
    <x v="1"/>
    <m/>
  </r>
  <r>
    <x v="161"/>
    <x v="12"/>
    <s v="12.8.1 Extent to which (i) global citizenship education and (ii) education for sustainable development (including climate change education) are mainstreamed in (a) national education policies; (b) curricula; (c) teacher education; and (d) student assessment"/>
    <x v="1"/>
    <x v="20"/>
    <x v="8"/>
    <s v="Chart"/>
    <m/>
    <m/>
    <x v="1"/>
    <m/>
  </r>
  <r>
    <x v="161"/>
    <x v="12"/>
    <s v="12.8.1 Extent to which (i) global citizenship education and (ii) education for sustainable development (including climate change education) are mainstreamed in (a) national education policies; (b) curricula; (c) teacher education; and (d) student assessment"/>
    <x v="1"/>
    <x v="20"/>
    <x v="8"/>
    <s v="Metadata"/>
    <m/>
    <m/>
    <x v="1"/>
    <m/>
  </r>
  <r>
    <x v="162"/>
    <x v="12"/>
    <s v="12.a.1 Amount of support to developing countries on research and development for sustainable consumption and production and environmentally sound technologies"/>
    <x v="2"/>
    <x v="57"/>
    <x v="9"/>
    <s v="Data"/>
    <m/>
    <m/>
    <x v="1"/>
    <m/>
  </r>
  <r>
    <x v="162"/>
    <x v="12"/>
    <s v="12.a.1 Amount of support to developing countries on research and development for sustainable consumption and production and environmentally sound technologies"/>
    <x v="2"/>
    <x v="57"/>
    <x v="9"/>
    <s v="Storyline"/>
    <m/>
    <m/>
    <x v="1"/>
    <m/>
  </r>
  <r>
    <x v="162"/>
    <x v="12"/>
    <s v="12.a.1 Amount of support to developing countries on research and development for sustainable consumption and production and environmentally sound technologies"/>
    <x v="2"/>
    <x v="57"/>
    <x v="9"/>
    <s v="Chart"/>
    <m/>
    <m/>
    <x v="1"/>
    <m/>
  </r>
  <r>
    <x v="162"/>
    <x v="12"/>
    <s v="12.a.1 Amount of support to developing countries on research and development for sustainable consumption and production and environmentally sound technologies"/>
    <x v="2"/>
    <x v="57"/>
    <x v="9"/>
    <s v="Metadata"/>
    <m/>
    <m/>
    <x v="1"/>
    <m/>
  </r>
  <r>
    <x v="163"/>
    <x v="12"/>
    <s v="12.b.1 Number of sustainable tourism strategies or policies and implemented action plans with agreed monitoring and evaluation tools"/>
    <x v="2"/>
    <x v="40"/>
    <x v="8"/>
    <s v="Data"/>
    <s v="hepstein@unwto.org"/>
    <d v="2020-02-14T00:00:00"/>
    <x v="130"/>
    <m/>
  </r>
  <r>
    <x v="163"/>
    <x v="12"/>
    <s v="12.b.1 Number of sustainable tourism strategies or policies and implemented action plans with agreed monitoring and evaluation tools"/>
    <x v="2"/>
    <x v="40"/>
    <x v="8"/>
    <s v="Storyline"/>
    <s v="hepstein@unwto.org"/>
    <d v="2020-02-14T00:00:00"/>
    <x v="130"/>
    <m/>
  </r>
  <r>
    <x v="163"/>
    <x v="12"/>
    <s v="12.b.1 Number of sustainable tourism strategies or policies and implemented action plans with agreed monitoring and evaluation tools"/>
    <x v="2"/>
    <x v="40"/>
    <x v="8"/>
    <s v="Chart"/>
    <m/>
    <m/>
    <x v="1"/>
    <m/>
  </r>
  <r>
    <x v="163"/>
    <x v="12"/>
    <s v="12.b.1 Number of sustainable tourism strategies or policies and implemented action plans with agreed monitoring and evaluation tools"/>
    <x v="2"/>
    <x v="40"/>
    <x v="8"/>
    <s v="Metadata"/>
    <s v="hepstein@unwto.org"/>
    <d v="2020-02-14T00:00:00"/>
    <x v="130"/>
    <m/>
  </r>
  <r>
    <x v="164"/>
    <x v="12"/>
    <s v="12.c.1 Amount of fossil-fuel subsidies per unit of GDP (production and consumption) and as a proportion of total national expenditure on fossil fuels"/>
    <x v="0"/>
    <x v="30"/>
    <x v="9"/>
    <s v="Data"/>
    <s v="dany.ghafari@un.org"/>
    <d v="2020-02-13T00:00:00"/>
    <x v="131"/>
    <m/>
  </r>
  <r>
    <x v="164"/>
    <x v="12"/>
    <s v="12.c.1 Amount of fossil-fuel subsidies per unit of GDP (production and consumption) and as a proportion of total national expenditure on fossil fuels"/>
    <x v="0"/>
    <x v="30"/>
    <x v="9"/>
    <s v="Storyline"/>
    <s v="dany.ghafari@un.org"/>
    <d v="2020-02-17T00:00:00"/>
    <x v="131"/>
    <m/>
  </r>
  <r>
    <x v="164"/>
    <x v="12"/>
    <s v="12.c.1 Amount of fossil-fuel subsidies per unit of GDP (production and consumption) and as a proportion of total national expenditure on fossil fuels"/>
    <x v="0"/>
    <x v="30"/>
    <x v="9"/>
    <s v="Chart"/>
    <s v="dany.ghafari@un.org"/>
    <d v="2020-02-17T00:00:00"/>
    <x v="131"/>
    <m/>
  </r>
  <r>
    <x v="164"/>
    <x v="12"/>
    <s v="12.c.1 Amount of fossil-fuel subsidies per unit of GDP (production and consumption) and as a proportion of total national expenditure on fossil fuels"/>
    <x v="0"/>
    <x v="30"/>
    <x v="9"/>
    <s v="Metadata"/>
    <m/>
    <m/>
    <x v="1"/>
    <m/>
  </r>
  <r>
    <x v="165"/>
    <x v="13"/>
    <s v="13.1.1 Number of deaths, missing persons and directly affected persons attributed to disasters per 100,000 population"/>
    <x v="1"/>
    <x v="5"/>
    <x v="58"/>
    <s v="Data"/>
    <m/>
    <m/>
    <x v="1"/>
    <m/>
  </r>
  <r>
    <x v="165"/>
    <x v="13"/>
    <s v="13.1.1 Number of deaths, missing persons and directly affected persons attributed to disasters per 100,000 population"/>
    <x v="1"/>
    <x v="5"/>
    <x v="58"/>
    <s v="Storyline"/>
    <s v="sengupta@un.org"/>
    <d v="2020-03-02T00:00:00"/>
    <x v="132"/>
    <m/>
  </r>
  <r>
    <x v="165"/>
    <x v="13"/>
    <s v="13.1.1 Number of deaths, missing persons and directly affected persons attributed to disasters per 100,000 population"/>
    <x v="1"/>
    <x v="5"/>
    <x v="58"/>
    <s v="Chart"/>
    <m/>
    <m/>
    <x v="1"/>
    <m/>
  </r>
  <r>
    <x v="165"/>
    <x v="13"/>
    <s v="13.1.1 Number of deaths, missing persons and directly affected persons attributed to disasters per 100,000 population"/>
    <x v="1"/>
    <x v="5"/>
    <x v="58"/>
    <s v="Metadata"/>
    <m/>
    <m/>
    <x v="1"/>
    <m/>
  </r>
  <r>
    <x v="166"/>
    <x v="13"/>
    <s v="13.1.2 Number of countries that adopt and implement national disaster risk reduction strategies in line with the Sendai Framework for Disaster Risk Reduction 2015–2030"/>
    <x v="1"/>
    <x v="5"/>
    <x v="59"/>
    <s v="Data"/>
    <m/>
    <m/>
    <x v="1"/>
    <m/>
  </r>
  <r>
    <x v="166"/>
    <x v="13"/>
    <s v="13.1.2 Number of countries that adopt and implement national disaster risk reduction strategies in line with the Sendai Framework for Disaster Risk Reduction 2015–2030"/>
    <x v="1"/>
    <x v="5"/>
    <x v="59"/>
    <s v="Storyline"/>
    <s v="sengupta@un.org"/>
    <d v="2020-03-02T00:00:00"/>
    <x v="133"/>
    <m/>
  </r>
  <r>
    <x v="166"/>
    <x v="13"/>
    <s v="13.1.2 Number of countries that adopt and implement national disaster risk reduction strategies in line with the Sendai Framework for Disaster Risk Reduction 2015–2030"/>
    <x v="1"/>
    <x v="5"/>
    <x v="59"/>
    <s v="Chart"/>
    <m/>
    <m/>
    <x v="1"/>
    <m/>
  </r>
  <r>
    <x v="166"/>
    <x v="13"/>
    <s v="13.1.2 Number of countries that adopt and implement national disaster risk reduction strategies in line with the Sendai Framework for Disaster Risk Reduction 2015–2030"/>
    <x v="1"/>
    <x v="5"/>
    <x v="59"/>
    <s v="Metadata"/>
    <m/>
    <m/>
    <x v="1"/>
    <m/>
  </r>
  <r>
    <x v="167"/>
    <x v="13"/>
    <s v="13.1.3 Proportion of local governments that adopt and implement local disaster risk reduction strategies in line with national disaster risk reduction strategies"/>
    <x v="1"/>
    <x v="5"/>
    <x v="9"/>
    <s v="Data"/>
    <m/>
    <m/>
    <x v="1"/>
    <m/>
  </r>
  <r>
    <x v="167"/>
    <x v="13"/>
    <s v="13.1.3 Proportion of local governments that adopt and implement local disaster risk reduction strategies in line with national disaster risk reduction strategies"/>
    <x v="1"/>
    <x v="5"/>
    <x v="9"/>
    <s v="Storyline"/>
    <s v="sengupta@un.org"/>
    <d v="2020-03-02T00:00:00"/>
    <x v="134"/>
    <m/>
  </r>
  <r>
    <x v="167"/>
    <x v="13"/>
    <s v="13.1.3 Proportion of local governments that adopt and implement local disaster risk reduction strategies in line with national disaster risk reduction strategies"/>
    <x v="1"/>
    <x v="5"/>
    <x v="9"/>
    <s v="Chart"/>
    <m/>
    <m/>
    <x v="1"/>
    <m/>
  </r>
  <r>
    <x v="167"/>
    <x v="13"/>
    <s v="13.1.3 Proportion of local governments that adopt and implement local disaster risk reduction strategies in line with national disaster risk reduction strategies"/>
    <x v="1"/>
    <x v="5"/>
    <x v="9"/>
    <s v="Metadata"/>
    <m/>
    <m/>
    <x v="1"/>
    <m/>
  </r>
  <r>
    <x v="168"/>
    <x v="13"/>
    <s v="13.2.1 Number of countries that have communicated the establishment or operationalization of an integrated policy/strategy/plan which increases their ability to adapt to the adverse impacts of climate change, and foster climate resilience and low greenhouse gas emissions development in a manner that does not threaten food production (including a national adaptation plan, nationally determined contribution, national communication, biennial update report or other)"/>
    <x v="2"/>
    <x v="58"/>
    <x v="60"/>
    <s v="Data"/>
    <m/>
    <m/>
    <x v="1"/>
    <m/>
  </r>
  <r>
    <x v="168"/>
    <x v="13"/>
    <s v="13.2.1 Number of countries that have communicated the establishment or operationalization of an integrated policy/strategy/plan which increases their ability to adapt to the adverse impacts of climate change, and foster climate resilience and low greenhouse gas emissions development in a manner that does not threaten food production (including a national adaptation plan, nationally determined contribution, national communication, biennial update report or other)"/>
    <x v="2"/>
    <x v="58"/>
    <x v="60"/>
    <s v="Storyline"/>
    <s v="LHollins@unfccc.int"/>
    <d v="2020-04-03T00:00:00"/>
    <x v="135"/>
    <m/>
  </r>
  <r>
    <x v="168"/>
    <x v="13"/>
    <s v="13.2.1 Number of countries that have communicated the establishment or operationalization of an integrated policy/strategy/plan which increases their ability to adapt to the adverse impacts of climate change, and foster climate resilience and low greenhouse gas emissions development in a manner that does not threaten food production (including a national adaptation plan, nationally determined contribution, national communication, biennial update report or other)"/>
    <x v="2"/>
    <x v="58"/>
    <x v="60"/>
    <s v="Chart"/>
    <m/>
    <m/>
    <x v="1"/>
    <m/>
  </r>
  <r>
    <x v="168"/>
    <x v="13"/>
    <s v="13.2.1 Number of countries that have communicated the establishment or operationalization of an integrated policy/strategy/plan which increases their ability to adapt to the adverse impacts of climate change, and foster climate resilience and low greenhouse gas emissions development in a manner that does not threaten food production (including a national adaptation plan, nationally determined contribution, national communication, biennial update report or other)"/>
    <x v="2"/>
    <x v="58"/>
    <x v="60"/>
    <s v="Metadata"/>
    <m/>
    <m/>
    <x v="1"/>
    <m/>
  </r>
  <r>
    <x v="169"/>
    <x v="13"/>
    <s v="13.2.2 Total greenhouse gas emissions per year "/>
    <x v="6"/>
    <x v="58"/>
    <x v="61"/>
    <s v="Data"/>
    <s v="LHollins@unfccc.int"/>
    <d v="2020-04-03T00:00:00"/>
    <x v="136"/>
    <m/>
  </r>
  <r>
    <x v="169"/>
    <x v="13"/>
    <s v="13.2.2 Total greenhouse gas emissions per year "/>
    <x v="6"/>
    <x v="58"/>
    <x v="61"/>
    <s v="Storyline"/>
    <s v="LHollins@unfccc.int"/>
    <d v="2020-04-03T00:00:00"/>
    <x v="136"/>
    <m/>
  </r>
  <r>
    <x v="169"/>
    <x v="13"/>
    <s v="13.2.2 Total greenhouse gas emissions per year "/>
    <x v="6"/>
    <x v="58"/>
    <x v="61"/>
    <s v="Chart"/>
    <s v="LHollins@unfccc.int"/>
    <d v="2020-04-03T00:00:00"/>
    <x v="136"/>
    <m/>
  </r>
  <r>
    <x v="169"/>
    <x v="13"/>
    <s v="13.2.2 Total greenhouse gas emissions per year "/>
    <x v="6"/>
    <x v="58"/>
    <x v="61"/>
    <s v="Metadata"/>
    <m/>
    <m/>
    <x v="1"/>
    <m/>
  </r>
  <r>
    <x v="170"/>
    <x v="13"/>
    <s v="13.3.1 Number of countries that have integrated mitigation, adaptation, impact reduction and early warning into primary, secondary and tertiary curricula"/>
    <x v="2"/>
    <x v="59"/>
    <x v="62"/>
    <s v="Data"/>
    <m/>
    <m/>
    <x v="1"/>
    <m/>
  </r>
  <r>
    <x v="170"/>
    <x v="13"/>
    <s v="13.3.1 Number of countries that have integrated mitigation, adaptation, impact reduction and early warning into primary, secondary and tertiary curricula"/>
    <x v="2"/>
    <x v="59"/>
    <x v="62"/>
    <s v="Storyline"/>
    <m/>
    <m/>
    <x v="1"/>
    <m/>
  </r>
  <r>
    <x v="170"/>
    <x v="13"/>
    <s v="13.3.1 Number of countries that have integrated mitigation, adaptation, impact reduction and early warning into primary, secondary and tertiary curricula"/>
    <x v="2"/>
    <x v="59"/>
    <x v="62"/>
    <s v="Chart"/>
    <m/>
    <m/>
    <x v="1"/>
    <m/>
  </r>
  <r>
    <x v="170"/>
    <x v="13"/>
    <s v="13.3.1 Number of countries that have integrated mitigation, adaptation, impact reduction and early warning into primary, secondary and tertiary curricula"/>
    <x v="2"/>
    <x v="59"/>
    <x v="62"/>
    <s v="Metadata"/>
    <m/>
    <m/>
    <x v="1"/>
    <m/>
  </r>
  <r>
    <x v="171"/>
    <x v="13"/>
    <s v="13.3.2 Number of countries that have communicated the strengthening of institutional, systemic and individual capacity-building to implement adaptation, mitigation and technology transfer, and development actions"/>
    <x v="2"/>
    <x v="59"/>
    <x v="62"/>
    <s v="Data"/>
    <m/>
    <m/>
    <x v="1"/>
    <m/>
  </r>
  <r>
    <x v="171"/>
    <x v="13"/>
    <s v="13.3.2 Number of countries that have communicated the strengthening of institutional, systemic and individual capacity-building to implement adaptation, mitigation and technology transfer, and development actions"/>
    <x v="2"/>
    <x v="59"/>
    <x v="62"/>
    <s v="Storyline"/>
    <m/>
    <m/>
    <x v="1"/>
    <m/>
  </r>
  <r>
    <x v="171"/>
    <x v="13"/>
    <s v="13.3.2 Number of countries that have communicated the strengthening of institutional, systemic and individual capacity-building to implement adaptation, mitigation and technology transfer, and development actions"/>
    <x v="2"/>
    <x v="59"/>
    <x v="62"/>
    <s v="Chart"/>
    <m/>
    <m/>
    <x v="1"/>
    <m/>
  </r>
  <r>
    <x v="171"/>
    <x v="13"/>
    <s v="13.3.2 Number of countries that have communicated the strengthening of institutional, systemic and individual capacity-building to implement adaptation, mitigation and technology transfer, and development actions"/>
    <x v="2"/>
    <x v="59"/>
    <x v="62"/>
    <s v="Metadata"/>
    <m/>
    <m/>
    <x v="1"/>
    <m/>
  </r>
  <r>
    <x v="172"/>
    <x v="13"/>
    <s v="13.a.1 Mobilized amount of United States dollars per year between 2020 and 2025 accountable towards the $100 billion commitment"/>
    <x v="2"/>
    <x v="60"/>
    <x v="8"/>
    <s v="Data"/>
    <m/>
    <m/>
    <x v="1"/>
    <m/>
  </r>
  <r>
    <x v="172"/>
    <x v="13"/>
    <s v="13.a.1 Mobilized amount of United States dollars per year between 2020 and 2025 accountable towards the $100 billion commitment"/>
    <x v="2"/>
    <x v="60"/>
    <x v="8"/>
    <s v="Storyline"/>
    <s v="LHollins@unfccc.int"/>
    <d v="2020-04-03T00:00:00"/>
    <x v="1"/>
    <m/>
  </r>
  <r>
    <x v="172"/>
    <x v="13"/>
    <s v="13.a.1 Mobilized amount of United States dollars per year between 2020 and 2025 accountable towards the $100 billion commitment"/>
    <x v="2"/>
    <x v="60"/>
    <x v="8"/>
    <s v="Chart"/>
    <s v="LHollins@unfccc.int"/>
    <d v="2020-04-03T00:00:00"/>
    <x v="1"/>
    <m/>
  </r>
  <r>
    <x v="172"/>
    <x v="13"/>
    <s v="13.a.1 Mobilized amount of United States dollars per year between 2020 and 2025 accountable towards the $100 billion commitment"/>
    <x v="2"/>
    <x v="60"/>
    <x v="8"/>
    <s v="Metadata"/>
    <m/>
    <m/>
    <x v="1"/>
    <m/>
  </r>
  <r>
    <x v="173"/>
    <x v="13"/>
    <s v="13.b.1 Number of least developed countries and small island developing States that are receiving specialized support, and amount of support, including finance, technology and capacity-building, for mechanisms for raising capacities for effective climate change-related planning and management, including focusing on women, youth and local and marginalized communities"/>
    <x v="2"/>
    <x v="61"/>
    <x v="63"/>
    <s v="Data"/>
    <m/>
    <m/>
    <x v="1"/>
    <m/>
  </r>
  <r>
    <x v="173"/>
    <x v="13"/>
    <s v="13.b.1 Number of least developed countries and small island developing States that are receiving specialized support, and amount of support, including finance, technology and capacity-building, for mechanisms for raising capacities for effective climate change-related planning and management, including focusing on women, youth and local and marginalized communities"/>
    <x v="2"/>
    <x v="61"/>
    <x v="63"/>
    <s v="Storyline"/>
    <s v="LHollins@unfccc.int"/>
    <d v="2020-04-03T00:00:00"/>
    <x v="1"/>
    <m/>
  </r>
  <r>
    <x v="173"/>
    <x v="13"/>
    <s v="13.b.1 Number of least developed countries and small island developing States that are receiving specialized support, and amount of support, including finance, technology and capacity-building, for mechanisms for raising capacities for effective climate change-related planning and management, including focusing on women, youth and local and marginalized communities"/>
    <x v="2"/>
    <x v="61"/>
    <x v="63"/>
    <s v="Chart"/>
    <m/>
    <m/>
    <x v="1"/>
    <m/>
  </r>
  <r>
    <x v="173"/>
    <x v="13"/>
    <s v="13.b.1 Number of least developed countries and small island developing States that are receiving specialized support, and amount of support, including finance, technology and capacity-building, for mechanisms for raising capacities for effective climate change-related planning and management, including focusing on women, youth and local and marginalized communities"/>
    <x v="2"/>
    <x v="61"/>
    <x v="63"/>
    <s v="Metadata"/>
    <m/>
    <m/>
    <x v="1"/>
    <m/>
  </r>
  <r>
    <x v="174"/>
    <x v="14"/>
    <s v="14.1.1 Index of coastal eutrophication and floating plastic debris density"/>
    <x v="1"/>
    <x v="30"/>
    <x v="64"/>
    <s v="Data"/>
    <m/>
    <m/>
    <x v="1"/>
    <m/>
  </r>
  <r>
    <x v="174"/>
    <x v="14"/>
    <s v="14.1.1 Index of coastal eutrophication and floating plastic debris density"/>
    <x v="1"/>
    <x v="30"/>
    <x v="64"/>
    <s v="Storyline"/>
    <m/>
    <m/>
    <x v="1"/>
    <m/>
  </r>
  <r>
    <x v="174"/>
    <x v="14"/>
    <s v="14.1.1 Index of coastal eutrophication and floating plastic debris density"/>
    <x v="1"/>
    <x v="30"/>
    <x v="64"/>
    <s v="Chart"/>
    <m/>
    <m/>
    <x v="1"/>
    <m/>
  </r>
  <r>
    <x v="174"/>
    <x v="14"/>
    <s v="14.1.1 Index of coastal eutrophication and floating plastic debris density"/>
    <x v="1"/>
    <x v="30"/>
    <x v="64"/>
    <s v="Metadata"/>
    <m/>
    <m/>
    <x v="1"/>
    <m/>
  </r>
  <r>
    <x v="175"/>
    <x v="14"/>
    <s v="14.2.1 Proportion of national exclusive economic zones managed using ecosystem-based approaches"/>
    <x v="1"/>
    <x v="30"/>
    <x v="65"/>
    <s v="Data"/>
    <m/>
    <m/>
    <x v="1"/>
    <m/>
  </r>
  <r>
    <x v="175"/>
    <x v="14"/>
    <s v="14.2.1 Proportion of national exclusive economic zones managed using ecosystem-based approaches"/>
    <x v="1"/>
    <x v="30"/>
    <x v="65"/>
    <s v="Storyline"/>
    <m/>
    <m/>
    <x v="1"/>
    <m/>
  </r>
  <r>
    <x v="175"/>
    <x v="14"/>
    <s v="14.2.1 Proportion of national exclusive economic zones managed using ecosystem-based approaches"/>
    <x v="1"/>
    <x v="30"/>
    <x v="65"/>
    <s v="Chart"/>
    <m/>
    <m/>
    <x v="1"/>
    <m/>
  </r>
  <r>
    <x v="175"/>
    <x v="14"/>
    <s v="14.2.1 Proportion of national exclusive economic zones managed using ecosystem-based approaches"/>
    <x v="1"/>
    <x v="30"/>
    <x v="65"/>
    <s v="Metadata"/>
    <m/>
    <m/>
    <x v="1"/>
    <m/>
  </r>
  <r>
    <x v="176"/>
    <x v="14"/>
    <s v="14.3.1 Average marine acidity (pH) measured at agreed suite of representative sampling stations"/>
    <x v="1"/>
    <x v="62"/>
    <x v="8"/>
    <s v="Data"/>
    <s v="k.isensee@unesco.org"/>
    <d v="2020-02-14T00:00:00"/>
    <x v="137"/>
    <m/>
  </r>
  <r>
    <x v="176"/>
    <x v="14"/>
    <s v="14.3.1 Average marine acidity (pH) measured at agreed suite of representative sampling stations"/>
    <x v="1"/>
    <x v="62"/>
    <x v="8"/>
    <s v="Storyline"/>
    <s v="k.isensee@unesco.org"/>
    <d v="2020-02-14T00:00:00"/>
    <x v="137"/>
    <m/>
  </r>
  <r>
    <x v="176"/>
    <x v="14"/>
    <s v="14.3.1 Average marine acidity (pH) measured at agreed suite of representative sampling stations"/>
    <x v="1"/>
    <x v="62"/>
    <x v="8"/>
    <s v="Chart"/>
    <s v="k.isensee@unesco.org"/>
    <d v="2020-02-14T00:00:00"/>
    <x v="137"/>
    <m/>
  </r>
  <r>
    <x v="176"/>
    <x v="14"/>
    <s v="14.3.1 Average marine acidity (pH) measured at agreed suite of representative sampling stations"/>
    <x v="1"/>
    <x v="62"/>
    <x v="8"/>
    <s v="Metadata"/>
    <m/>
    <m/>
    <x v="1"/>
    <m/>
  </r>
  <r>
    <x v="177"/>
    <x v="14"/>
    <s v="14.4.1 Proportion of fish stocks within biologically sustainable levels"/>
    <x v="0"/>
    <x v="8"/>
    <x v="9"/>
    <s v="Data"/>
    <s v="DorianKalamvrezos.Navarro@fao.org"/>
    <d v="2020-02-15T00:00:00"/>
    <x v="138"/>
    <m/>
  </r>
  <r>
    <x v="177"/>
    <x v="14"/>
    <s v="14.4.1 Proportion of fish stocks within biologically sustainable levels"/>
    <x v="0"/>
    <x v="8"/>
    <x v="9"/>
    <s v="Storyline"/>
    <s v="DorianKalamvrezos.Navarro@fao.org"/>
    <d v="2020-02-15T00:00:00"/>
    <x v="138"/>
    <m/>
  </r>
  <r>
    <x v="177"/>
    <x v="14"/>
    <s v="14.4.1 Proportion of fish stocks within biologically sustainable levels"/>
    <x v="0"/>
    <x v="8"/>
    <x v="9"/>
    <s v="Chart"/>
    <s v="DorianKalamvrezos.Navarro@fao.org"/>
    <d v="2020-02-15T00:00:00"/>
    <x v="138"/>
    <m/>
  </r>
  <r>
    <x v="177"/>
    <x v="14"/>
    <s v="14.4.1 Proportion of fish stocks within biologically sustainable levels"/>
    <x v="0"/>
    <x v="8"/>
    <x v="9"/>
    <s v="Metadata"/>
    <s v="DorianKalamvrezos.Navarro@fao.org"/>
    <d v="2020-02-15T00:00:00"/>
    <x v="138"/>
    <m/>
  </r>
  <r>
    <x v="178"/>
    <x v="14"/>
    <s v="14.5.1 Coverage of protected areas in relation to marine areas"/>
    <x v="0"/>
    <x v="63"/>
    <x v="66"/>
    <s v="Data"/>
    <s v="Edward.Lewis@unep-wcmc.org"/>
    <d v="2020-02-14T00:00:00"/>
    <x v="139"/>
    <s v="zipped file"/>
  </r>
  <r>
    <x v="178"/>
    <x v="14"/>
    <s v="14.5.1 Coverage of protected areas in relation to marine areas"/>
    <x v="0"/>
    <x v="63"/>
    <x v="66"/>
    <s v="Storyline"/>
    <s v="Edward.Lewis@unep-wcmc.org"/>
    <d v="2020-02-14T00:00:00"/>
    <x v="139"/>
    <m/>
  </r>
  <r>
    <x v="178"/>
    <x v="14"/>
    <s v="14.5.1 Coverage of protected areas in relation to marine areas"/>
    <x v="0"/>
    <x v="63"/>
    <x v="66"/>
    <s v="Chart"/>
    <m/>
    <m/>
    <x v="1"/>
    <m/>
  </r>
  <r>
    <x v="178"/>
    <x v="14"/>
    <s v="14.5.1 Coverage of protected areas in relation to marine areas"/>
    <x v="0"/>
    <x v="63"/>
    <x v="66"/>
    <s v="Metadata"/>
    <s v="Edward.Lewis@unep-wcmc.org"/>
    <d v="2020-02-14T00:00:00"/>
    <x v="139"/>
    <m/>
  </r>
  <r>
    <x v="179"/>
    <x v="14"/>
    <s v="14.6.1 Degree of implementation of international instruments aiming to combat illegal, unreported and unregulated fishing"/>
    <x v="0"/>
    <x v="8"/>
    <x v="9"/>
    <s v="Data"/>
    <m/>
    <m/>
    <x v="1"/>
    <m/>
  </r>
  <r>
    <x v="179"/>
    <x v="14"/>
    <s v="14.6.1 Degree of implementation of international instruments aiming to combat illegal, unreported and unregulated fishing"/>
    <x v="0"/>
    <x v="8"/>
    <x v="9"/>
    <s v="Storyline"/>
    <s v="DorianKalamvrezos.Navarro@fao.org"/>
    <d v="2020-02-15T00:00:00"/>
    <x v="140"/>
    <m/>
  </r>
  <r>
    <x v="179"/>
    <x v="14"/>
    <s v="14.6.1 Degree of implementation of international instruments aiming to combat illegal, unreported and unregulated fishing"/>
    <x v="0"/>
    <x v="8"/>
    <x v="9"/>
    <s v="Chart"/>
    <m/>
    <m/>
    <x v="1"/>
    <m/>
  </r>
  <r>
    <x v="179"/>
    <x v="14"/>
    <s v="14.6.1 Degree of implementation of international instruments aiming to combat illegal, unreported and unregulated fishing"/>
    <x v="0"/>
    <x v="8"/>
    <x v="9"/>
    <s v="Metadata"/>
    <m/>
    <m/>
    <x v="1"/>
    <m/>
  </r>
  <r>
    <x v="180"/>
    <x v="14"/>
    <s v="14.7.1 Sustainable fisheries as a proportion of GDP in small island developing States, least developed countries and all countries"/>
    <x v="0"/>
    <x v="64"/>
    <x v="9"/>
    <s v="Data"/>
    <m/>
    <m/>
    <x v="1"/>
    <m/>
  </r>
  <r>
    <x v="180"/>
    <x v="14"/>
    <s v="14.7.1 Sustainable fisheries as a proportion of GDP in small island developing States, least developed countries and all countries"/>
    <x v="0"/>
    <x v="64"/>
    <x v="9"/>
    <s v="Storyline"/>
    <s v="DorianKalamvrezos.Navarro@fao.org"/>
    <d v="2020-03-13T00:00:00"/>
    <x v="141"/>
    <m/>
  </r>
  <r>
    <x v="180"/>
    <x v="14"/>
    <s v="14.7.1 Sustainable fisheries as a proportion of GDP in small island developing States, least developed countries and all countries"/>
    <x v="0"/>
    <x v="64"/>
    <x v="9"/>
    <s v="Chart"/>
    <m/>
    <m/>
    <x v="1"/>
    <m/>
  </r>
  <r>
    <x v="180"/>
    <x v="14"/>
    <s v="14.7.1 Sustainable fisheries as a proportion of GDP in small island developing States, least developed countries and all countries"/>
    <x v="0"/>
    <x v="64"/>
    <x v="9"/>
    <s v="Metadata"/>
    <m/>
    <m/>
    <x v="1"/>
    <m/>
  </r>
  <r>
    <x v="181"/>
    <x v="14"/>
    <s v="14.a.1 Proportion of total research budget allocated to research in the field of marine technology"/>
    <x v="1"/>
    <x v="65"/>
    <x v="8"/>
    <s v="Data"/>
    <s v="k.isensee@unesco.org"/>
    <d v="2020-02-14T00:00:00"/>
    <x v="142"/>
    <m/>
  </r>
  <r>
    <x v="181"/>
    <x v="14"/>
    <s v="14.a.1 Proportion of total research budget allocated to research in the field of marine technology"/>
    <x v="1"/>
    <x v="65"/>
    <x v="8"/>
    <s v="Storyline"/>
    <s v="k.isensee@unesco.org"/>
    <d v="2020-02-14T00:00:00"/>
    <x v="142"/>
    <m/>
  </r>
  <r>
    <x v="181"/>
    <x v="14"/>
    <s v="14.a.1 Proportion of total research budget allocated to research in the field of marine technology"/>
    <x v="1"/>
    <x v="65"/>
    <x v="8"/>
    <s v="Chart"/>
    <s v="k.isensee@unesco.org"/>
    <d v="2020-02-14T00:00:00"/>
    <x v="142"/>
    <m/>
  </r>
  <r>
    <x v="181"/>
    <x v="14"/>
    <s v="14.a.1 Proportion of total research budget allocated to research in the field of marine technology"/>
    <x v="1"/>
    <x v="65"/>
    <x v="8"/>
    <s v="Metadata"/>
    <m/>
    <m/>
    <x v="1"/>
    <m/>
  </r>
  <r>
    <x v="182"/>
    <x v="14"/>
    <s v="14.b.1 Degree of application of a legal/regulatory/policy/institutional framework which recognizes and protects access rights for small‐scale fisheries"/>
    <x v="0"/>
    <x v="8"/>
    <x v="9"/>
    <s v="Data"/>
    <m/>
    <m/>
    <x v="1"/>
    <m/>
  </r>
  <r>
    <x v="182"/>
    <x v="14"/>
    <s v="14.b.1 Degree of application of a legal/regulatory/policy/institutional framework which recognizes and protects access rights for small‐scale fisheries"/>
    <x v="0"/>
    <x v="8"/>
    <x v="9"/>
    <s v="Storyline"/>
    <s v="DorianKalamvrezos.Navarro@fao.org"/>
    <d v="2020-02-15T00:00:00"/>
    <x v="143"/>
    <m/>
  </r>
  <r>
    <x v="182"/>
    <x v="14"/>
    <s v="14.b.1 Degree of application of a legal/regulatory/policy/institutional framework which recognizes and protects access rights for small‐scale fisheries"/>
    <x v="0"/>
    <x v="8"/>
    <x v="9"/>
    <s v="Chart"/>
    <m/>
    <m/>
    <x v="1"/>
    <m/>
  </r>
  <r>
    <x v="182"/>
    <x v="14"/>
    <s v="14.b.1 Degree of application of a legal/regulatory/policy/institutional framework which recognizes and protects access rights for small‐scale fisheries"/>
    <x v="0"/>
    <x v="8"/>
    <x v="9"/>
    <s v="Metadata"/>
    <m/>
    <m/>
    <x v="1"/>
    <m/>
  </r>
  <r>
    <x v="183"/>
    <x v="14"/>
    <s v="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
    <x v="1"/>
    <x v="66"/>
    <x v="9"/>
    <s v="Data"/>
    <m/>
    <m/>
    <x v="1"/>
    <m/>
  </r>
  <r>
    <x v="183"/>
    <x v="14"/>
    <s v="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
    <x v="1"/>
    <x v="66"/>
    <x v="9"/>
    <s v="Storyline"/>
    <m/>
    <m/>
    <x v="1"/>
    <m/>
  </r>
  <r>
    <x v="183"/>
    <x v="14"/>
    <s v="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
    <x v="1"/>
    <x v="66"/>
    <x v="9"/>
    <s v="Chart"/>
    <m/>
    <m/>
    <x v="1"/>
    <m/>
  </r>
  <r>
    <x v="183"/>
    <x v="14"/>
    <s v="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
    <x v="1"/>
    <x v="66"/>
    <x v="9"/>
    <s v="Metadata"/>
    <m/>
    <m/>
    <x v="1"/>
    <m/>
  </r>
  <r>
    <x v="184"/>
    <x v="15"/>
    <s v="15.1.1 Forest area as a proportion of total land area"/>
    <x v="0"/>
    <x v="8"/>
    <x v="8"/>
    <s v="Data"/>
    <m/>
    <m/>
    <x v="1"/>
    <m/>
  </r>
  <r>
    <x v="184"/>
    <x v="15"/>
    <s v="15.1.1 Forest area as a proportion of total land area"/>
    <x v="0"/>
    <x v="8"/>
    <x v="8"/>
    <s v="Storyline"/>
    <s v="DorianKalamvrezos.Navarro@fao.org"/>
    <d v="2020-02-15T00:00:00"/>
    <x v="144"/>
    <m/>
  </r>
  <r>
    <x v="184"/>
    <x v="15"/>
    <s v="15.1.1 Forest area as a proportion of total land area"/>
    <x v="0"/>
    <x v="8"/>
    <x v="8"/>
    <s v="Chart"/>
    <m/>
    <m/>
    <x v="1"/>
    <m/>
  </r>
  <r>
    <x v="184"/>
    <x v="15"/>
    <s v="15.1.1 Forest area as a proportion of total land area"/>
    <x v="0"/>
    <x v="8"/>
    <x v="8"/>
    <s v="Metadata"/>
    <s v="DorianKalamvrezos.Navarro@fao.org"/>
    <d v="2020-02-15T00:00:00"/>
    <x v="144"/>
    <m/>
  </r>
  <r>
    <x v="185"/>
    <x v="15"/>
    <s v="15.1.2 Proportion of important sites for terrestrial and freshwater biodiversity that are covered by protected areas, by ecosystem type"/>
    <x v="0"/>
    <x v="63"/>
    <x v="66"/>
    <s v="Data"/>
    <s v="Edward.Lewis@unep-wcmc.org"/>
    <d v="2020-02-14T00:00:00"/>
    <x v="145"/>
    <s v="zipped file"/>
  </r>
  <r>
    <x v="185"/>
    <x v="15"/>
    <s v="15.1.2 Proportion of important sites for terrestrial and freshwater biodiversity that are covered by protected areas, by ecosystem type"/>
    <x v="0"/>
    <x v="63"/>
    <x v="66"/>
    <s v="Storyline"/>
    <s v="Edward.Lewis@unep-wcmc.org"/>
    <d v="2020-02-14T00:00:00"/>
    <x v="145"/>
    <m/>
  </r>
  <r>
    <x v="185"/>
    <x v="15"/>
    <s v="15.1.2 Proportion of important sites for terrestrial and freshwater biodiversity that are covered by protected areas, by ecosystem type"/>
    <x v="0"/>
    <x v="63"/>
    <x v="66"/>
    <s v="Chart"/>
    <m/>
    <m/>
    <x v="1"/>
    <m/>
  </r>
  <r>
    <x v="185"/>
    <x v="15"/>
    <s v="15.1.2 Proportion of important sites for terrestrial and freshwater biodiversity that are covered by protected areas, by ecosystem type"/>
    <x v="0"/>
    <x v="63"/>
    <x v="66"/>
    <s v="Metadata"/>
    <s v="Edward.Lewis@unep-wcmc.org"/>
    <d v="2020-02-14T00:00:00"/>
    <x v="145"/>
    <m/>
  </r>
  <r>
    <x v="186"/>
    <x v="15"/>
    <s v="15.2.1 Progress towards sustainable forest management"/>
    <x v="0"/>
    <x v="8"/>
    <x v="67"/>
    <s v="Data"/>
    <m/>
    <m/>
    <x v="1"/>
    <m/>
  </r>
  <r>
    <x v="186"/>
    <x v="15"/>
    <s v="15.2.1 Progress towards sustainable forest management"/>
    <x v="0"/>
    <x v="8"/>
    <x v="67"/>
    <s v="Storyline"/>
    <s v="DorianKalamvrezos.Navarro@fao.org"/>
    <d v="2020-02-15T00:00:00"/>
    <x v="146"/>
    <m/>
  </r>
  <r>
    <x v="186"/>
    <x v="15"/>
    <s v="15.2.1 Progress towards sustainable forest management"/>
    <x v="0"/>
    <x v="8"/>
    <x v="67"/>
    <s v="Chart"/>
    <m/>
    <m/>
    <x v="1"/>
    <m/>
  </r>
  <r>
    <x v="186"/>
    <x v="15"/>
    <s v="15.2.1 Progress towards sustainable forest management"/>
    <x v="0"/>
    <x v="8"/>
    <x v="67"/>
    <s v="Metadata"/>
    <s v="DorianKalamvrezos.Navarro@fao.org"/>
    <d v="2020-02-15T00:00:00"/>
    <x v="146"/>
    <m/>
  </r>
  <r>
    <x v="187"/>
    <x v="15"/>
    <s v="15.3.1 Proportion of land that is degraded over total land area"/>
    <x v="0"/>
    <x v="67"/>
    <x v="68"/>
    <s v="Data"/>
    <m/>
    <m/>
    <x v="1"/>
    <s v="No change since last year"/>
  </r>
  <r>
    <x v="187"/>
    <x v="15"/>
    <s v="15.3.1 Proportion of land that is degraded over total land area"/>
    <x v="0"/>
    <x v="67"/>
    <x v="68"/>
    <s v="Storyline"/>
    <s v="salexander@unccd.int"/>
    <d v="2020-02-13T00:00:00"/>
    <x v="147"/>
    <m/>
  </r>
  <r>
    <x v="187"/>
    <x v="15"/>
    <s v="15.3.1 Proportion of land that is degraded over total land area"/>
    <x v="0"/>
    <x v="67"/>
    <x v="68"/>
    <s v="Chart"/>
    <m/>
    <m/>
    <x v="1"/>
    <m/>
  </r>
  <r>
    <x v="187"/>
    <x v="15"/>
    <s v="15.3.1 Proportion of land that is degraded over total land area"/>
    <x v="0"/>
    <x v="67"/>
    <x v="68"/>
    <s v="Metadata"/>
    <m/>
    <m/>
    <x v="1"/>
    <m/>
  </r>
  <r>
    <x v="188"/>
    <x v="15"/>
    <s v="15.4.1 Coverage by protected areas of important sites for mountain biodiversity"/>
    <x v="0"/>
    <x v="63"/>
    <x v="9"/>
    <s v="Data"/>
    <s v="Edward.Lewis@unep-wcmc.org"/>
    <d v="2020-02-14T00:00:00"/>
    <x v="148"/>
    <m/>
  </r>
  <r>
    <x v="188"/>
    <x v="15"/>
    <s v="15.4.1 Coverage by protected areas of important sites for mountain biodiversity"/>
    <x v="0"/>
    <x v="63"/>
    <x v="9"/>
    <s v="Storyline"/>
    <s v="Edward.Lewis@unep-wcmc.org"/>
    <d v="2020-02-14T00:00:00"/>
    <x v="148"/>
    <m/>
  </r>
  <r>
    <x v="188"/>
    <x v="15"/>
    <s v="15.4.1 Coverage by protected areas of important sites for mountain biodiversity"/>
    <x v="0"/>
    <x v="63"/>
    <x v="9"/>
    <s v="Chart"/>
    <m/>
    <m/>
    <x v="1"/>
    <m/>
  </r>
  <r>
    <x v="188"/>
    <x v="15"/>
    <s v="15.4.1 Coverage by protected areas of important sites for mountain biodiversity"/>
    <x v="0"/>
    <x v="63"/>
    <x v="9"/>
    <s v="Metadata"/>
    <s v="Edward.Lewis@unep-wcmc.org"/>
    <d v="2020-02-14T00:00:00"/>
    <x v="148"/>
    <m/>
  </r>
  <r>
    <x v="189"/>
    <x v="15"/>
    <s v="15.4.2 Mountain Green Cover Index"/>
    <x v="0"/>
    <x v="8"/>
    <x v="8"/>
    <s v="Data"/>
    <s v="DorianKalamvrezos.Navarro@fao.org"/>
    <m/>
    <x v="149"/>
    <s v="withdrawn"/>
  </r>
  <r>
    <x v="189"/>
    <x v="15"/>
    <s v="15.4.2 Mountain Green Cover Index"/>
    <x v="0"/>
    <x v="8"/>
    <x v="8"/>
    <s v="Storyline"/>
    <s v="DorianKalamvrezos.Navarro@fao.org"/>
    <d v="2020-02-15T00:00:00"/>
    <x v="149"/>
    <m/>
  </r>
  <r>
    <x v="189"/>
    <x v="15"/>
    <s v="15.4.2 Mountain Green Cover Index"/>
    <x v="0"/>
    <x v="8"/>
    <x v="8"/>
    <s v="Chart"/>
    <s v="DorianKalamvrezos.Navarro@fao.org"/>
    <d v="2020-02-15T00:00:00"/>
    <x v="149"/>
    <m/>
  </r>
  <r>
    <x v="189"/>
    <x v="15"/>
    <s v="15.4.2 Mountain Green Cover Index"/>
    <x v="0"/>
    <x v="8"/>
    <x v="8"/>
    <s v="Metadata"/>
    <m/>
    <m/>
    <x v="1"/>
    <m/>
  </r>
  <r>
    <x v="190"/>
    <x v="15"/>
    <s v="15.5.1 Red List Index"/>
    <x v="0"/>
    <x v="68"/>
    <x v="69"/>
    <s v="Data"/>
    <s v="Thomas.BROOKS@iucn.org"/>
    <d v="2020-02-14T00:00:00"/>
    <x v="150"/>
    <m/>
  </r>
  <r>
    <x v="190"/>
    <x v="15"/>
    <s v="15.5.1 Red List Index"/>
    <x v="0"/>
    <x v="68"/>
    <x v="69"/>
    <s v="Storyline"/>
    <s v="Thomas.BROOKS@iucn.org"/>
    <d v="2020-02-14T00:00:00"/>
    <x v="150"/>
    <m/>
  </r>
  <r>
    <x v="190"/>
    <x v="15"/>
    <s v="15.5.1 Red List Index"/>
    <x v="0"/>
    <x v="68"/>
    <x v="69"/>
    <s v="Chart"/>
    <m/>
    <m/>
    <x v="1"/>
    <m/>
  </r>
  <r>
    <x v="190"/>
    <x v="15"/>
    <s v="15.5.1 Red List Index"/>
    <x v="0"/>
    <x v="68"/>
    <x v="69"/>
    <s v="Metadata"/>
    <m/>
    <m/>
    <x v="1"/>
    <m/>
  </r>
  <r>
    <x v="191"/>
    <x v="15"/>
    <s v="15.6.1 Number of countries that have adopted legislative, administrative and policy frameworks to ensure fair and equitable sharing of benefits"/>
    <x v="0"/>
    <x v="69"/>
    <x v="68"/>
    <s v="Data"/>
    <s v="regina.kipper@un.org"/>
    <d v="2020-03-06T00:00:00"/>
    <x v="151"/>
    <s v="zipped file"/>
  </r>
  <r>
    <x v="191"/>
    <x v="15"/>
    <s v="15.6.1 Number of countries that have adopted legislative, administrative and policy frameworks to ensure fair and equitable sharing of benefits"/>
    <x v="0"/>
    <x v="69"/>
    <x v="68"/>
    <s v="Data"/>
    <s v="DorianKalamvrezos.Navarro@fao.org"/>
    <d v="2020-02-15T00:00:00"/>
    <x v="151"/>
    <s v="zipped file"/>
  </r>
  <r>
    <x v="191"/>
    <x v="15"/>
    <s v="15.6.1 Number of countries that have adopted legislative, administrative and policy frameworks to ensure fair and equitable sharing of benefits"/>
    <x v="0"/>
    <x v="69"/>
    <x v="68"/>
    <s v="Storyline"/>
    <s v="regina.kipper@un.org"/>
    <d v="2020-02-14T00:00:00"/>
    <x v="151"/>
    <m/>
  </r>
  <r>
    <x v="191"/>
    <x v="15"/>
    <s v="15.6.1 Number of countries that have adopted legislative, administrative and policy frameworks to ensure fair and equitable sharing of benefits"/>
    <x v="0"/>
    <x v="69"/>
    <x v="68"/>
    <s v="Storyline"/>
    <s v="DorianKalamvrezos.Navarro@fao.org"/>
    <d v="2020-02-15T00:00:00"/>
    <x v="151"/>
    <m/>
  </r>
  <r>
    <x v="191"/>
    <x v="15"/>
    <s v="15.6.1 Number of countries that have adopted legislative, administrative and policy frameworks to ensure fair and equitable sharing of benefits"/>
    <x v="0"/>
    <x v="69"/>
    <x v="68"/>
    <s v="Chart"/>
    <s v="regina.kipper@un.org"/>
    <d v="2020-02-14T00:00:00"/>
    <x v="151"/>
    <m/>
  </r>
  <r>
    <x v="191"/>
    <x v="15"/>
    <s v="15.6.1 Number of countries that have adopted legislative, administrative and policy frameworks to ensure fair and equitable sharing of benefits"/>
    <x v="0"/>
    <x v="69"/>
    <x v="68"/>
    <s v="Metadata"/>
    <m/>
    <m/>
    <x v="1"/>
    <m/>
  </r>
  <r>
    <x v="192"/>
    <x v="15"/>
    <s v="15.7.1 Proportion of traded wildlife that was poached or illicitly trafficked"/>
    <x v="1"/>
    <x v="70"/>
    <x v="8"/>
    <s v="Data"/>
    <m/>
    <m/>
    <x v="1"/>
    <m/>
  </r>
  <r>
    <x v="192"/>
    <x v="15"/>
    <s v="15.7.1 Proportion of traded wildlife that was poached or illicitly trafficked"/>
    <x v="1"/>
    <x v="70"/>
    <x v="8"/>
    <s v="Storyline"/>
    <m/>
    <m/>
    <x v="1"/>
    <m/>
  </r>
  <r>
    <x v="192"/>
    <x v="15"/>
    <s v="15.7.1 Proportion of traded wildlife that was poached or illicitly trafficked"/>
    <x v="1"/>
    <x v="70"/>
    <x v="8"/>
    <s v="Chart"/>
    <m/>
    <m/>
    <x v="1"/>
    <m/>
  </r>
  <r>
    <x v="192"/>
    <x v="15"/>
    <s v="15.7.1 Proportion of traded wildlife that was poached or illicitly trafficked"/>
    <x v="1"/>
    <x v="70"/>
    <x v="8"/>
    <s v="Metadata"/>
    <m/>
    <m/>
    <x v="1"/>
    <m/>
  </r>
  <r>
    <x v="193"/>
    <x v="15"/>
    <s v="15.8.1 Proportion of countries adopting relevant national legislation and adequately resourcing the prevention or control of invasive alien species"/>
    <x v="1"/>
    <x v="68"/>
    <x v="8"/>
    <s v="Data"/>
    <m/>
    <m/>
    <x v="1"/>
    <m/>
  </r>
  <r>
    <x v="193"/>
    <x v="15"/>
    <s v="15.8.1 Proportion of countries adopting relevant national legislation and adequately resourcing the prevention or control of invasive alien species"/>
    <x v="1"/>
    <x v="68"/>
    <x v="8"/>
    <s v="Storyline"/>
    <m/>
    <m/>
    <x v="1"/>
    <m/>
  </r>
  <r>
    <x v="193"/>
    <x v="15"/>
    <s v="15.8.1 Proportion of countries adopting relevant national legislation and adequately resourcing the prevention or control of invasive alien species"/>
    <x v="1"/>
    <x v="68"/>
    <x v="8"/>
    <s v="Chart"/>
    <m/>
    <m/>
    <x v="1"/>
    <m/>
  </r>
  <r>
    <x v="193"/>
    <x v="15"/>
    <s v="15.8.1 Proportion of countries adopting relevant national legislation and adequately resourcing the prevention or control of invasive alien species"/>
    <x v="1"/>
    <x v="68"/>
    <x v="8"/>
    <s v="Metadata"/>
    <m/>
    <m/>
    <x v="1"/>
    <m/>
  </r>
  <r>
    <x v="194"/>
    <x v="15"/>
    <s v="15.9.1 Progress towards national targets established in accordance with Aichi Biodiversity Target 2 of the Strategic Plan for Biodiversity 2011–2020"/>
    <x v="1"/>
    <x v="71"/>
    <x v="9"/>
    <s v="Data"/>
    <s v="dany.ghafari@un.org"/>
    <d v="2020-02-13T00:00:00"/>
    <x v="152"/>
    <m/>
  </r>
  <r>
    <x v="194"/>
    <x v="15"/>
    <s v="15.9.1 Progress towards national targets established in accordance with Aichi Biodiversity Target 2 of the Strategic Plan for Biodiversity 2011–2020"/>
    <x v="1"/>
    <x v="71"/>
    <x v="9"/>
    <s v="Storyline"/>
    <s v="dany.ghafari@un.org"/>
    <d v="2020-02-17T00:00:00"/>
    <x v="152"/>
    <s v="zipped file"/>
  </r>
  <r>
    <x v="194"/>
    <x v="15"/>
    <s v="15.9.1 Progress towards national targets established in accordance with Aichi Biodiversity Target 2 of the Strategic Plan for Biodiversity 2011–2020"/>
    <x v="1"/>
    <x v="71"/>
    <x v="9"/>
    <s v="Chart"/>
    <s v="dany.ghafari@un.org"/>
    <d v="2020-02-17T00:00:00"/>
    <x v="152"/>
    <s v="zipped file"/>
  </r>
  <r>
    <x v="194"/>
    <x v="15"/>
    <s v="15.9.1 Progress towards national targets established in accordance with Aichi Biodiversity Target 2 of the Strategic Plan for Biodiversity 2011–2020"/>
    <x v="1"/>
    <x v="71"/>
    <x v="9"/>
    <s v="Metadata"/>
    <m/>
    <m/>
    <x v="1"/>
    <m/>
  </r>
  <r>
    <x v="195"/>
    <x v="15"/>
    <s v="15.a.1 Official development assistance and public expenditure on conservation and sustainable use of biodiversity and ecosystems"/>
    <x v="7"/>
    <x v="72"/>
    <x v="9"/>
    <s v="Data"/>
    <m/>
    <m/>
    <x v="1"/>
    <m/>
  </r>
  <r>
    <x v="195"/>
    <x v="15"/>
    <s v="15.a.1 Official development assistance and public expenditure on conservation and sustainable use of biodiversity and ecosystems"/>
    <x v="7"/>
    <x v="72"/>
    <x v="9"/>
    <s v="Storyline"/>
    <s v="Yasmin.AHMAD@oecd.org"/>
    <d v="2020-02-20T00:00:00"/>
    <x v="153"/>
    <m/>
  </r>
  <r>
    <x v="195"/>
    <x v="15"/>
    <s v="15.a.1 Official development assistance and public expenditure on conservation and sustainable use of biodiversity and ecosystems"/>
    <x v="7"/>
    <x v="72"/>
    <x v="9"/>
    <s v="Chart"/>
    <m/>
    <m/>
    <x v="1"/>
    <m/>
  </r>
  <r>
    <x v="195"/>
    <x v="15"/>
    <s v="15.a.1 Official development assistance and public expenditure on conservation and sustainable use of biodiversity and ecosystems"/>
    <x v="7"/>
    <x v="72"/>
    <x v="9"/>
    <s v="Metadata"/>
    <m/>
    <m/>
    <x v="1"/>
    <m/>
  </r>
  <r>
    <x v="196"/>
    <x v="15"/>
    <s v="15.b.1 Official development assistance and public expenditure on conservation and sustainable use of biodiversity and ecosystems"/>
    <x v="7"/>
    <x v="72"/>
    <x v="9"/>
    <s v="Data"/>
    <m/>
    <m/>
    <x v="1"/>
    <m/>
  </r>
  <r>
    <x v="196"/>
    <x v="15"/>
    <s v="15.b.1 Official development assistance and public expenditure on conservation and sustainable use of biodiversity and ecosystems"/>
    <x v="7"/>
    <x v="72"/>
    <x v="9"/>
    <s v="Storyline"/>
    <s v="Yasmin.AHMAD@oecd.org"/>
    <d v="2020-02-20T00:00:00"/>
    <x v="154"/>
    <m/>
  </r>
  <r>
    <x v="196"/>
    <x v="15"/>
    <s v="15.b.1 Official development assistance and public expenditure on conservation and sustainable use of biodiversity and ecosystems"/>
    <x v="7"/>
    <x v="72"/>
    <x v="9"/>
    <s v="Chart"/>
    <m/>
    <m/>
    <x v="1"/>
    <m/>
  </r>
  <r>
    <x v="196"/>
    <x v="15"/>
    <s v="15.b.1 Official development assistance and public expenditure on conservation and sustainable use of biodiversity and ecosystems"/>
    <x v="7"/>
    <x v="72"/>
    <x v="9"/>
    <s v="Metadata"/>
    <m/>
    <m/>
    <x v="1"/>
    <m/>
  </r>
  <r>
    <x v="197"/>
    <x v="15"/>
    <s v="15.c.1 Proportion of traded wildlife that was poached or illicitly trafficked"/>
    <x v="1"/>
    <x v="70"/>
    <x v="8"/>
    <s v="Data"/>
    <m/>
    <m/>
    <x v="1"/>
    <m/>
  </r>
  <r>
    <x v="197"/>
    <x v="15"/>
    <s v="15.c.1 Proportion of traded wildlife that was poached or illicitly trafficked"/>
    <x v="1"/>
    <x v="70"/>
    <x v="8"/>
    <s v="Storyline"/>
    <m/>
    <m/>
    <x v="1"/>
    <m/>
  </r>
  <r>
    <x v="197"/>
    <x v="15"/>
    <s v="15.c.1 Proportion of traded wildlife that was poached or illicitly trafficked"/>
    <x v="1"/>
    <x v="70"/>
    <x v="8"/>
    <s v="Chart"/>
    <m/>
    <m/>
    <x v="1"/>
    <m/>
  </r>
  <r>
    <x v="197"/>
    <x v="15"/>
    <s v="15.c.1 Proportion of traded wildlife that was poached or illicitly trafficked"/>
    <x v="1"/>
    <x v="70"/>
    <x v="8"/>
    <s v="Metadata"/>
    <m/>
    <m/>
    <x v="1"/>
    <m/>
  </r>
  <r>
    <x v="198"/>
    <x v="16"/>
    <s v="16.1.1 Number of victims of intentional homicide per 100,000 population, by sex and age"/>
    <x v="0"/>
    <x v="73"/>
    <x v="70"/>
    <s v="Data"/>
    <s v="michael.jandl@un.org"/>
    <d v="2020-03-13T00:00:00"/>
    <x v="1"/>
    <m/>
  </r>
  <r>
    <x v="198"/>
    <x v="16"/>
    <s v="16.1.1 Number of victims of intentional homicide per 100,000 population, by sex and age"/>
    <x v="0"/>
    <x v="73"/>
    <x v="70"/>
    <s v="Storyline"/>
    <s v="michael.jandl@un.org"/>
    <d v="2020-03-10T00:00:00"/>
    <x v="155"/>
    <m/>
  </r>
  <r>
    <x v="198"/>
    <x v="16"/>
    <s v="16.1.1 Number of victims of intentional homicide per 100,000 population, by sex and age"/>
    <x v="0"/>
    <x v="73"/>
    <x v="70"/>
    <s v="Chart"/>
    <s v="michael.jandl@un.org"/>
    <d v="2020-03-10T00:00:00"/>
    <x v="155"/>
    <m/>
  </r>
  <r>
    <x v="198"/>
    <x v="16"/>
    <s v="16.1.1 Number of victims of intentional homicide per 100,000 population, by sex and age"/>
    <x v="0"/>
    <x v="73"/>
    <x v="70"/>
    <s v="Metadata"/>
    <m/>
    <m/>
    <x v="1"/>
    <m/>
  </r>
  <r>
    <x v="199"/>
    <x v="16"/>
    <s v="16.1.2 Conflict-related deaths per 100,000 population, by sex, age and cause"/>
    <x v="1"/>
    <x v="46"/>
    <x v="71"/>
    <s v="Data"/>
    <m/>
    <m/>
    <x v="1"/>
    <m/>
  </r>
  <r>
    <x v="199"/>
    <x v="16"/>
    <s v="16.1.2 Conflict-related deaths per 100,000 population, by sex, age and cause"/>
    <x v="1"/>
    <x v="46"/>
    <x v="71"/>
    <s v="Storyline"/>
    <s v="mcebreros@ohchr.org"/>
    <d v="2020-02-20T00:00:00"/>
    <x v="156"/>
    <m/>
  </r>
  <r>
    <x v="199"/>
    <x v="16"/>
    <s v="16.1.2 Conflict-related deaths per 100,000 population, by sex, age and cause"/>
    <x v="1"/>
    <x v="46"/>
    <x v="71"/>
    <s v="Chart"/>
    <m/>
    <m/>
    <x v="1"/>
    <m/>
  </r>
  <r>
    <x v="199"/>
    <x v="16"/>
    <s v="16.1.2 Conflict-related deaths per 100,000 population, by sex, age and cause"/>
    <x v="1"/>
    <x v="46"/>
    <x v="71"/>
    <s v="Metadata"/>
    <m/>
    <m/>
    <x v="1"/>
    <m/>
  </r>
  <r>
    <x v="200"/>
    <x v="16"/>
    <s v="16.1.3 Proportion of population subjected to (a) physical violence, (b) psychological violence and (c) sexual violence in the previous 12 months"/>
    <x v="1"/>
    <x v="52"/>
    <x v="72"/>
    <s v="Data"/>
    <m/>
    <m/>
    <x v="1"/>
    <m/>
  </r>
  <r>
    <x v="200"/>
    <x v="16"/>
    <s v="16.1.3 Proportion of population subjected to (a) physical violence, (b) psychological violence and (c) sexual violence in the previous 12 months"/>
    <x v="1"/>
    <x v="52"/>
    <x v="72"/>
    <s v="Storyline"/>
    <s v="michael.jandl@un.org"/>
    <d v="2020-03-10T00:00:00"/>
    <x v="157"/>
    <m/>
  </r>
  <r>
    <x v="200"/>
    <x v="16"/>
    <s v="16.1.3 Proportion of population subjected to (a) physical violence, (b) psychological violence and (c) sexual violence in the previous 12 months"/>
    <x v="1"/>
    <x v="52"/>
    <x v="72"/>
    <s v="Chart"/>
    <s v="michael.jandl@un.org"/>
    <d v="2020-03-10T00:00:00"/>
    <x v="157"/>
    <m/>
  </r>
  <r>
    <x v="200"/>
    <x v="16"/>
    <s v="16.1.3 Proportion of population subjected to (a) physical violence, (b) psychological violence and (c) sexual violence in the previous 12 months"/>
    <x v="1"/>
    <x v="52"/>
    <x v="72"/>
    <s v="Metadata"/>
    <m/>
    <m/>
    <x v="1"/>
    <m/>
  </r>
  <r>
    <x v="201"/>
    <x v="16"/>
    <s v="16.1.4 Proportion of population that feel safe walking alone around the area they live"/>
    <x v="1"/>
    <x v="52"/>
    <x v="9"/>
    <s v="Data"/>
    <m/>
    <m/>
    <x v="1"/>
    <m/>
  </r>
  <r>
    <x v="201"/>
    <x v="16"/>
    <s v="16.1.4 Proportion of population that feel safe walking alone around the area they live"/>
    <x v="1"/>
    <x v="52"/>
    <x v="9"/>
    <s v="Storyline"/>
    <s v="michael.jandl@un.org"/>
    <d v="2020-03-10T00:00:00"/>
    <x v="158"/>
    <m/>
  </r>
  <r>
    <x v="201"/>
    <x v="16"/>
    <s v="16.1.4 Proportion of population that feel safe walking alone around the area they live"/>
    <x v="1"/>
    <x v="52"/>
    <x v="9"/>
    <s v="Chart"/>
    <s v="michael.jandl@un.org"/>
    <d v="2020-03-10T00:00:00"/>
    <x v="158"/>
    <m/>
  </r>
  <r>
    <x v="201"/>
    <x v="16"/>
    <s v="16.1.4 Proportion of population that feel safe walking alone around the area they live"/>
    <x v="1"/>
    <x v="52"/>
    <x v="9"/>
    <s v="Metadata"/>
    <m/>
    <m/>
    <x v="1"/>
    <m/>
  </r>
  <r>
    <x v="202"/>
    <x v="16"/>
    <s v="16.2.1 Proportion of children aged 1–17 years who experienced any physical punishment and/or psychological aggression by caregivers in the past month"/>
    <x v="1"/>
    <x v="13"/>
    <x v="9"/>
    <s v="Data"/>
    <s v="ccappa@unicef.org"/>
    <d v="2020-02-29T00:00:00"/>
    <x v="159"/>
    <m/>
  </r>
  <r>
    <x v="202"/>
    <x v="16"/>
    <s v="16.2.1 Proportion of children aged 1–17 years who experienced any physical punishment and/or psychological aggression by caregivers in the past month"/>
    <x v="1"/>
    <x v="13"/>
    <x v="9"/>
    <s v="Storyline"/>
    <s v="ccappa@unicef.org"/>
    <d v="2020-02-14T00:00:00"/>
    <x v="159"/>
    <m/>
  </r>
  <r>
    <x v="202"/>
    <x v="16"/>
    <s v="16.2.1 Proportion of children aged 1–17 years who experienced any physical punishment and/or psychological aggression by caregivers in the past month"/>
    <x v="1"/>
    <x v="13"/>
    <x v="9"/>
    <s v="Chart"/>
    <m/>
    <m/>
    <x v="1"/>
    <m/>
  </r>
  <r>
    <x v="202"/>
    <x v="16"/>
    <s v="16.2.1 Proportion of children aged 1–17 years who experienced any physical punishment and/or psychological aggression by caregivers in the past month"/>
    <x v="1"/>
    <x v="13"/>
    <x v="9"/>
    <s v="Metadata"/>
    <m/>
    <m/>
    <x v="1"/>
    <m/>
  </r>
  <r>
    <x v="203"/>
    <x v="16"/>
    <s v="16.2.2 Number of victims of human trafficking per 100,000 population, by sex, age and form of exploitation"/>
    <x v="1"/>
    <x v="52"/>
    <x v="1"/>
    <s v="Data"/>
    <m/>
    <m/>
    <x v="1"/>
    <m/>
  </r>
  <r>
    <x v="203"/>
    <x v="16"/>
    <s v="16.2.2 Number of victims of human trafficking per 100,000 population, by sex, age and form of exploitation"/>
    <x v="1"/>
    <x v="52"/>
    <x v="1"/>
    <s v="Storyline"/>
    <m/>
    <m/>
    <x v="1"/>
    <m/>
  </r>
  <r>
    <x v="203"/>
    <x v="16"/>
    <s v="16.2.2 Number of victims of human trafficking per 100,000 population, by sex, age and form of exploitation"/>
    <x v="1"/>
    <x v="52"/>
    <x v="1"/>
    <s v="Chart"/>
    <m/>
    <m/>
    <x v="1"/>
    <m/>
  </r>
  <r>
    <x v="203"/>
    <x v="16"/>
    <s v="16.2.2 Number of victims of human trafficking per 100,000 population, by sex, age and form of exploitation"/>
    <x v="1"/>
    <x v="52"/>
    <x v="1"/>
    <s v="Metadata"/>
    <m/>
    <m/>
    <x v="1"/>
    <m/>
  </r>
  <r>
    <x v="204"/>
    <x v="16"/>
    <s v="16.2.3 Proportion of young women and men aged 18–29 years who experienced sexual violence by age 18"/>
    <x v="1"/>
    <x v="13"/>
    <x v="73"/>
    <s v="Data"/>
    <s v="ccappa@unicef.org"/>
    <d v="2020-03-02T00:00:00"/>
    <x v="160"/>
    <m/>
  </r>
  <r>
    <x v="204"/>
    <x v="16"/>
    <s v="16.2.3 Proportion of young women and men aged 18–29 years who experienced sexual violence by age 18"/>
    <x v="1"/>
    <x v="13"/>
    <x v="73"/>
    <s v="Storyline"/>
    <s v="ccappa@unicef.org"/>
    <d v="2020-02-14T00:00:00"/>
    <x v="160"/>
    <m/>
  </r>
  <r>
    <x v="204"/>
    <x v="16"/>
    <s v="16.2.3 Proportion of young women and men aged 18–29 years who experienced sexual violence by age 18"/>
    <x v="1"/>
    <x v="13"/>
    <x v="73"/>
    <s v="Chart"/>
    <m/>
    <m/>
    <x v="1"/>
    <m/>
  </r>
  <r>
    <x v="204"/>
    <x v="16"/>
    <s v="16.2.3 Proportion of young women and men aged 18–29 years who experienced sexual violence by age 18"/>
    <x v="1"/>
    <x v="13"/>
    <x v="73"/>
    <s v="Metadata"/>
    <m/>
    <m/>
    <x v="1"/>
    <m/>
  </r>
  <r>
    <x v="205"/>
    <x v="16"/>
    <s v="16.3.1 Proportion of victims of violence in the previous 12 months who reported their victimization to competent authorities or other officially recognized conflict resolution mechanisms"/>
    <x v="1"/>
    <x v="52"/>
    <x v="9"/>
    <s v="Data"/>
    <m/>
    <m/>
    <x v="1"/>
    <m/>
  </r>
  <r>
    <x v="205"/>
    <x v="16"/>
    <s v="16.3.1 Proportion of victims of violence in the previous 12 months who reported their victimization to competent authorities or other officially recognized conflict resolution mechanisms"/>
    <x v="1"/>
    <x v="52"/>
    <x v="9"/>
    <s v="Storyline"/>
    <s v="michael.jandl@un.org"/>
    <d v="2020-03-10T00:00:00"/>
    <x v="161"/>
    <m/>
  </r>
  <r>
    <x v="205"/>
    <x v="16"/>
    <s v="16.3.1 Proportion of victims of violence in the previous 12 months who reported their victimization to competent authorities or other officially recognized conflict resolution mechanisms"/>
    <x v="1"/>
    <x v="52"/>
    <x v="9"/>
    <s v="Chart"/>
    <s v="michael.jandl@un.org"/>
    <d v="2020-03-10T00:00:00"/>
    <x v="161"/>
    <m/>
  </r>
  <r>
    <x v="205"/>
    <x v="16"/>
    <s v="16.3.1 Proportion of victims of violence in the previous 12 months who reported their victimization to competent authorities or other officially recognized conflict resolution mechanisms"/>
    <x v="1"/>
    <x v="52"/>
    <x v="9"/>
    <s v="Metadata"/>
    <m/>
    <m/>
    <x v="1"/>
    <m/>
  </r>
  <r>
    <x v="206"/>
    <x v="16"/>
    <s v="16.3.2 Unsentenced detainees as a proportion of overall prison population"/>
    <x v="0"/>
    <x v="52"/>
    <x v="9"/>
    <s v="Data"/>
    <s v="michael.jandl@un.org"/>
    <d v="2020-03-13T00:00:00"/>
    <x v="162"/>
    <m/>
  </r>
  <r>
    <x v="206"/>
    <x v="16"/>
    <s v="16.3.2 Unsentenced detainees as a proportion of overall prison population"/>
    <x v="0"/>
    <x v="52"/>
    <x v="9"/>
    <s v="Storyline"/>
    <s v="michael.jandl@un.org"/>
    <d v="2020-03-10T00:00:00"/>
    <x v="162"/>
    <m/>
  </r>
  <r>
    <x v="206"/>
    <x v="16"/>
    <s v="16.3.2 Unsentenced detainees as a proportion of overall prison population"/>
    <x v="0"/>
    <x v="52"/>
    <x v="9"/>
    <s v="Chart"/>
    <s v="michael.jandl@un.org"/>
    <d v="2020-03-10T00:00:00"/>
    <x v="162"/>
    <m/>
  </r>
  <r>
    <x v="206"/>
    <x v="16"/>
    <s v="16.3.2 Unsentenced detainees as a proportion of overall prison population"/>
    <x v="0"/>
    <x v="52"/>
    <x v="9"/>
    <s v="Metadata"/>
    <m/>
    <m/>
    <x v="1"/>
    <m/>
  </r>
  <r>
    <x v="207"/>
    <x v="16"/>
    <s v="16.4.1 Total value of inward and outward illicit financial flows (in current United States dollars)"/>
    <x v="1"/>
    <x v="74"/>
    <x v="9"/>
    <s v="Data"/>
    <m/>
    <m/>
    <x v="1"/>
    <m/>
  </r>
  <r>
    <x v="207"/>
    <x v="16"/>
    <s v="16.4.1 Total value of inward and outward illicit financial flows (in current United States dollars)"/>
    <x v="1"/>
    <x v="74"/>
    <x v="9"/>
    <s v="Storyline"/>
    <m/>
    <m/>
    <x v="1"/>
    <m/>
  </r>
  <r>
    <x v="207"/>
    <x v="16"/>
    <s v="16.4.1 Total value of inward and outward illicit financial flows (in current United States dollars)"/>
    <x v="1"/>
    <x v="74"/>
    <x v="9"/>
    <s v="Chart"/>
    <m/>
    <m/>
    <x v="1"/>
    <m/>
  </r>
  <r>
    <x v="207"/>
    <x v="16"/>
    <s v="16.4.1 Total value of inward and outward illicit financial flows (in current United States dollars)"/>
    <x v="1"/>
    <x v="74"/>
    <x v="9"/>
    <s v="Metadata"/>
    <m/>
    <m/>
    <x v="1"/>
    <m/>
  </r>
  <r>
    <x v="208"/>
    <x v="16"/>
    <s v="16.4.2 Proportion of seized, found or surrendered arms whose illicit origin or context has been traced or established by a competent authority in line with international instruments"/>
    <x v="1"/>
    <x v="75"/>
    <x v="9"/>
    <s v="Data"/>
    <m/>
    <m/>
    <x v="1"/>
    <m/>
  </r>
  <r>
    <x v="208"/>
    <x v="16"/>
    <s v="16.4.2 Proportion of seized, found or surrendered arms whose illicit origin or context has been traced or established by a competent authority in line with international instruments"/>
    <x v="1"/>
    <x v="75"/>
    <x v="9"/>
    <s v="Storyline"/>
    <s v="enrico.bisogno@un.org"/>
    <d v="2020-03-31T00:00:00"/>
    <x v="163"/>
    <m/>
  </r>
  <r>
    <x v="208"/>
    <x v="16"/>
    <s v="16.4.2 Proportion of seized, found or surrendered arms whose illicit origin or context has been traced or established by a competent authority in line with international instruments"/>
    <x v="1"/>
    <x v="75"/>
    <x v="9"/>
    <s v="Chart"/>
    <m/>
    <m/>
    <x v="1"/>
    <m/>
  </r>
  <r>
    <x v="208"/>
    <x v="16"/>
    <s v="16.4.2 Proportion of seized, found or surrendered arms whose illicit origin or context has been traced or established by a competent authority in line with international instruments"/>
    <x v="1"/>
    <x v="75"/>
    <x v="9"/>
    <s v="Metadata"/>
    <m/>
    <m/>
    <x v="1"/>
    <m/>
  </r>
  <r>
    <x v="209"/>
    <x v="16"/>
    <s v="16.5.1 Proportion of persons who had at least one contact with a public official and who paid a bribe to a public official, or were asked for a bribe by those public officials, during the previous 12 months"/>
    <x v="1"/>
    <x v="52"/>
    <x v="9"/>
    <s v="Data"/>
    <m/>
    <m/>
    <x v="1"/>
    <m/>
  </r>
  <r>
    <x v="209"/>
    <x v="16"/>
    <s v="16.5.1 Proportion of persons who had at least one contact with a public official and who paid a bribe to a public official, or were asked for a bribe by those public officials, during the previous 12 months"/>
    <x v="1"/>
    <x v="52"/>
    <x v="9"/>
    <s v="Storyline"/>
    <s v="michael.jandl@un.org"/>
    <d v="2020-03-10T00:00:00"/>
    <x v="164"/>
    <m/>
  </r>
  <r>
    <x v="209"/>
    <x v="16"/>
    <s v="16.5.1 Proportion of persons who had at least one contact with a public official and who paid a bribe to a public official, or were asked for a bribe by those public officials, during the previous 12 months"/>
    <x v="1"/>
    <x v="52"/>
    <x v="9"/>
    <s v="Chart"/>
    <s v="michael.jandl@un.org"/>
    <d v="2020-03-10T00:00:00"/>
    <x v="164"/>
    <m/>
  </r>
  <r>
    <x v="209"/>
    <x v="16"/>
    <s v="16.5.1 Proportion of persons who had at least one contact with a public official and who paid a bribe to a public official, or were asked for a bribe by those public officials, during the previous 12 months"/>
    <x v="1"/>
    <x v="52"/>
    <x v="9"/>
    <s v="Metadata"/>
    <m/>
    <m/>
    <x v="1"/>
    <m/>
  </r>
  <r>
    <x v="210"/>
    <x v="16"/>
    <s v="16.5.2 Proportion of businesses that had at least one contact with a public official and that paid a bribe to a public official, or were asked for a bribe by those public officials during the previous 12 months"/>
    <x v="0"/>
    <x v="76"/>
    <x v="9"/>
    <s v="Data"/>
    <m/>
    <m/>
    <x v="1"/>
    <m/>
  </r>
  <r>
    <x v="210"/>
    <x v="16"/>
    <s v="16.5.2 Proportion of businesses that had at least one contact with a public official and that paid a bribe to a public official, or were asked for a bribe by those public officials during the previous 12 months"/>
    <x v="0"/>
    <x v="76"/>
    <x v="9"/>
    <s v="Storyline"/>
    <m/>
    <m/>
    <x v="1"/>
    <m/>
  </r>
  <r>
    <x v="210"/>
    <x v="16"/>
    <s v="16.5.2 Proportion of businesses that had at least one contact with a public official and that paid a bribe to a public official, or were asked for a bribe by those public officials during the previous 12 months"/>
    <x v="0"/>
    <x v="76"/>
    <x v="9"/>
    <s v="Chart"/>
    <m/>
    <m/>
    <x v="1"/>
    <m/>
  </r>
  <r>
    <x v="210"/>
    <x v="16"/>
    <s v="16.5.2 Proportion of businesses that had at least one contact with a public official and that paid a bribe to a public official, or were asked for a bribe by those public officials during the previous 12 months"/>
    <x v="0"/>
    <x v="76"/>
    <x v="9"/>
    <s v="Metadata"/>
    <m/>
    <m/>
    <x v="1"/>
    <m/>
  </r>
  <r>
    <x v="211"/>
    <x v="16"/>
    <s v="16.6.1 Primary government expenditures as a proportion of original approved budget, by sector (or by budget codes or similar)"/>
    <x v="1"/>
    <x v="0"/>
    <x v="9"/>
    <s v="Data"/>
    <m/>
    <m/>
    <x v="1"/>
    <m/>
  </r>
  <r>
    <x v="211"/>
    <x v="16"/>
    <s v="16.6.1 Primary government expenditures as a proportion of original approved budget, by sector (or by budget codes or similar)"/>
    <x v="1"/>
    <x v="0"/>
    <x v="9"/>
    <s v="Storyline"/>
    <m/>
    <m/>
    <x v="1"/>
    <m/>
  </r>
  <r>
    <x v="211"/>
    <x v="16"/>
    <s v="16.6.1 Primary government expenditures as a proportion of original approved budget, by sector (or by budget codes or similar)"/>
    <x v="1"/>
    <x v="0"/>
    <x v="9"/>
    <s v="Chart"/>
    <m/>
    <m/>
    <x v="1"/>
    <m/>
  </r>
  <r>
    <x v="211"/>
    <x v="16"/>
    <s v="16.6.1 Primary government expenditures as a proportion of original approved budget, by sector (or by budget codes or similar)"/>
    <x v="1"/>
    <x v="0"/>
    <x v="9"/>
    <s v="Metadata"/>
    <m/>
    <m/>
    <x v="1"/>
    <m/>
  </r>
  <r>
    <x v="212"/>
    <x v="16"/>
    <s v="16.6.2 Proportion of population satisfied with their last experience of public services"/>
    <x v="1"/>
    <x v="77"/>
    <x v="9"/>
    <s v="Data"/>
    <m/>
    <m/>
    <x v="1"/>
    <m/>
  </r>
  <r>
    <x v="212"/>
    <x v="16"/>
    <s v="16.6.2 Proportion of population satisfied with their last experience of public services"/>
    <x v="1"/>
    <x v="77"/>
    <x v="9"/>
    <s v="Storyline"/>
    <m/>
    <m/>
    <x v="1"/>
    <m/>
  </r>
  <r>
    <x v="212"/>
    <x v="16"/>
    <s v="16.6.2 Proportion of population satisfied with their last experience of public services"/>
    <x v="1"/>
    <x v="77"/>
    <x v="9"/>
    <s v="Chart"/>
    <m/>
    <m/>
    <x v="1"/>
    <m/>
  </r>
  <r>
    <x v="212"/>
    <x v="16"/>
    <s v="16.6.2 Proportion of population satisfied with their last experience of public services"/>
    <x v="1"/>
    <x v="77"/>
    <x v="9"/>
    <s v="Metadata"/>
    <m/>
    <m/>
    <x v="1"/>
    <m/>
  </r>
  <r>
    <x v="213"/>
    <x v="16"/>
    <s v="16.7.1 Proportions of positions in national and local public institutions, including (a) the legislatures; (b) the public service; and (c) the judiciary, compared to national distributions, by sex, age, persons with disabilities and population groups"/>
    <x v="1"/>
    <x v="78"/>
    <x v="74"/>
    <s v="Data"/>
    <s v="ar@ipu.org"/>
    <d v="2020-02-28T00:00:00"/>
    <x v="165"/>
    <s v="zipped file"/>
  </r>
  <r>
    <x v="213"/>
    <x v="16"/>
    <s v="16.7.1 Proportions of positions in national and local public institutions, including (a) the legislatures; (b) the public service; and (c) the judiciary, compared to national distributions, by sex, age, persons with disabilities and population groups"/>
    <x v="1"/>
    <x v="78"/>
    <x v="74"/>
    <s v="Storyline"/>
    <s v="ar@ipu.org"/>
    <d v="2020-02-28T00:00:00"/>
    <x v="165"/>
    <m/>
  </r>
  <r>
    <x v="213"/>
    <x v="16"/>
    <s v="16.7.1 Proportions of positions in national and local public institutions, including (a) the legislatures; (b) the public service; and (c) the judiciary, compared to national distributions, by sex, age, persons with disabilities and population groups"/>
    <x v="1"/>
    <x v="78"/>
    <x v="74"/>
    <s v="Chart"/>
    <m/>
    <m/>
    <x v="1"/>
    <m/>
  </r>
  <r>
    <x v="213"/>
    <x v="16"/>
    <s v="16.7.1 Proportions of positions in national and local public institutions, including (a) the legislatures; (b) the public service; and (c) the judiciary, compared to national distributions, by sex, age, persons with disabilities and population groups"/>
    <x v="1"/>
    <x v="78"/>
    <x v="74"/>
    <s v="Metadata"/>
    <s v="ar@ipu.org"/>
    <d v="2020-02-28T00:00:00"/>
    <x v="165"/>
    <m/>
  </r>
  <r>
    <x v="214"/>
    <x v="16"/>
    <s v="16.7.2 Proportion of population who believe decision-making is inclusive and responsive, by sex, age, disability and population group"/>
    <x v="1"/>
    <x v="77"/>
    <x v="9"/>
    <s v="Data"/>
    <m/>
    <m/>
    <x v="1"/>
    <m/>
  </r>
  <r>
    <x v="214"/>
    <x v="16"/>
    <s v="16.7.2 Proportion of population who believe decision-making is inclusive and responsive, by sex, age, disability and population group"/>
    <x v="1"/>
    <x v="77"/>
    <x v="9"/>
    <s v="Storyline"/>
    <m/>
    <m/>
    <x v="1"/>
    <m/>
  </r>
  <r>
    <x v="214"/>
    <x v="16"/>
    <s v="16.7.2 Proportion of population who believe decision-making is inclusive and responsive, by sex, age, disability and population group"/>
    <x v="1"/>
    <x v="77"/>
    <x v="9"/>
    <s v="Chart"/>
    <m/>
    <m/>
    <x v="1"/>
    <m/>
  </r>
  <r>
    <x v="214"/>
    <x v="16"/>
    <s v="16.7.2 Proportion of population who believe decision-making is inclusive and responsive, by sex, age, disability and population group"/>
    <x v="1"/>
    <x v="77"/>
    <x v="9"/>
    <s v="Metadata"/>
    <m/>
    <m/>
    <x v="1"/>
    <m/>
  </r>
  <r>
    <x v="215"/>
    <x v="16"/>
    <s v="16.8.1 Proportion of members and voting rights of developing countries in international organizations"/>
    <x v="0"/>
    <x v="47"/>
    <x v="9"/>
    <s v="Data"/>
    <m/>
    <m/>
    <x v="1"/>
    <m/>
  </r>
  <r>
    <x v="215"/>
    <x v="16"/>
    <s v="16.8.1 Proportion of members and voting rights of developing countries in international organizations"/>
    <x v="0"/>
    <x v="47"/>
    <x v="9"/>
    <s v="Storyline"/>
    <m/>
    <m/>
    <x v="1"/>
    <m/>
  </r>
  <r>
    <x v="215"/>
    <x v="16"/>
    <s v="16.8.1 Proportion of members and voting rights of developing countries in international organizations"/>
    <x v="0"/>
    <x v="47"/>
    <x v="9"/>
    <s v="Chart"/>
    <m/>
    <m/>
    <x v="1"/>
    <m/>
  </r>
  <r>
    <x v="215"/>
    <x v="16"/>
    <s v="16.8.1 Proportion of members and voting rights of developing countries in international organizations"/>
    <x v="0"/>
    <x v="47"/>
    <x v="9"/>
    <s v="Metadata"/>
    <m/>
    <m/>
    <x v="1"/>
    <m/>
  </r>
  <r>
    <x v="216"/>
    <x v="16"/>
    <s v="16.9.1 Proportion of children under 5 years of age whose births have been registered with a civil authority, by age"/>
    <x v="0"/>
    <x v="79"/>
    <x v="75"/>
    <s v="Data"/>
    <s v="ccappa@unicef.org"/>
    <d v="2020-02-29T00:00:00"/>
    <x v="166"/>
    <m/>
  </r>
  <r>
    <x v="216"/>
    <x v="16"/>
    <s v="16.9.1 Proportion of children under 5 years of age whose births have been registered with a civil authority, by age"/>
    <x v="0"/>
    <x v="79"/>
    <x v="75"/>
    <s v="Storyline"/>
    <s v="ccappa@unicef.org"/>
    <d v="2020-02-14T00:00:00"/>
    <x v="166"/>
    <m/>
  </r>
  <r>
    <x v="216"/>
    <x v="16"/>
    <s v="16.9.1 Proportion of children under 5 years of age whose births have been registered with a civil authority, by age"/>
    <x v="0"/>
    <x v="79"/>
    <x v="75"/>
    <s v="Chart"/>
    <m/>
    <m/>
    <x v="1"/>
    <m/>
  </r>
  <r>
    <x v="216"/>
    <x v="16"/>
    <s v="16.9.1 Proportion of children under 5 years of age whose births have been registered with a civil authority, by age"/>
    <x v="0"/>
    <x v="79"/>
    <x v="75"/>
    <s v="Metadata"/>
    <m/>
    <m/>
    <x v="1"/>
    <m/>
  </r>
  <r>
    <x v="217"/>
    <x v="16"/>
    <s v="16.10.1 Number of verified cases of killing, kidnapping, enforced disappearance, arbitrary detention and torture of journalists, associated media personnel, trade unionists and human rights advocates in the previous 12 months"/>
    <x v="1"/>
    <x v="46"/>
    <x v="76"/>
    <s v="Data"/>
    <m/>
    <m/>
    <x v="1"/>
    <m/>
  </r>
  <r>
    <x v="217"/>
    <x v="16"/>
    <s v="16.10.1 Number of verified cases of killing, kidnapping, enforced disappearance, arbitrary detention and torture of journalists, associated media personnel, trade unionists and human rights advocates in the previous 12 months"/>
    <x v="1"/>
    <x v="46"/>
    <x v="76"/>
    <s v="Storyline"/>
    <s v="mcebreros@ohchr.org"/>
    <d v="2020-02-20T00:00:00"/>
    <x v="167"/>
    <m/>
  </r>
  <r>
    <x v="217"/>
    <x v="16"/>
    <s v="16.10.1 Number of verified cases of killing, kidnapping, enforced disappearance, arbitrary detention and torture of journalists, associated media personnel, trade unionists and human rights advocates in the previous 12 months"/>
    <x v="1"/>
    <x v="46"/>
    <x v="76"/>
    <s v="Chart"/>
    <m/>
    <m/>
    <x v="1"/>
    <m/>
  </r>
  <r>
    <x v="217"/>
    <x v="16"/>
    <s v="16.10.1 Number of verified cases of killing, kidnapping, enforced disappearance, arbitrary detention and torture of journalists, associated media personnel, trade unionists and human rights advocates in the previous 12 months"/>
    <x v="1"/>
    <x v="46"/>
    <x v="76"/>
    <s v="Metadata"/>
    <m/>
    <m/>
    <x v="1"/>
    <m/>
  </r>
  <r>
    <x v="218"/>
    <x v="16"/>
    <s v="16.10.2 Number of countries that adopt and implement constitutional, statutory and/or policy guarantees for public access to information"/>
    <x v="0"/>
    <x v="20"/>
    <x v="77"/>
    <s v="Data"/>
    <s v="d.kuswandini@unesco.org"/>
    <d v="2020-02-14T00:00:00"/>
    <x v="168"/>
    <m/>
  </r>
  <r>
    <x v="218"/>
    <x v="16"/>
    <s v="16.10.2 Number of countries that adopt and implement constitutional, statutory and/or policy guarantees for public access to information"/>
    <x v="0"/>
    <x v="20"/>
    <x v="77"/>
    <s v="Storyline"/>
    <s v="d.kuswandini@unesco.org"/>
    <d v="2020-02-17T00:00:00"/>
    <x v="168"/>
    <m/>
  </r>
  <r>
    <x v="218"/>
    <x v="16"/>
    <s v="16.10.2 Number of countries that adopt and implement constitutional, statutory and/or policy guarantees for public access to information"/>
    <x v="0"/>
    <x v="20"/>
    <x v="77"/>
    <s v="Chart"/>
    <m/>
    <m/>
    <x v="1"/>
    <m/>
  </r>
  <r>
    <x v="218"/>
    <x v="16"/>
    <s v="16.10.2 Number of countries that adopt and implement constitutional, statutory and/or policy guarantees for public access to information"/>
    <x v="0"/>
    <x v="20"/>
    <x v="77"/>
    <s v="Metadata"/>
    <m/>
    <m/>
    <x v="1"/>
    <m/>
  </r>
  <r>
    <x v="219"/>
    <x v="16"/>
    <s v="16.a.1 Existence of independent national human rights institutions in compliance with the Paris Principles"/>
    <x v="0"/>
    <x v="46"/>
    <x v="9"/>
    <s v="Data"/>
    <s v="mcebreros@ohchr.org"/>
    <d v="2020-02-20T00:00:00"/>
    <x v="169"/>
    <s v="zipped file"/>
  </r>
  <r>
    <x v="219"/>
    <x v="16"/>
    <s v="16.a.1 Existence of independent national human rights institutions in compliance with the Paris Principles"/>
    <x v="0"/>
    <x v="46"/>
    <x v="9"/>
    <s v="Storyline"/>
    <s v="mcebreros@ohchr.org"/>
    <d v="2020-02-20T00:00:00"/>
    <x v="169"/>
    <m/>
  </r>
  <r>
    <x v="219"/>
    <x v="16"/>
    <s v="16.a.1 Existence of independent national human rights institutions in compliance with the Paris Principles"/>
    <x v="0"/>
    <x v="46"/>
    <x v="9"/>
    <s v="Chart"/>
    <m/>
    <m/>
    <x v="1"/>
    <m/>
  </r>
  <r>
    <x v="219"/>
    <x v="16"/>
    <s v="16.a.1 Existence of independent national human rights institutions in compliance with the Paris Principles"/>
    <x v="0"/>
    <x v="46"/>
    <x v="9"/>
    <s v="Metadata"/>
    <m/>
    <m/>
    <x v="1"/>
    <m/>
  </r>
  <r>
    <x v="220"/>
    <x v="16"/>
    <s v="16.b.1 Proportion of population reporting having personally felt discriminated against or harassed in the previous 12 months on the basis of a ground of discrimination prohibited under international human rights law"/>
    <x v="1"/>
    <x v="46"/>
    <x v="9"/>
    <s v="Data"/>
    <m/>
    <m/>
    <x v="1"/>
    <m/>
  </r>
  <r>
    <x v="220"/>
    <x v="16"/>
    <s v="16.b.1 Proportion of population reporting having personally felt discriminated against or harassed in the previous 12 months on the basis of a ground of discrimination prohibited under international human rights law"/>
    <x v="1"/>
    <x v="46"/>
    <x v="9"/>
    <s v="Storyline"/>
    <s v="mcebreros@ohchr.org"/>
    <d v="2020-02-20T00:00:00"/>
    <x v="170"/>
    <m/>
  </r>
  <r>
    <x v="220"/>
    <x v="16"/>
    <s v="16.b.1 Proportion of population reporting having personally felt discriminated against or harassed in the previous 12 months on the basis of a ground of discrimination prohibited under international human rights law"/>
    <x v="1"/>
    <x v="46"/>
    <x v="9"/>
    <s v="Chart"/>
    <m/>
    <m/>
    <x v="1"/>
    <m/>
  </r>
  <r>
    <x v="220"/>
    <x v="16"/>
    <s v="16.b.1 Proportion of population reporting having personally felt discriminated against or harassed in the previous 12 months on the basis of a ground of discrimination prohibited under international human rights law"/>
    <x v="1"/>
    <x v="46"/>
    <x v="9"/>
    <s v="Metadata"/>
    <m/>
    <m/>
    <x v="1"/>
    <m/>
  </r>
  <r>
    <x v="221"/>
    <x v="17"/>
    <s v="17.1.1 Total government revenue as a proportion of GDP, by source"/>
    <x v="0"/>
    <x v="41"/>
    <x v="78"/>
    <s v="Data"/>
    <s v="GJones@imf.org"/>
    <d v="2020-02-13T00:00:00"/>
    <x v="171"/>
    <m/>
  </r>
  <r>
    <x v="221"/>
    <x v="17"/>
    <s v="17.1.1 Total government revenue as a proportion of GDP, by source"/>
    <x v="0"/>
    <x v="41"/>
    <x v="78"/>
    <s v="Storyline"/>
    <s v="GJones@imf.org"/>
    <d v="2020-02-13T00:00:00"/>
    <x v="171"/>
    <m/>
  </r>
  <r>
    <x v="221"/>
    <x v="17"/>
    <s v="17.1.1 Total government revenue as a proportion of GDP, by source"/>
    <x v="0"/>
    <x v="41"/>
    <x v="78"/>
    <s v="Chart"/>
    <s v="GJones@imf.org"/>
    <d v="2020-02-13T00:00:00"/>
    <x v="171"/>
    <m/>
  </r>
  <r>
    <x v="221"/>
    <x v="17"/>
    <s v="17.1.1 Total government revenue as a proportion of GDP, by source"/>
    <x v="0"/>
    <x v="41"/>
    <x v="78"/>
    <s v="Metadata"/>
    <m/>
    <m/>
    <x v="1"/>
    <m/>
  </r>
  <r>
    <x v="222"/>
    <x v="17"/>
    <s v="17.1.2 Proportion of domestic budget funded by domestic taxes"/>
    <x v="0"/>
    <x v="41"/>
    <x v="9"/>
    <s v="Data"/>
    <s v="GJones@imf.org"/>
    <d v="2020-02-13T00:00:00"/>
    <x v="172"/>
    <m/>
  </r>
  <r>
    <x v="222"/>
    <x v="17"/>
    <s v="17.1.2 Proportion of domestic budget funded by domestic taxes"/>
    <x v="0"/>
    <x v="41"/>
    <x v="9"/>
    <s v="Storyline"/>
    <s v="GJones@imf.org"/>
    <d v="2020-02-13T00:00:00"/>
    <x v="172"/>
    <m/>
  </r>
  <r>
    <x v="222"/>
    <x v="17"/>
    <s v="17.1.2 Proportion of domestic budget funded by domestic taxes"/>
    <x v="0"/>
    <x v="41"/>
    <x v="9"/>
    <s v="Chart"/>
    <s v="GJones@imf.org"/>
    <d v="2020-02-13T00:00:00"/>
    <x v="172"/>
    <m/>
  </r>
  <r>
    <x v="222"/>
    <x v="17"/>
    <s v="17.1.2 Proportion of domestic budget funded by domestic taxes"/>
    <x v="0"/>
    <x v="41"/>
    <x v="9"/>
    <s v="Metadata"/>
    <m/>
    <m/>
    <x v="1"/>
    <m/>
  </r>
  <r>
    <x v="223"/>
    <x v="17"/>
    <s v="17.2.1 Net official development assistance, total and to least developed countries, as a proportion of the Organization for Economic Cooperation and Development (OECD) Development Assistance Committee donors’ gross national income (GNI)"/>
    <x v="0"/>
    <x v="10"/>
    <x v="9"/>
    <s v="Data"/>
    <m/>
    <m/>
    <x v="1"/>
    <m/>
  </r>
  <r>
    <x v="223"/>
    <x v="17"/>
    <s v="17.2.1 Net official development assistance, total and to least developed countries, as a proportion of the Organization for Economic Cooperation and Development (OECD) Development Assistance Committee donors’ gross national income (GNI)"/>
    <x v="0"/>
    <x v="10"/>
    <x v="9"/>
    <s v="Storyline"/>
    <s v="Yasmin.AHMAD@oecd.org"/>
    <d v="2020-02-20T00:00:00"/>
    <x v="173"/>
    <m/>
  </r>
  <r>
    <x v="223"/>
    <x v="17"/>
    <s v="17.2.1 Net official development assistance, total and to least developed countries, as a proportion of the Organization for Economic Cooperation and Development (OECD) Development Assistance Committee donors’ gross national income (GNI)"/>
    <x v="0"/>
    <x v="10"/>
    <x v="9"/>
    <s v="Chart"/>
    <m/>
    <m/>
    <x v="1"/>
    <m/>
  </r>
  <r>
    <x v="223"/>
    <x v="17"/>
    <s v="17.2.1 Net official development assistance, total and to least developed countries, as a proportion of the Organization for Economic Cooperation and Development (OECD) Development Assistance Committee donors’ gross national income (GNI)"/>
    <x v="0"/>
    <x v="10"/>
    <x v="9"/>
    <s v="Metadata"/>
    <m/>
    <m/>
    <x v="1"/>
    <m/>
  </r>
  <r>
    <x v="224"/>
    <x v="17"/>
    <s v="17.3.1 Foreign direct investment (FDI), official development assistance and South-South cooperation as a proportion of total domestic budget"/>
    <x v="0"/>
    <x v="80"/>
    <x v="9"/>
    <s v="Data"/>
    <s v="astrit.sulstarova@unctad.org"/>
    <d v="2020-02-07T00:00:00"/>
    <x v="174"/>
    <m/>
  </r>
  <r>
    <x v="224"/>
    <x v="17"/>
    <s v="17.3.1 Foreign direct investment (FDI), official development assistance and South-South cooperation as a proportion of total domestic budget"/>
    <x v="0"/>
    <x v="80"/>
    <x v="9"/>
    <s v="Storyline"/>
    <s v="astrit.sulstarova@unctad.org"/>
    <d v="2020-02-07T00:00:00"/>
    <x v="174"/>
    <m/>
  </r>
  <r>
    <x v="224"/>
    <x v="17"/>
    <s v="17.3.1 Foreign direct investment (FDI), official development assistance and South-South cooperation as a proportion of total domestic budget"/>
    <x v="0"/>
    <x v="80"/>
    <x v="9"/>
    <s v="Chart"/>
    <m/>
    <m/>
    <x v="1"/>
    <m/>
  </r>
  <r>
    <x v="224"/>
    <x v="17"/>
    <s v="17.3.1 Foreign direct investment (FDI), official development assistance and South-South cooperation as a proportion of total domestic budget"/>
    <x v="0"/>
    <x v="80"/>
    <x v="9"/>
    <s v="Metadata"/>
    <m/>
    <m/>
    <x v="1"/>
    <m/>
  </r>
  <r>
    <x v="225"/>
    <x v="17"/>
    <s v="17.3.2 Volume of remittances (in United States dollars) as a proportion of total GDP"/>
    <x v="0"/>
    <x v="0"/>
    <x v="9"/>
    <s v="Data"/>
    <s v="userajuddin@worldbank.org"/>
    <d v="2020-03-26T00:00:00"/>
    <x v="175"/>
    <s v="zipped file"/>
  </r>
  <r>
    <x v="225"/>
    <x v="17"/>
    <s v="17.3.2 Volume of remittances (in United States dollars) as a proportion of total GDP"/>
    <x v="0"/>
    <x v="0"/>
    <x v="9"/>
    <s v="Storyline"/>
    <m/>
    <m/>
    <x v="1"/>
    <m/>
  </r>
  <r>
    <x v="225"/>
    <x v="17"/>
    <s v="17.3.2 Volume of remittances (in United States dollars) as a proportion of total GDP"/>
    <x v="0"/>
    <x v="0"/>
    <x v="9"/>
    <s v="Chart"/>
    <m/>
    <m/>
    <x v="1"/>
    <m/>
  </r>
  <r>
    <x v="225"/>
    <x v="17"/>
    <s v="17.3.2 Volume of remittances (in United States dollars) as a proportion of total GDP"/>
    <x v="0"/>
    <x v="0"/>
    <x v="9"/>
    <s v="Metadata"/>
    <m/>
    <m/>
    <x v="1"/>
    <m/>
  </r>
  <r>
    <x v="226"/>
    <x v="17"/>
    <s v="17.4.1 Debt service as a proportion of exports of goods and services"/>
    <x v="0"/>
    <x v="0"/>
    <x v="79"/>
    <s v="Data"/>
    <s v="userajuddin@worldbank.org"/>
    <d v="2020-03-25T00:00:00"/>
    <x v="176"/>
    <m/>
  </r>
  <r>
    <x v="226"/>
    <x v="17"/>
    <s v="17.4.1 Debt service as a proportion of exports of goods and services"/>
    <x v="0"/>
    <x v="0"/>
    <x v="79"/>
    <s v="Storyline"/>
    <m/>
    <m/>
    <x v="1"/>
    <m/>
  </r>
  <r>
    <x v="226"/>
    <x v="17"/>
    <s v="17.4.1 Debt service as a proportion of exports of goods and services"/>
    <x v="0"/>
    <x v="0"/>
    <x v="79"/>
    <s v="Chart"/>
    <m/>
    <m/>
    <x v="1"/>
    <m/>
  </r>
  <r>
    <x v="226"/>
    <x v="17"/>
    <s v="17.4.1 Debt service as a proportion of exports of goods and services"/>
    <x v="0"/>
    <x v="0"/>
    <x v="79"/>
    <s v="Metadata"/>
    <m/>
    <m/>
    <x v="1"/>
    <m/>
  </r>
  <r>
    <x v="227"/>
    <x v="17"/>
    <s v="17.5.1 Number of countries that adopt and implement investment promotion regimes for least developed countries"/>
    <x v="1"/>
    <x v="81"/>
    <x v="9"/>
    <s v="Data"/>
    <m/>
    <m/>
    <x v="1"/>
    <m/>
  </r>
  <r>
    <x v="227"/>
    <x v="17"/>
    <s v="17.5.1 Number of countries that adopt and implement investment promotion regimes for least developed countries"/>
    <x v="1"/>
    <x v="81"/>
    <x v="9"/>
    <s v="Storyline"/>
    <m/>
    <m/>
    <x v="1"/>
    <m/>
  </r>
  <r>
    <x v="227"/>
    <x v="17"/>
    <s v="17.5.1 Number of countries that adopt and implement investment promotion regimes for least developed countries"/>
    <x v="1"/>
    <x v="81"/>
    <x v="9"/>
    <s v="Chart"/>
    <m/>
    <m/>
    <x v="1"/>
    <m/>
  </r>
  <r>
    <x v="227"/>
    <x v="17"/>
    <s v="17.5.1 Number of countries that adopt and implement investment promotion regimes for least developed countries"/>
    <x v="1"/>
    <x v="81"/>
    <x v="9"/>
    <s v="Metadata"/>
    <m/>
    <m/>
    <x v="1"/>
    <m/>
  </r>
  <r>
    <x v="228"/>
    <x v="17"/>
    <s v="17.6.1 Number of science and/or technology cooperation agreements and programmes between countries, by type of cooperation"/>
    <x v="2"/>
    <x v="20"/>
    <x v="9"/>
    <s v="Data"/>
    <m/>
    <m/>
    <x v="1"/>
    <m/>
  </r>
  <r>
    <x v="228"/>
    <x v="17"/>
    <s v="17.6.1 Number of science and/or technology cooperation agreements and programmes between countries, by type of cooperation"/>
    <x v="2"/>
    <x v="20"/>
    <x v="9"/>
    <s v="Storyline"/>
    <m/>
    <m/>
    <x v="1"/>
    <m/>
  </r>
  <r>
    <x v="228"/>
    <x v="17"/>
    <s v="17.6.1 Number of science and/or technology cooperation agreements and programmes between countries, by type of cooperation"/>
    <x v="2"/>
    <x v="20"/>
    <x v="9"/>
    <s v="Chart"/>
    <m/>
    <m/>
    <x v="1"/>
    <m/>
  </r>
  <r>
    <x v="228"/>
    <x v="17"/>
    <s v="17.6.1 Number of science and/or technology cooperation agreements and programmes between countries, by type of cooperation"/>
    <x v="2"/>
    <x v="20"/>
    <x v="9"/>
    <s v="Metadata"/>
    <m/>
    <m/>
    <x v="1"/>
    <m/>
  </r>
  <r>
    <x v="229"/>
    <x v="17"/>
    <s v="17.6.2 Fixed Internet broadband subscriptions per 100 inhabitants, by speed"/>
    <x v="0"/>
    <x v="27"/>
    <x v="9"/>
    <s v="Data"/>
    <s v="esperanza.magpantay@itu.int"/>
    <d v="2020-02-14T00:00:00"/>
    <x v="177"/>
    <s v="zipped file"/>
  </r>
  <r>
    <x v="229"/>
    <x v="17"/>
    <s v="17.6.2 Fixed Internet broadband subscriptions per 100 inhabitants, by speed"/>
    <x v="0"/>
    <x v="27"/>
    <x v="9"/>
    <s v="Storyline"/>
    <s v="martin.schaaper@itu.int"/>
    <d v="2020-02-14T00:00:00"/>
    <x v="177"/>
    <m/>
  </r>
  <r>
    <x v="229"/>
    <x v="17"/>
    <s v="17.6.2 Fixed Internet broadband subscriptions per 100 inhabitants, by speed"/>
    <x v="0"/>
    <x v="27"/>
    <x v="9"/>
    <s v="Chart"/>
    <s v="martin.schaaper@itu.int"/>
    <d v="2020-02-14T00:00:00"/>
    <x v="177"/>
    <m/>
  </r>
  <r>
    <x v="229"/>
    <x v="17"/>
    <s v="17.6.2 Fixed Internet broadband subscriptions per 100 inhabitants, by speed"/>
    <x v="0"/>
    <x v="27"/>
    <x v="9"/>
    <s v="Metadata"/>
    <m/>
    <m/>
    <x v="1"/>
    <m/>
  </r>
  <r>
    <x v="230"/>
    <x v="17"/>
    <s v="17.7.1 Total amount of approved funding for developing countries to promote the development, transfer, dissemination and diffusion of environmentally sound technologies"/>
    <x v="1"/>
    <x v="82"/>
    <x v="19"/>
    <s v="Data"/>
    <m/>
    <m/>
    <x v="1"/>
    <m/>
  </r>
  <r>
    <x v="230"/>
    <x v="17"/>
    <s v="17.7.1 Total amount of approved funding for developing countries to promote the development, transfer, dissemination and diffusion of environmentally sound technologies"/>
    <x v="1"/>
    <x v="82"/>
    <x v="19"/>
    <s v="Storyline"/>
    <m/>
    <m/>
    <x v="1"/>
    <m/>
  </r>
  <r>
    <x v="230"/>
    <x v="17"/>
    <s v="17.7.1 Total amount of approved funding for developing countries to promote the development, transfer, dissemination and diffusion of environmentally sound technologies"/>
    <x v="1"/>
    <x v="82"/>
    <x v="19"/>
    <s v="Chart"/>
    <m/>
    <m/>
    <x v="1"/>
    <m/>
  </r>
  <r>
    <x v="230"/>
    <x v="17"/>
    <s v="17.7.1 Total amount of approved funding for developing countries to promote the development, transfer, dissemination and diffusion of environmentally sound technologies"/>
    <x v="1"/>
    <x v="82"/>
    <x v="19"/>
    <s v="Metadata"/>
    <m/>
    <m/>
    <x v="1"/>
    <m/>
  </r>
  <r>
    <x v="231"/>
    <x v="17"/>
    <s v="17.8.1 Proportion of individuals using the Internet"/>
    <x v="0"/>
    <x v="27"/>
    <x v="9"/>
    <s v="Data"/>
    <s v="esperanza.magpantay@itu.int"/>
    <d v="2020-02-14T00:00:00"/>
    <x v="178"/>
    <m/>
  </r>
  <r>
    <x v="231"/>
    <x v="17"/>
    <s v="17.8.1 Proportion of individuals using the Internet"/>
    <x v="0"/>
    <x v="27"/>
    <x v="9"/>
    <s v="Storyline"/>
    <s v="martin.schaaper@itu.int"/>
    <d v="2020-02-14T00:00:00"/>
    <x v="178"/>
    <m/>
  </r>
  <r>
    <x v="231"/>
    <x v="17"/>
    <s v="17.8.1 Proportion of individuals using the Internet"/>
    <x v="0"/>
    <x v="27"/>
    <x v="9"/>
    <s v="Chart"/>
    <s v="martin.schaaper@itu.int"/>
    <d v="2020-02-14T00:00:00"/>
    <x v="178"/>
    <m/>
  </r>
  <r>
    <x v="231"/>
    <x v="17"/>
    <s v="17.8.1 Proportion of individuals using the Internet"/>
    <x v="0"/>
    <x v="27"/>
    <x v="9"/>
    <s v="Metadata"/>
    <m/>
    <m/>
    <x v="1"/>
    <m/>
  </r>
  <r>
    <x v="232"/>
    <x v="17"/>
    <s v="17.9.1 Dollar value of financial and technical assistance (including through North-South, South‑South and triangular cooperation) committed to developing countries"/>
    <x v="0"/>
    <x v="10"/>
    <x v="9"/>
    <s v="Data"/>
    <m/>
    <m/>
    <x v="1"/>
    <m/>
  </r>
  <r>
    <x v="232"/>
    <x v="17"/>
    <s v="17.9.1 Dollar value of financial and technical assistance (including through North-South, South‑South and triangular cooperation) committed to developing countries"/>
    <x v="0"/>
    <x v="10"/>
    <x v="9"/>
    <s v="Storyline"/>
    <s v="Yasmin.AHMAD@oecd.org"/>
    <d v="2020-02-20T00:00:00"/>
    <x v="179"/>
    <m/>
  </r>
  <r>
    <x v="232"/>
    <x v="17"/>
    <s v="17.9.1 Dollar value of financial and technical assistance (including through North-South, South‑South and triangular cooperation) committed to developing countries"/>
    <x v="0"/>
    <x v="10"/>
    <x v="9"/>
    <s v="Chart"/>
    <m/>
    <m/>
    <x v="1"/>
    <m/>
  </r>
  <r>
    <x v="232"/>
    <x v="17"/>
    <s v="17.9.1 Dollar value of financial and technical assistance (including through North-South, South‑South and triangular cooperation) committed to developing countries"/>
    <x v="0"/>
    <x v="10"/>
    <x v="9"/>
    <s v="Metadata"/>
    <m/>
    <m/>
    <x v="1"/>
    <m/>
  </r>
  <r>
    <x v="233"/>
    <x v="17"/>
    <s v="17.10.1 Worldwide weighted tariff-average"/>
    <x v="0"/>
    <x v="83"/>
    <x v="9"/>
    <s v="Data"/>
    <s v="befecadu@intracen.org"/>
    <d v="2020-03-11T00:00:00"/>
    <x v="180"/>
    <m/>
  </r>
  <r>
    <x v="233"/>
    <x v="17"/>
    <s v="17.10.1 Worldwide weighted tariff-average"/>
    <x v="0"/>
    <x v="83"/>
    <x v="9"/>
    <s v="Storyline"/>
    <s v="befecadu@intracen.org"/>
    <d v="2020-03-11T00:00:00"/>
    <x v="180"/>
    <m/>
  </r>
  <r>
    <x v="233"/>
    <x v="17"/>
    <s v="17.10.1 Worldwide weighted tariff-average"/>
    <x v="0"/>
    <x v="83"/>
    <x v="9"/>
    <s v="Chart"/>
    <s v="befecadu@intracen.org"/>
    <d v="2020-03-11T00:00:00"/>
    <x v="180"/>
    <m/>
  </r>
  <r>
    <x v="233"/>
    <x v="17"/>
    <s v="17.10.1 Worldwide weighted tariff-average"/>
    <x v="0"/>
    <x v="83"/>
    <x v="9"/>
    <s v="Metadata"/>
    <m/>
    <m/>
    <x v="1"/>
    <m/>
  </r>
  <r>
    <x v="234"/>
    <x v="17"/>
    <s v="17.11.1 Developing countries’ and least developed countries’ share of global exports"/>
    <x v="0"/>
    <x v="83"/>
    <x v="9"/>
    <s v="Data"/>
    <s v="thomas.verbeet@wto.org"/>
    <d v="2020-02-14T00:00:00"/>
    <x v="181"/>
    <s v="zipped file"/>
  </r>
  <r>
    <x v="234"/>
    <x v="17"/>
    <s v="17.11.1 Developing countries’ and least developed countries’ share of global exports"/>
    <x v="0"/>
    <x v="83"/>
    <x v="9"/>
    <s v="Storyline"/>
    <s v="thomas.verbeet@wto.org"/>
    <d v="2020-02-14T00:00:00"/>
    <x v="181"/>
    <m/>
  </r>
  <r>
    <x v="234"/>
    <x v="17"/>
    <s v="17.11.1 Developing countries’ and least developed countries’ share of global exports"/>
    <x v="0"/>
    <x v="83"/>
    <x v="9"/>
    <s v="Chart"/>
    <s v="thomas.verbeet@wto.org"/>
    <d v="2020-02-14T00:00:00"/>
    <x v="181"/>
    <m/>
  </r>
  <r>
    <x v="234"/>
    <x v="17"/>
    <s v="17.11.1 Developing countries’ and least developed countries’ share of global exports"/>
    <x v="0"/>
    <x v="83"/>
    <x v="9"/>
    <s v="Metadata"/>
    <m/>
    <m/>
    <x v="1"/>
    <m/>
  </r>
  <r>
    <x v="235"/>
    <x v="17"/>
    <s v="17.12.1 Average tariffs faced by developing countries, least developed countries and small island developing States"/>
    <x v="0"/>
    <x v="83"/>
    <x v="9"/>
    <s v="Data"/>
    <s v="befecadu@intracen.org"/>
    <d v="2020-03-11T00:00:00"/>
    <x v="182"/>
    <m/>
  </r>
  <r>
    <x v="235"/>
    <x v="17"/>
    <s v="17.12.1 Average tariffs faced by developing countries, least developed countries and small island developing States"/>
    <x v="0"/>
    <x v="83"/>
    <x v="9"/>
    <s v="Storyline"/>
    <s v="befecadu@intracen.org"/>
    <d v="2020-03-11T00:00:00"/>
    <x v="182"/>
    <m/>
  </r>
  <r>
    <x v="235"/>
    <x v="17"/>
    <s v="17.12.1 Average tariffs faced by developing countries, least developed countries and small island developing States"/>
    <x v="0"/>
    <x v="83"/>
    <x v="9"/>
    <s v="Chart"/>
    <s v="befecadu@intracen.org"/>
    <d v="2020-03-11T00:00:00"/>
    <x v="182"/>
    <m/>
  </r>
  <r>
    <x v="235"/>
    <x v="17"/>
    <s v="17.12.1 Average tariffs faced by developing countries, least developed countries and small island developing States"/>
    <x v="0"/>
    <x v="83"/>
    <x v="9"/>
    <s v="Metadata"/>
    <m/>
    <m/>
    <x v="1"/>
    <m/>
  </r>
  <r>
    <x v="236"/>
    <x v="17"/>
    <s v="17.13.1 Macroeconomic Dashboard"/>
    <x v="1"/>
    <x v="0"/>
    <x v="9"/>
    <s v="Data"/>
    <m/>
    <m/>
    <x v="1"/>
    <m/>
  </r>
  <r>
    <x v="236"/>
    <x v="17"/>
    <s v="17.13.1 Macroeconomic Dashboard"/>
    <x v="1"/>
    <x v="0"/>
    <x v="9"/>
    <s v="Storyline"/>
    <m/>
    <m/>
    <x v="1"/>
    <m/>
  </r>
  <r>
    <x v="236"/>
    <x v="17"/>
    <s v="17.13.1 Macroeconomic Dashboard"/>
    <x v="1"/>
    <x v="0"/>
    <x v="9"/>
    <s v="Chart"/>
    <m/>
    <m/>
    <x v="1"/>
    <m/>
  </r>
  <r>
    <x v="236"/>
    <x v="17"/>
    <s v="17.13.1 Macroeconomic Dashboard"/>
    <x v="1"/>
    <x v="0"/>
    <x v="9"/>
    <s v="Metadata"/>
    <m/>
    <m/>
    <x v="1"/>
    <m/>
  </r>
  <r>
    <x v="237"/>
    <x v="17"/>
    <s v="17.14.1 Number of countries with mechanisms in place to enhance policy coherence of sustainable development"/>
    <x v="2"/>
    <x v="30"/>
    <x v="9"/>
    <s v="Data"/>
    <m/>
    <m/>
    <x v="1"/>
    <m/>
  </r>
  <r>
    <x v="237"/>
    <x v="17"/>
    <s v="17.14.1 Number of countries with mechanisms in place to enhance policy coherence of sustainable development"/>
    <x v="2"/>
    <x v="30"/>
    <x v="9"/>
    <s v="Storyline"/>
    <m/>
    <m/>
    <x v="1"/>
    <m/>
  </r>
  <r>
    <x v="237"/>
    <x v="17"/>
    <s v="17.14.1 Number of countries with mechanisms in place to enhance policy coherence of sustainable development"/>
    <x v="2"/>
    <x v="30"/>
    <x v="9"/>
    <s v="Chart"/>
    <m/>
    <m/>
    <x v="1"/>
    <m/>
  </r>
  <r>
    <x v="237"/>
    <x v="17"/>
    <s v="17.14.1 Number of countries with mechanisms in place to enhance policy coherence of sustainable development"/>
    <x v="2"/>
    <x v="30"/>
    <x v="9"/>
    <s v="Metadata"/>
    <m/>
    <m/>
    <x v="1"/>
    <m/>
  </r>
  <r>
    <x v="238"/>
    <x v="17"/>
    <s v="17.15.1 Extent of use of country-owned results frameworks and planning tools by providers of development cooperation"/>
    <x v="1"/>
    <x v="84"/>
    <x v="9"/>
    <s v="Data"/>
    <m/>
    <m/>
    <x v="1"/>
    <m/>
  </r>
  <r>
    <x v="238"/>
    <x v="17"/>
    <s v="17.15.1 Extent of use of country-owned results frameworks and planning tools by providers of development cooperation"/>
    <x v="1"/>
    <x v="84"/>
    <x v="9"/>
    <s v="Storyline"/>
    <s v="yuko.suzuki@undp.org"/>
    <d v="2020-02-25T00:00:00"/>
    <x v="183"/>
    <m/>
  </r>
  <r>
    <x v="238"/>
    <x v="17"/>
    <s v="17.15.1 Extent of use of country-owned results frameworks and planning tools by providers of development cooperation"/>
    <x v="1"/>
    <x v="84"/>
    <x v="9"/>
    <s v="Chart"/>
    <s v="yuko.suzuki@undp.org"/>
    <d v="2020-02-25T00:00:00"/>
    <x v="183"/>
    <m/>
  </r>
  <r>
    <x v="238"/>
    <x v="17"/>
    <s v="17.15.1 Extent of use of country-owned results frameworks and planning tools by providers of development cooperation"/>
    <x v="1"/>
    <x v="84"/>
    <x v="9"/>
    <s v="Metadata"/>
    <m/>
    <m/>
    <x v="1"/>
    <m/>
  </r>
  <r>
    <x v="239"/>
    <x v="17"/>
    <s v="17.16.1 Number of countries reporting progress in multi-stakeholder development effectiveness monitoring frameworks that support the achievement of the sustainable development goals"/>
    <x v="1"/>
    <x v="84"/>
    <x v="8"/>
    <s v="Data"/>
    <m/>
    <m/>
    <x v="1"/>
    <m/>
  </r>
  <r>
    <x v="239"/>
    <x v="17"/>
    <s v="17.16.1 Number of countries reporting progress in multi-stakeholder development effectiveness monitoring frameworks that support the achievement of the sustainable development goals"/>
    <x v="1"/>
    <x v="84"/>
    <x v="8"/>
    <s v="Storyline"/>
    <s v="yuko.suzuki@undp.org"/>
    <d v="2020-02-25T00:00:00"/>
    <x v="184"/>
    <m/>
  </r>
  <r>
    <x v="239"/>
    <x v="17"/>
    <s v="17.16.1 Number of countries reporting progress in multi-stakeholder development effectiveness monitoring frameworks that support the achievement of the sustainable development goals"/>
    <x v="1"/>
    <x v="84"/>
    <x v="8"/>
    <s v="Chart"/>
    <s v="yuko.suzuki@undp.org"/>
    <d v="2020-02-25T00:00:00"/>
    <x v="184"/>
    <m/>
  </r>
  <r>
    <x v="239"/>
    <x v="17"/>
    <s v="17.16.1 Number of countries reporting progress in multi-stakeholder development effectiveness monitoring frameworks that support the achievement of the sustainable development goals"/>
    <x v="1"/>
    <x v="84"/>
    <x v="8"/>
    <s v="Metadata"/>
    <m/>
    <m/>
    <x v="1"/>
    <m/>
  </r>
  <r>
    <x v="240"/>
    <x v="17"/>
    <s v="17.17.1 Amount of United States dollars committed to (a) public-private partnerships and (b) civil society partnerships"/>
    <x v="2"/>
    <x v="0"/>
    <x v="9"/>
    <s v="Data"/>
    <m/>
    <m/>
    <x v="1"/>
    <m/>
  </r>
  <r>
    <x v="240"/>
    <x v="17"/>
    <s v="17.17.1 Amount of United States dollars committed to (a) public-private partnerships and (b) civil society partnerships"/>
    <x v="2"/>
    <x v="0"/>
    <x v="9"/>
    <s v="Storyline"/>
    <m/>
    <m/>
    <x v="1"/>
    <m/>
  </r>
  <r>
    <x v="240"/>
    <x v="17"/>
    <s v="17.17.1 Amount of United States dollars committed to (a) public-private partnerships and (b) civil society partnerships"/>
    <x v="2"/>
    <x v="0"/>
    <x v="9"/>
    <s v="Chart"/>
    <m/>
    <m/>
    <x v="1"/>
    <m/>
  </r>
  <r>
    <x v="240"/>
    <x v="17"/>
    <s v="17.17.1 Amount of United States dollars committed to (a) public-private partnerships and (b) civil society partnerships"/>
    <x v="2"/>
    <x v="0"/>
    <x v="9"/>
    <s v="Metadata"/>
    <m/>
    <m/>
    <x v="1"/>
    <m/>
  </r>
  <r>
    <x v="241"/>
    <x v="17"/>
    <s v="17.18.1 Proportion of sustainable development indicators produced at the national level with full disaggregation when relevant to the target, in accordance with the Fundamental Principles of Official Statistics"/>
    <x v="2"/>
    <x v="38"/>
    <x v="80"/>
    <s v="Data"/>
    <m/>
    <m/>
    <x v="1"/>
    <m/>
  </r>
  <r>
    <x v="241"/>
    <x v="17"/>
    <s v="17.18.1 Proportion of sustainable development indicators produced at the national level with full disaggregation when relevant to the target, in accordance with the Fundamental Principles of Official Statistics"/>
    <x v="2"/>
    <x v="38"/>
    <x v="80"/>
    <s v="Storyline"/>
    <m/>
    <m/>
    <x v="1"/>
    <m/>
  </r>
  <r>
    <x v="241"/>
    <x v="17"/>
    <s v="17.18.1 Proportion of sustainable development indicators produced at the national level with full disaggregation when relevant to the target, in accordance with the Fundamental Principles of Official Statistics"/>
    <x v="2"/>
    <x v="38"/>
    <x v="80"/>
    <s v="Chart"/>
    <m/>
    <m/>
    <x v="1"/>
    <m/>
  </r>
  <r>
    <x v="241"/>
    <x v="17"/>
    <s v="17.18.1 Proportion of sustainable development indicators produced at the national level with full disaggregation when relevant to the target, in accordance with the Fundamental Principles of Official Statistics"/>
    <x v="2"/>
    <x v="38"/>
    <x v="80"/>
    <s v="Metadata"/>
    <m/>
    <m/>
    <x v="1"/>
    <m/>
  </r>
  <r>
    <x v="242"/>
    <x v="17"/>
    <s v="17.18.2 Number of countries that have national statistical legislation that complies with the Fundamental Principles of Official Statistics"/>
    <x v="0"/>
    <x v="85"/>
    <x v="9"/>
    <s v="Data"/>
    <m/>
    <m/>
    <x v="1"/>
    <m/>
  </r>
  <r>
    <x v="242"/>
    <x v="17"/>
    <s v="17.18.2 Number of countries that have national statistical legislation that complies with the Fundamental Principles of Official Statistics"/>
    <x v="0"/>
    <x v="85"/>
    <x v="9"/>
    <s v="Storyline"/>
    <m/>
    <m/>
    <x v="1"/>
    <m/>
  </r>
  <r>
    <x v="242"/>
    <x v="17"/>
    <s v="17.18.2 Number of countries that have national statistical legislation that complies with the Fundamental Principles of Official Statistics"/>
    <x v="0"/>
    <x v="85"/>
    <x v="9"/>
    <s v="Chart"/>
    <m/>
    <m/>
    <x v="1"/>
    <m/>
  </r>
  <r>
    <x v="242"/>
    <x v="17"/>
    <s v="17.18.2 Number of countries that have national statistical legislation that complies with the Fundamental Principles of Official Statistics"/>
    <x v="0"/>
    <x v="85"/>
    <x v="9"/>
    <s v="Metadata"/>
    <m/>
    <m/>
    <x v="1"/>
    <m/>
  </r>
  <r>
    <x v="243"/>
    <x v="17"/>
    <s v="17.18.3 Number of countries with a national statistical plan that is fully funded and under implementation, by source of funding"/>
    <x v="0"/>
    <x v="86"/>
    <x v="81"/>
    <s v="Data"/>
    <m/>
    <m/>
    <x v="1"/>
    <m/>
  </r>
  <r>
    <x v="243"/>
    <x v="17"/>
    <s v="17.18.3 Number of countries with a national statistical plan that is fully funded and under implementation, by source of funding"/>
    <x v="0"/>
    <x v="86"/>
    <x v="81"/>
    <s v="Storyline"/>
    <m/>
    <m/>
    <x v="1"/>
    <m/>
  </r>
  <r>
    <x v="243"/>
    <x v="17"/>
    <s v="17.18.3 Number of countries with a national statistical plan that is fully funded and under implementation, by source of funding"/>
    <x v="0"/>
    <x v="86"/>
    <x v="81"/>
    <s v="Chart"/>
    <m/>
    <m/>
    <x v="1"/>
    <m/>
  </r>
  <r>
    <x v="243"/>
    <x v="17"/>
    <s v="17.18.3 Number of countries with a national statistical plan that is fully funded and under implementation, by source of funding"/>
    <x v="0"/>
    <x v="86"/>
    <x v="81"/>
    <s v="Metadata"/>
    <m/>
    <m/>
    <x v="1"/>
    <m/>
  </r>
  <r>
    <x v="244"/>
    <x v="17"/>
    <s v="17.19.1 Dollar value of all resources made available to strengthen statistical capacity in developing countries"/>
    <x v="0"/>
    <x v="86"/>
    <x v="81"/>
    <s v="Data"/>
    <m/>
    <m/>
    <x v="1"/>
    <m/>
  </r>
  <r>
    <x v="244"/>
    <x v="17"/>
    <s v="17.19.1 Dollar value of all resources made available to strengthen statistical capacity in developing countries"/>
    <x v="0"/>
    <x v="86"/>
    <x v="81"/>
    <s v="Storyline"/>
    <m/>
    <m/>
    <x v="1"/>
    <m/>
  </r>
  <r>
    <x v="244"/>
    <x v="17"/>
    <s v="17.19.1 Dollar value of all resources made available to strengthen statistical capacity in developing countries"/>
    <x v="0"/>
    <x v="86"/>
    <x v="81"/>
    <s v="Chart"/>
    <m/>
    <m/>
    <x v="1"/>
    <m/>
  </r>
  <r>
    <x v="244"/>
    <x v="17"/>
    <s v="17.19.1 Dollar value of all resources made available to strengthen statistical capacity in developing countries"/>
    <x v="0"/>
    <x v="86"/>
    <x v="81"/>
    <s v="Metadata"/>
    <m/>
    <m/>
    <x v="1"/>
    <m/>
  </r>
  <r>
    <x v="245"/>
    <x v="17"/>
    <s v="17.19.2 Proportion of countries that (a) have conducted at least one population and housing census in the last 10 years; and (b) have achieved 100 per cent birth registration and 80 per cent death registration"/>
    <x v="0"/>
    <x v="38"/>
    <x v="82"/>
    <s v="Data"/>
    <s v="skenderi@un.org"/>
    <d v="2020-02-25T00:00:00"/>
    <x v="185"/>
    <s v="zipped file"/>
  </r>
  <r>
    <x v="245"/>
    <x v="17"/>
    <s v="17.19.2 Proportion of countries that (a) have conducted at least one population and housing census in the last 10 years; and (b) have achieved 100 per cent birth registration and 80 per cent death registration"/>
    <x v="0"/>
    <x v="38"/>
    <x v="82"/>
    <s v="Storyline"/>
    <s v="skenderi@un.org"/>
    <d v="2020-02-26T00:00:00"/>
    <x v="185"/>
    <m/>
  </r>
  <r>
    <x v="245"/>
    <x v="17"/>
    <s v="17.19.2 Proportion of countries that (a) have conducted at least one population and housing census in the last 10 years; and (b) have achieved 100 per cent birth registration and 80 per cent death registration"/>
    <x v="0"/>
    <x v="38"/>
    <x v="82"/>
    <s v="Chart"/>
    <s v="skenderi@un.org"/>
    <d v="2020-02-26T00:00:00"/>
    <x v="185"/>
    <m/>
  </r>
  <r>
    <x v="245"/>
    <x v="17"/>
    <s v="17.19.2 Proportion of countries that (a) have conducted at least one population and housing census in the last 10 years; and (b) have achieved 100 per cent birth registration and 80 per cent death registration"/>
    <x v="0"/>
    <x v="38"/>
    <x v="82"/>
    <s v="Metadata"/>
    <m/>
    <m/>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F398" firstHeaderRow="1" firstDataRow="1" firstDataCol="6"/>
  <pivotFields count="11">
    <pivotField axis="axisRow" compact="0" outline="0" showAll="0" defaultSubtotal="0">
      <items count="246">
        <item x="0"/>
        <item x="1"/>
        <item x="2"/>
        <item x="3"/>
        <item x="4"/>
        <item x="5"/>
        <item x="6"/>
        <item x="7"/>
        <item x="8"/>
        <item x="9"/>
        <item x="10"/>
        <item x="11"/>
        <item x="12"/>
        <item x="13"/>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17"/>
        <item x="218"/>
        <item x="202"/>
        <item x="203"/>
        <item x="204"/>
        <item x="205"/>
        <item x="206"/>
        <item x="207"/>
        <item x="208"/>
        <item x="209"/>
        <item x="210"/>
        <item x="211"/>
        <item x="212"/>
        <item x="213"/>
        <item x="214"/>
        <item x="215"/>
        <item x="216"/>
        <item x="219"/>
        <item x="220"/>
        <item x="221"/>
        <item x="222"/>
        <item x="233"/>
        <item x="234"/>
        <item x="235"/>
        <item x="236"/>
        <item x="237"/>
        <item x="238"/>
        <item x="239"/>
        <item x="240"/>
        <item x="241"/>
        <item x="242"/>
        <item x="243"/>
        <item x="244"/>
        <item x="245"/>
        <item x="223"/>
        <item x="224"/>
        <item x="225"/>
        <item x="226"/>
        <item x="227"/>
        <item x="228"/>
        <item x="229"/>
        <item x="230"/>
        <item x="231"/>
        <item x="232"/>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3"/>
        <item x="74"/>
        <item x="75"/>
        <item x="76"/>
        <item x="77"/>
        <item x="78"/>
        <item x="79"/>
        <item x="80"/>
        <item x="81"/>
        <item x="82"/>
        <item x="83"/>
        <item x="84"/>
        <item x="85"/>
        <item x="86"/>
        <item x="87"/>
        <item x="88"/>
        <item x="89"/>
        <item x="90"/>
        <item x="91"/>
        <item x="92"/>
        <item x="93"/>
        <item x="94"/>
        <item x="95"/>
        <item x="96"/>
        <item x="97"/>
        <item x="110"/>
        <item x="111"/>
        <item x="98"/>
        <item x="99"/>
        <item x="100"/>
        <item x="101"/>
        <item x="102"/>
        <item x="103"/>
        <item x="104"/>
        <item x="105"/>
        <item x="106"/>
        <item x="107"/>
        <item x="108"/>
        <item x="109"/>
        <item x="112"/>
        <item x="113"/>
        <item x="114"/>
        <item x="115"/>
        <item x="116"/>
        <item x="117"/>
        <item x="118"/>
        <item x="119"/>
        <item x="120"/>
        <item x="121"/>
        <item x="122"/>
        <item x="123"/>
        <item x="124"/>
        <item x="125"/>
        <item x="72"/>
        <item x="169"/>
      </items>
      <extLst>
        <ext xmlns:x14="http://schemas.microsoft.com/office/spreadsheetml/2009/9/main" uri="{2946ED86-A175-432a-8AC1-64E0C546D7DE}">
          <x14:pivotField fillDownLabels="1"/>
        </ext>
      </extLst>
    </pivotField>
    <pivotField axis="axisRow" compact="0" outline="0" showAll="0" defaultSubtotal="0">
      <items count="18">
        <item x="0"/>
        <item x="10"/>
        <item x="11"/>
        <item x="12"/>
        <item x="13"/>
        <item x="14"/>
        <item x="15"/>
        <item x="16"/>
        <item x="17"/>
        <item x="1"/>
        <item x="2"/>
        <item x="3"/>
        <item x="4"/>
        <item x="6"/>
        <item x="7"/>
        <item x="8"/>
        <item x="9"/>
        <item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4">
        <item x="0"/>
        <item m="1" x="8"/>
        <item m="1" x="9"/>
        <item m="1" x="12"/>
        <item x="7"/>
        <item x="1"/>
        <item x="2"/>
        <item m="1" x="13"/>
        <item m="1" x="10"/>
        <item m="1" x="11"/>
        <item x="5"/>
        <item x="3"/>
        <item x="4"/>
        <item x="6"/>
      </items>
      <extLst>
        <ext xmlns:x14="http://schemas.microsoft.com/office/spreadsheetml/2009/9/main" uri="{2946ED86-A175-432a-8AC1-64E0C546D7DE}">
          <x14:pivotField fillDownLabels="1"/>
        </ext>
      </extLst>
    </pivotField>
    <pivotField axis="axisRow" compact="0" outline="0" showAll="0" defaultSubtotal="0">
      <items count="151">
        <item x="6"/>
        <item x="69"/>
        <item m="1" x="109"/>
        <item x="16"/>
        <item m="1" x="102"/>
        <item x="47"/>
        <item x="8"/>
        <item m="1" x="130"/>
        <item m="1" x="92"/>
        <item m="1" x="119"/>
        <item x="37"/>
        <item x="2"/>
        <item m="1" x="145"/>
        <item m="1" x="118"/>
        <item x="41"/>
        <item x="65"/>
        <item m="1" x="122"/>
        <item m="1" x="98"/>
        <item x="27"/>
        <item x="68"/>
        <item x="1"/>
        <item x="10"/>
        <item m="1" x="135"/>
        <item m="1" x="129"/>
        <item m="1" x="147"/>
        <item m="1" x="112"/>
        <item x="46"/>
        <item m="1" x="139"/>
        <item x="86"/>
        <item m="1" x="137"/>
        <item m="1" x="99"/>
        <item x="14"/>
        <item x="67"/>
        <item x="81"/>
        <item x="7"/>
        <item m="1" x="132"/>
        <item m="1" x="120"/>
        <item x="77"/>
        <item x="30"/>
        <item m="1" x="110"/>
        <item m="1" x="138"/>
        <item x="82"/>
        <item m="1" x="142"/>
        <item x="20"/>
        <item m="1" x="140"/>
        <item m="1" x="143"/>
        <item x="58"/>
        <item m="1" x="148"/>
        <item m="1" x="96"/>
        <item x="26"/>
        <item x="3"/>
        <item m="1" x="115"/>
        <item x="13"/>
        <item m="1" x="125"/>
        <item m="1" x="133"/>
        <item x="43"/>
        <item m="1" x="111"/>
        <item m="1" x="91"/>
        <item m="1" x="89"/>
        <item x="52"/>
        <item m="1" x="117"/>
        <item m="1" x="95"/>
        <item m="1" x="94"/>
        <item m="1" x="141"/>
        <item x="38"/>
        <item m="1" x="150"/>
        <item m="1" x="103"/>
        <item m="1" x="144"/>
        <item m="1" x="93"/>
        <item m="1" x="113"/>
        <item x="40"/>
        <item x="12"/>
        <item m="1" x="128"/>
        <item m="1" x="88"/>
        <item m="1" x="146"/>
        <item m="1" x="131"/>
        <item m="1" x="101"/>
        <item x="0"/>
        <item m="1" x="123"/>
        <item m="1" x="136"/>
        <item x="11"/>
        <item m="1" x="107"/>
        <item x="4"/>
        <item m="1" x="87"/>
        <item x="9"/>
        <item x="15"/>
        <item x="17"/>
        <item x="18"/>
        <item x="19"/>
        <item m="1" x="127"/>
        <item x="21"/>
        <item x="22"/>
        <item m="1" x="126"/>
        <item x="24"/>
        <item x="25"/>
        <item x="28"/>
        <item x="29"/>
        <item x="31"/>
        <item x="32"/>
        <item x="33"/>
        <item x="34"/>
        <item x="35"/>
        <item x="36"/>
        <item x="39"/>
        <item x="42"/>
        <item m="1" x="108"/>
        <item x="44"/>
        <item x="45"/>
        <item x="48"/>
        <item x="49"/>
        <item x="50"/>
        <item x="51"/>
        <item x="53"/>
        <item m="1" x="104"/>
        <item x="55"/>
        <item x="56"/>
        <item x="57"/>
        <item x="59"/>
        <item x="60"/>
        <item x="61"/>
        <item m="1" x="116"/>
        <item x="63"/>
        <item m="1" x="114"/>
        <item x="66"/>
        <item x="70"/>
        <item x="71"/>
        <item x="72"/>
        <item x="73"/>
        <item m="1" x="105"/>
        <item x="74"/>
        <item x="75"/>
        <item x="76"/>
        <item x="78"/>
        <item x="79"/>
        <item x="80"/>
        <item m="1" x="100"/>
        <item x="83"/>
        <item x="84"/>
        <item x="85"/>
        <item m="1" x="121"/>
        <item m="1" x="90"/>
        <item m="1" x="134"/>
        <item m="1" x="124"/>
        <item x="62"/>
        <item m="1" x="97"/>
        <item m="1" x="149"/>
        <item m="1" x="106"/>
        <item x="5"/>
        <item x="23"/>
        <item x="54"/>
        <item x="64"/>
      </items>
      <extLst>
        <ext xmlns:x14="http://schemas.microsoft.com/office/spreadsheetml/2009/9/main" uri="{2946ED86-A175-432a-8AC1-64E0C546D7DE}">
          <x14:pivotField fillDownLabels="1"/>
        </ext>
      </extLst>
    </pivotField>
    <pivotField axis="axisRow" compact="0" outline="0" showAll="0" defaultSubtotal="0">
      <items count="159">
        <item x="9"/>
        <item m="1" x="125"/>
        <item m="1" x="113"/>
        <item x="11"/>
        <item m="1" x="130"/>
        <item m="1" x="143"/>
        <item m="1" x="121"/>
        <item m="1" x="149"/>
        <item x="0"/>
        <item m="1" x="101"/>
        <item x="50"/>
        <item m="1" x="90"/>
        <item m="1" x="117"/>
        <item x="53"/>
        <item x="19"/>
        <item m="1" x="129"/>
        <item m="1" x="85"/>
        <item m="1" x="144"/>
        <item m="1" x="139"/>
        <item x="27"/>
        <item x="66"/>
        <item m="1" x="150"/>
        <item m="1" x="145"/>
        <item m="1" x="138"/>
        <item m="1" x="119"/>
        <item m="1" x="111"/>
        <item x="46"/>
        <item x="79"/>
        <item x="16"/>
        <item m="1" x="116"/>
        <item x="42"/>
        <item x="8"/>
        <item m="1" x="107"/>
        <item m="1" x="112"/>
        <item m="1" x="142"/>
        <item m="1" x="103"/>
        <item m="1" x="115"/>
        <item m="1" x="108"/>
        <item m="1" x="118"/>
        <item m="1" x="131"/>
        <item m="1" x="152"/>
        <item m="1" x="84"/>
        <item x="26"/>
        <item m="1" x="123"/>
        <item x="13"/>
        <item m="1" x="127"/>
        <item m="1" x="124"/>
        <item m="1" x="134"/>
        <item m="1" x="147"/>
        <item m="1" x="106"/>
        <item m="1" x="141"/>
        <item m="1" x="137"/>
        <item x="1"/>
        <item m="1" x="87"/>
        <item m="1" x="151"/>
        <item m="1" x="98"/>
        <item m="1" x="136"/>
        <item m="1" x="114"/>
        <item m="1" x="91"/>
        <item m="1" x="86"/>
        <item m="1" x="88"/>
        <item m="1" x="96"/>
        <item m="1" x="126"/>
        <item x="36"/>
        <item m="1" x="89"/>
        <item m="1" x="100"/>
        <item m="1" x="156"/>
        <item m="1" x="122"/>
        <item m="1" x="158"/>
        <item m="1" x="102"/>
        <item x="3"/>
        <item m="1" x="97"/>
        <item m="1" x="128"/>
        <item m="1" x="140"/>
        <item m="1" x="104"/>
        <item m="1" x="95"/>
        <item m="1" x="105"/>
        <item x="47"/>
        <item x="2"/>
        <item x="4"/>
        <item x="5"/>
        <item m="1" x="154"/>
        <item x="7"/>
        <item x="61"/>
        <item x="10"/>
        <item x="12"/>
        <item x="14"/>
        <item x="15"/>
        <item x="17"/>
        <item x="18"/>
        <item x="21"/>
        <item x="22"/>
        <item x="23"/>
        <item x="24"/>
        <item x="25"/>
        <item x="28"/>
        <item x="29"/>
        <item x="30"/>
        <item x="31"/>
        <item x="32"/>
        <item x="33"/>
        <item x="34"/>
        <item x="35"/>
        <item x="37"/>
        <item x="38"/>
        <item x="39"/>
        <item x="40"/>
        <item x="41"/>
        <item m="1" x="153"/>
        <item x="43"/>
        <item x="44"/>
        <item x="45"/>
        <item x="52"/>
        <item x="49"/>
        <item x="51"/>
        <item x="54"/>
        <item x="55"/>
        <item x="56"/>
        <item x="57"/>
        <item x="58"/>
        <item x="59"/>
        <item x="60"/>
        <item x="62"/>
        <item m="1" x="94"/>
        <item m="1" x="135"/>
        <item x="65"/>
        <item x="67"/>
        <item x="68"/>
        <item x="69"/>
        <item m="1" x="83"/>
        <item x="71"/>
        <item m="1" x="99"/>
        <item x="73"/>
        <item x="75"/>
        <item x="76"/>
        <item x="77"/>
        <item x="78"/>
        <item x="80"/>
        <item x="81"/>
        <item x="82"/>
        <item m="1" x="146"/>
        <item m="1" x="109"/>
        <item m="1" x="93"/>
        <item m="1" x="92"/>
        <item m="1" x="110"/>
        <item m="1" x="148"/>
        <item m="1" x="120"/>
        <item m="1" x="132"/>
        <item m="1" x="133"/>
        <item m="1" x="157"/>
        <item m="1" x="155"/>
        <item x="6"/>
        <item x="20"/>
        <item x="48"/>
        <item x="63"/>
        <item x="64"/>
        <item x="70"/>
        <item x="72"/>
        <item x="7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ascending" defaultSubtotal="0">
      <items count="296">
        <item m="1" x="258"/>
        <item x="0"/>
        <item m="1" x="218"/>
        <item x="2"/>
        <item m="1" x="203"/>
        <item m="1" x="194"/>
        <item x="3"/>
        <item m="1" x="282"/>
        <item x="4"/>
        <item m="1" x="284"/>
        <item x="5"/>
        <item m="1" x="288"/>
        <item x="6"/>
        <item m="1" x="290"/>
        <item x="7"/>
        <item m="1" x="222"/>
        <item x="106"/>
        <item m="1" x="232"/>
        <item x="107"/>
        <item x="108"/>
        <item x="109"/>
        <item m="1" x="196"/>
        <item x="110"/>
        <item x="111"/>
        <item m="1" x="234"/>
        <item x="112"/>
        <item m="1" x="295"/>
        <item x="113"/>
        <item x="114"/>
        <item x="115"/>
        <item x="116"/>
        <item m="1" x="251"/>
        <item x="117"/>
        <item m="1" x="211"/>
        <item x="118"/>
        <item m="1" x="276"/>
        <item m="1" x="192"/>
        <item x="119"/>
        <item x="120"/>
        <item m="1" x="230"/>
        <item x="121"/>
        <item m="1" x="272"/>
        <item x="122"/>
        <item m="1" x="204"/>
        <item m="1" x="245"/>
        <item x="123"/>
        <item x="124"/>
        <item x="125"/>
        <item x="126"/>
        <item x="127"/>
        <item x="128"/>
        <item m="1" x="249"/>
        <item x="129"/>
        <item m="1" x="291"/>
        <item m="1" x="294"/>
        <item x="130"/>
        <item x="131"/>
        <item x="132"/>
        <item m="1" x="262"/>
        <item x="133"/>
        <item m="1" x="197"/>
        <item x="134"/>
        <item m="1" x="260"/>
        <item x="135"/>
        <item m="1" x="190"/>
        <item x="136"/>
        <item m="1" x="263"/>
        <item m="1" x="198"/>
        <item m="1" x="193"/>
        <item m="1" x="195"/>
        <item x="137"/>
        <item x="138"/>
        <item x="139"/>
        <item m="1" x="283"/>
        <item m="1" x="238"/>
        <item x="140"/>
        <item x="141"/>
        <item x="142"/>
        <item m="1" x="274"/>
        <item x="143"/>
        <item x="144"/>
        <item x="145"/>
        <item m="1" x="255"/>
        <item x="146"/>
        <item x="147"/>
        <item x="148"/>
        <item m="1" x="269"/>
        <item x="149"/>
        <item x="150"/>
        <item m="1" x="240"/>
        <item x="151"/>
        <item m="1" x="293"/>
        <item m="1" x="205"/>
        <item x="152"/>
        <item x="61"/>
        <item x="153"/>
        <item x="154"/>
        <item x="155"/>
        <item m="1" x="270"/>
        <item x="156"/>
        <item m="1" x="250"/>
        <item x="157"/>
        <item x="158"/>
        <item x="167"/>
        <item m="1" x="267"/>
        <item x="168"/>
        <item x="159"/>
        <item m="1" x="254"/>
        <item x="160"/>
        <item x="161"/>
        <item m="1" x="213"/>
        <item x="162"/>
        <item x="163"/>
        <item x="164"/>
        <item m="1" x="188"/>
        <item m="1" x="191"/>
        <item m="1" x="231"/>
        <item x="165"/>
        <item m="1" x="292"/>
        <item m="1" x="200"/>
        <item m="1" x="237"/>
        <item m="1" x="216"/>
        <item m="1" x="266"/>
        <item x="166"/>
        <item x="169"/>
        <item x="170"/>
        <item x="171"/>
        <item x="172"/>
        <item x="180"/>
        <item m="1" x="277"/>
        <item m="1" x="278"/>
        <item x="181"/>
        <item x="182"/>
        <item m="1" x="279"/>
        <item x="183"/>
        <item m="1" x="220"/>
        <item x="184"/>
        <item m="1" x="221"/>
        <item m="1" x="242"/>
        <item m="1" x="243"/>
        <item m="1" x="244"/>
        <item m="1" x="246"/>
        <item x="185"/>
        <item x="173"/>
        <item m="1" x="281"/>
        <item x="174"/>
        <item x="175"/>
        <item m="1" x="206"/>
        <item x="176"/>
        <item m="1" x="208"/>
        <item x="177"/>
        <item x="178"/>
        <item x="179"/>
        <item x="8"/>
        <item x="9"/>
        <item x="10"/>
        <item x="11"/>
        <item m="1" x="224"/>
        <item m="1" x="228"/>
        <item x="12"/>
        <item x="13"/>
        <item x="14"/>
        <item x="15"/>
        <item x="16"/>
        <item m="1" x="239"/>
        <item x="17"/>
        <item x="18"/>
        <item x="19"/>
        <item m="1" x="210"/>
        <item x="20"/>
        <item x="21"/>
        <item x="22"/>
        <item x="23"/>
        <item x="24"/>
        <item x="25"/>
        <item x="26"/>
        <item x="27"/>
        <item m="1" x="223"/>
        <item m="1" x="226"/>
        <item x="28"/>
        <item x="29"/>
        <item x="30"/>
        <item m="1" x="186"/>
        <item x="31"/>
        <item m="1" x="187"/>
        <item x="32"/>
        <item x="33"/>
        <item x="34"/>
        <item x="35"/>
        <item m="1" x="227"/>
        <item m="1" x="229"/>
        <item x="36"/>
        <item m="1" x="225"/>
        <item x="37"/>
        <item x="38"/>
        <item x="39"/>
        <item x="40"/>
        <item x="41"/>
        <item x="42"/>
        <item x="43"/>
        <item m="1" x="215"/>
        <item x="44"/>
        <item x="45"/>
        <item x="46"/>
        <item m="1" x="199"/>
        <item x="47"/>
        <item x="48"/>
        <item x="49"/>
        <item x="50"/>
        <item x="51"/>
        <item m="1" x="285"/>
        <item m="1" x="235"/>
        <item x="52"/>
        <item m="1" x="271"/>
        <item m="1" x="256"/>
        <item x="53"/>
        <item m="1" x="273"/>
        <item m="1" x="257"/>
        <item x="54"/>
        <item m="1" x="265"/>
        <item x="55"/>
        <item m="1" x="268"/>
        <item x="56"/>
        <item m="1" x="280"/>
        <item m="1" x="212"/>
        <item m="1" x="207"/>
        <item x="57"/>
        <item x="58"/>
        <item m="1" x="209"/>
        <item m="1" x="219"/>
        <item m="1" x="236"/>
        <item x="59"/>
        <item x="60"/>
        <item x="62"/>
        <item x="63"/>
        <item x="64"/>
        <item m="1" x="275"/>
        <item m="1" x="259"/>
        <item x="65"/>
        <item m="1" x="201"/>
        <item x="66"/>
        <item m="1" x="252"/>
        <item m="1" x="202"/>
        <item x="67"/>
        <item m="1" x="253"/>
        <item m="1" x="214"/>
        <item m="1" x="189"/>
        <item m="1" x="287"/>
        <item x="68"/>
        <item x="69"/>
        <item x="70"/>
        <item x="71"/>
        <item x="72"/>
        <item m="1" x="286"/>
        <item x="73"/>
        <item x="74"/>
        <item m="1" x="217"/>
        <item m="1" x="289"/>
        <item x="75"/>
        <item x="76"/>
        <item x="77"/>
        <item x="78"/>
        <item x="79"/>
        <item x="80"/>
        <item x="92"/>
        <item m="1" x="241"/>
        <item x="81"/>
        <item x="82"/>
        <item x="83"/>
        <item x="84"/>
        <item x="85"/>
        <item x="86"/>
        <item x="87"/>
        <item x="88"/>
        <item m="1" x="264"/>
        <item x="89"/>
        <item x="90"/>
        <item x="91"/>
        <item x="93"/>
        <item x="94"/>
        <item x="95"/>
        <item x="96"/>
        <item x="97"/>
        <item x="98"/>
        <item x="99"/>
        <item x="100"/>
        <item m="1" x="261"/>
        <item m="1" x="233"/>
        <item m="1" x="247"/>
        <item x="101"/>
        <item m="1" x="248"/>
        <item x="102"/>
        <item x="103"/>
        <item x="104"/>
        <item x="105"/>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6">
    <field x="0"/>
    <field x="1"/>
    <field x="3"/>
    <field x="4"/>
    <field x="5"/>
    <field x="9"/>
  </rowFields>
  <rowItems count="395">
    <i>
      <x/>
      <x/>
      <x/>
      <x v="77"/>
      <x v="8"/>
      <x v="1"/>
    </i>
    <i>
      <x v="1"/>
      <x/>
      <x/>
      <x v="77"/>
      <x v="52"/>
      <x v="295"/>
    </i>
    <i>
      <x v="2"/>
      <x/>
      <x v="5"/>
      <x v="20"/>
      <x v="78"/>
      <x v="295"/>
    </i>
    <i>
      <x v="3"/>
      <x/>
      <x v="5"/>
      <x v="11"/>
      <x v="70"/>
      <x v="3"/>
    </i>
    <i r="5">
      <x v="295"/>
    </i>
    <i>
      <x v="4"/>
      <x/>
      <x/>
      <x v="50"/>
      <x v="79"/>
      <x v="295"/>
    </i>
    <i>
      <x v="5"/>
      <x/>
      <x v="5"/>
      <x v="82"/>
      <x v="80"/>
      <x v="295"/>
    </i>
    <i>
      <x v="6"/>
      <x/>
      <x v="5"/>
      <x v="147"/>
      <x v="151"/>
      <x v="6"/>
    </i>
    <i r="5">
      <x v="295"/>
    </i>
    <i>
      <x v="7"/>
      <x/>
      <x v="5"/>
      <x v="147"/>
      <x v="82"/>
      <x v="8"/>
    </i>
    <i r="5">
      <x v="295"/>
    </i>
    <i>
      <x v="8"/>
      <x/>
      <x v="5"/>
      <x v="147"/>
      <x v="31"/>
      <x v="10"/>
    </i>
    <i r="5">
      <x v="295"/>
    </i>
    <i>
      <x v="9"/>
      <x/>
      <x v="5"/>
      <x v="147"/>
      <x/>
      <x v="12"/>
    </i>
    <i r="5">
      <x v="295"/>
    </i>
    <i>
      <x v="10"/>
      <x/>
      <x v="6"/>
      <x/>
      <x/>
      <x v="295"/>
    </i>
    <i>
      <x v="11"/>
      <x/>
      <x v="5"/>
      <x v="34"/>
      <x/>
      <x v="14"/>
    </i>
    <i r="5">
      <x v="295"/>
    </i>
    <i>
      <x v="12"/>
      <x/>
      <x v="6"/>
      <x/>
      <x/>
      <x v="295"/>
    </i>
    <i>
      <x v="13"/>
      <x/>
      <x v="6"/>
      <x/>
      <x/>
      <x v="295"/>
    </i>
    <i>
      <x v="14"/>
      <x v="1"/>
      <x v="5"/>
      <x v="77"/>
      <x/>
      <x v="16"/>
    </i>
    <i r="5">
      <x v="295"/>
    </i>
    <i>
      <x v="15"/>
      <x v="1"/>
      <x v="5"/>
      <x v="77"/>
      <x/>
      <x v="295"/>
    </i>
    <i>
      <x v="16"/>
      <x v="1"/>
      <x v="5"/>
      <x v="26"/>
      <x/>
      <x v="18"/>
    </i>
    <i r="5">
      <x v="295"/>
    </i>
    <i>
      <x v="17"/>
      <x v="1"/>
      <x v="5"/>
      <x v="11"/>
      <x v="10"/>
      <x v="19"/>
    </i>
    <i r="5">
      <x v="295"/>
    </i>
    <i>
      <x v="18"/>
      <x v="1"/>
      <x/>
      <x v="14"/>
      <x/>
      <x v="20"/>
    </i>
    <i r="5">
      <x v="295"/>
    </i>
    <i>
      <x v="19"/>
      <x v="1"/>
      <x/>
      <x v="5"/>
      <x/>
      <x v="295"/>
    </i>
    <i>
      <x v="20"/>
      <x v="1"/>
      <x v="5"/>
      <x v="108"/>
      <x/>
      <x v="295"/>
    </i>
    <i>
      <x v="21"/>
      <x v="1"/>
      <x v="5"/>
      <x v="109"/>
      <x v="114"/>
      <x v="22"/>
    </i>
    <i r="5">
      <x v="295"/>
    </i>
    <i>
      <x v="22"/>
      <x v="1"/>
      <x/>
      <x v="110"/>
      <x/>
      <x v="23"/>
    </i>
    <i r="5">
      <x v="295"/>
    </i>
    <i>
      <x v="23"/>
      <x v="1"/>
      <x v="10"/>
      <x v="21"/>
      <x/>
      <x v="25"/>
    </i>
    <i r="5">
      <x v="295"/>
    </i>
    <i>
      <x v="24"/>
      <x v="1"/>
      <x/>
      <x v="77"/>
      <x/>
      <x v="295"/>
    </i>
    <i>
      <x v="25"/>
      <x v="2"/>
      <x/>
      <x v="50"/>
      <x v="31"/>
      <x v="27"/>
    </i>
    <i r="5">
      <x v="295"/>
    </i>
    <i>
      <x v="26"/>
      <x v="2"/>
      <x v="5"/>
      <x v="50"/>
      <x v="112"/>
      <x v="28"/>
    </i>
    <i r="5">
      <x v="295"/>
    </i>
    <i>
      <x v="27"/>
      <x v="2"/>
      <x v="5"/>
      <x v="50"/>
      <x v="31"/>
      <x v="29"/>
    </i>
    <i r="5">
      <x v="295"/>
    </i>
    <i>
      <x v="28"/>
      <x v="2"/>
      <x v="5"/>
      <x v="50"/>
      <x/>
      <x v="30"/>
    </i>
    <i r="5">
      <x v="295"/>
    </i>
    <i>
      <x v="29"/>
      <x v="2"/>
      <x v="5"/>
      <x v="43"/>
      <x v="13"/>
      <x v="295"/>
    </i>
    <i>
      <x v="30"/>
      <x v="2"/>
      <x v="5"/>
      <x v="147"/>
      <x v="115"/>
      <x v="32"/>
    </i>
    <i r="5">
      <x v="295"/>
    </i>
    <i>
      <x v="31"/>
      <x v="2"/>
      <x v="5"/>
      <x v="147"/>
      <x v="31"/>
      <x v="34"/>
    </i>
    <i r="5">
      <x v="295"/>
    </i>
    <i>
      <x v="32"/>
      <x v="2"/>
      <x v="5"/>
      <x v="111"/>
      <x v="31"/>
      <x v="295"/>
    </i>
    <i>
      <x v="33"/>
      <x v="2"/>
      <x/>
      <x v="71"/>
      <x v="116"/>
      <x v="37"/>
    </i>
    <i r="5">
      <x v="295"/>
    </i>
    <i>
      <x v="34"/>
      <x v="2"/>
      <x v="5"/>
      <x v="50"/>
      <x/>
      <x v="38"/>
    </i>
    <i r="5">
      <x v="295"/>
    </i>
    <i>
      <x v="35"/>
      <x v="2"/>
      <x v="5"/>
      <x v="59"/>
      <x v="117"/>
      <x v="295"/>
    </i>
    <i>
      <x v="36"/>
      <x v="2"/>
      <x v="6"/>
      <x v="50"/>
      <x v="44"/>
      <x v="295"/>
    </i>
    <i>
      <x v="37"/>
      <x v="2"/>
      <x v="5"/>
      <x v="147"/>
      <x v="115"/>
      <x v="40"/>
    </i>
    <i r="5">
      <x v="295"/>
    </i>
    <i>
      <x v="38"/>
      <x v="2"/>
      <x v="5"/>
      <x v="147"/>
      <x v="101"/>
      <x v="42"/>
    </i>
    <i r="5">
      <x v="295"/>
    </i>
    <i>
      <x v="39"/>
      <x v="2"/>
      <x v="6"/>
      <x v="50"/>
      <x/>
      <x v="295"/>
    </i>
    <i>
      <x v="40"/>
      <x v="3"/>
      <x v="5"/>
      <x v="38"/>
      <x/>
      <x v="45"/>
    </i>
    <i r="5">
      <x v="295"/>
    </i>
    <i>
      <x v="41"/>
      <x v="3"/>
      <x v="5"/>
      <x v="38"/>
      <x v="14"/>
      <x v="46"/>
    </i>
    <i r="5">
      <x v="295"/>
    </i>
    <i>
      <x v="42"/>
      <x v="3"/>
      <x/>
      <x v="38"/>
      <x v="14"/>
      <x v="47"/>
    </i>
    <i r="5">
      <x v="295"/>
    </i>
    <i>
      <x v="43"/>
      <x v="3"/>
      <x v="5"/>
      <x v="112"/>
      <x/>
      <x v="48"/>
    </i>
    <i r="5">
      <x v="295"/>
    </i>
    <i>
      <x v="44"/>
      <x v="3"/>
      <x/>
      <x v="38"/>
      <x/>
      <x v="49"/>
    </i>
    <i r="5">
      <x v="295"/>
    </i>
    <i>
      <x v="45"/>
      <x v="3"/>
      <x v="5"/>
      <x v="149"/>
      <x v="118"/>
      <x v="50"/>
    </i>
    <i r="5">
      <x v="295"/>
    </i>
    <i>
      <x v="46"/>
      <x v="3"/>
      <x v="6"/>
      <x v="114"/>
      <x v="118"/>
      <x v="295"/>
    </i>
    <i>
      <x v="47"/>
      <x v="3"/>
      <x v="5"/>
      <x v="115"/>
      <x/>
      <x v="52"/>
    </i>
    <i r="5">
      <x v="295"/>
    </i>
    <i>
      <x v="48"/>
      <x v="3"/>
      <x v="6"/>
      <x v="38"/>
      <x/>
      <x v="295"/>
    </i>
    <i>
      <x v="49"/>
      <x v="3"/>
      <x v="5"/>
      <x v="43"/>
      <x v="31"/>
      <x v="295"/>
    </i>
    <i>
      <x v="50"/>
      <x v="3"/>
      <x v="6"/>
      <x v="116"/>
      <x/>
      <x v="295"/>
    </i>
    <i>
      <x v="51"/>
      <x v="3"/>
      <x v="6"/>
      <x v="70"/>
      <x v="31"/>
      <x v="55"/>
    </i>
    <i r="5">
      <x v="295"/>
    </i>
    <i>
      <x v="52"/>
      <x v="3"/>
      <x/>
      <x v="38"/>
      <x/>
      <x v="56"/>
    </i>
    <i r="5">
      <x v="295"/>
    </i>
    <i>
      <x v="53"/>
      <x v="4"/>
      <x v="5"/>
      <x v="147"/>
      <x v="119"/>
      <x v="57"/>
    </i>
    <i r="5">
      <x v="295"/>
    </i>
    <i>
      <x v="54"/>
      <x v="4"/>
      <x v="5"/>
      <x v="147"/>
      <x v="120"/>
      <x v="59"/>
    </i>
    <i r="5">
      <x v="295"/>
    </i>
    <i>
      <x v="55"/>
      <x v="4"/>
      <x v="5"/>
      <x v="147"/>
      <x/>
      <x v="61"/>
    </i>
    <i r="5">
      <x v="295"/>
    </i>
    <i>
      <x v="56"/>
      <x v="4"/>
      <x v="6"/>
      <x v="46"/>
      <x v="121"/>
      <x v="63"/>
    </i>
    <i r="5">
      <x v="295"/>
    </i>
    <i>
      <x v="57"/>
      <x v="4"/>
      <x v="6"/>
      <x v="117"/>
      <x v="122"/>
      <x v="295"/>
    </i>
    <i>
      <x v="58"/>
      <x v="4"/>
      <x v="6"/>
      <x v="117"/>
      <x v="122"/>
      <x v="295"/>
    </i>
    <i>
      <x v="59"/>
      <x v="4"/>
      <x v="6"/>
      <x v="118"/>
      <x v="31"/>
      <x v="295"/>
    </i>
    <i>
      <x v="60"/>
      <x v="4"/>
      <x v="6"/>
      <x v="119"/>
      <x v="154"/>
      <x v="295"/>
    </i>
    <i>
      <x v="61"/>
      <x v="5"/>
      <x v="5"/>
      <x v="38"/>
      <x v="155"/>
      <x v="295"/>
    </i>
    <i>
      <x v="62"/>
      <x v="5"/>
      <x v="5"/>
      <x v="38"/>
      <x v="125"/>
      <x v="295"/>
    </i>
    <i>
      <x v="63"/>
      <x v="5"/>
      <x v="5"/>
      <x v="143"/>
      <x v="31"/>
      <x v="70"/>
    </i>
    <i r="5">
      <x v="295"/>
    </i>
    <i>
      <x v="64"/>
      <x v="5"/>
      <x/>
      <x v="6"/>
      <x/>
      <x v="71"/>
    </i>
    <i>
      <x v="65"/>
      <x v="5"/>
      <x/>
      <x v="121"/>
      <x v="20"/>
      <x v="72"/>
    </i>
    <i r="5">
      <x v="295"/>
    </i>
    <i>
      <x v="66"/>
      <x v="5"/>
      <x/>
      <x v="6"/>
      <x/>
      <x v="75"/>
    </i>
    <i r="5">
      <x v="295"/>
    </i>
    <i>
      <x v="67"/>
      <x v="5"/>
      <x/>
      <x v="150"/>
      <x/>
      <x v="76"/>
    </i>
    <i r="5">
      <x v="295"/>
    </i>
    <i>
      <x v="68"/>
      <x v="5"/>
      <x v="5"/>
      <x v="15"/>
      <x v="31"/>
      <x v="77"/>
    </i>
    <i r="5">
      <x v="295"/>
    </i>
    <i>
      <x v="69"/>
      <x v="5"/>
      <x/>
      <x v="6"/>
      <x/>
      <x v="79"/>
    </i>
    <i r="5">
      <x v="295"/>
    </i>
    <i>
      <x v="70"/>
      <x v="5"/>
      <x v="5"/>
      <x v="123"/>
      <x/>
      <x v="295"/>
    </i>
    <i>
      <x v="71"/>
      <x v="6"/>
      <x/>
      <x v="6"/>
      <x v="31"/>
      <x v="80"/>
    </i>
    <i r="5">
      <x v="295"/>
    </i>
    <i>
      <x v="72"/>
      <x v="6"/>
      <x/>
      <x v="121"/>
      <x v="20"/>
      <x v="81"/>
    </i>
    <i r="5">
      <x v="295"/>
    </i>
    <i>
      <x v="73"/>
      <x v="6"/>
      <x/>
      <x v="6"/>
      <x v="126"/>
      <x v="83"/>
    </i>
    <i r="5">
      <x v="295"/>
    </i>
    <i>
      <x v="74"/>
      <x v="6"/>
      <x/>
      <x v="32"/>
      <x v="127"/>
      <x v="84"/>
    </i>
    <i r="5">
      <x v="295"/>
    </i>
    <i>
      <x v="75"/>
      <x v="6"/>
      <x/>
      <x v="121"/>
      <x/>
      <x v="85"/>
    </i>
    <i r="5">
      <x v="295"/>
    </i>
    <i>
      <x v="76"/>
      <x v="6"/>
      <x/>
      <x v="6"/>
      <x v="31"/>
      <x v="87"/>
    </i>
    <i r="5">
      <x v="295"/>
    </i>
    <i>
      <x v="77"/>
      <x v="6"/>
      <x/>
      <x v="19"/>
      <x v="128"/>
      <x v="88"/>
    </i>
    <i r="5">
      <x v="295"/>
    </i>
    <i>
      <x v="78"/>
      <x v="6"/>
      <x/>
      <x v="1"/>
      <x v="127"/>
      <x v="90"/>
    </i>
    <i r="5">
      <x v="295"/>
    </i>
    <i>
      <x v="79"/>
      <x v="6"/>
      <x v="5"/>
      <x v="124"/>
      <x v="31"/>
      <x v="295"/>
    </i>
    <i>
      <x v="80"/>
      <x v="6"/>
      <x v="5"/>
      <x v="19"/>
      <x v="31"/>
      <x v="295"/>
    </i>
    <i>
      <x v="81"/>
      <x v="6"/>
      <x v="5"/>
      <x v="125"/>
      <x/>
      <x v="93"/>
    </i>
    <i r="5">
      <x v="295"/>
    </i>
    <i>
      <x v="82"/>
      <x v="6"/>
      <x v="4"/>
      <x v="126"/>
      <x/>
      <x v="95"/>
    </i>
    <i r="5">
      <x v="295"/>
    </i>
    <i>
      <x v="83"/>
      <x v="6"/>
      <x v="4"/>
      <x v="126"/>
      <x/>
      <x v="96"/>
    </i>
    <i r="5">
      <x v="295"/>
    </i>
    <i>
      <x v="84"/>
      <x v="6"/>
      <x v="5"/>
      <x v="124"/>
      <x v="31"/>
      <x v="295"/>
    </i>
    <i>
      <x v="85"/>
      <x v="7"/>
      <x/>
      <x v="127"/>
      <x v="156"/>
      <x v="97"/>
    </i>
    <i r="5">
      <x v="295"/>
    </i>
    <i>
      <x v="86"/>
      <x v="7"/>
      <x v="5"/>
      <x v="26"/>
      <x v="130"/>
      <x v="99"/>
    </i>
    <i r="5">
      <x v="295"/>
    </i>
    <i>
      <x v="87"/>
      <x v="7"/>
      <x v="5"/>
      <x v="59"/>
      <x v="157"/>
      <x v="101"/>
    </i>
    <i r="5">
      <x v="295"/>
    </i>
    <i>
      <x v="88"/>
      <x v="7"/>
      <x v="5"/>
      <x v="59"/>
      <x/>
      <x v="102"/>
    </i>
    <i r="5">
      <x v="295"/>
    </i>
    <i>
      <x v="89"/>
      <x v="7"/>
      <x v="5"/>
      <x v="26"/>
      <x v="134"/>
      <x v="103"/>
    </i>
    <i r="5">
      <x v="295"/>
    </i>
    <i>
      <x v="90"/>
      <x v="7"/>
      <x/>
      <x v="43"/>
      <x v="135"/>
      <x v="105"/>
    </i>
    <i r="5">
      <x v="295"/>
    </i>
    <i>
      <x v="91"/>
      <x v="7"/>
      <x v="5"/>
      <x v="52"/>
      <x/>
      <x v="106"/>
    </i>
    <i r="5">
      <x v="295"/>
    </i>
    <i>
      <x v="92"/>
      <x v="7"/>
      <x v="5"/>
      <x v="59"/>
      <x v="52"/>
      <x v="295"/>
    </i>
    <i>
      <x v="93"/>
      <x v="7"/>
      <x v="5"/>
      <x v="52"/>
      <x v="132"/>
      <x v="108"/>
    </i>
    <i r="5">
      <x v="295"/>
    </i>
    <i>
      <x v="94"/>
      <x v="7"/>
      <x v="5"/>
      <x v="59"/>
      <x/>
      <x v="109"/>
    </i>
    <i r="5">
      <x v="295"/>
    </i>
    <i>
      <x v="95"/>
      <x v="7"/>
      <x/>
      <x v="59"/>
      <x/>
      <x v="111"/>
    </i>
    <i r="5">
      <x v="295"/>
    </i>
    <i>
      <x v="96"/>
      <x v="7"/>
      <x v="5"/>
      <x v="129"/>
      <x/>
      <x v="295"/>
    </i>
    <i>
      <x v="97"/>
      <x v="7"/>
      <x v="5"/>
      <x v="130"/>
      <x/>
      <x v="112"/>
    </i>
    <i r="5">
      <x v="295"/>
    </i>
    <i>
      <x v="98"/>
      <x v="7"/>
      <x v="5"/>
      <x v="59"/>
      <x/>
      <x v="113"/>
    </i>
    <i r="5">
      <x v="295"/>
    </i>
    <i>
      <x v="99"/>
      <x v="7"/>
      <x/>
      <x v="131"/>
      <x/>
      <x v="295"/>
    </i>
    <i>
      <x v="100"/>
      <x v="7"/>
      <x v="5"/>
      <x v="77"/>
      <x/>
      <x v="295"/>
    </i>
    <i>
      <x v="101"/>
      <x v="7"/>
      <x v="5"/>
      <x v="37"/>
      <x/>
      <x v="295"/>
    </i>
    <i>
      <x v="102"/>
      <x v="7"/>
      <x v="5"/>
      <x v="132"/>
      <x v="158"/>
      <x v="117"/>
    </i>
    <i r="5">
      <x v="295"/>
    </i>
    <i>
      <x v="103"/>
      <x v="7"/>
      <x v="5"/>
      <x v="37"/>
      <x/>
      <x v="295"/>
    </i>
    <i>
      <x v="104"/>
      <x v="7"/>
      <x/>
      <x v="5"/>
      <x/>
      <x v="295"/>
    </i>
    <i>
      <x v="105"/>
      <x v="7"/>
      <x/>
      <x v="133"/>
      <x v="133"/>
      <x v="123"/>
    </i>
    <i r="5">
      <x v="295"/>
    </i>
    <i>
      <x v="106"/>
      <x v="7"/>
      <x/>
      <x v="26"/>
      <x/>
      <x v="124"/>
    </i>
    <i r="5">
      <x v="295"/>
    </i>
    <i>
      <x v="107"/>
      <x v="7"/>
      <x v="5"/>
      <x v="26"/>
      <x/>
      <x v="125"/>
    </i>
    <i r="5">
      <x v="295"/>
    </i>
    <i>
      <x v="108"/>
      <x v="8"/>
      <x/>
      <x v="14"/>
      <x v="136"/>
      <x v="126"/>
    </i>
    <i r="5">
      <x v="295"/>
    </i>
    <i>
      <x v="109"/>
      <x v="8"/>
      <x/>
      <x v="14"/>
      <x/>
      <x v="127"/>
    </i>
    <i r="5">
      <x v="295"/>
    </i>
    <i>
      <x v="110"/>
      <x v="8"/>
      <x/>
      <x v="136"/>
      <x/>
      <x v="128"/>
    </i>
    <i r="5">
      <x v="295"/>
    </i>
    <i>
      <x v="111"/>
      <x v="8"/>
      <x/>
      <x v="136"/>
      <x/>
      <x v="131"/>
    </i>
    <i r="5">
      <x v="295"/>
    </i>
    <i>
      <x v="112"/>
      <x v="8"/>
      <x/>
      <x v="136"/>
      <x/>
      <x v="132"/>
    </i>
    <i r="5">
      <x v="295"/>
    </i>
    <i>
      <x v="113"/>
      <x v="8"/>
      <x v="5"/>
      <x v="77"/>
      <x/>
      <x v="295"/>
    </i>
    <i>
      <x v="114"/>
      <x v="8"/>
      <x v="6"/>
      <x v="38"/>
      <x/>
      <x v="295"/>
    </i>
    <i>
      <x v="115"/>
      <x v="8"/>
      <x v="5"/>
      <x v="137"/>
      <x/>
      <x v="134"/>
    </i>
    <i r="5">
      <x v="295"/>
    </i>
    <i>
      <x v="116"/>
      <x v="8"/>
      <x v="5"/>
      <x v="137"/>
      <x v="31"/>
      <x v="136"/>
    </i>
    <i r="5">
      <x v="295"/>
    </i>
    <i>
      <x v="117"/>
      <x v="8"/>
      <x v="6"/>
      <x v="77"/>
      <x/>
      <x v="295"/>
    </i>
    <i>
      <x v="118"/>
      <x v="8"/>
      <x v="6"/>
      <x v="64"/>
      <x v="137"/>
      <x v="295"/>
    </i>
    <i>
      <x v="119"/>
      <x v="8"/>
      <x/>
      <x v="138"/>
      <x/>
      <x v="295"/>
    </i>
    <i>
      <x v="120"/>
      <x v="8"/>
      <x/>
      <x v="28"/>
      <x v="138"/>
      <x v="295"/>
    </i>
    <i>
      <x v="121"/>
      <x v="8"/>
      <x/>
      <x v="28"/>
      <x v="138"/>
      <x v="295"/>
    </i>
    <i>
      <x v="122"/>
      <x v="8"/>
      <x/>
      <x v="64"/>
      <x v="139"/>
      <x v="142"/>
    </i>
    <i r="5">
      <x v="295"/>
    </i>
    <i>
      <x v="123"/>
      <x v="8"/>
      <x/>
      <x v="21"/>
      <x/>
      <x v="143"/>
    </i>
    <i r="5">
      <x v="295"/>
    </i>
    <i>
      <x v="124"/>
      <x v="8"/>
      <x/>
      <x v="134"/>
      <x/>
      <x v="145"/>
    </i>
    <i r="5">
      <x v="295"/>
    </i>
    <i>
      <x v="125"/>
      <x v="8"/>
      <x/>
      <x v="77"/>
      <x/>
      <x v="146"/>
    </i>
    <i r="5">
      <x v="295"/>
    </i>
    <i>
      <x v="126"/>
      <x v="8"/>
      <x/>
      <x v="77"/>
      <x v="27"/>
      <x v="148"/>
    </i>
    <i r="5">
      <x v="295"/>
    </i>
    <i>
      <x v="127"/>
      <x v="8"/>
      <x v="5"/>
      <x v="33"/>
      <x/>
      <x v="295"/>
    </i>
    <i>
      <x v="128"/>
      <x v="8"/>
      <x v="6"/>
      <x v="43"/>
      <x/>
      <x v="295"/>
    </i>
    <i>
      <x v="129"/>
      <x v="8"/>
      <x/>
      <x v="18"/>
      <x/>
      <x v="150"/>
    </i>
    <i r="5">
      <x v="295"/>
    </i>
    <i>
      <x v="130"/>
      <x v="8"/>
      <x v="5"/>
      <x v="41"/>
      <x v="14"/>
      <x v="295"/>
    </i>
    <i>
      <x v="131"/>
      <x v="8"/>
      <x/>
      <x v="18"/>
      <x/>
      <x v="151"/>
    </i>
    <i r="5">
      <x v="295"/>
    </i>
    <i>
      <x v="132"/>
      <x v="8"/>
      <x/>
      <x v="21"/>
      <x/>
      <x v="152"/>
    </i>
    <i r="5">
      <x v="295"/>
    </i>
    <i>
      <x v="133"/>
      <x v="9"/>
      <x/>
      <x v="6"/>
      <x/>
      <x v="153"/>
    </i>
    <i r="5">
      <x v="295"/>
    </i>
    <i>
      <x v="134"/>
      <x v="9"/>
      <x/>
      <x v="6"/>
      <x/>
      <x v="154"/>
    </i>
    <i>
      <x v="135"/>
      <x v="9"/>
      <x/>
      <x v="84"/>
      <x/>
      <x v="155"/>
    </i>
    <i r="5">
      <x v="295"/>
    </i>
    <i>
      <x v="136"/>
      <x v="9"/>
      <x/>
      <x v="84"/>
      <x/>
      <x v="156"/>
    </i>
    <i r="5">
      <x v="295"/>
    </i>
    <i>
      <x v="137"/>
      <x v="9"/>
      <x v="5"/>
      <x v="6"/>
      <x/>
      <x v="295"/>
    </i>
    <i>
      <x v="138"/>
      <x v="9"/>
      <x v="5"/>
      <x v="6"/>
      <x v="70"/>
      <x v="295"/>
    </i>
    <i>
      <x v="139"/>
      <x v="9"/>
      <x v="5"/>
      <x v="6"/>
      <x v="31"/>
      <x v="159"/>
    </i>
    <i r="5">
      <x v="295"/>
    </i>
    <i>
      <x v="140"/>
      <x v="9"/>
      <x/>
      <x v="6"/>
      <x v="84"/>
      <x v="160"/>
    </i>
    <i r="5">
      <x v="295"/>
    </i>
    <i>
      <x v="141"/>
      <x v="9"/>
      <x v="5"/>
      <x v="6"/>
      <x v="31"/>
      <x v="161"/>
    </i>
    <i>
      <x v="142"/>
      <x v="9"/>
      <x/>
      <x v="6"/>
      <x/>
      <x v="162"/>
    </i>
    <i>
      <x v="143"/>
      <x v="9"/>
      <x/>
      <x v="21"/>
      <x v="3"/>
      <x v="163"/>
    </i>
    <i r="5">
      <x v="295"/>
    </i>
    <i>
      <x v="144"/>
      <x v="9"/>
      <x/>
      <x v="80"/>
      <x/>
      <x v="165"/>
    </i>
    <i>
      <x v="145"/>
      <x v="9"/>
      <x v="5"/>
      <x v="6"/>
      <x/>
      <x v="166"/>
    </i>
    <i r="5">
      <x v="295"/>
    </i>
    <i>
      <x v="146"/>
      <x v="10"/>
      <x/>
      <x v="71"/>
      <x v="85"/>
      <x v="167"/>
    </i>
    <i>
      <x v="147"/>
      <x v="10"/>
      <x/>
      <x v="84"/>
      <x v="44"/>
      <x v="169"/>
    </i>
    <i r="5">
      <x v="295"/>
    </i>
    <i>
      <x v="148"/>
      <x v="10"/>
      <x/>
      <x v="52"/>
      <x v="86"/>
      <x v="170"/>
    </i>
    <i r="5">
      <x v="295"/>
    </i>
    <i>
      <x v="149"/>
      <x v="10"/>
      <x/>
      <x v="52"/>
      <x v="86"/>
      <x v="171"/>
    </i>
    <i r="5">
      <x v="295"/>
    </i>
    <i>
      <x v="150"/>
      <x v="10"/>
      <x/>
      <x v="31"/>
      <x v="87"/>
      <x v="172"/>
    </i>
    <i>
      <x v="151"/>
      <x v="10"/>
      <x/>
      <x v="71"/>
      <x/>
      <x v="173"/>
    </i>
    <i r="5">
      <x v="295"/>
    </i>
    <i>
      <x v="152"/>
      <x v="10"/>
      <x/>
      <x v="71"/>
      <x/>
      <x v="174"/>
    </i>
    <i r="5">
      <x v="295"/>
    </i>
    <i>
      <x v="153"/>
      <x v="10"/>
      <x/>
      <x v="71"/>
      <x/>
      <x v="175"/>
    </i>
    <i r="5">
      <x v="295"/>
    </i>
    <i>
      <x v="154"/>
      <x v="10"/>
      <x/>
      <x v="71"/>
      <x/>
      <x v="176"/>
    </i>
    <i>
      <x v="155"/>
      <x v="10"/>
      <x/>
      <x v="71"/>
      <x/>
      <x v="295"/>
    </i>
    <i>
      <x v="156"/>
      <x v="10"/>
      <x/>
      <x v="71"/>
      <x/>
      <x v="295"/>
    </i>
    <i>
      <x v="157"/>
      <x v="10"/>
      <x v="5"/>
      <x v="85"/>
      <x/>
      <x v="179"/>
    </i>
    <i r="5">
      <x v="295"/>
    </i>
    <i>
      <x v="158"/>
      <x v="10"/>
      <x/>
      <x v="71"/>
      <x/>
      <x v="180"/>
    </i>
    <i r="5">
      <x v="295"/>
    </i>
    <i>
      <x v="159"/>
      <x v="10"/>
      <x/>
      <x v="71"/>
      <x v="28"/>
      <x v="181"/>
    </i>
    <i r="5">
      <x v="295"/>
    </i>
    <i>
      <x v="160"/>
      <x v="10"/>
      <x/>
      <x v="3"/>
      <x v="88"/>
      <x v="183"/>
    </i>
    <i>
      <x v="161"/>
      <x v="10"/>
      <x/>
      <x v="3"/>
      <x v="88"/>
      <x v="185"/>
    </i>
    <i r="5">
      <x v="295"/>
    </i>
    <i>
      <x v="162"/>
      <x v="10"/>
      <x/>
      <x v="71"/>
      <x v="89"/>
      <x v="186"/>
    </i>
    <i>
      <x v="163"/>
      <x v="10"/>
      <x/>
      <x v="86"/>
      <x/>
      <x v="187"/>
    </i>
    <i r="5">
      <x v="295"/>
    </i>
    <i>
      <x v="164"/>
      <x v="10"/>
      <x/>
      <x v="71"/>
      <x v="31"/>
      <x v="188"/>
    </i>
    <i r="5">
      <x v="295"/>
    </i>
    <i>
      <x v="165"/>
      <x v="10"/>
      <x/>
      <x v="71"/>
      <x v="31"/>
      <x v="295"/>
    </i>
    <i>
      <x v="166"/>
      <x v="10"/>
      <x/>
      <x v="71"/>
      <x v="31"/>
      <x v="295"/>
    </i>
    <i>
      <x v="167"/>
      <x v="10"/>
      <x/>
      <x v="87"/>
      <x/>
      <x v="191"/>
    </i>
    <i r="5">
      <x v="295"/>
    </i>
    <i>
      <x v="168"/>
      <x v="10"/>
      <x/>
      <x v="88"/>
      <x/>
      <x v="193"/>
    </i>
    <i>
      <x v="169"/>
      <x v="10"/>
      <x/>
      <x v="21"/>
      <x/>
      <x v="194"/>
    </i>
    <i r="5">
      <x v="295"/>
    </i>
    <i>
      <x v="170"/>
      <x v="10"/>
      <x v="5"/>
      <x v="71"/>
      <x/>
      <x v="195"/>
    </i>
    <i r="5">
      <x v="295"/>
    </i>
    <i>
      <x v="171"/>
      <x v="10"/>
      <x/>
      <x v="71"/>
      <x/>
      <x v="196"/>
    </i>
    <i>
      <x v="172"/>
      <x v="10"/>
      <x/>
      <x v="71"/>
      <x/>
      <x v="197"/>
    </i>
    <i>
      <x v="173"/>
      <x v="11"/>
      <x/>
      <x v="43"/>
      <x v="14"/>
      <x v="198"/>
    </i>
    <i r="5">
      <x v="295"/>
    </i>
    <i>
      <x v="174"/>
      <x v="11"/>
      <x v="11"/>
      <x v="52"/>
      <x v="152"/>
      <x v="199"/>
    </i>
    <i r="5">
      <x v="295"/>
    </i>
    <i>
      <x v="175"/>
      <x v="11"/>
      <x/>
      <x v="43"/>
      <x v="90"/>
      <x v="201"/>
    </i>
    <i>
      <x v="176"/>
      <x v="11"/>
      <x v="5"/>
      <x v="43"/>
      <x v="91"/>
      <x v="202"/>
    </i>
    <i r="5">
      <x v="295"/>
    </i>
    <i>
      <x v="177"/>
      <x v="11"/>
      <x v="5"/>
      <x v="90"/>
      <x v="14"/>
      <x v="203"/>
    </i>
    <i r="5">
      <x v="295"/>
    </i>
    <i>
      <x v="178"/>
      <x v="11"/>
      <x v="12"/>
      <x v="43"/>
      <x v="14"/>
      <x v="205"/>
    </i>
    <i>
      <x v="179"/>
      <x v="11"/>
      <x v="5"/>
      <x v="43"/>
      <x v="92"/>
      <x v="206"/>
    </i>
    <i r="5">
      <x v="295"/>
    </i>
    <i>
      <x v="180"/>
      <x v="11"/>
      <x v="5"/>
      <x v="43"/>
      <x v="93"/>
      <x v="207"/>
    </i>
    <i r="5">
      <x v="295"/>
    </i>
    <i>
      <x v="181"/>
      <x v="11"/>
      <x v="5"/>
      <x v="43"/>
      <x v="94"/>
      <x v="208"/>
    </i>
    <i r="5">
      <x v="295"/>
    </i>
    <i>
      <x v="182"/>
      <x v="11"/>
      <x/>
      <x v="21"/>
      <x v="42"/>
      <x v="209"/>
    </i>
    <i r="5">
      <x v="295"/>
    </i>
    <i>
      <x v="183"/>
      <x v="11"/>
      <x v="5"/>
      <x v="43"/>
      <x v="14"/>
      <x v="212"/>
    </i>
    <i>
      <x v="184"/>
      <x v="12"/>
      <x v="5"/>
      <x v="91"/>
      <x v="19"/>
      <x v="215"/>
    </i>
    <i r="5">
      <x v="295"/>
    </i>
    <i>
      <x v="185"/>
      <x v="12"/>
      <x v="5"/>
      <x v="148"/>
      <x v="95"/>
      <x v="218"/>
    </i>
    <i r="5">
      <x v="295"/>
    </i>
    <i>
      <x v="186"/>
      <x v="12"/>
      <x v="5"/>
      <x v="148"/>
      <x v="95"/>
      <x v="295"/>
    </i>
    <i>
      <x v="187"/>
      <x v="12"/>
      <x/>
      <x v="52"/>
      <x v="96"/>
      <x v="220"/>
    </i>
    <i r="5">
      <x v="295"/>
    </i>
    <i>
      <x v="188"/>
      <x v="12"/>
      <x/>
      <x v="52"/>
      <x v="88"/>
      <x v="222"/>
    </i>
    <i r="5">
      <x v="295"/>
    </i>
    <i>
      <x v="189"/>
      <x v="12"/>
      <x v="5"/>
      <x v="93"/>
      <x/>
      <x v="295"/>
    </i>
    <i>
      <x v="190"/>
      <x v="12"/>
      <x/>
      <x v="94"/>
      <x v="70"/>
      <x v="226"/>
    </i>
    <i>
      <x v="191"/>
      <x v="12"/>
      <x/>
      <x v="11"/>
      <x/>
      <x v="227"/>
    </i>
    <i r="5">
      <x v="295"/>
    </i>
    <i>
      <x v="192"/>
      <x v="12"/>
      <x v="5"/>
      <x v="49"/>
      <x v="97"/>
      <x v="231"/>
    </i>
    <i>
      <x v="193"/>
      <x v="12"/>
      <x v="5"/>
      <x v="49"/>
      <x v="98"/>
      <x v="232"/>
    </i>
    <i>
      <x v="194"/>
      <x v="12"/>
      <x v="5"/>
      <x v="6"/>
      <x v="99"/>
      <x v="94"/>
    </i>
    <i r="5">
      <x v="295"/>
    </i>
    <i>
      <x v="195"/>
      <x v="12"/>
      <x v="5"/>
      <x v="6"/>
      <x v="100"/>
      <x v="233"/>
    </i>
    <i r="5">
      <x v="295"/>
    </i>
    <i>
      <x v="196"/>
      <x v="12"/>
      <x v="5"/>
      <x v="18"/>
      <x/>
      <x v="234"/>
    </i>
    <i r="5">
      <x v="235"/>
    </i>
    <i r="5">
      <x v="295"/>
    </i>
    <i>
      <x v="197"/>
      <x v="12"/>
      <x v="5"/>
      <x v="95"/>
      <x/>
      <x v="238"/>
    </i>
    <i r="5">
      <x v="295"/>
    </i>
    <i>
      <x v="198"/>
      <x v="13"/>
      <x v="5"/>
      <x v="88"/>
      <x v="101"/>
      <x v="240"/>
    </i>
    <i r="5">
      <x v="295"/>
    </i>
    <i>
      <x v="199"/>
      <x v="13"/>
      <x v="5"/>
      <x v="88"/>
      <x v="31"/>
      <x v="243"/>
    </i>
    <i r="5">
      <x v="295"/>
    </i>
    <i>
      <x v="200"/>
      <x v="13"/>
      <x v="5"/>
      <x v="96"/>
      <x v="102"/>
      <x v="295"/>
    </i>
    <i>
      <x v="201"/>
      <x v="13"/>
      <x v="5"/>
      <x v="38"/>
      <x v="63"/>
      <x v="248"/>
    </i>
    <i r="5">
      <x v="295"/>
    </i>
    <i>
      <x v="202"/>
      <x v="13"/>
      <x/>
      <x v="6"/>
      <x v="103"/>
      <x v="249"/>
    </i>
    <i r="5">
      <x v="295"/>
    </i>
    <i>
      <x v="203"/>
      <x v="13"/>
      <x/>
      <x v="6"/>
      <x v="103"/>
      <x v="250"/>
    </i>
    <i r="5">
      <x v="295"/>
    </i>
    <i>
      <x v="204"/>
      <x v="13"/>
      <x/>
      <x v="38"/>
      <x v="104"/>
      <x v="251"/>
    </i>
    <i r="5">
      <x v="295"/>
    </i>
    <i>
      <x v="205"/>
      <x v="13"/>
      <x/>
      <x v="97"/>
      <x/>
      <x v="252"/>
    </i>
    <i r="5">
      <x v="295"/>
    </i>
    <i>
      <x v="206"/>
      <x v="13"/>
      <x/>
      <x v="98"/>
      <x v="105"/>
      <x v="254"/>
    </i>
    <i r="5">
      <x v="295"/>
    </i>
    <i>
      <x v="207"/>
      <x v="13"/>
      <x/>
      <x v="99"/>
      <x v="106"/>
      <x v="255"/>
    </i>
    <i r="5">
      <x v="295"/>
    </i>
    <i>
      <x v="208"/>
      <x v="13"/>
      <x/>
      <x v="99"/>
      <x v="31"/>
      <x v="295"/>
    </i>
    <i>
      <x v="209"/>
      <x v="14"/>
      <x/>
      <x v="77"/>
      <x v="107"/>
      <x v="258"/>
    </i>
    <i>
      <x v="210"/>
      <x v="14"/>
      <x/>
      <x v="71"/>
      <x v="30"/>
      <x v="259"/>
    </i>
    <i>
      <x v="211"/>
      <x v="14"/>
      <x/>
      <x v="100"/>
      <x v="109"/>
      <x v="260"/>
    </i>
    <i>
      <x v="212"/>
      <x v="14"/>
      <x/>
      <x v="101"/>
      <x v="109"/>
      <x v="261"/>
    </i>
    <i>
      <x v="213"/>
      <x v="14"/>
      <x/>
      <x v="102"/>
      <x v="110"/>
      <x v="262"/>
    </i>
    <i r="5">
      <x v="295"/>
    </i>
    <i>
      <x v="214"/>
      <x v="14"/>
      <x v="6"/>
      <x v="10"/>
      <x/>
      <x v="295"/>
    </i>
    <i>
      <x v="215"/>
      <x v="15"/>
      <x/>
      <x v="64"/>
      <x v="70"/>
      <x v="263"/>
    </i>
    <i>
      <x v="216"/>
      <x v="15"/>
      <x/>
      <x v="14"/>
      <x v="26"/>
      <x v="264"/>
    </i>
    <i r="5">
      <x v="295"/>
    </i>
    <i>
      <x v="217"/>
      <x v="15"/>
      <x/>
      <x v="77"/>
      <x v="26"/>
      <x v="295"/>
    </i>
    <i>
      <x v="218"/>
      <x v="15"/>
      <x/>
      <x v="11"/>
      <x v="111"/>
      <x v="266"/>
    </i>
    <i>
      <x v="219"/>
      <x v="15"/>
      <x v="5"/>
      <x v="11"/>
      <x/>
      <x v="267"/>
    </i>
    <i>
      <x v="220"/>
      <x v="15"/>
      <x v="5"/>
      <x v="38"/>
      <x v="14"/>
      <x v="268"/>
    </i>
    <i r="5">
      <x v="295"/>
    </i>
    <i>
      <x v="221"/>
      <x v="15"/>
      <x/>
      <x v="38"/>
      <x v="14"/>
      <x v="269"/>
    </i>
    <i r="5">
      <x v="295"/>
    </i>
    <i>
      <x v="222"/>
      <x v="15"/>
      <x v="5"/>
      <x v="11"/>
      <x/>
      <x v="270"/>
    </i>
    <i>
      <x v="223"/>
      <x v="15"/>
      <x/>
      <x v="11"/>
      <x/>
      <x v="271"/>
    </i>
    <i>
      <x v="224"/>
      <x v="15"/>
      <x/>
      <x v="11"/>
      <x/>
      <x v="272"/>
    </i>
    <i>
      <x v="225"/>
      <x v="15"/>
      <x v="5"/>
      <x v="103"/>
      <x/>
      <x v="273"/>
    </i>
    <i r="5">
      <x v="295"/>
    </i>
    <i>
      <x v="226"/>
      <x v="15"/>
      <x v="5"/>
      <x v="11"/>
      <x/>
      <x v="275"/>
    </i>
    <i>
      <x v="227"/>
      <x v="15"/>
      <x v="5"/>
      <x v="11"/>
      <x/>
      <x v="276"/>
    </i>
    <i r="5">
      <x v="295"/>
    </i>
    <i>
      <x v="228"/>
      <x v="15"/>
      <x v="5"/>
      <x v="70"/>
      <x v="31"/>
      <x v="277"/>
    </i>
    <i r="5">
      <x v="295"/>
    </i>
    <i>
      <x v="229"/>
      <x v="15"/>
      <x v="6"/>
      <x v="70"/>
      <x/>
      <x v="295"/>
    </i>
    <i>
      <x v="230"/>
      <x v="15"/>
      <x/>
      <x v="21"/>
      <x v="77"/>
      <x v="278"/>
    </i>
    <i r="5">
      <x v="295"/>
    </i>
    <i>
      <x v="231"/>
      <x v="15"/>
      <x v="5"/>
      <x v="11"/>
      <x v="92"/>
      <x v="279"/>
    </i>
    <i r="5">
      <x v="295"/>
    </i>
    <i>
      <x v="232"/>
      <x v="16"/>
      <x v="5"/>
      <x v="77"/>
      <x v="153"/>
      <x v="295"/>
    </i>
    <i>
      <x v="233"/>
      <x v="16"/>
      <x/>
      <x v="104"/>
      <x v="113"/>
      <x v="280"/>
    </i>
    <i r="5">
      <x v="295"/>
    </i>
    <i>
      <x v="234"/>
      <x v="16"/>
      <x/>
      <x v="55"/>
      <x v="70"/>
      <x v="281"/>
    </i>
    <i>
      <x v="235"/>
      <x v="16"/>
      <x/>
      <x v="55"/>
      <x/>
      <x v="282"/>
    </i>
    <i>
      <x v="236"/>
      <x v="16"/>
      <x v="5"/>
      <x v="55"/>
      <x v="26"/>
      <x v="283"/>
    </i>
    <i r="5">
      <x v="295"/>
    </i>
    <i>
      <x v="237"/>
      <x v="16"/>
      <x/>
      <x v="106"/>
      <x v="26"/>
      <x v="284"/>
    </i>
    <i>
      <x v="238"/>
      <x v="16"/>
      <x/>
      <x v="107"/>
      <x v="84"/>
      <x v="285"/>
    </i>
    <i>
      <x v="239"/>
      <x v="16"/>
      <x/>
      <x v="43"/>
      <x/>
      <x v="289"/>
    </i>
    <i r="5">
      <x v="295"/>
    </i>
    <i>
      <x v="240"/>
      <x v="16"/>
      <x/>
      <x v="43"/>
      <x/>
      <x v="291"/>
    </i>
    <i r="5">
      <x v="295"/>
    </i>
    <i>
      <x v="241"/>
      <x v="16"/>
      <x/>
      <x v="21"/>
      <x/>
      <x v="292"/>
    </i>
    <i r="5">
      <x v="295"/>
    </i>
    <i>
      <x v="242"/>
      <x v="16"/>
      <x/>
      <x v="55"/>
      <x v="14"/>
      <x v="293"/>
    </i>
    <i>
      <x v="243"/>
      <x v="16"/>
      <x/>
      <x v="18"/>
      <x/>
      <x v="294"/>
    </i>
    <i r="5">
      <x v="295"/>
    </i>
    <i>
      <x v="244"/>
      <x v="17"/>
      <x/>
      <x v="94"/>
      <x v="70"/>
      <x v="226"/>
    </i>
    <i>
      <x v="245"/>
      <x v="4"/>
      <x v="13"/>
      <x v="46"/>
      <x v="83"/>
      <x v="65"/>
    </i>
    <i r="5">
      <x v="29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1-03-17T20:55:43.32" personId="{A979544E-50FC-410D-9ED3-0DD073F760DB}" id="{3B69E1EA-E85B-48DF-BD2F-35A532E3C1A6}">
    <text>hi @Heather Page, this sheet has a snapshot of indicators still without storylines. I've marked under column E the ones that you might want to follow up.</text>
    <mentions>
      <mention mentionpersonId="{C2C3C184-A2C2-42DE-8530-AB8921E43386}" mentionId="{F651376D-B649-4864-A736-53ED53384299}" startIndex="3" length="13"/>
    </mentions>
  </threadedComment>
  <threadedComment ref="E1" dT="2021-03-17T20:57:49.42" personId="{A979544E-50FC-410D-9ED3-0DD073F760DB}" id="{97F34B9E-E9C3-49A1-ADBF-5216475C27AA}" parentId="{3B69E1EA-E85B-48DF-BD2F-35A532E3C1A6}">
    <text>@Ze Yar Min, under column E, I've marked a few with "??" because I can't seem to confirm their request. Can you help me find the email with the request for deadline extension?</text>
    <mentions>
      <mention mentionpersonId="{5F887262-342B-4FB5-8BFE-A1FCCCA3A8E8}" mentionId="{8FF013EB-D3D1-4D1B-BAF0-86FD417DDE10}" startIndex="0" length="1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1-03-17T20:55:43.32" personId="{A979544E-50FC-410D-9ED3-0DD073F760DB}" id="{68BD17B8-A5D9-4DE8-AA9B-C686C4AC9863}">
    <text>hi @Heather Page, this sheet has a snapshot of indicators still without storylines. I've marked under column E the ones that you might want to follow up.</text>
    <mentions>
      <mention mentionpersonId="{C2C3C184-A2C2-42DE-8530-AB8921E43386}" mentionId="{BBDBA2B1-97D3-411E-B352-B8BF6979D220}" startIndex="3" length="13"/>
    </mentions>
  </threadedComment>
  <threadedComment ref="F1" dT="2021-03-17T20:57:49.42" personId="{A979544E-50FC-410D-9ED3-0DD073F760DB}" id="{C82C8880-DE79-4671-92B6-EC567E8CB43F}" parentId="{68BD17B8-A5D9-4DE8-AA9B-C686C4AC9863}">
    <text>@Ze Yar Min, under column E, I've marked a few with "??" because I can't seem to confirm their request. Can you help me find the email with the request for deadline extension?</text>
    <mentions>
      <mention mentionpersonId="{5F887262-342B-4FB5-8BFE-A1FCCCA3A8E8}" mentionId="{D73597CD-D099-4037-BB9A-952959F4D191}" startIndex="0" length="11"/>
    </mentions>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mailto:DorianKalamvrezos.Navarro@fao.org" TargetMode="External"/><Relationship Id="rId21" Type="http://schemas.openxmlformats.org/officeDocument/2006/relationships/hyperlink" Target="mailto:kapsos@ilo.org" TargetMode="External"/><Relationship Id="rId63" Type="http://schemas.openxmlformats.org/officeDocument/2006/relationships/hyperlink" Target="mailto:DorianKalamvrezos.Navarro@fao.org" TargetMode="External"/><Relationship Id="rId159" Type="http://schemas.openxmlformats.org/officeDocument/2006/relationships/hyperlink" Target="mailto:GlaziouP@who.int" TargetMode="External"/><Relationship Id="rId170" Type="http://schemas.openxmlformats.org/officeDocument/2006/relationships/hyperlink" Target="mailto:janette.amer@unwomen.org;" TargetMode="External"/><Relationship Id="rId226" Type="http://schemas.openxmlformats.org/officeDocument/2006/relationships/hyperlink" Target="mailto:skenderi@un.org" TargetMode="External"/><Relationship Id="rId268" Type="http://schemas.openxmlformats.org/officeDocument/2006/relationships/hyperlink" Target="mailto:Yasmin.AHMAD@oecd.org" TargetMode="External"/><Relationship Id="rId32" Type="http://schemas.openxmlformats.org/officeDocument/2006/relationships/hyperlink" Target="mailto:kapsos@ilo.org" TargetMode="External"/><Relationship Id="rId74" Type="http://schemas.openxmlformats.org/officeDocument/2006/relationships/hyperlink" Target="mailto:ar@ipu.org" TargetMode="External"/><Relationship Id="rId128" Type="http://schemas.openxmlformats.org/officeDocument/2006/relationships/hyperlink" Target="mailto:dmahler@worldbank.org" TargetMode="External"/><Relationship Id="rId5" Type="http://schemas.openxmlformats.org/officeDocument/2006/relationships/hyperlink" Target="mailto:afuchs@worldbank.org" TargetMode="External"/><Relationship Id="rId95" Type="http://schemas.openxmlformats.org/officeDocument/2006/relationships/hyperlink" Target="mailto:DorianKalamvrezos.Navarro@fao.org" TargetMode="External"/><Relationship Id="rId160" Type="http://schemas.openxmlformats.org/officeDocument/2006/relationships/hyperlink" Target="mailto:iaychk@who.int" TargetMode="External"/><Relationship Id="rId181" Type="http://schemas.openxmlformats.org/officeDocument/2006/relationships/hyperlink" Target="mailto:Katia.Karousakis@oecd.org" TargetMode="External"/><Relationship Id="rId216" Type="http://schemas.openxmlformats.org/officeDocument/2006/relationships/hyperlink" Target="mailto:francesca.rosa@un.org" TargetMode="External"/><Relationship Id="rId237" Type="http://schemas.openxmlformats.org/officeDocument/2006/relationships/hyperlink" Target="mailto:DorianKalamvrezos.Navarro@fao.org" TargetMode="External"/><Relationship Id="rId258" Type="http://schemas.openxmlformats.org/officeDocument/2006/relationships/hyperlink" Target="mailto:zeifman@un.org" TargetMode="External"/><Relationship Id="rId22" Type="http://schemas.openxmlformats.org/officeDocument/2006/relationships/hyperlink" Target="mailto:kapsos@ilo.org" TargetMode="External"/><Relationship Id="rId43" Type="http://schemas.openxmlformats.org/officeDocument/2006/relationships/hyperlink" Target="mailto:kapsos@ilo.org" TargetMode="External"/><Relationship Id="rId64" Type="http://schemas.openxmlformats.org/officeDocument/2006/relationships/hyperlink" Target="mailto:samuel.munyaneza@unctad.org" TargetMode="External"/><Relationship Id="rId118" Type="http://schemas.openxmlformats.org/officeDocument/2006/relationships/hyperlink" Target="mailto:DorianKalamvrezos.Navarro@fao.org" TargetMode="External"/><Relationship Id="rId139" Type="http://schemas.openxmlformats.org/officeDocument/2006/relationships/hyperlink" Target="mailto:userajuddin@worldbank.org" TargetMode="External"/><Relationship Id="rId85" Type="http://schemas.openxmlformats.org/officeDocument/2006/relationships/hyperlink" Target="mailto:DorianKalamvrezos.Navarro@fao.org" TargetMode="External"/><Relationship Id="rId150" Type="http://schemas.openxmlformats.org/officeDocument/2006/relationships/hyperlink" Target="mailto:beatriz.gomez@cbd.int" TargetMode="External"/><Relationship Id="rId171" Type="http://schemas.openxmlformats.org/officeDocument/2006/relationships/hyperlink" Target="mailto:ginette.azcona@unwomen.org" TargetMode="External"/><Relationship Id="rId192" Type="http://schemas.openxmlformats.org/officeDocument/2006/relationships/hyperlink" Target="mailto:francesca.rosa@un.org" TargetMode="External"/><Relationship Id="rId206" Type="http://schemas.openxmlformats.org/officeDocument/2006/relationships/hyperlink" Target="mailto:skenderi@un.org" TargetMode="External"/><Relationship Id="rId227" Type="http://schemas.openxmlformats.org/officeDocument/2006/relationships/hyperlink" Target="mailto:skenderi@un.org" TargetMode="External"/><Relationship Id="rId248" Type="http://schemas.openxmlformats.org/officeDocument/2006/relationships/hyperlink" Target="mailto:P.KYNCLOVA@unido.org" TargetMode="External"/><Relationship Id="rId269" Type="http://schemas.openxmlformats.org/officeDocument/2006/relationships/hyperlink" Target="mailto:Yasmin.AHMAD@oecd.org" TargetMode="External"/><Relationship Id="rId12" Type="http://schemas.openxmlformats.org/officeDocument/2006/relationships/hyperlink" Target="mailto:Pouya.TAGHAVI-MOHARAMLI@iea.org" TargetMode="External"/><Relationship Id="rId33" Type="http://schemas.openxmlformats.org/officeDocument/2006/relationships/hyperlink" Target="mailto:kapsos@ilo.org" TargetMode="External"/><Relationship Id="rId108" Type="http://schemas.openxmlformats.org/officeDocument/2006/relationships/hyperlink" Target="mailto:DorianKalamvrezos.Navarro@fao.org" TargetMode="External"/><Relationship Id="rId129" Type="http://schemas.openxmlformats.org/officeDocument/2006/relationships/hyperlink" Target="mailto:userajuddin@worldbank.org" TargetMode="External"/><Relationship Id="rId54" Type="http://schemas.openxmlformats.org/officeDocument/2006/relationships/hyperlink" Target="mailto:johnstonr@who.int" TargetMode="External"/><Relationship Id="rId75" Type="http://schemas.openxmlformats.org/officeDocument/2006/relationships/hyperlink" Target="mailto:ar@ipu.org" TargetMode="External"/><Relationship Id="rId96" Type="http://schemas.openxmlformats.org/officeDocument/2006/relationships/hyperlink" Target="mailto:DorianKalamvrezos.Navarro@fao.org" TargetMode="External"/><Relationship Id="rId140" Type="http://schemas.openxmlformats.org/officeDocument/2006/relationships/hyperlink" Target="mailto:DorianKalamvrezos.Navarro@fao.org" TargetMode="External"/><Relationship Id="rId161" Type="http://schemas.openxmlformats.org/officeDocument/2006/relationships/hyperlink" Target="mailto:iaychk@who.int" TargetMode="External"/><Relationship Id="rId182" Type="http://schemas.openxmlformats.org/officeDocument/2006/relationships/hyperlink" Target="mailto:Katia.Karousakis@oecd.org" TargetMode="External"/><Relationship Id="rId217" Type="http://schemas.openxmlformats.org/officeDocument/2006/relationships/hyperlink" Target="mailto:mahananiw@who.int" TargetMode="External"/><Relationship Id="rId6" Type="http://schemas.openxmlformats.org/officeDocument/2006/relationships/hyperlink" Target="mailto:kapsos@ilo.org" TargetMode="External"/><Relationship Id="rId238" Type="http://schemas.openxmlformats.org/officeDocument/2006/relationships/hyperlink" Target="mailto:DorianKalamvrezos.Navarro@fao.org" TargetMode="External"/><Relationship Id="rId259" Type="http://schemas.openxmlformats.org/officeDocument/2006/relationships/hyperlink" Target="mailto:zeifman@un.org" TargetMode="External"/><Relationship Id="rId23" Type="http://schemas.openxmlformats.org/officeDocument/2006/relationships/hyperlink" Target="mailto:kapsos@ilo.org" TargetMode="External"/><Relationship Id="rId119" Type="http://schemas.openxmlformats.org/officeDocument/2006/relationships/hyperlink" Target="mailto:dany.ghafari@un.org" TargetMode="External"/><Relationship Id="rId270" Type="http://schemas.openxmlformats.org/officeDocument/2006/relationships/hyperlink" Target="mailto:Yasmin.AHMAD@oecd.org" TargetMode="External"/><Relationship Id="rId44" Type="http://schemas.openxmlformats.org/officeDocument/2006/relationships/hyperlink" Target="mailto:cresswellj@who.int" TargetMode="External"/><Relationship Id="rId65" Type="http://schemas.openxmlformats.org/officeDocument/2006/relationships/hyperlink" Target="mailto:samuel.munyaneza@unctad.org" TargetMode="External"/><Relationship Id="rId86" Type="http://schemas.openxmlformats.org/officeDocument/2006/relationships/hyperlink" Target="mailto:DorianKalamvrezos.Navarro@fao.org" TargetMode="External"/><Relationship Id="rId130" Type="http://schemas.openxmlformats.org/officeDocument/2006/relationships/hyperlink" Target="mailto:userajuddin@worldbank.org" TargetMode="External"/><Relationship Id="rId151" Type="http://schemas.openxmlformats.org/officeDocument/2006/relationships/hyperlink" Target="mailto:liang@unfpa.org" TargetMode="External"/><Relationship Id="rId172" Type="http://schemas.openxmlformats.org/officeDocument/2006/relationships/hyperlink" Target="mailto:ginette.azcona@unwomen.org" TargetMode="External"/><Relationship Id="rId193" Type="http://schemas.openxmlformats.org/officeDocument/2006/relationships/hyperlink" Target="mailto:francesca.rosa@un.org" TargetMode="External"/><Relationship Id="rId207" Type="http://schemas.openxmlformats.org/officeDocument/2006/relationships/hyperlink" Target="mailto:jblack@iom.int" TargetMode="External"/><Relationship Id="rId228" Type="http://schemas.openxmlformats.org/officeDocument/2006/relationships/hyperlink" Target="mailto:dany.ghafari@un.org" TargetMode="External"/><Relationship Id="rId249" Type="http://schemas.openxmlformats.org/officeDocument/2006/relationships/hyperlink" Target="mailto:P.KYNCLOVA@unido.org" TargetMode="External"/><Relationship Id="rId13" Type="http://schemas.openxmlformats.org/officeDocument/2006/relationships/hyperlink" Target="mailto:hepstein@unwto.org" TargetMode="External"/><Relationship Id="rId109" Type="http://schemas.openxmlformats.org/officeDocument/2006/relationships/hyperlink" Target="mailto:DorianKalamvrezos.Navarro@fao.org" TargetMode="External"/><Relationship Id="rId260" Type="http://schemas.openxmlformats.org/officeDocument/2006/relationships/hyperlink" Target="mailto:Yasmin.AHMAD@oecd.org" TargetMode="External"/><Relationship Id="rId34" Type="http://schemas.openxmlformats.org/officeDocument/2006/relationships/hyperlink" Target="mailto:kapsos@ilo.org" TargetMode="External"/><Relationship Id="rId55" Type="http://schemas.openxmlformats.org/officeDocument/2006/relationships/hyperlink" Target="mailto:LKogler@unfccc.int" TargetMode="External"/><Relationship Id="rId76" Type="http://schemas.openxmlformats.org/officeDocument/2006/relationships/hyperlink" Target="mailto:kisambira@un.org" TargetMode="External"/><Relationship Id="rId97" Type="http://schemas.openxmlformats.org/officeDocument/2006/relationships/hyperlink" Target="mailto:DorianKalamvrezos.Navarro@fao.org" TargetMode="External"/><Relationship Id="rId120" Type="http://schemas.openxmlformats.org/officeDocument/2006/relationships/hyperlink" Target="mailto:ionica.berevoescu@unwomen.org" TargetMode="External"/><Relationship Id="rId141" Type="http://schemas.openxmlformats.org/officeDocument/2006/relationships/hyperlink" Target="mailto:floresm@who.int" TargetMode="External"/><Relationship Id="rId7" Type="http://schemas.openxmlformats.org/officeDocument/2006/relationships/hyperlink" Target="mailto:kapsos@ilo.org" TargetMode="External"/><Relationship Id="rId162" Type="http://schemas.openxmlformats.org/officeDocument/2006/relationships/hyperlink" Target="mailto:robert.ndugwa@un.org" TargetMode="External"/><Relationship Id="rId183" Type="http://schemas.openxmlformats.org/officeDocument/2006/relationships/hyperlink" Target="mailto:s.montoya@unesco.org" TargetMode="External"/><Relationship Id="rId218" Type="http://schemas.openxmlformats.org/officeDocument/2006/relationships/hyperlink" Target="mailto:mahananiw@who.int" TargetMode="External"/><Relationship Id="rId239" Type="http://schemas.openxmlformats.org/officeDocument/2006/relationships/hyperlink" Target="mailto:ajain7@worldbank.org" TargetMode="External"/><Relationship Id="rId250" Type="http://schemas.openxmlformats.org/officeDocument/2006/relationships/hyperlink" Target="mailto:P.KYNCLOVA@unido.org" TargetMode="External"/><Relationship Id="rId271" Type="http://schemas.openxmlformats.org/officeDocument/2006/relationships/hyperlink" Target="mailto:gsteffan@ohchr.org" TargetMode="External"/><Relationship Id="rId24" Type="http://schemas.openxmlformats.org/officeDocument/2006/relationships/hyperlink" Target="mailto:kapsos@ilo.org" TargetMode="External"/><Relationship Id="rId45" Type="http://schemas.openxmlformats.org/officeDocument/2006/relationships/hyperlink" Target="mailto:daniel.hopp@unctad.org" TargetMode="External"/><Relationship Id="rId66" Type="http://schemas.openxmlformats.org/officeDocument/2006/relationships/hyperlink" Target="mailto:samuel.munyaneza@unctad.org" TargetMode="External"/><Relationship Id="rId87" Type="http://schemas.openxmlformats.org/officeDocument/2006/relationships/hyperlink" Target="mailto:DorianKalamvrezos.Navarro@fao.org" TargetMode="External"/><Relationship Id="rId110" Type="http://schemas.openxmlformats.org/officeDocument/2006/relationships/hyperlink" Target="mailto:DorianKalamvrezos.Navarro@fao.org" TargetMode="External"/><Relationship Id="rId131" Type="http://schemas.openxmlformats.org/officeDocument/2006/relationships/hyperlink" Target="mailto:userajuddin@worldbank.org" TargetMode="External"/><Relationship Id="rId152" Type="http://schemas.openxmlformats.org/officeDocument/2006/relationships/hyperlink" Target="mailto:dany.ghafari@un.org" TargetMode="External"/><Relationship Id="rId173" Type="http://schemas.openxmlformats.org/officeDocument/2006/relationships/hyperlink" Target="mailto:ginette.azcona@unwomen.org" TargetMode="External"/><Relationship Id="rId194" Type="http://schemas.openxmlformats.org/officeDocument/2006/relationships/hyperlink" Target="mailto:fleischmanna@who.int" TargetMode="External"/><Relationship Id="rId208" Type="http://schemas.openxmlformats.org/officeDocument/2006/relationships/hyperlink" Target="mailto:jblack@iom.int" TargetMode="External"/><Relationship Id="rId229" Type="http://schemas.openxmlformats.org/officeDocument/2006/relationships/hyperlink" Target="mailto:tornimbeneb@who.int" TargetMode="External"/><Relationship Id="rId240" Type="http://schemas.openxmlformats.org/officeDocument/2006/relationships/hyperlink" Target="mailto:dmahler@worldbank.org" TargetMode="External"/><Relationship Id="rId261" Type="http://schemas.openxmlformats.org/officeDocument/2006/relationships/hyperlink" Target="mailto:Yasmin.AHMAD@oecd.org" TargetMode="External"/><Relationship Id="rId14" Type="http://schemas.openxmlformats.org/officeDocument/2006/relationships/hyperlink" Target="mailto:esperanza.magpantay@itu.int" TargetMode="External"/><Relationship Id="rId35" Type="http://schemas.openxmlformats.org/officeDocument/2006/relationships/hyperlink" Target="mailto:kapsos@ilo.org" TargetMode="External"/><Relationship Id="rId56" Type="http://schemas.openxmlformats.org/officeDocument/2006/relationships/hyperlink" Target="mailto:martin.schaaper@itu.int" TargetMode="External"/><Relationship Id="rId77" Type="http://schemas.openxmlformats.org/officeDocument/2006/relationships/hyperlink" Target="mailto:pruessa@who.int" TargetMode="External"/><Relationship Id="rId100" Type="http://schemas.openxmlformats.org/officeDocument/2006/relationships/hyperlink" Target="mailto:DorianKalamvrezos.Navarro@fao.org" TargetMode="External"/><Relationship Id="rId8" Type="http://schemas.openxmlformats.org/officeDocument/2006/relationships/hyperlink" Target="mailto:kapsos@ilo.org" TargetMode="External"/><Relationship Id="rId98" Type="http://schemas.openxmlformats.org/officeDocument/2006/relationships/hyperlink" Target="mailto:DorianKalamvrezos.Navarro@fao.org" TargetMode="External"/><Relationship Id="rId121" Type="http://schemas.openxmlformats.org/officeDocument/2006/relationships/hyperlink" Target="mailto:DaherJ@unaids.org" TargetMode="External"/><Relationship Id="rId142" Type="http://schemas.openxmlformats.org/officeDocument/2006/relationships/hyperlink" Target="mailto:floresm@who.int" TargetMode="External"/><Relationship Id="rId163" Type="http://schemas.openxmlformats.org/officeDocument/2006/relationships/hyperlink" Target="mailto:robert.ndugwa@un.org" TargetMode="External"/><Relationship Id="rId184" Type="http://schemas.openxmlformats.org/officeDocument/2006/relationships/hyperlink" Target="mailto:s.montoya@unesco.org" TargetMode="External"/><Relationship Id="rId219" Type="http://schemas.openxmlformats.org/officeDocument/2006/relationships/hyperlink" Target="mailto:mahananiw@who.int" TargetMode="External"/><Relationship Id="rId230" Type="http://schemas.openxmlformats.org/officeDocument/2006/relationships/hyperlink" Target="mailto:tornimbeneb@who.int" TargetMode="External"/><Relationship Id="rId251" Type="http://schemas.openxmlformats.org/officeDocument/2006/relationships/hyperlink" Target="mailto:P.KYNCLOVA@unido.org" TargetMode="External"/><Relationship Id="rId25" Type="http://schemas.openxmlformats.org/officeDocument/2006/relationships/hyperlink" Target="mailto:kapsos@ilo.org" TargetMode="External"/><Relationship Id="rId46" Type="http://schemas.openxmlformats.org/officeDocument/2006/relationships/hyperlink" Target="mailto:hepstein@unwto.org" TargetMode="External"/><Relationship Id="rId67" Type="http://schemas.openxmlformats.org/officeDocument/2006/relationships/hyperlink" Target="mailto:samuel.munyaneza@unctad.org" TargetMode="External"/><Relationship Id="rId272" Type="http://schemas.openxmlformats.org/officeDocument/2006/relationships/printerSettings" Target="../printerSettings/printerSettings4.bin"/><Relationship Id="rId88" Type="http://schemas.openxmlformats.org/officeDocument/2006/relationships/hyperlink" Target="mailto:DorianKalamvrezos.Navarro@fao.org" TargetMode="External"/><Relationship Id="rId111" Type="http://schemas.openxmlformats.org/officeDocument/2006/relationships/hyperlink" Target="mailto:DorianKalamvrezos.Navarro@fao.org" TargetMode="External"/><Relationship Id="rId132" Type="http://schemas.openxmlformats.org/officeDocument/2006/relationships/hyperlink" Target="mailto:userajuddin@worldbank.org" TargetMode="External"/><Relationship Id="rId153" Type="http://schemas.openxmlformats.org/officeDocument/2006/relationships/hyperlink" Target="mailto:dany.ghafari@un.org" TargetMode="External"/><Relationship Id="rId174" Type="http://schemas.openxmlformats.org/officeDocument/2006/relationships/hyperlink" Target="mailto:ginette.azcona@unwomen.org" TargetMode="External"/><Relationship Id="rId195" Type="http://schemas.openxmlformats.org/officeDocument/2006/relationships/hyperlink" Target="mailto:dmahler@worldbank.org" TargetMode="External"/><Relationship Id="rId209" Type="http://schemas.openxmlformats.org/officeDocument/2006/relationships/hyperlink" Target="mailto:ccappa@unicef.org" TargetMode="External"/><Relationship Id="rId220" Type="http://schemas.openxmlformats.org/officeDocument/2006/relationships/hyperlink" Target="mailto:mahananiw@who.int" TargetMode="External"/><Relationship Id="rId241" Type="http://schemas.openxmlformats.org/officeDocument/2006/relationships/hyperlink" Target="mailto:dmahler@worldbank.org" TargetMode="External"/><Relationship Id="rId15" Type="http://schemas.openxmlformats.org/officeDocument/2006/relationships/hyperlink" Target="mailto:samuel.munyaneza@unctad.org" TargetMode="External"/><Relationship Id="rId36" Type="http://schemas.openxmlformats.org/officeDocument/2006/relationships/hyperlink" Target="mailto:kapsos@ilo.org" TargetMode="External"/><Relationship Id="rId57" Type="http://schemas.openxmlformats.org/officeDocument/2006/relationships/hyperlink" Target="mailto:martin.schaaper@itu.int" TargetMode="External"/><Relationship Id="rId262" Type="http://schemas.openxmlformats.org/officeDocument/2006/relationships/hyperlink" Target="mailto:Yasmin.AHMAD@oecd.org" TargetMode="External"/><Relationship Id="rId78" Type="http://schemas.openxmlformats.org/officeDocument/2006/relationships/hyperlink" Target="mailto:dany.ghafari@un.org" TargetMode="External"/><Relationship Id="rId99" Type="http://schemas.openxmlformats.org/officeDocument/2006/relationships/hyperlink" Target="mailto:DorianKalamvrezos.Navarro@fao.org" TargetMode="External"/><Relationship Id="rId101" Type="http://schemas.openxmlformats.org/officeDocument/2006/relationships/hyperlink" Target="mailto:DorianKalamvrezos.Navarro@fao.org" TargetMode="External"/><Relationship Id="rId122" Type="http://schemas.openxmlformats.org/officeDocument/2006/relationships/hyperlink" Target="mailto:DaherJ@unaids.org" TargetMode="External"/><Relationship Id="rId143" Type="http://schemas.openxmlformats.org/officeDocument/2006/relationships/hyperlink" Target="mailto:userajuddin@worldbank.org" TargetMode="External"/><Relationship Id="rId164" Type="http://schemas.openxmlformats.org/officeDocument/2006/relationships/hyperlink" Target="mailto:robert.ndugwa@un.org" TargetMode="External"/><Relationship Id="rId185" Type="http://schemas.openxmlformats.org/officeDocument/2006/relationships/hyperlink" Target="mailto:s.montoya@unesco.org" TargetMode="External"/><Relationship Id="rId9" Type="http://schemas.openxmlformats.org/officeDocument/2006/relationships/hyperlink" Target="mailto:salexander@unccd.int" TargetMode="External"/><Relationship Id="rId210" Type="http://schemas.openxmlformats.org/officeDocument/2006/relationships/hyperlink" Target="mailto:ccappa@unicef.org" TargetMode="External"/><Relationship Id="rId26" Type="http://schemas.openxmlformats.org/officeDocument/2006/relationships/hyperlink" Target="mailto:kapsos@ilo.org" TargetMode="External"/><Relationship Id="rId231" Type="http://schemas.openxmlformats.org/officeDocument/2006/relationships/hyperlink" Target="mailto:tornimbeneb@who.int" TargetMode="External"/><Relationship Id="rId252" Type="http://schemas.openxmlformats.org/officeDocument/2006/relationships/hyperlink" Target="mailto:P.KYNCLOVA@unido.org" TargetMode="External"/><Relationship Id="rId273" Type="http://schemas.openxmlformats.org/officeDocument/2006/relationships/vmlDrawing" Target="../drawings/vmlDrawing1.vml"/><Relationship Id="rId47" Type="http://schemas.openxmlformats.org/officeDocument/2006/relationships/hyperlink" Target="mailto:hepstein@unwto.org" TargetMode="External"/><Relationship Id="rId68" Type="http://schemas.openxmlformats.org/officeDocument/2006/relationships/hyperlink" Target="mailto:samuel.munyaneza@unctad.org" TargetMode="External"/><Relationship Id="rId89" Type="http://schemas.openxmlformats.org/officeDocument/2006/relationships/hyperlink" Target="mailto:DorianKalamvrezos.Navarro@fao.org" TargetMode="External"/><Relationship Id="rId112" Type="http://schemas.openxmlformats.org/officeDocument/2006/relationships/hyperlink" Target="mailto:DorianKalamvrezos.Navarro@fao.org" TargetMode="External"/><Relationship Id="rId133" Type="http://schemas.openxmlformats.org/officeDocument/2006/relationships/hyperlink" Target="mailto:userajuddin@worldbank.org" TargetMode="External"/><Relationship Id="rId154" Type="http://schemas.openxmlformats.org/officeDocument/2006/relationships/hyperlink" Target="mailto:lucioi@who.int" TargetMode="External"/><Relationship Id="rId175" Type="http://schemas.openxmlformats.org/officeDocument/2006/relationships/hyperlink" Target="mailto:ginette.azcona@unwomen.org" TargetMode="External"/><Relationship Id="rId196" Type="http://schemas.openxmlformats.org/officeDocument/2006/relationships/hyperlink" Target="mailto:francesca.rosa@un.org" TargetMode="External"/><Relationship Id="rId200" Type="http://schemas.openxmlformats.org/officeDocument/2006/relationships/hyperlink" Target="mailto:DorianKalamvrezos.Navarro@fao.org" TargetMode="External"/><Relationship Id="rId16" Type="http://schemas.openxmlformats.org/officeDocument/2006/relationships/hyperlink" Target="mailto:samuel.munyaneza@unctad.org" TargetMode="External"/><Relationship Id="rId221" Type="http://schemas.openxmlformats.org/officeDocument/2006/relationships/hyperlink" Target="mailto:dany.ghafari@un.org" TargetMode="External"/><Relationship Id="rId242" Type="http://schemas.openxmlformats.org/officeDocument/2006/relationships/hyperlink" Target="mailto:Patricia.MejiasMoreno@fao.org" TargetMode="External"/><Relationship Id="rId263" Type="http://schemas.openxmlformats.org/officeDocument/2006/relationships/hyperlink" Target="mailto:Yasmin.AHMAD@oecd.org" TargetMode="External"/><Relationship Id="rId37" Type="http://schemas.openxmlformats.org/officeDocument/2006/relationships/hyperlink" Target="mailto:kapsos@ilo.org" TargetMode="External"/><Relationship Id="rId58" Type="http://schemas.openxmlformats.org/officeDocument/2006/relationships/hyperlink" Target="mailto:martin.schaaper@itu.int" TargetMode="External"/><Relationship Id="rId79" Type="http://schemas.openxmlformats.org/officeDocument/2006/relationships/hyperlink" Target="mailto:dany.ghafari@un.org" TargetMode="External"/><Relationship Id="rId102" Type="http://schemas.openxmlformats.org/officeDocument/2006/relationships/hyperlink" Target="mailto:maria.schade@unwater.org" TargetMode="External"/><Relationship Id="rId123" Type="http://schemas.openxmlformats.org/officeDocument/2006/relationships/hyperlink" Target="mailto:DaherJ@unaids.org" TargetMode="External"/><Relationship Id="rId144" Type="http://schemas.openxmlformats.org/officeDocument/2006/relationships/hyperlink" Target="mailto:userajuddin@worldbank.org" TargetMode="External"/><Relationship Id="rId90" Type="http://schemas.openxmlformats.org/officeDocument/2006/relationships/hyperlink" Target="mailto:DorianKalamvrezos.Navarro@fao.org" TargetMode="External"/><Relationship Id="rId165" Type="http://schemas.openxmlformats.org/officeDocument/2006/relationships/hyperlink" Target="mailto:robert.ndugwa@un.org" TargetMode="External"/><Relationship Id="rId186" Type="http://schemas.openxmlformats.org/officeDocument/2006/relationships/hyperlink" Target="mailto:s.montoya@unesco.org" TargetMode="External"/><Relationship Id="rId211" Type="http://schemas.openxmlformats.org/officeDocument/2006/relationships/hyperlink" Target="mailto:ccappa@unicef.org" TargetMode="External"/><Relationship Id="rId232" Type="http://schemas.openxmlformats.org/officeDocument/2006/relationships/hyperlink" Target="mailto:dany.ghafari@un.org" TargetMode="External"/><Relationship Id="rId253" Type="http://schemas.openxmlformats.org/officeDocument/2006/relationships/hyperlink" Target="mailto:P.KYNCLOVA@unido.org" TargetMode="External"/><Relationship Id="rId274" Type="http://schemas.openxmlformats.org/officeDocument/2006/relationships/comments" Target="../comments1.xml"/><Relationship Id="rId27" Type="http://schemas.openxmlformats.org/officeDocument/2006/relationships/hyperlink" Target="mailto:kapsos@ilo.org" TargetMode="External"/><Relationship Id="rId48" Type="http://schemas.openxmlformats.org/officeDocument/2006/relationships/hyperlink" Target="mailto:LKogler@unfccc.int" TargetMode="External"/><Relationship Id="rId69" Type="http://schemas.openxmlformats.org/officeDocument/2006/relationships/hyperlink" Target="mailto:samuel.munyaneza@unctad.org" TargetMode="External"/><Relationship Id="rId113" Type="http://schemas.openxmlformats.org/officeDocument/2006/relationships/hyperlink" Target="mailto:DorianKalamvrezos.Navarro@fao.org" TargetMode="External"/><Relationship Id="rId134" Type="http://schemas.openxmlformats.org/officeDocument/2006/relationships/hyperlink" Target="mailto:userajuddin@worldbank.org" TargetMode="External"/><Relationship Id="rId80" Type="http://schemas.openxmlformats.org/officeDocument/2006/relationships/hyperlink" Target="mailto:dany.ghafari@un.org" TargetMode="External"/><Relationship Id="rId155" Type="http://schemas.openxmlformats.org/officeDocument/2006/relationships/hyperlink" Target="mailto:dany.ghafari@un.org" TargetMode="External"/><Relationship Id="rId176" Type="http://schemas.openxmlformats.org/officeDocument/2006/relationships/hyperlink" Target="mailto:ginette.azcona@unwomen.org" TargetMode="External"/><Relationship Id="rId197" Type="http://schemas.openxmlformats.org/officeDocument/2006/relationships/hyperlink" Target="mailto:schmidk@un.org" TargetMode="External"/><Relationship Id="rId201" Type="http://schemas.openxmlformats.org/officeDocument/2006/relationships/hyperlink" Target="mailto:dany.ghafari@un.org" TargetMode="External"/><Relationship Id="rId222" Type="http://schemas.openxmlformats.org/officeDocument/2006/relationships/hyperlink" Target="mailto:jpark24@worldbank.org" TargetMode="External"/><Relationship Id="rId243" Type="http://schemas.openxmlformats.org/officeDocument/2006/relationships/hyperlink" Target="mailto:Patricia.MejiasMoreno@fao.org" TargetMode="External"/><Relationship Id="rId264" Type="http://schemas.openxmlformats.org/officeDocument/2006/relationships/hyperlink" Target="mailto:Yasmin.AHMAD@oecd.org" TargetMode="External"/><Relationship Id="rId17" Type="http://schemas.openxmlformats.org/officeDocument/2006/relationships/hyperlink" Target="mailto:ccappa@unicef.org" TargetMode="External"/><Relationship Id="rId38" Type="http://schemas.openxmlformats.org/officeDocument/2006/relationships/hyperlink" Target="mailto:kapsos@ilo.org" TargetMode="External"/><Relationship Id="rId59" Type="http://schemas.openxmlformats.org/officeDocument/2006/relationships/hyperlink" Target="mailto:martin.schaaper@itu.int" TargetMode="External"/><Relationship Id="rId103" Type="http://schemas.openxmlformats.org/officeDocument/2006/relationships/hyperlink" Target="mailto:dany.ghafari@un.org" TargetMode="External"/><Relationship Id="rId124" Type="http://schemas.openxmlformats.org/officeDocument/2006/relationships/hyperlink" Target="mailto:takanem@who.int" TargetMode="External"/><Relationship Id="rId70" Type="http://schemas.openxmlformats.org/officeDocument/2006/relationships/hyperlink" Target="mailto:samuel.munyaneza@unctad.org" TargetMode="External"/><Relationship Id="rId91" Type="http://schemas.openxmlformats.org/officeDocument/2006/relationships/hyperlink" Target="mailto:DorianKalamvrezos.Navarro@fao.org" TargetMode="External"/><Relationship Id="rId145" Type="http://schemas.openxmlformats.org/officeDocument/2006/relationships/hyperlink" Target="mailto:mschoch@worldbank.org" TargetMode="External"/><Relationship Id="rId166" Type="http://schemas.openxmlformats.org/officeDocument/2006/relationships/hyperlink" Target="mailto:robert.ndugwa@un.org" TargetMode="External"/><Relationship Id="rId187" Type="http://schemas.openxmlformats.org/officeDocument/2006/relationships/hyperlink" Target="mailto:dmahler@worldbank.org" TargetMode="External"/><Relationship Id="rId1" Type="http://schemas.openxmlformats.org/officeDocument/2006/relationships/printerSettings" Target="../printerSettings/printerSettings1.bin"/><Relationship Id="rId212" Type="http://schemas.openxmlformats.org/officeDocument/2006/relationships/hyperlink" Target="mailto:ccappa@unicef.org" TargetMode="External"/><Relationship Id="rId233" Type="http://schemas.openxmlformats.org/officeDocument/2006/relationships/hyperlink" Target="mailto:dany.ghafari@un.org" TargetMode="External"/><Relationship Id="rId254" Type="http://schemas.openxmlformats.org/officeDocument/2006/relationships/hyperlink" Target="mailto:P.KYNCLOVA@unido.org" TargetMode="External"/><Relationship Id="rId28" Type="http://schemas.openxmlformats.org/officeDocument/2006/relationships/hyperlink" Target="mailto:kapsos@ilo.org" TargetMode="External"/><Relationship Id="rId49" Type="http://schemas.openxmlformats.org/officeDocument/2006/relationships/hyperlink" Target="mailto:pruessa@who.int" TargetMode="External"/><Relationship Id="rId114" Type="http://schemas.openxmlformats.org/officeDocument/2006/relationships/hyperlink" Target="mailto:DorianKalamvrezos.Navarro@fao.org" TargetMode="External"/><Relationship Id="rId60" Type="http://schemas.openxmlformats.org/officeDocument/2006/relationships/hyperlink" Target="mailto:martin.schaaper@itu.int" TargetMode="External"/><Relationship Id="rId81" Type="http://schemas.openxmlformats.org/officeDocument/2006/relationships/hyperlink" Target="mailto:dany.ghafari@un.org" TargetMode="External"/><Relationship Id="rId135" Type="http://schemas.openxmlformats.org/officeDocument/2006/relationships/hyperlink" Target="mailto:userajuddin@worldbank.org" TargetMode="External"/><Relationship Id="rId156" Type="http://schemas.openxmlformats.org/officeDocument/2006/relationships/hyperlink" Target="mailto:menozzi@un.org" TargetMode="External"/><Relationship Id="rId177" Type="http://schemas.openxmlformats.org/officeDocument/2006/relationships/hyperlink" Target="mailto:ginette.azcona@unwomen.org" TargetMode="External"/><Relationship Id="rId198" Type="http://schemas.openxmlformats.org/officeDocument/2006/relationships/hyperlink" Target="mailto:johnstonr@who.int" TargetMode="External"/><Relationship Id="rId202" Type="http://schemas.openxmlformats.org/officeDocument/2006/relationships/hyperlink" Target="mailto:daniel.hopp@unctad.org" TargetMode="External"/><Relationship Id="rId223" Type="http://schemas.openxmlformats.org/officeDocument/2006/relationships/hyperlink" Target="mailto:menuccid@who.int" TargetMode="External"/><Relationship Id="rId244" Type="http://schemas.openxmlformats.org/officeDocument/2006/relationships/hyperlink" Target="mailto:dmahler@worldbank.org" TargetMode="External"/><Relationship Id="rId18" Type="http://schemas.openxmlformats.org/officeDocument/2006/relationships/hyperlink" Target="mailto:salexander@unccd.int" TargetMode="External"/><Relationship Id="rId39" Type="http://schemas.openxmlformats.org/officeDocument/2006/relationships/hyperlink" Target="mailto:kapsos@ilo.org" TargetMode="External"/><Relationship Id="rId265" Type="http://schemas.openxmlformats.org/officeDocument/2006/relationships/hyperlink" Target="mailto:Yasmin.AHMAD@oecd.org" TargetMode="External"/><Relationship Id="rId50" Type="http://schemas.openxmlformats.org/officeDocument/2006/relationships/hyperlink" Target="mailto:bonjourso@who.int" TargetMode="External"/><Relationship Id="rId104" Type="http://schemas.openxmlformats.org/officeDocument/2006/relationships/hyperlink" Target="mailto:dany.ghafari@un.org" TargetMode="External"/><Relationship Id="rId125" Type="http://schemas.openxmlformats.org/officeDocument/2006/relationships/hyperlink" Target="mailto:mishrav@un.org" TargetMode="External"/><Relationship Id="rId146" Type="http://schemas.openxmlformats.org/officeDocument/2006/relationships/hyperlink" Target="mailto:mschoch@worldbank.org" TargetMode="External"/><Relationship Id="rId167" Type="http://schemas.openxmlformats.org/officeDocument/2006/relationships/hyperlink" Target="mailto:robert.ndugwa@un.org" TargetMode="External"/><Relationship Id="rId188" Type="http://schemas.openxmlformats.org/officeDocument/2006/relationships/hyperlink" Target="mailto:Katia.Karousakis@oecd.org" TargetMode="External"/><Relationship Id="rId71" Type="http://schemas.openxmlformats.org/officeDocument/2006/relationships/hyperlink" Target="mailto:samuel.munyaneza@unctad.org" TargetMode="External"/><Relationship Id="rId92" Type="http://schemas.openxmlformats.org/officeDocument/2006/relationships/hyperlink" Target="mailto:DorianKalamvrezos.Navarro@fao.org" TargetMode="External"/><Relationship Id="rId213" Type="http://schemas.openxmlformats.org/officeDocument/2006/relationships/hyperlink" Target="mailto:ccappa@unicef.org" TargetMode="External"/><Relationship Id="rId234" Type="http://schemas.openxmlformats.org/officeDocument/2006/relationships/hyperlink" Target="mailto:dany.ghafari@un.org" TargetMode="External"/><Relationship Id="rId2" Type="http://schemas.openxmlformats.org/officeDocument/2006/relationships/printerSettings" Target="../printerSettings/printerSettings2.bin"/><Relationship Id="rId29" Type="http://schemas.openxmlformats.org/officeDocument/2006/relationships/hyperlink" Target="mailto:kapsos@ilo.org" TargetMode="External"/><Relationship Id="rId255" Type="http://schemas.openxmlformats.org/officeDocument/2006/relationships/hyperlink" Target="mailto:P.KYNCLOVA@unido.org" TargetMode="External"/><Relationship Id="rId40" Type="http://schemas.openxmlformats.org/officeDocument/2006/relationships/hyperlink" Target="mailto:kapsos@ilo.org" TargetMode="External"/><Relationship Id="rId115" Type="http://schemas.openxmlformats.org/officeDocument/2006/relationships/hyperlink" Target="mailto:DorianKalamvrezos.Navarro@fao.org" TargetMode="External"/><Relationship Id="rId136" Type="http://schemas.openxmlformats.org/officeDocument/2006/relationships/hyperlink" Target="mailto:userajuddin@worldbank.org" TargetMode="External"/><Relationship Id="rId157" Type="http://schemas.openxmlformats.org/officeDocument/2006/relationships/hyperlink" Target="mailto:katherine.gifford@unwomen.org" TargetMode="External"/><Relationship Id="rId178" Type="http://schemas.openxmlformats.org/officeDocument/2006/relationships/hyperlink" Target="mailto:ginette.azcona@unwomen.org" TargetMode="External"/><Relationship Id="rId61" Type="http://schemas.openxmlformats.org/officeDocument/2006/relationships/hyperlink" Target="mailto:martin.schaaper@itu.int" TargetMode="External"/><Relationship Id="rId82" Type="http://schemas.openxmlformats.org/officeDocument/2006/relationships/hyperlink" Target="mailto:DorianKalamvrezos.Navarro@fao.org" TargetMode="External"/><Relationship Id="rId199" Type="http://schemas.openxmlformats.org/officeDocument/2006/relationships/hyperlink" Target="mailto:dany.ghafari@un.org" TargetMode="External"/><Relationship Id="rId203" Type="http://schemas.openxmlformats.org/officeDocument/2006/relationships/hyperlink" Target="mailto:Yu.TIAN@oecd.org" TargetMode="External"/><Relationship Id="rId19" Type="http://schemas.openxmlformats.org/officeDocument/2006/relationships/hyperlink" Target="mailto:d.kuswandini@unesco.org" TargetMode="External"/><Relationship Id="rId224" Type="http://schemas.openxmlformats.org/officeDocument/2006/relationships/hyperlink" Target="mailto:menuccid@who.int" TargetMode="External"/><Relationship Id="rId245" Type="http://schemas.openxmlformats.org/officeDocument/2006/relationships/hyperlink" Target="mailto:Thomas.BROOKS@iucn.org" TargetMode="External"/><Relationship Id="rId266" Type="http://schemas.openxmlformats.org/officeDocument/2006/relationships/hyperlink" Target="mailto:Yasmin.AHMAD@oecd.org" TargetMode="External"/><Relationship Id="rId30" Type="http://schemas.openxmlformats.org/officeDocument/2006/relationships/hyperlink" Target="mailto:kapsos@ilo.org" TargetMode="External"/><Relationship Id="rId105" Type="http://schemas.openxmlformats.org/officeDocument/2006/relationships/hyperlink" Target="mailto:DorianKalamvrezos.Navarro@fao.org" TargetMode="External"/><Relationship Id="rId126" Type="http://schemas.openxmlformats.org/officeDocument/2006/relationships/hyperlink" Target="mailto:dany.ghafari@un.org" TargetMode="External"/><Relationship Id="rId147" Type="http://schemas.openxmlformats.org/officeDocument/2006/relationships/hyperlink" Target="mailto:Thomas.BROOKS@iucn.org" TargetMode="External"/><Relationship Id="rId168" Type="http://schemas.openxmlformats.org/officeDocument/2006/relationships/hyperlink" Target="mailto:robert.ndugwa@un.org" TargetMode="External"/><Relationship Id="rId51" Type="http://schemas.openxmlformats.org/officeDocument/2006/relationships/hyperlink" Target="mailto:bonjourso@who.int" TargetMode="External"/><Relationship Id="rId72" Type="http://schemas.openxmlformats.org/officeDocument/2006/relationships/hyperlink" Target="mailto:samuel.munyaneza@unctad.org" TargetMode="External"/><Relationship Id="rId93" Type="http://schemas.openxmlformats.org/officeDocument/2006/relationships/hyperlink" Target="mailto:DorianKalamvrezos.Navarro@fao.org" TargetMode="External"/><Relationship Id="rId189" Type="http://schemas.openxmlformats.org/officeDocument/2006/relationships/hyperlink" Target="mailto:Katia.Karousakis@oecd.org" TargetMode="External"/><Relationship Id="rId3" Type="http://schemas.openxmlformats.org/officeDocument/2006/relationships/printerSettings" Target="../printerSettings/printerSettings3.bin"/><Relationship Id="rId214" Type="http://schemas.openxmlformats.org/officeDocument/2006/relationships/hyperlink" Target="mailto:francesca.rosa@un.org" TargetMode="External"/><Relationship Id="rId235" Type="http://schemas.openxmlformats.org/officeDocument/2006/relationships/hyperlink" Target="mailto:dany.ghafari@un.org" TargetMode="External"/><Relationship Id="rId256" Type="http://schemas.openxmlformats.org/officeDocument/2006/relationships/hyperlink" Target="mailto:P.KYNCLOVA@unido.org" TargetMode="External"/><Relationship Id="rId116" Type="http://schemas.openxmlformats.org/officeDocument/2006/relationships/hyperlink" Target="mailto:DorianKalamvrezos.Navarro@fao.org" TargetMode="External"/><Relationship Id="rId137" Type="http://schemas.openxmlformats.org/officeDocument/2006/relationships/hyperlink" Target="mailto:userajuddin@worldbank.org" TargetMode="External"/><Relationship Id="rId158" Type="http://schemas.openxmlformats.org/officeDocument/2006/relationships/hyperlink" Target="mailto:GlaziouP@who.int" TargetMode="External"/><Relationship Id="rId20" Type="http://schemas.openxmlformats.org/officeDocument/2006/relationships/hyperlink" Target="mailto:kapsos@ilo.org" TargetMode="External"/><Relationship Id="rId41" Type="http://schemas.openxmlformats.org/officeDocument/2006/relationships/hyperlink" Target="mailto:kapsos@ilo.org" TargetMode="External"/><Relationship Id="rId62" Type="http://schemas.openxmlformats.org/officeDocument/2006/relationships/hyperlink" Target="mailto:martin.schaaper@itu.int" TargetMode="External"/><Relationship Id="rId83" Type="http://schemas.openxmlformats.org/officeDocument/2006/relationships/hyperlink" Target="mailto:DorianKalamvrezos.Navarro@fao.org" TargetMode="External"/><Relationship Id="rId179" Type="http://schemas.openxmlformats.org/officeDocument/2006/relationships/hyperlink" Target="mailto:cmurray@unicef.org" TargetMode="External"/><Relationship Id="rId190" Type="http://schemas.openxmlformats.org/officeDocument/2006/relationships/hyperlink" Target="mailto:s.montoya@unesco.org" TargetMode="External"/><Relationship Id="rId204" Type="http://schemas.openxmlformats.org/officeDocument/2006/relationships/hyperlink" Target="mailto:Yu.TIAN@oecd.org" TargetMode="External"/><Relationship Id="rId225" Type="http://schemas.openxmlformats.org/officeDocument/2006/relationships/hyperlink" Target="mailto:menuccid@who.int" TargetMode="External"/><Relationship Id="rId246" Type="http://schemas.openxmlformats.org/officeDocument/2006/relationships/hyperlink" Target="mailto:hassiba.benamara@unctad.org" TargetMode="External"/><Relationship Id="rId267" Type="http://schemas.openxmlformats.org/officeDocument/2006/relationships/hyperlink" Target="mailto:Yasmin.AHMAD@oecd.org" TargetMode="External"/><Relationship Id="rId106" Type="http://schemas.openxmlformats.org/officeDocument/2006/relationships/hyperlink" Target="mailto:DorianKalamvrezos.Navarro@fao.org" TargetMode="External"/><Relationship Id="rId127" Type="http://schemas.openxmlformats.org/officeDocument/2006/relationships/hyperlink" Target="mailto:dany.ghafari@un.org" TargetMode="External"/><Relationship Id="rId10" Type="http://schemas.openxmlformats.org/officeDocument/2006/relationships/hyperlink" Target="mailto:Thomas.BROOKS@iucn.org" TargetMode="External"/><Relationship Id="rId31" Type="http://schemas.openxmlformats.org/officeDocument/2006/relationships/hyperlink" Target="mailto:kapsos@ilo.org" TargetMode="External"/><Relationship Id="rId52" Type="http://schemas.openxmlformats.org/officeDocument/2006/relationships/hyperlink" Target="mailto:bonjourso@who.int" TargetMode="External"/><Relationship Id="rId73" Type="http://schemas.openxmlformats.org/officeDocument/2006/relationships/hyperlink" Target="mailto:ar@ipu.org" TargetMode="External"/><Relationship Id="rId94" Type="http://schemas.openxmlformats.org/officeDocument/2006/relationships/hyperlink" Target="mailto:DorianKalamvrezos.Navarro@fao.org" TargetMode="External"/><Relationship Id="rId148" Type="http://schemas.openxmlformats.org/officeDocument/2006/relationships/hyperlink" Target="mailto:Thomas.BROOKS@iucn.org" TargetMode="External"/><Relationship Id="rId169" Type="http://schemas.openxmlformats.org/officeDocument/2006/relationships/hyperlink" Target="mailto:robert.ndugwa@un.org" TargetMode="External"/><Relationship Id="rId4" Type="http://schemas.openxmlformats.org/officeDocument/2006/relationships/hyperlink" Target="mailto:timimih@who.int" TargetMode="External"/><Relationship Id="rId180" Type="http://schemas.openxmlformats.org/officeDocument/2006/relationships/hyperlink" Target="mailto:ccappa@unicef.org" TargetMode="External"/><Relationship Id="rId215" Type="http://schemas.openxmlformats.org/officeDocument/2006/relationships/hyperlink" Target="mailto:francesca.rosa@un.org" TargetMode="External"/><Relationship Id="rId236" Type="http://schemas.openxmlformats.org/officeDocument/2006/relationships/hyperlink" Target="mailto:DorianKalamvrezos.Navarro@fao.org" TargetMode="External"/><Relationship Id="rId257" Type="http://schemas.openxmlformats.org/officeDocument/2006/relationships/hyperlink" Target="mailto:P.KYNCLOVA@unido.org" TargetMode="External"/><Relationship Id="rId42" Type="http://schemas.openxmlformats.org/officeDocument/2006/relationships/hyperlink" Target="mailto:kapsos@ilo.org" TargetMode="External"/><Relationship Id="rId84" Type="http://schemas.openxmlformats.org/officeDocument/2006/relationships/hyperlink" Target="mailto:DorianKalamvrezos.Navarro@fao.org" TargetMode="External"/><Relationship Id="rId138" Type="http://schemas.openxmlformats.org/officeDocument/2006/relationships/hyperlink" Target="mailto:userajuddin@worldbank.org" TargetMode="External"/><Relationship Id="rId191" Type="http://schemas.openxmlformats.org/officeDocument/2006/relationships/hyperlink" Target="mailto:ajain7@worldbank.org" TargetMode="External"/><Relationship Id="rId205" Type="http://schemas.openxmlformats.org/officeDocument/2006/relationships/hyperlink" Target="mailto:Yu.TIAN@oecd.org" TargetMode="External"/><Relationship Id="rId247" Type="http://schemas.openxmlformats.org/officeDocument/2006/relationships/hyperlink" Target="mailto:P.KYNCLOVA@unido.org" TargetMode="External"/><Relationship Id="rId107" Type="http://schemas.openxmlformats.org/officeDocument/2006/relationships/hyperlink" Target="mailto:DorianKalamvrezos.Navarro@fao.org" TargetMode="External"/><Relationship Id="rId11" Type="http://schemas.openxmlformats.org/officeDocument/2006/relationships/hyperlink" Target="mailto:Thomas.BROOKS@iucn.org" TargetMode="External"/><Relationship Id="rId53" Type="http://schemas.openxmlformats.org/officeDocument/2006/relationships/hyperlink" Target="mailto:johnstonr@who.int" TargetMode="External"/><Relationship Id="rId149" Type="http://schemas.openxmlformats.org/officeDocument/2006/relationships/hyperlink" Target="mailto:tatiana.krylova@un.or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6" Type="http://schemas.openxmlformats.org/officeDocument/2006/relationships/hyperlink" Target="mailto:Anssi.Pekkarinen@fao.org" TargetMode="External"/><Relationship Id="rId21" Type="http://schemas.openxmlformats.org/officeDocument/2006/relationships/hyperlink" Target="mailto:Donatien.beguy@un.org" TargetMode="External"/><Relationship Id="rId42" Type="http://schemas.openxmlformats.org/officeDocument/2006/relationships/hyperlink" Target="mailto:diez@ilo.org" TargetMode="External"/><Relationship Id="rId47" Type="http://schemas.openxmlformats.org/officeDocument/2006/relationships/hyperlink" Target="mailto:menuccid@who.int" TargetMode="External"/><Relationship Id="rId63" Type="http://schemas.openxmlformats.org/officeDocument/2006/relationships/hyperlink" Target="mailto:hhalloway@worldbank.org" TargetMode="External"/><Relationship Id="rId68" Type="http://schemas.openxmlformats.org/officeDocument/2006/relationships/hyperlink" Target="mailto:stuart.crane@un.org" TargetMode="External"/><Relationship Id="rId16" Type="http://schemas.openxmlformats.org/officeDocument/2006/relationships/hyperlink" Target="mailto:anoor@who.int" TargetMode="External"/><Relationship Id="rId11" Type="http://schemas.openxmlformats.org/officeDocument/2006/relationships/hyperlink" Target="mailto:k.isensee@unesco.org" TargetMode="External"/><Relationship Id="rId32" Type="http://schemas.openxmlformats.org/officeDocument/2006/relationships/hyperlink" Target="mailto:jc.perusia@unesco.org" TargetMode="External"/><Relationship Id="rId37" Type="http://schemas.openxmlformats.org/officeDocument/2006/relationships/hyperlink" Target="mailto:ar@ipu.org" TargetMode="External"/><Relationship Id="rId53" Type="http://schemas.openxmlformats.org/officeDocument/2006/relationships/hyperlink" Target="mailto:hrindicators@ohchr.org" TargetMode="External"/><Relationship Id="rId58" Type="http://schemas.openxmlformats.org/officeDocument/2006/relationships/hyperlink" Target="mailto:stevensd@un.org" TargetMode="External"/><Relationship Id="rId74" Type="http://schemas.openxmlformats.org/officeDocument/2006/relationships/hyperlink" Target="mailto:julie.viollaz@un.org" TargetMode="External"/><Relationship Id="rId79" Type="http://schemas.openxmlformats.org/officeDocument/2006/relationships/hyperlink" Target="mailto:sdg16indicators@undp.org" TargetMode="External"/><Relationship Id="rId5" Type="http://schemas.openxmlformats.org/officeDocument/2006/relationships/hyperlink" Target="mailto:userajuddin@worldbank.org" TargetMode="External"/><Relationship Id="rId61" Type="http://schemas.openxmlformats.org/officeDocument/2006/relationships/hyperlink" Target="mailto:sonja.koeppel@un.org" TargetMode="External"/><Relationship Id="rId19" Type="http://schemas.openxmlformats.org/officeDocument/2006/relationships/hyperlink" Target="mailto:d.kuswandini@unesco.org" TargetMode="External"/><Relationship Id="rId14" Type="http://schemas.openxmlformats.org/officeDocument/2006/relationships/hyperlink" Target="mailto:devi@unfpa.org" TargetMode="External"/><Relationship Id="rId22" Type="http://schemas.openxmlformats.org/officeDocument/2006/relationships/hyperlink" Target="mailto:eduardo.moreno@un.org" TargetMode="External"/><Relationship Id="rId27" Type="http://schemas.openxmlformats.org/officeDocument/2006/relationships/hyperlink" Target="mailto:souzal@un.org" TargetMode="External"/><Relationship Id="rId30" Type="http://schemas.openxmlformats.org/officeDocument/2006/relationships/hyperlink" Target="mailto:gacicdobom@who.int" TargetMode="External"/><Relationship Id="rId35" Type="http://schemas.openxmlformats.org/officeDocument/2006/relationships/hyperlink" Target="mailto:Awhiteman@irena.org" TargetMode="External"/><Relationship Id="rId43" Type="http://schemas.openxmlformats.org/officeDocument/2006/relationships/hyperlink" Target="mailto:fungi@un.org" TargetMode="External"/><Relationship Id="rId48" Type="http://schemas.openxmlformats.org/officeDocument/2006/relationships/hyperlink" Target="mailto:eportale@worldbank.org" TargetMode="External"/><Relationship Id="rId56" Type="http://schemas.openxmlformats.org/officeDocument/2006/relationships/hyperlink" Target="mailto:yonca.gurbuzer@fao.org" TargetMode="External"/><Relationship Id="rId64" Type="http://schemas.openxmlformats.org/officeDocument/2006/relationships/hyperlink" Target="mailto:fguerreiro@ohchr.org" TargetMode="External"/><Relationship Id="rId69" Type="http://schemas.openxmlformats.org/officeDocument/2006/relationships/hyperlink" Target="mailto:stuartcrane2030@gmail.com" TargetMode="External"/><Relationship Id="rId77" Type="http://schemas.openxmlformats.org/officeDocument/2006/relationships/hyperlink" Target="mailto:campbell7@un.org" TargetMode="External"/><Relationship Id="rId8" Type="http://schemas.openxmlformats.org/officeDocument/2006/relationships/hyperlink" Target="mailto:theodore.leggett@unodc.org" TargetMode="External"/><Relationship Id="rId51" Type="http://schemas.openxmlformats.org/officeDocument/2006/relationships/hyperlink" Target="mailto:dwolde1@worldbank.org" TargetMode="External"/><Relationship Id="rId72" Type="http://schemas.openxmlformats.org/officeDocument/2006/relationships/hyperlink" Target="mailto:yuki.mitsuka@unctad.org" TargetMode="External"/><Relationship Id="rId80" Type="http://schemas.openxmlformats.org/officeDocument/2006/relationships/hyperlink" Target="mailto:marie.laberge@undp.org" TargetMode="External"/><Relationship Id="rId3" Type="http://schemas.openxmlformats.org/officeDocument/2006/relationships/hyperlink" Target="mailto:lcarvajal@unicef.org" TargetMode="External"/><Relationship Id="rId12" Type="http://schemas.openxmlformats.org/officeDocument/2006/relationships/hyperlink" Target="mailto:garciamorenoc@who.int" TargetMode="External"/><Relationship Id="rId17" Type="http://schemas.openxmlformats.org/officeDocument/2006/relationships/hyperlink" Target="mailto:Ludgarde.Coppens@unep.org" TargetMode="External"/><Relationship Id="rId25" Type="http://schemas.openxmlformats.org/officeDocument/2006/relationships/hyperlink" Target="mailto:grovej@who.int" TargetMode="External"/><Relationship Id="rId33" Type="http://schemas.openxmlformats.org/officeDocument/2006/relationships/hyperlink" Target="mailto:a.vera-mohorade@unesco.org" TargetMode="External"/><Relationship Id="rId38" Type="http://schemas.openxmlformats.org/officeDocument/2006/relationships/hyperlink" Target="mailto:Fernando.Cantu@unctad.org" TargetMode="External"/><Relationship Id="rId46" Type="http://schemas.openxmlformats.org/officeDocument/2006/relationships/hyperlink" Target="mailto:menuccid@who.int" TargetMode="External"/><Relationship Id="rId59" Type="http://schemas.openxmlformats.org/officeDocument/2006/relationships/hyperlink" Target="mailto:stevensd@un.org" TargetMode="External"/><Relationship Id="rId67" Type="http://schemas.openxmlformats.org/officeDocument/2006/relationships/hyperlink" Target="mailto:renata.rubian@undp.org" TargetMode="External"/><Relationship Id="rId20" Type="http://schemas.openxmlformats.org/officeDocument/2006/relationships/hyperlink" Target="mailto:Stephanie.Ierino@un.org" TargetMode="External"/><Relationship Id="rId41" Type="http://schemas.openxmlformats.org/officeDocument/2006/relationships/hyperlink" Target="mailto:Arthur.CONTEJEAN@iea.org" TargetMode="External"/><Relationship Id="rId54" Type="http://schemas.openxmlformats.org/officeDocument/2006/relationships/hyperlink" Target="mailto:elisa.tonda@un.org" TargetMode="External"/><Relationship Id="rId62" Type="http://schemas.openxmlformats.org/officeDocument/2006/relationships/hyperlink" Target="mailto:zzhan@imf.org" TargetMode="External"/><Relationship Id="rId70" Type="http://schemas.openxmlformats.org/officeDocument/2006/relationships/hyperlink" Target="mailto:boissons@who.int" TargetMode="External"/><Relationship Id="rId75" Type="http://schemas.openxmlformats.org/officeDocument/2006/relationships/hyperlink" Target="mailto:david.morgan@un.org" TargetMode="External"/><Relationship Id="rId1" Type="http://schemas.openxmlformats.org/officeDocument/2006/relationships/hyperlink" Target="mailto:e.fernandez-polcuch@unesco.org" TargetMode="External"/><Relationship Id="rId6" Type="http://schemas.openxmlformats.org/officeDocument/2006/relationships/hyperlink" Target="mailto:jkester@unwto.org" TargetMode="External"/><Relationship Id="rId15" Type="http://schemas.openxmlformats.org/officeDocument/2006/relationships/hyperlink" Target="mailto:apontej@who.int" TargetMode="External"/><Relationship Id="rId23" Type="http://schemas.openxmlformats.org/officeDocument/2006/relationships/hyperlink" Target="mailto:h.jaberian@unesco.org" TargetMode="External"/><Relationship Id="rId28" Type="http://schemas.openxmlformats.org/officeDocument/2006/relationships/hyperlink" Target="mailto:bangertm@who.int" TargetMode="External"/><Relationship Id="rId36" Type="http://schemas.openxmlformats.org/officeDocument/2006/relationships/hyperlink" Target="mailto:takei@un.org" TargetMode="External"/><Relationship Id="rId49" Type="http://schemas.openxmlformats.org/officeDocument/2006/relationships/hyperlink" Target="mailto:beatriz.gomez@cbd.int" TargetMode="External"/><Relationship Id="rId57" Type="http://schemas.openxmlformats.org/officeDocument/2006/relationships/hyperlink" Target="mailto:bhattacharjee@un.org" TargetMode="External"/><Relationship Id="rId10" Type="http://schemas.openxmlformats.org/officeDocument/2006/relationships/hyperlink" Target="mailto:chiara.brunelli@fao.org" TargetMode="External"/><Relationship Id="rId31" Type="http://schemas.openxmlformats.org/officeDocument/2006/relationships/hyperlink" Target="mailto:filmer-wilson@unfpa.org" TargetMode="External"/><Relationship Id="rId44" Type="http://schemas.openxmlformats.org/officeDocument/2006/relationships/hyperlink" Target="mailto:steve.macfeely@unctad.org" TargetMode="External"/><Relationship Id="rId52" Type="http://schemas.openxmlformats.org/officeDocument/2006/relationships/hyperlink" Target="mailto:salome.flores@un.org" TargetMode="External"/><Relationship Id="rId60" Type="http://schemas.openxmlformats.org/officeDocument/2006/relationships/hyperlink" Target="mailto:sarah.tiefenauer-linardon@un.org" TargetMode="External"/><Relationship Id="rId65" Type="http://schemas.openxmlformats.org/officeDocument/2006/relationships/hyperlink" Target="mailto:yu.tian@oecd.org" TargetMode="External"/><Relationship Id="rId73" Type="http://schemas.openxmlformats.org/officeDocument/2006/relationships/hyperlink" Target="mailto:zijun.zhou@unctad.org" TargetMode="External"/><Relationship Id="rId78" Type="http://schemas.openxmlformats.org/officeDocument/2006/relationships/hyperlink" Target="mailto:salome.flores@unodc.org" TargetMode="External"/><Relationship Id="rId81" Type="http://schemas.openxmlformats.org/officeDocument/2006/relationships/printerSettings" Target="../printerSettings/printerSettings5.bin"/><Relationship Id="rId4" Type="http://schemas.openxmlformats.org/officeDocument/2006/relationships/hyperlink" Target="mailto:papa.seck@unwomen.org" TargetMode="External"/><Relationship Id="rId9" Type="http://schemas.openxmlformats.org/officeDocument/2006/relationships/hyperlink" Target="mailto:domingueze@who.int" TargetMode="External"/><Relationship Id="rId13" Type="http://schemas.openxmlformats.org/officeDocument/2006/relationships/hyperlink" Target="mailto:j.plazaolacastano@unwomen.org" TargetMode="External"/><Relationship Id="rId18" Type="http://schemas.openxmlformats.org/officeDocument/2006/relationships/hyperlink" Target="mailto:zohra.khan@unwomen.org" TargetMode="External"/><Relationship Id="rId39" Type="http://schemas.openxmlformats.org/officeDocument/2006/relationships/hyperlink" Target="mailto:matsuno@un.org" TargetMode="External"/><Relationship Id="rId34" Type="http://schemas.openxmlformats.org/officeDocument/2006/relationships/hyperlink" Target="mailto:elena.botvina@unctad.org" TargetMode="External"/><Relationship Id="rId50" Type="http://schemas.openxmlformats.org/officeDocument/2006/relationships/hyperlink" Target="mailto:markus.lehmann@cbd.int" TargetMode="External"/><Relationship Id="rId55" Type="http://schemas.openxmlformats.org/officeDocument/2006/relationships/hyperlink" Target="mailto:guillaume.cohen@oecd.org" TargetMode="External"/><Relationship Id="rId76" Type="http://schemas.openxmlformats.org/officeDocument/2006/relationships/hyperlink" Target="mailto:magpantay@itu.int" TargetMode="External"/><Relationship Id="rId7" Type="http://schemas.openxmlformats.org/officeDocument/2006/relationships/hyperlink" Target="mailto:tatiana.krylova@un.org" TargetMode="External"/><Relationship Id="rId71" Type="http://schemas.openxmlformats.org/officeDocument/2006/relationships/hyperlink" Target="mailto:ashley.palmer@oecd.org" TargetMode="External"/><Relationship Id="rId2" Type="http://schemas.openxmlformats.org/officeDocument/2006/relationships/hyperlink" Target="mailto:shahr@un.org" TargetMode="External"/><Relationship Id="rId29" Type="http://schemas.openxmlformats.org/officeDocument/2006/relationships/hyperlink" Target="mailto:asmas@who.int" TargetMode="External"/><Relationship Id="rId24" Type="http://schemas.openxmlformats.org/officeDocument/2006/relationships/hyperlink" Target="mailto:robert.ndugwa@un.org" TargetMode="External"/><Relationship Id="rId40" Type="http://schemas.openxmlformats.org/officeDocument/2006/relationships/hyperlink" Target="mailto:nanneic@who.int" TargetMode="External"/><Relationship Id="rId45" Type="http://schemas.openxmlformats.org/officeDocument/2006/relationships/hyperlink" Target="mailto:laurel.hanson@un.org" TargetMode="External"/><Relationship Id="rId66" Type="http://schemas.openxmlformats.org/officeDocument/2006/relationships/hyperlink" Target="mailto:a.clausen@unesco.org" TargetMode="Externa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98"/>
  <sheetViews>
    <sheetView workbookViewId="0">
      <selection activeCell="D2" sqref="D2"/>
    </sheetView>
  </sheetViews>
  <sheetFormatPr defaultColWidth="8.86328125" defaultRowHeight="14.25" x14ac:dyDescent="0.45"/>
  <cols>
    <col min="1" max="1" width="12.3984375" bestFit="1" customWidth="1"/>
    <col min="2" max="2" width="7.1328125" bestFit="1" customWidth="1"/>
    <col min="3" max="3" width="26.3984375" bestFit="1" customWidth="1"/>
    <col min="4" max="4" width="63" bestFit="1" customWidth="1"/>
    <col min="5" max="5" width="77.3984375" bestFit="1" customWidth="1"/>
    <col min="6" max="6" width="24.86328125" customWidth="1"/>
    <col min="11" max="15" width="9.1328125" style="57"/>
    <col min="16" max="16" width="29" style="57" bestFit="1" customWidth="1"/>
  </cols>
  <sheetData>
    <row r="1" spans="1:16" x14ac:dyDescent="0.45">
      <c r="D1" s="33" t="s">
        <v>0</v>
      </c>
    </row>
    <row r="3" spans="1:16" x14ac:dyDescent="0.45">
      <c r="A3" s="21" t="s">
        <v>1</v>
      </c>
      <c r="B3" s="21" t="s">
        <v>2</v>
      </c>
      <c r="C3" s="21" t="s">
        <v>3</v>
      </c>
      <c r="D3" s="21" t="s">
        <v>4</v>
      </c>
      <c r="E3" s="21" t="s">
        <v>5</v>
      </c>
      <c r="F3" s="21" t="s">
        <v>6</v>
      </c>
      <c r="K3" s="57" t="s">
        <v>1</v>
      </c>
      <c r="L3" s="57" t="s">
        <v>2</v>
      </c>
      <c r="M3" s="57" t="s">
        <v>3</v>
      </c>
      <c r="N3" s="57" t="s">
        <v>4</v>
      </c>
      <c r="O3" s="57" t="s">
        <v>5</v>
      </c>
      <c r="P3" s="57" t="s">
        <v>6</v>
      </c>
    </row>
    <row r="4" spans="1:16" x14ac:dyDescent="0.45">
      <c r="A4" t="s">
        <v>7</v>
      </c>
      <c r="B4" t="s">
        <v>8</v>
      </c>
      <c r="C4" t="s">
        <v>9</v>
      </c>
      <c r="D4" t="s">
        <v>10</v>
      </c>
      <c r="E4" t="s">
        <v>11</v>
      </c>
      <c r="F4" t="s">
        <v>12</v>
      </c>
      <c r="K4" s="57" t="s">
        <v>7</v>
      </c>
      <c r="L4" s="57" t="s">
        <v>8</v>
      </c>
      <c r="M4" s="57" t="s">
        <v>9</v>
      </c>
      <c r="N4" s="57" t="s">
        <v>10</v>
      </c>
      <c r="O4" s="57" t="s">
        <v>11</v>
      </c>
      <c r="P4" s="57" t="s">
        <v>12</v>
      </c>
    </row>
    <row r="5" spans="1:16" x14ac:dyDescent="0.45">
      <c r="A5" t="s">
        <v>13</v>
      </c>
      <c r="B5" t="s">
        <v>8</v>
      </c>
      <c r="C5" t="s">
        <v>9</v>
      </c>
      <c r="D5" t="s">
        <v>10</v>
      </c>
      <c r="E5" t="s">
        <v>14</v>
      </c>
      <c r="F5" t="s">
        <v>15</v>
      </c>
      <c r="K5" s="57" t="s">
        <v>16</v>
      </c>
      <c r="L5" s="57" t="s">
        <v>8</v>
      </c>
      <c r="M5" s="57" t="s">
        <v>17</v>
      </c>
      <c r="N5" s="57" t="s">
        <v>11</v>
      </c>
      <c r="O5" s="57" t="s">
        <v>10</v>
      </c>
      <c r="P5" s="57" t="s">
        <v>18</v>
      </c>
    </row>
    <row r="6" spans="1:16" x14ac:dyDescent="0.45">
      <c r="A6" t="s">
        <v>19</v>
      </c>
      <c r="B6" t="s">
        <v>8</v>
      </c>
      <c r="C6" t="s">
        <v>17</v>
      </c>
      <c r="D6" t="s">
        <v>20</v>
      </c>
      <c r="E6" t="s">
        <v>21</v>
      </c>
      <c r="F6" t="s">
        <v>15</v>
      </c>
      <c r="K6" s="57" t="s">
        <v>22</v>
      </c>
      <c r="L6" s="57" t="s">
        <v>8</v>
      </c>
      <c r="M6" s="57" t="s">
        <v>17</v>
      </c>
      <c r="N6" s="57" t="s">
        <v>23</v>
      </c>
      <c r="O6" s="57" t="s">
        <v>24</v>
      </c>
      <c r="P6" s="57" t="s">
        <v>25</v>
      </c>
    </row>
    <row r="7" spans="1:16" x14ac:dyDescent="0.45">
      <c r="A7" t="s">
        <v>16</v>
      </c>
      <c r="B7" t="s">
        <v>8</v>
      </c>
      <c r="C7" t="s">
        <v>17</v>
      </c>
      <c r="D7" t="s">
        <v>11</v>
      </c>
      <c r="E7" t="s">
        <v>10</v>
      </c>
      <c r="F7" t="s">
        <v>26</v>
      </c>
      <c r="K7" s="57" t="s">
        <v>27</v>
      </c>
      <c r="L7" s="57" t="s">
        <v>8</v>
      </c>
      <c r="M7" s="57" t="s">
        <v>17</v>
      </c>
      <c r="N7" s="57" t="s">
        <v>23</v>
      </c>
      <c r="O7" s="57" t="s">
        <v>28</v>
      </c>
      <c r="P7" s="57" t="s">
        <v>29</v>
      </c>
    </row>
    <row r="8" spans="1:16" x14ac:dyDescent="0.45">
      <c r="A8" t="s">
        <v>16</v>
      </c>
      <c r="B8" t="s">
        <v>8</v>
      </c>
      <c r="C8" t="s">
        <v>17</v>
      </c>
      <c r="D8" t="s">
        <v>11</v>
      </c>
      <c r="E8" t="s">
        <v>10</v>
      </c>
      <c r="F8" t="s">
        <v>15</v>
      </c>
      <c r="K8" s="57" t="s">
        <v>30</v>
      </c>
      <c r="L8" s="57" t="s">
        <v>8</v>
      </c>
      <c r="M8" s="57" t="s">
        <v>9</v>
      </c>
      <c r="N8" s="57" t="s">
        <v>23</v>
      </c>
      <c r="O8" s="57" t="s">
        <v>31</v>
      </c>
      <c r="P8" s="57" t="s">
        <v>32</v>
      </c>
    </row>
    <row r="9" spans="1:16" x14ac:dyDescent="0.45">
      <c r="A9" t="s">
        <v>33</v>
      </c>
      <c r="B9" t="s">
        <v>8</v>
      </c>
      <c r="C9" t="s">
        <v>9</v>
      </c>
      <c r="D9" t="s">
        <v>34</v>
      </c>
      <c r="E9" t="s">
        <v>35</v>
      </c>
      <c r="F9" t="s">
        <v>15</v>
      </c>
      <c r="K9" s="57" t="s">
        <v>36</v>
      </c>
      <c r="L9" s="57" t="s">
        <v>8</v>
      </c>
      <c r="M9" s="57" t="s">
        <v>17</v>
      </c>
      <c r="N9" s="57" t="s">
        <v>23</v>
      </c>
      <c r="O9" s="57" t="s">
        <v>15</v>
      </c>
      <c r="P9" s="57" t="s">
        <v>37</v>
      </c>
    </row>
    <row r="10" spans="1:16" x14ac:dyDescent="0.45">
      <c r="A10" t="s">
        <v>38</v>
      </c>
      <c r="B10" t="s">
        <v>8</v>
      </c>
      <c r="C10" t="s">
        <v>17</v>
      </c>
      <c r="D10" t="s">
        <v>39</v>
      </c>
      <c r="E10" t="s">
        <v>40</v>
      </c>
      <c r="F10" t="s">
        <v>15</v>
      </c>
      <c r="K10" s="57" t="s">
        <v>41</v>
      </c>
      <c r="L10" s="57" t="s">
        <v>8</v>
      </c>
      <c r="M10" s="57" t="s">
        <v>17</v>
      </c>
      <c r="N10" s="57" t="s">
        <v>42</v>
      </c>
      <c r="O10" s="57" t="s">
        <v>15</v>
      </c>
      <c r="P10" s="57" t="s">
        <v>43</v>
      </c>
    </row>
    <row r="11" spans="1:16" x14ac:dyDescent="0.45">
      <c r="A11" t="s">
        <v>22</v>
      </c>
      <c r="B11" t="s">
        <v>8</v>
      </c>
      <c r="C11" t="s">
        <v>17</v>
      </c>
      <c r="D11" t="s">
        <v>44</v>
      </c>
      <c r="E11" t="s">
        <v>45</v>
      </c>
      <c r="F11" t="s">
        <v>46</v>
      </c>
      <c r="K11" s="57" t="s">
        <v>47</v>
      </c>
      <c r="L11" s="57" t="s">
        <v>48</v>
      </c>
      <c r="M11" s="57" t="s">
        <v>17</v>
      </c>
      <c r="N11" s="57" t="s">
        <v>10</v>
      </c>
      <c r="O11" s="57" t="s">
        <v>15</v>
      </c>
      <c r="P11" s="57" t="s">
        <v>49</v>
      </c>
    </row>
    <row r="12" spans="1:16" x14ac:dyDescent="0.45">
      <c r="A12" t="s">
        <v>22</v>
      </c>
      <c r="B12" t="s">
        <v>8</v>
      </c>
      <c r="C12" t="s">
        <v>17</v>
      </c>
      <c r="D12" t="s">
        <v>44</v>
      </c>
      <c r="E12" t="s">
        <v>45</v>
      </c>
      <c r="F12" t="s">
        <v>15</v>
      </c>
      <c r="K12" s="57" t="s">
        <v>50</v>
      </c>
      <c r="L12" s="57" t="s">
        <v>48</v>
      </c>
      <c r="M12" s="57" t="s">
        <v>17</v>
      </c>
      <c r="N12" s="57" t="s">
        <v>11</v>
      </c>
      <c r="O12" s="57" t="s">
        <v>51</v>
      </c>
      <c r="P12" s="57" t="s">
        <v>52</v>
      </c>
    </row>
    <row r="13" spans="1:16" x14ac:dyDescent="0.45">
      <c r="A13" t="s">
        <v>27</v>
      </c>
      <c r="B13" t="s">
        <v>8</v>
      </c>
      <c r="C13" t="s">
        <v>17</v>
      </c>
      <c r="D13" t="s">
        <v>44</v>
      </c>
      <c r="E13" t="s">
        <v>53</v>
      </c>
      <c r="F13" t="s">
        <v>54</v>
      </c>
      <c r="K13" s="57" t="s">
        <v>55</v>
      </c>
      <c r="L13" s="57" t="s">
        <v>48</v>
      </c>
      <c r="M13" s="57" t="s">
        <v>9</v>
      </c>
      <c r="N13" s="57" t="s">
        <v>51</v>
      </c>
      <c r="O13" s="57" t="s">
        <v>15</v>
      </c>
      <c r="P13" s="57" t="s">
        <v>56</v>
      </c>
    </row>
    <row r="14" spans="1:16" x14ac:dyDescent="0.45">
      <c r="A14" t="s">
        <v>27</v>
      </c>
      <c r="B14" t="s">
        <v>8</v>
      </c>
      <c r="C14" t="s">
        <v>17</v>
      </c>
      <c r="D14" t="s">
        <v>44</v>
      </c>
      <c r="E14" t="s">
        <v>53</v>
      </c>
      <c r="F14" t="s">
        <v>15</v>
      </c>
      <c r="K14" s="57" t="s">
        <v>57</v>
      </c>
      <c r="L14" s="57" t="s">
        <v>48</v>
      </c>
      <c r="M14" s="57" t="s">
        <v>9</v>
      </c>
      <c r="N14" s="57" t="s">
        <v>58</v>
      </c>
      <c r="O14" s="57" t="s">
        <v>15</v>
      </c>
      <c r="P14" s="57" t="s">
        <v>59</v>
      </c>
    </row>
    <row r="15" spans="1:16" x14ac:dyDescent="0.45">
      <c r="A15" t="s">
        <v>30</v>
      </c>
      <c r="B15" t="s">
        <v>8</v>
      </c>
      <c r="C15" t="s">
        <v>17</v>
      </c>
      <c r="D15" t="s">
        <v>44</v>
      </c>
      <c r="E15" t="s">
        <v>31</v>
      </c>
      <c r="F15" t="s">
        <v>60</v>
      </c>
      <c r="K15" s="57" t="s">
        <v>61</v>
      </c>
      <c r="L15" s="57" t="s">
        <v>48</v>
      </c>
      <c r="M15" s="57" t="s">
        <v>62</v>
      </c>
      <c r="N15" s="57" t="s">
        <v>63</v>
      </c>
      <c r="O15" s="57" t="s">
        <v>15</v>
      </c>
      <c r="P15" s="57" t="s">
        <v>64</v>
      </c>
    </row>
    <row r="16" spans="1:16" x14ac:dyDescent="0.45">
      <c r="A16" t="s">
        <v>30</v>
      </c>
      <c r="B16" t="s">
        <v>8</v>
      </c>
      <c r="C16" t="s">
        <v>17</v>
      </c>
      <c r="D16" t="s">
        <v>44</v>
      </c>
      <c r="E16" t="s">
        <v>31</v>
      </c>
      <c r="F16" t="s">
        <v>15</v>
      </c>
      <c r="K16" s="57" t="s">
        <v>65</v>
      </c>
      <c r="L16" s="57" t="s">
        <v>66</v>
      </c>
      <c r="M16" s="57" t="s">
        <v>9</v>
      </c>
      <c r="N16" s="57" t="s">
        <v>34</v>
      </c>
      <c r="O16" s="57" t="s">
        <v>31</v>
      </c>
      <c r="P16" s="57" t="s">
        <v>67</v>
      </c>
    </row>
    <row r="17" spans="1:16" x14ac:dyDescent="0.45">
      <c r="A17" t="s">
        <v>36</v>
      </c>
      <c r="B17" t="s">
        <v>8</v>
      </c>
      <c r="C17" t="s">
        <v>17</v>
      </c>
      <c r="D17" t="s">
        <v>44</v>
      </c>
      <c r="E17" t="s">
        <v>68</v>
      </c>
      <c r="F17" t="s">
        <v>69</v>
      </c>
      <c r="K17" s="57" t="s">
        <v>70</v>
      </c>
      <c r="L17" s="57" t="s">
        <v>66</v>
      </c>
      <c r="M17" s="57" t="s">
        <v>17</v>
      </c>
      <c r="N17" s="57" t="s">
        <v>23</v>
      </c>
      <c r="O17" s="57" t="s">
        <v>71</v>
      </c>
      <c r="P17" s="57" t="s">
        <v>72</v>
      </c>
    </row>
    <row r="18" spans="1:16" x14ac:dyDescent="0.45">
      <c r="A18" t="s">
        <v>36</v>
      </c>
      <c r="B18" t="s">
        <v>8</v>
      </c>
      <c r="C18" t="s">
        <v>17</v>
      </c>
      <c r="D18" t="s">
        <v>44</v>
      </c>
      <c r="F18" t="s">
        <v>15</v>
      </c>
      <c r="K18" s="57" t="s">
        <v>73</v>
      </c>
      <c r="L18" s="57" t="s">
        <v>66</v>
      </c>
      <c r="M18" s="57" t="s">
        <v>17</v>
      </c>
      <c r="N18" s="57" t="s">
        <v>23</v>
      </c>
      <c r="O18" s="57" t="s">
        <v>31</v>
      </c>
      <c r="P18" s="57" t="s">
        <v>74</v>
      </c>
    </row>
    <row r="19" spans="1:16" x14ac:dyDescent="0.45">
      <c r="A19" t="s">
        <v>75</v>
      </c>
      <c r="B19" t="s">
        <v>8</v>
      </c>
      <c r="C19" t="s">
        <v>76</v>
      </c>
      <c r="D19" t="s">
        <v>68</v>
      </c>
      <c r="E19" t="s">
        <v>68</v>
      </c>
      <c r="F19" t="s">
        <v>15</v>
      </c>
      <c r="K19" s="57" t="s">
        <v>77</v>
      </c>
      <c r="L19" s="57" t="s">
        <v>66</v>
      </c>
      <c r="M19" s="57" t="s">
        <v>17</v>
      </c>
      <c r="N19" s="57" t="s">
        <v>78</v>
      </c>
      <c r="O19" s="57" t="s">
        <v>31</v>
      </c>
      <c r="P19" s="57" t="s">
        <v>79</v>
      </c>
    </row>
    <row r="20" spans="1:16" x14ac:dyDescent="0.45">
      <c r="A20" t="s">
        <v>41</v>
      </c>
      <c r="B20" t="s">
        <v>8</v>
      </c>
      <c r="C20" t="s">
        <v>17</v>
      </c>
      <c r="D20" t="s">
        <v>42</v>
      </c>
      <c r="E20" t="s">
        <v>68</v>
      </c>
      <c r="F20" t="s">
        <v>80</v>
      </c>
      <c r="K20" s="57" t="s">
        <v>81</v>
      </c>
      <c r="L20" s="57" t="s">
        <v>66</v>
      </c>
      <c r="M20" s="57" t="s">
        <v>9</v>
      </c>
      <c r="N20" s="57" t="s">
        <v>82</v>
      </c>
      <c r="O20" s="57" t="s">
        <v>83</v>
      </c>
      <c r="P20" s="57" t="s">
        <v>84</v>
      </c>
    </row>
    <row r="21" spans="1:16" x14ac:dyDescent="0.45">
      <c r="A21" t="s">
        <v>41</v>
      </c>
      <c r="B21" t="s">
        <v>8</v>
      </c>
      <c r="C21" t="s">
        <v>17</v>
      </c>
      <c r="D21" t="s">
        <v>42</v>
      </c>
      <c r="F21" t="s">
        <v>15</v>
      </c>
      <c r="K21" s="57" t="s">
        <v>85</v>
      </c>
      <c r="L21" s="57" t="s">
        <v>66</v>
      </c>
      <c r="M21" s="57" t="s">
        <v>17</v>
      </c>
      <c r="N21" s="57" t="s">
        <v>34</v>
      </c>
      <c r="O21" s="57" t="s">
        <v>15</v>
      </c>
      <c r="P21" s="57" t="s">
        <v>86</v>
      </c>
    </row>
    <row r="22" spans="1:16" x14ac:dyDescent="0.45">
      <c r="A22" t="s">
        <v>87</v>
      </c>
      <c r="B22" t="s">
        <v>8</v>
      </c>
      <c r="C22" t="s">
        <v>76</v>
      </c>
      <c r="D22" t="s">
        <v>68</v>
      </c>
      <c r="E22" t="s">
        <v>68</v>
      </c>
      <c r="F22" t="s">
        <v>15</v>
      </c>
      <c r="K22" s="57" t="s">
        <v>88</v>
      </c>
      <c r="L22" s="57" t="s">
        <v>66</v>
      </c>
      <c r="M22" s="57" t="s">
        <v>76</v>
      </c>
      <c r="N22" s="57" t="s">
        <v>34</v>
      </c>
      <c r="O22" s="57" t="s">
        <v>89</v>
      </c>
      <c r="P22" s="57" t="s">
        <v>90</v>
      </c>
    </row>
    <row r="23" spans="1:16" x14ac:dyDescent="0.45">
      <c r="A23" t="s">
        <v>91</v>
      </c>
      <c r="B23" t="s">
        <v>8</v>
      </c>
      <c r="C23" t="s">
        <v>76</v>
      </c>
      <c r="D23" t="s">
        <v>68</v>
      </c>
      <c r="E23" t="s">
        <v>68</v>
      </c>
      <c r="F23" t="s">
        <v>15</v>
      </c>
      <c r="K23" s="57" t="s">
        <v>92</v>
      </c>
      <c r="L23" s="57" t="s">
        <v>66</v>
      </c>
      <c r="M23" s="57" t="s">
        <v>9</v>
      </c>
      <c r="N23" s="57" t="s">
        <v>23</v>
      </c>
      <c r="O23" s="57" t="s">
        <v>71</v>
      </c>
      <c r="P23" s="57" t="s">
        <v>93</v>
      </c>
    </row>
    <row r="24" spans="1:16" x14ac:dyDescent="0.45">
      <c r="A24" t="s">
        <v>47</v>
      </c>
      <c r="B24" t="s">
        <v>48</v>
      </c>
      <c r="C24" t="s">
        <v>17</v>
      </c>
      <c r="D24" t="s">
        <v>10</v>
      </c>
      <c r="E24" t="s">
        <v>68</v>
      </c>
      <c r="F24" t="s">
        <v>94</v>
      </c>
      <c r="K24" s="57" t="s">
        <v>95</v>
      </c>
      <c r="L24" s="57" t="s">
        <v>66</v>
      </c>
      <c r="M24" s="57" t="s">
        <v>17</v>
      </c>
      <c r="N24" s="57" t="s">
        <v>23</v>
      </c>
      <c r="O24" s="57" t="s">
        <v>96</v>
      </c>
      <c r="P24" s="57" t="s">
        <v>97</v>
      </c>
    </row>
    <row r="25" spans="1:16" x14ac:dyDescent="0.45">
      <c r="A25" t="s">
        <v>47</v>
      </c>
      <c r="B25" t="s">
        <v>48</v>
      </c>
      <c r="C25" t="s">
        <v>17</v>
      </c>
      <c r="D25" t="s">
        <v>10</v>
      </c>
      <c r="F25" t="s">
        <v>15</v>
      </c>
      <c r="K25" s="57" t="s">
        <v>98</v>
      </c>
      <c r="L25" s="57" t="s">
        <v>99</v>
      </c>
      <c r="M25" s="57" t="s">
        <v>17</v>
      </c>
      <c r="N25" s="57" t="s">
        <v>31</v>
      </c>
      <c r="O25" s="57" t="s">
        <v>15</v>
      </c>
      <c r="P25" s="57" t="s">
        <v>100</v>
      </c>
    </row>
    <row r="26" spans="1:16" x14ac:dyDescent="0.45">
      <c r="A26" t="s">
        <v>101</v>
      </c>
      <c r="B26" t="s">
        <v>48</v>
      </c>
      <c r="C26" t="s">
        <v>17</v>
      </c>
      <c r="D26" t="s">
        <v>10</v>
      </c>
      <c r="E26" t="s">
        <v>68</v>
      </c>
      <c r="F26" t="s">
        <v>15</v>
      </c>
      <c r="K26" s="57" t="s">
        <v>102</v>
      </c>
      <c r="L26" s="57" t="s">
        <v>99</v>
      </c>
      <c r="M26" s="57" t="s">
        <v>76</v>
      </c>
      <c r="N26" s="57" t="s">
        <v>31</v>
      </c>
      <c r="O26" s="57" t="s">
        <v>63</v>
      </c>
      <c r="P26" s="57" t="s">
        <v>103</v>
      </c>
    </row>
    <row r="27" spans="1:16" x14ac:dyDescent="0.45">
      <c r="A27" t="s">
        <v>104</v>
      </c>
      <c r="B27" t="s">
        <v>48</v>
      </c>
      <c r="C27" t="s">
        <v>17</v>
      </c>
      <c r="D27" t="s">
        <v>105</v>
      </c>
      <c r="E27" t="s">
        <v>68</v>
      </c>
      <c r="F27" t="s">
        <v>106</v>
      </c>
      <c r="K27" s="57" t="s">
        <v>107</v>
      </c>
      <c r="L27" s="57" t="s">
        <v>99</v>
      </c>
      <c r="M27" s="57" t="s">
        <v>9</v>
      </c>
      <c r="N27" s="57" t="s">
        <v>31</v>
      </c>
      <c r="O27" s="57" t="s">
        <v>63</v>
      </c>
      <c r="P27" s="57" t="s">
        <v>108</v>
      </c>
    </row>
    <row r="28" spans="1:16" x14ac:dyDescent="0.45">
      <c r="A28" t="s">
        <v>104</v>
      </c>
      <c r="B28" t="s">
        <v>48</v>
      </c>
      <c r="C28" t="s">
        <v>17</v>
      </c>
      <c r="D28" t="s">
        <v>105</v>
      </c>
      <c r="F28" t="s">
        <v>15</v>
      </c>
      <c r="K28" s="57" t="s">
        <v>109</v>
      </c>
      <c r="L28" s="57" t="s">
        <v>99</v>
      </c>
      <c r="M28" s="57" t="s">
        <v>9</v>
      </c>
      <c r="N28" s="57" t="s">
        <v>31</v>
      </c>
      <c r="O28" s="57" t="s">
        <v>15</v>
      </c>
      <c r="P28" s="57" t="s">
        <v>110</v>
      </c>
    </row>
    <row r="29" spans="1:16" x14ac:dyDescent="0.45">
      <c r="A29" t="s">
        <v>50</v>
      </c>
      <c r="B29" t="s">
        <v>48</v>
      </c>
      <c r="C29" t="s">
        <v>17</v>
      </c>
      <c r="D29" t="s">
        <v>11</v>
      </c>
      <c r="E29" t="s">
        <v>51</v>
      </c>
      <c r="F29" t="s">
        <v>52</v>
      </c>
      <c r="K29" s="57" t="s">
        <v>111</v>
      </c>
      <c r="L29" s="57" t="s">
        <v>99</v>
      </c>
      <c r="M29" s="57" t="s">
        <v>17</v>
      </c>
      <c r="N29" s="57" t="s">
        <v>31</v>
      </c>
      <c r="O29" s="57" t="s">
        <v>15</v>
      </c>
      <c r="P29" s="57" t="s">
        <v>112</v>
      </c>
    </row>
    <row r="30" spans="1:16" x14ac:dyDescent="0.45">
      <c r="A30" t="s">
        <v>50</v>
      </c>
      <c r="B30" t="s">
        <v>48</v>
      </c>
      <c r="C30" t="s">
        <v>17</v>
      </c>
      <c r="D30" t="s">
        <v>11</v>
      </c>
      <c r="E30" t="s">
        <v>51</v>
      </c>
      <c r="F30" t="s">
        <v>15</v>
      </c>
      <c r="K30" s="57" t="s">
        <v>113</v>
      </c>
      <c r="L30" s="57" t="s">
        <v>114</v>
      </c>
      <c r="M30" s="57" t="s">
        <v>17</v>
      </c>
      <c r="N30" s="57" t="s">
        <v>23</v>
      </c>
      <c r="O30" s="57" t="s">
        <v>115</v>
      </c>
      <c r="P30" s="57" t="s">
        <v>116</v>
      </c>
    </row>
    <row r="31" spans="1:16" x14ac:dyDescent="0.45">
      <c r="A31" t="s">
        <v>55</v>
      </c>
      <c r="B31" t="s">
        <v>48</v>
      </c>
      <c r="C31" t="s">
        <v>9</v>
      </c>
      <c r="D31" t="s">
        <v>51</v>
      </c>
      <c r="E31" t="s">
        <v>68</v>
      </c>
      <c r="F31" t="s">
        <v>56</v>
      </c>
      <c r="K31" s="57" t="s">
        <v>117</v>
      </c>
      <c r="L31" s="57" t="s">
        <v>114</v>
      </c>
      <c r="M31" s="57" t="s">
        <v>9</v>
      </c>
      <c r="N31" s="57" t="s">
        <v>23</v>
      </c>
      <c r="O31" s="57" t="s">
        <v>71</v>
      </c>
      <c r="P31" s="57" t="s">
        <v>118</v>
      </c>
    </row>
    <row r="32" spans="1:16" x14ac:dyDescent="0.45">
      <c r="A32" t="s">
        <v>55</v>
      </c>
      <c r="B32" t="s">
        <v>48</v>
      </c>
      <c r="C32" t="s">
        <v>9</v>
      </c>
      <c r="D32" t="s">
        <v>51</v>
      </c>
      <c r="F32" t="s">
        <v>15</v>
      </c>
      <c r="K32" s="57" t="s">
        <v>119</v>
      </c>
      <c r="L32" s="57" t="s">
        <v>114</v>
      </c>
      <c r="M32" s="57" t="s">
        <v>17</v>
      </c>
      <c r="N32" s="57" t="s">
        <v>23</v>
      </c>
      <c r="O32" s="57" t="s">
        <v>15</v>
      </c>
      <c r="P32" s="57" t="s">
        <v>120</v>
      </c>
    </row>
    <row r="33" spans="1:16" x14ac:dyDescent="0.45">
      <c r="A33" t="s">
        <v>121</v>
      </c>
      <c r="B33" t="s">
        <v>48</v>
      </c>
      <c r="C33" t="s">
        <v>9</v>
      </c>
      <c r="D33" t="s">
        <v>122</v>
      </c>
      <c r="E33" t="s">
        <v>68</v>
      </c>
      <c r="F33" t="s">
        <v>15</v>
      </c>
      <c r="K33" s="57" t="s">
        <v>123</v>
      </c>
      <c r="L33" s="57" t="s">
        <v>114</v>
      </c>
      <c r="M33" s="57" t="s">
        <v>76</v>
      </c>
      <c r="N33" s="57" t="s">
        <v>124</v>
      </c>
      <c r="O33" s="57" t="s">
        <v>125</v>
      </c>
      <c r="P33" s="57" t="s">
        <v>126</v>
      </c>
    </row>
    <row r="34" spans="1:16" x14ac:dyDescent="0.45">
      <c r="A34" t="s">
        <v>127</v>
      </c>
      <c r="B34" t="s">
        <v>48</v>
      </c>
      <c r="C34" t="s">
        <v>17</v>
      </c>
      <c r="D34" t="s">
        <v>128</v>
      </c>
      <c r="E34" t="s">
        <v>68</v>
      </c>
      <c r="F34" t="s">
        <v>15</v>
      </c>
      <c r="K34" s="57" t="s">
        <v>129</v>
      </c>
      <c r="L34" s="57" t="s">
        <v>114</v>
      </c>
      <c r="M34" s="57" t="s">
        <v>76</v>
      </c>
      <c r="N34" s="57" t="s">
        <v>130</v>
      </c>
      <c r="O34" s="57" t="s">
        <v>131</v>
      </c>
      <c r="P34" s="57" t="s">
        <v>132</v>
      </c>
    </row>
    <row r="35" spans="1:16" x14ac:dyDescent="0.45">
      <c r="A35" t="s">
        <v>133</v>
      </c>
      <c r="B35" t="s">
        <v>48</v>
      </c>
      <c r="C35" t="s">
        <v>17</v>
      </c>
      <c r="D35" t="s">
        <v>134</v>
      </c>
      <c r="E35" t="s">
        <v>135</v>
      </c>
      <c r="F35" t="s">
        <v>136</v>
      </c>
      <c r="K35" s="57" t="s">
        <v>137</v>
      </c>
      <c r="L35" s="57" t="s">
        <v>114</v>
      </c>
      <c r="M35" s="57" t="s">
        <v>76</v>
      </c>
      <c r="N35" s="57" t="s">
        <v>130</v>
      </c>
      <c r="O35" s="57" t="s">
        <v>131</v>
      </c>
      <c r="P35" s="57" t="s">
        <v>138</v>
      </c>
    </row>
    <row r="36" spans="1:16" x14ac:dyDescent="0.45">
      <c r="A36" t="s">
        <v>133</v>
      </c>
      <c r="B36" t="s">
        <v>48</v>
      </c>
      <c r="C36" t="s">
        <v>17</v>
      </c>
      <c r="D36" t="s">
        <v>134</v>
      </c>
      <c r="E36" t="s">
        <v>135</v>
      </c>
      <c r="F36" t="s">
        <v>15</v>
      </c>
      <c r="K36" s="57" t="s">
        <v>139</v>
      </c>
      <c r="L36" s="57" t="s">
        <v>114</v>
      </c>
      <c r="M36" s="57" t="s">
        <v>76</v>
      </c>
      <c r="N36" s="57" t="s">
        <v>140</v>
      </c>
      <c r="O36" s="57" t="s">
        <v>31</v>
      </c>
      <c r="P36" s="57" t="s">
        <v>141</v>
      </c>
    </row>
    <row r="37" spans="1:16" x14ac:dyDescent="0.45">
      <c r="A37" t="s">
        <v>57</v>
      </c>
      <c r="B37" t="s">
        <v>48</v>
      </c>
      <c r="C37" t="s">
        <v>9</v>
      </c>
      <c r="D37" t="s">
        <v>142</v>
      </c>
      <c r="E37" t="s">
        <v>68</v>
      </c>
      <c r="F37" t="s">
        <v>143</v>
      </c>
      <c r="K37" s="57" t="s">
        <v>144</v>
      </c>
      <c r="L37" s="57" t="s">
        <v>114</v>
      </c>
      <c r="M37" s="57" t="s">
        <v>76</v>
      </c>
      <c r="N37" s="57" t="s">
        <v>145</v>
      </c>
      <c r="O37" s="57" t="s">
        <v>146</v>
      </c>
      <c r="P37" s="57" t="s">
        <v>147</v>
      </c>
    </row>
    <row r="38" spans="1:16" x14ac:dyDescent="0.45">
      <c r="A38" t="s">
        <v>57</v>
      </c>
      <c r="B38" t="s">
        <v>48</v>
      </c>
      <c r="C38" t="s">
        <v>9</v>
      </c>
      <c r="D38" t="s">
        <v>142</v>
      </c>
      <c r="F38" t="s">
        <v>15</v>
      </c>
      <c r="K38" s="57" t="s">
        <v>148</v>
      </c>
      <c r="L38" s="57" t="s">
        <v>149</v>
      </c>
      <c r="M38" s="57" t="s">
        <v>17</v>
      </c>
      <c r="N38" s="57" t="s">
        <v>150</v>
      </c>
      <c r="O38" s="57" t="s">
        <v>31</v>
      </c>
      <c r="P38" s="57" t="s">
        <v>151</v>
      </c>
    </row>
    <row r="39" spans="1:16" x14ac:dyDescent="0.45">
      <c r="A39" t="s">
        <v>61</v>
      </c>
      <c r="B39" t="s">
        <v>48</v>
      </c>
      <c r="C39" t="s">
        <v>62</v>
      </c>
      <c r="D39" t="s">
        <v>63</v>
      </c>
      <c r="E39" t="s">
        <v>68</v>
      </c>
      <c r="F39" t="s">
        <v>64</v>
      </c>
      <c r="K39" s="57" t="s">
        <v>152</v>
      </c>
      <c r="L39" s="57" t="s">
        <v>149</v>
      </c>
      <c r="M39" s="57" t="s">
        <v>9</v>
      </c>
      <c r="N39" s="57" t="s">
        <v>153</v>
      </c>
      <c r="O39" s="57" t="s">
        <v>15</v>
      </c>
      <c r="P39" s="57" t="s">
        <v>154</v>
      </c>
    </row>
    <row r="40" spans="1:16" x14ac:dyDescent="0.45">
      <c r="A40" t="s">
        <v>61</v>
      </c>
      <c r="B40" t="s">
        <v>48</v>
      </c>
      <c r="C40" t="s">
        <v>62</v>
      </c>
      <c r="D40" t="s">
        <v>63</v>
      </c>
      <c r="F40" t="s">
        <v>15</v>
      </c>
      <c r="K40" s="57" t="s">
        <v>155</v>
      </c>
      <c r="L40" s="57" t="s">
        <v>149</v>
      </c>
      <c r="M40" s="57" t="s">
        <v>9</v>
      </c>
      <c r="N40" s="57" t="s">
        <v>156</v>
      </c>
      <c r="O40" s="57" t="s">
        <v>157</v>
      </c>
      <c r="P40" s="57" t="s">
        <v>158</v>
      </c>
    </row>
    <row r="41" spans="1:16" x14ac:dyDescent="0.45">
      <c r="A41" t="s">
        <v>159</v>
      </c>
      <c r="B41" t="s">
        <v>48</v>
      </c>
      <c r="C41" t="s">
        <v>9</v>
      </c>
      <c r="D41" t="s">
        <v>10</v>
      </c>
      <c r="E41" t="s">
        <v>68</v>
      </c>
      <c r="F41" t="s">
        <v>15</v>
      </c>
      <c r="K41" s="57" t="s">
        <v>160</v>
      </c>
      <c r="L41" s="57" t="s">
        <v>149</v>
      </c>
      <c r="M41" s="57" t="s">
        <v>17</v>
      </c>
      <c r="N41" s="57" t="s">
        <v>153</v>
      </c>
      <c r="O41" s="57" t="s">
        <v>15</v>
      </c>
      <c r="P41" s="57" t="s">
        <v>161</v>
      </c>
    </row>
    <row r="42" spans="1:16" x14ac:dyDescent="0.45">
      <c r="A42" t="s">
        <v>65</v>
      </c>
      <c r="B42" t="s">
        <v>66</v>
      </c>
      <c r="C42" t="s">
        <v>9</v>
      </c>
      <c r="D42" t="s">
        <v>34</v>
      </c>
      <c r="E42" t="s">
        <v>31</v>
      </c>
      <c r="F42" t="s">
        <v>67</v>
      </c>
      <c r="K42" s="57" t="s">
        <v>162</v>
      </c>
      <c r="L42" s="57" t="s">
        <v>149</v>
      </c>
      <c r="M42" s="57" t="s">
        <v>17</v>
      </c>
      <c r="N42" s="57" t="s">
        <v>153</v>
      </c>
      <c r="O42" s="57" t="s">
        <v>15</v>
      </c>
      <c r="P42" s="57" t="s">
        <v>163</v>
      </c>
    </row>
    <row r="43" spans="1:16" x14ac:dyDescent="0.45">
      <c r="A43" t="s">
        <v>65</v>
      </c>
      <c r="B43" t="s">
        <v>66</v>
      </c>
      <c r="C43" t="s">
        <v>9</v>
      </c>
      <c r="D43" t="s">
        <v>34</v>
      </c>
      <c r="E43" t="s">
        <v>31</v>
      </c>
      <c r="F43" t="s">
        <v>15</v>
      </c>
      <c r="K43" s="57" t="s">
        <v>164</v>
      </c>
      <c r="L43" s="57" t="s">
        <v>165</v>
      </c>
      <c r="M43" s="57" t="s">
        <v>9</v>
      </c>
      <c r="N43" s="57" t="s">
        <v>153</v>
      </c>
      <c r="O43" s="57" t="s">
        <v>31</v>
      </c>
      <c r="P43" s="57" t="s">
        <v>166</v>
      </c>
    </row>
    <row r="44" spans="1:16" x14ac:dyDescent="0.45">
      <c r="A44" t="s">
        <v>167</v>
      </c>
      <c r="B44" t="s">
        <v>66</v>
      </c>
      <c r="C44" t="s">
        <v>17</v>
      </c>
      <c r="D44" t="s">
        <v>34</v>
      </c>
      <c r="E44" t="s">
        <v>168</v>
      </c>
      <c r="F44" t="s">
        <v>169</v>
      </c>
      <c r="K44" s="57" t="s">
        <v>170</v>
      </c>
      <c r="L44" s="57" t="s">
        <v>165</v>
      </c>
      <c r="M44" s="57" t="s">
        <v>9</v>
      </c>
      <c r="N44" s="57" t="s">
        <v>156</v>
      </c>
      <c r="O44" s="57" t="s">
        <v>157</v>
      </c>
      <c r="P44" s="57" t="s">
        <v>171</v>
      </c>
    </row>
    <row r="45" spans="1:16" x14ac:dyDescent="0.45">
      <c r="A45" t="s">
        <v>167</v>
      </c>
      <c r="B45" t="s">
        <v>66</v>
      </c>
      <c r="C45" t="s">
        <v>17</v>
      </c>
      <c r="D45" t="s">
        <v>34</v>
      </c>
      <c r="E45" t="s">
        <v>168</v>
      </c>
      <c r="F45" t="s">
        <v>15</v>
      </c>
      <c r="K45" s="57" t="s">
        <v>172</v>
      </c>
      <c r="L45" s="57" t="s">
        <v>165</v>
      </c>
      <c r="M45" s="57" t="s">
        <v>9</v>
      </c>
      <c r="N45" s="57" t="s">
        <v>153</v>
      </c>
      <c r="O45" s="57" t="s">
        <v>173</v>
      </c>
      <c r="P45" s="57" t="s">
        <v>174</v>
      </c>
    </row>
    <row r="46" spans="1:16" x14ac:dyDescent="0.45">
      <c r="A46" t="s">
        <v>175</v>
      </c>
      <c r="B46" t="s">
        <v>66</v>
      </c>
      <c r="C46" t="s">
        <v>17</v>
      </c>
      <c r="D46" t="s">
        <v>34</v>
      </c>
      <c r="E46" t="s">
        <v>31</v>
      </c>
      <c r="F46" t="s">
        <v>176</v>
      </c>
      <c r="K46" s="57" t="s">
        <v>177</v>
      </c>
      <c r="L46" s="57" t="s">
        <v>165</v>
      </c>
      <c r="M46" s="57" t="s">
        <v>17</v>
      </c>
      <c r="N46" s="57" t="s">
        <v>178</v>
      </c>
      <c r="O46" s="57" t="s">
        <v>179</v>
      </c>
      <c r="P46" s="57" t="s">
        <v>180</v>
      </c>
    </row>
    <row r="47" spans="1:16" x14ac:dyDescent="0.45">
      <c r="A47" t="s">
        <v>175</v>
      </c>
      <c r="B47" t="s">
        <v>66</v>
      </c>
      <c r="C47" t="s">
        <v>17</v>
      </c>
      <c r="D47" t="s">
        <v>34</v>
      </c>
      <c r="E47" t="s">
        <v>31</v>
      </c>
      <c r="F47" t="s">
        <v>15</v>
      </c>
      <c r="K47" s="57" t="s">
        <v>181</v>
      </c>
      <c r="L47" s="57" t="s">
        <v>165</v>
      </c>
      <c r="M47" s="57" t="s">
        <v>9</v>
      </c>
      <c r="N47" s="57" t="s">
        <v>156</v>
      </c>
      <c r="O47" s="57" t="s">
        <v>15</v>
      </c>
      <c r="P47" s="57" t="s">
        <v>182</v>
      </c>
    </row>
    <row r="48" spans="1:16" x14ac:dyDescent="0.45">
      <c r="A48" t="s">
        <v>183</v>
      </c>
      <c r="B48" t="s">
        <v>66</v>
      </c>
      <c r="C48" t="s">
        <v>17</v>
      </c>
      <c r="D48" t="s">
        <v>34</v>
      </c>
      <c r="E48" t="s">
        <v>68</v>
      </c>
      <c r="F48" t="s">
        <v>184</v>
      </c>
      <c r="K48" s="57" t="s">
        <v>185</v>
      </c>
      <c r="L48" s="57" t="s">
        <v>165</v>
      </c>
      <c r="M48" s="57" t="s">
        <v>9</v>
      </c>
      <c r="N48" s="57" t="s">
        <v>153</v>
      </c>
      <c r="O48" s="57" t="s">
        <v>31</v>
      </c>
      <c r="P48" s="57" t="s">
        <v>186</v>
      </c>
    </row>
    <row r="49" spans="1:16" x14ac:dyDescent="0.45">
      <c r="A49" t="s">
        <v>183</v>
      </c>
      <c r="B49" t="s">
        <v>66</v>
      </c>
      <c r="C49" t="s">
        <v>17</v>
      </c>
      <c r="D49" t="s">
        <v>34</v>
      </c>
      <c r="F49" t="s">
        <v>15</v>
      </c>
      <c r="K49" s="57" t="s">
        <v>187</v>
      </c>
      <c r="L49" s="57" t="s">
        <v>165</v>
      </c>
      <c r="M49" s="57" t="s">
        <v>9</v>
      </c>
      <c r="N49" s="57" t="s">
        <v>188</v>
      </c>
      <c r="O49" s="57" t="s">
        <v>189</v>
      </c>
      <c r="P49" s="57" t="s">
        <v>190</v>
      </c>
    </row>
    <row r="50" spans="1:16" x14ac:dyDescent="0.45">
      <c r="A50" t="s">
        <v>191</v>
      </c>
      <c r="B50" t="s">
        <v>66</v>
      </c>
      <c r="C50" t="s">
        <v>17</v>
      </c>
      <c r="D50" t="s">
        <v>192</v>
      </c>
      <c r="E50" t="s">
        <v>188</v>
      </c>
      <c r="F50" t="s">
        <v>15</v>
      </c>
      <c r="K50" s="57" t="s">
        <v>193</v>
      </c>
      <c r="L50" s="57" t="s">
        <v>165</v>
      </c>
      <c r="M50" s="57" t="s">
        <v>9</v>
      </c>
      <c r="N50" s="57" t="s">
        <v>194</v>
      </c>
      <c r="O50" s="57" t="s">
        <v>179</v>
      </c>
      <c r="P50" s="57" t="s">
        <v>195</v>
      </c>
    </row>
    <row r="51" spans="1:16" x14ac:dyDescent="0.45">
      <c r="A51" t="s">
        <v>70</v>
      </c>
      <c r="B51" t="s">
        <v>66</v>
      </c>
      <c r="C51" t="s">
        <v>17</v>
      </c>
      <c r="D51" t="s">
        <v>44</v>
      </c>
      <c r="E51" t="s">
        <v>196</v>
      </c>
      <c r="F51" t="s">
        <v>197</v>
      </c>
      <c r="K51" s="57" t="s">
        <v>198</v>
      </c>
      <c r="L51" s="57" t="s">
        <v>165</v>
      </c>
      <c r="M51" s="57" t="s">
        <v>199</v>
      </c>
      <c r="N51" s="57" t="s">
        <v>200</v>
      </c>
      <c r="O51" s="57" t="s">
        <v>15</v>
      </c>
      <c r="P51" s="57" t="s">
        <v>201</v>
      </c>
    </row>
    <row r="52" spans="1:16" x14ac:dyDescent="0.45">
      <c r="A52" t="s">
        <v>70</v>
      </c>
      <c r="B52" t="s">
        <v>66</v>
      </c>
      <c r="C52" t="s">
        <v>17</v>
      </c>
      <c r="D52" t="s">
        <v>44</v>
      </c>
      <c r="E52" t="s">
        <v>196</v>
      </c>
      <c r="F52" t="s">
        <v>15</v>
      </c>
      <c r="K52" s="57" t="s">
        <v>202</v>
      </c>
      <c r="L52" s="57" t="s">
        <v>165</v>
      </c>
      <c r="M52" s="57" t="s">
        <v>199</v>
      </c>
      <c r="N52" s="57" t="s">
        <v>203</v>
      </c>
      <c r="O52" s="57" t="s">
        <v>15</v>
      </c>
      <c r="P52" s="57" t="s">
        <v>204</v>
      </c>
    </row>
    <row r="53" spans="1:16" x14ac:dyDescent="0.45">
      <c r="A53" t="s">
        <v>73</v>
      </c>
      <c r="B53" t="s">
        <v>66</v>
      </c>
      <c r="C53" t="s">
        <v>17</v>
      </c>
      <c r="D53" t="s">
        <v>44</v>
      </c>
      <c r="E53" t="s">
        <v>31</v>
      </c>
      <c r="F53" t="s">
        <v>205</v>
      </c>
      <c r="K53" s="57" t="s">
        <v>206</v>
      </c>
      <c r="L53" s="57" t="s">
        <v>207</v>
      </c>
      <c r="M53" s="57" t="s">
        <v>9</v>
      </c>
      <c r="N53" s="57" t="s">
        <v>208</v>
      </c>
      <c r="O53" s="57" t="s">
        <v>209</v>
      </c>
      <c r="P53" s="57" t="s">
        <v>210</v>
      </c>
    </row>
    <row r="54" spans="1:16" x14ac:dyDescent="0.45">
      <c r="A54" t="s">
        <v>73</v>
      </c>
      <c r="B54" t="s">
        <v>66</v>
      </c>
      <c r="C54" t="s">
        <v>17</v>
      </c>
      <c r="D54" t="s">
        <v>44</v>
      </c>
      <c r="E54" t="s">
        <v>31</v>
      </c>
      <c r="F54" t="s">
        <v>15</v>
      </c>
      <c r="K54" s="57" t="s">
        <v>211</v>
      </c>
      <c r="L54" s="57" t="s">
        <v>207</v>
      </c>
      <c r="M54" s="57" t="s">
        <v>17</v>
      </c>
      <c r="N54" s="57" t="s">
        <v>212</v>
      </c>
      <c r="O54" s="57" t="s">
        <v>213</v>
      </c>
      <c r="P54" s="57" t="s">
        <v>214</v>
      </c>
    </row>
    <row r="55" spans="1:16" x14ac:dyDescent="0.45">
      <c r="A55" t="s">
        <v>77</v>
      </c>
      <c r="B55" t="s">
        <v>66</v>
      </c>
      <c r="C55" t="s">
        <v>17</v>
      </c>
      <c r="D55" t="s">
        <v>215</v>
      </c>
      <c r="E55" t="s">
        <v>31</v>
      </c>
      <c r="F55" t="s">
        <v>15</v>
      </c>
      <c r="K55" s="57" t="s">
        <v>216</v>
      </c>
      <c r="L55" s="57" t="s">
        <v>207</v>
      </c>
      <c r="M55" s="57" t="s">
        <v>17</v>
      </c>
      <c r="N55" s="57" t="s">
        <v>212</v>
      </c>
      <c r="O55" s="57" t="s">
        <v>15</v>
      </c>
      <c r="P55" s="57" t="s">
        <v>217</v>
      </c>
    </row>
    <row r="56" spans="1:16" x14ac:dyDescent="0.45">
      <c r="A56" t="s">
        <v>81</v>
      </c>
      <c r="B56" t="s">
        <v>66</v>
      </c>
      <c r="C56" t="s">
        <v>9</v>
      </c>
      <c r="D56" t="s">
        <v>82</v>
      </c>
      <c r="E56" t="s">
        <v>218</v>
      </c>
      <c r="F56" t="s">
        <v>84</v>
      </c>
      <c r="K56" s="57" t="s">
        <v>219</v>
      </c>
      <c r="L56" s="57" t="s">
        <v>207</v>
      </c>
      <c r="M56" s="57" t="s">
        <v>17</v>
      </c>
      <c r="N56" s="57" t="s">
        <v>105</v>
      </c>
      <c r="O56" s="57" t="s">
        <v>220</v>
      </c>
      <c r="P56" s="57" t="s">
        <v>221</v>
      </c>
    </row>
    <row r="57" spans="1:16" x14ac:dyDescent="0.45">
      <c r="A57" t="s">
        <v>81</v>
      </c>
      <c r="B57" t="s">
        <v>66</v>
      </c>
      <c r="C57" t="s">
        <v>9</v>
      </c>
      <c r="D57" t="s">
        <v>82</v>
      </c>
      <c r="E57" t="s">
        <v>218</v>
      </c>
      <c r="F57" t="s">
        <v>15</v>
      </c>
      <c r="K57" s="57" t="s">
        <v>222</v>
      </c>
      <c r="L57" s="57" t="s">
        <v>207</v>
      </c>
      <c r="M57" s="57" t="s">
        <v>17</v>
      </c>
      <c r="N57" s="57" t="s">
        <v>192</v>
      </c>
      <c r="O57" s="57" t="s">
        <v>223</v>
      </c>
      <c r="P57" s="57" t="s">
        <v>224</v>
      </c>
    </row>
    <row r="58" spans="1:16" x14ac:dyDescent="0.45">
      <c r="A58" t="s">
        <v>85</v>
      </c>
      <c r="B58" t="s">
        <v>66</v>
      </c>
      <c r="C58" t="s">
        <v>17</v>
      </c>
      <c r="D58" t="s">
        <v>34</v>
      </c>
      <c r="E58" t="s">
        <v>68</v>
      </c>
      <c r="F58" t="s">
        <v>86</v>
      </c>
      <c r="K58" s="57" t="s">
        <v>225</v>
      </c>
      <c r="L58" s="57" t="s">
        <v>207</v>
      </c>
      <c r="M58" s="57" t="s">
        <v>17</v>
      </c>
      <c r="N58" s="57" t="s">
        <v>14</v>
      </c>
      <c r="O58" s="57" t="s">
        <v>15</v>
      </c>
      <c r="P58" s="57" t="s">
        <v>226</v>
      </c>
    </row>
    <row r="59" spans="1:16" x14ac:dyDescent="0.45">
      <c r="A59" t="s">
        <v>85</v>
      </c>
      <c r="B59" t="s">
        <v>66</v>
      </c>
      <c r="C59" t="s">
        <v>17</v>
      </c>
      <c r="D59" t="s">
        <v>34</v>
      </c>
      <c r="F59" t="s">
        <v>15</v>
      </c>
      <c r="K59" s="57" t="s">
        <v>227</v>
      </c>
      <c r="L59" s="57" t="s">
        <v>207</v>
      </c>
      <c r="M59" s="57" t="s">
        <v>17</v>
      </c>
      <c r="N59" s="57" t="s">
        <v>212</v>
      </c>
      <c r="O59" s="57" t="s">
        <v>15</v>
      </c>
      <c r="P59" s="57" t="s">
        <v>228</v>
      </c>
    </row>
    <row r="60" spans="1:16" x14ac:dyDescent="0.45">
      <c r="A60" t="s">
        <v>229</v>
      </c>
      <c r="B60" t="s">
        <v>66</v>
      </c>
      <c r="C60" t="s">
        <v>17</v>
      </c>
      <c r="D60" t="s">
        <v>212</v>
      </c>
      <c r="E60" t="s">
        <v>230</v>
      </c>
      <c r="F60" t="s">
        <v>15</v>
      </c>
      <c r="K60" s="57" t="s">
        <v>231</v>
      </c>
      <c r="L60" s="57" t="s">
        <v>207</v>
      </c>
      <c r="M60" s="57" t="s">
        <v>17</v>
      </c>
      <c r="N60" s="57" t="s">
        <v>14</v>
      </c>
      <c r="O60" s="57" t="s">
        <v>232</v>
      </c>
      <c r="P60" s="57" t="s">
        <v>233</v>
      </c>
    </row>
    <row r="61" spans="1:16" x14ac:dyDescent="0.45">
      <c r="A61" t="s">
        <v>88</v>
      </c>
      <c r="B61" t="s">
        <v>66</v>
      </c>
      <c r="C61" t="s">
        <v>76</v>
      </c>
      <c r="D61" t="s">
        <v>34</v>
      </c>
      <c r="E61" t="s">
        <v>89</v>
      </c>
      <c r="F61" t="s">
        <v>15</v>
      </c>
      <c r="K61" s="57" t="s">
        <v>234</v>
      </c>
      <c r="L61" s="57" t="s">
        <v>207</v>
      </c>
      <c r="M61" s="57" t="s">
        <v>17</v>
      </c>
      <c r="N61" s="57" t="s">
        <v>212</v>
      </c>
      <c r="O61" s="57" t="s">
        <v>15</v>
      </c>
      <c r="P61" s="57" t="s">
        <v>235</v>
      </c>
    </row>
    <row r="62" spans="1:16" x14ac:dyDescent="0.45">
      <c r="A62" t="s">
        <v>92</v>
      </c>
      <c r="B62" t="s">
        <v>66</v>
      </c>
      <c r="C62" t="s">
        <v>17</v>
      </c>
      <c r="D62" t="s">
        <v>44</v>
      </c>
      <c r="E62" t="s">
        <v>196</v>
      </c>
      <c r="F62" t="s">
        <v>236</v>
      </c>
      <c r="K62" s="57" t="s">
        <v>237</v>
      </c>
      <c r="L62" s="57" t="s">
        <v>207</v>
      </c>
      <c r="M62" s="57" t="s">
        <v>9</v>
      </c>
      <c r="N62" s="57" t="s">
        <v>212</v>
      </c>
      <c r="O62" s="57" t="s">
        <v>15</v>
      </c>
      <c r="P62" s="57" t="s">
        <v>238</v>
      </c>
    </row>
    <row r="63" spans="1:16" x14ac:dyDescent="0.45">
      <c r="A63" t="s">
        <v>92</v>
      </c>
      <c r="B63" t="s">
        <v>66</v>
      </c>
      <c r="C63" t="s">
        <v>17</v>
      </c>
      <c r="D63" t="s">
        <v>44</v>
      </c>
      <c r="E63" t="s">
        <v>196</v>
      </c>
      <c r="F63" t="s">
        <v>15</v>
      </c>
      <c r="K63" s="57" t="s">
        <v>239</v>
      </c>
      <c r="L63" s="57" t="s">
        <v>207</v>
      </c>
      <c r="M63" s="57" t="s">
        <v>17</v>
      </c>
      <c r="N63" s="57" t="s">
        <v>240</v>
      </c>
      <c r="O63" s="57" t="s">
        <v>15</v>
      </c>
      <c r="P63" s="57" t="s">
        <v>241</v>
      </c>
    </row>
    <row r="64" spans="1:16" x14ac:dyDescent="0.45">
      <c r="A64" t="s">
        <v>95</v>
      </c>
      <c r="B64" t="s">
        <v>66</v>
      </c>
      <c r="C64" t="s">
        <v>17</v>
      </c>
      <c r="D64" t="s">
        <v>44</v>
      </c>
      <c r="E64" t="s">
        <v>242</v>
      </c>
      <c r="F64" t="s">
        <v>243</v>
      </c>
      <c r="K64" s="57" t="s">
        <v>244</v>
      </c>
      <c r="L64" s="57" t="s">
        <v>207</v>
      </c>
      <c r="M64" s="57" t="s">
        <v>17</v>
      </c>
      <c r="N64" s="57" t="s">
        <v>212</v>
      </c>
      <c r="O64" s="57" t="s">
        <v>15</v>
      </c>
      <c r="P64" s="57" t="s">
        <v>245</v>
      </c>
    </row>
    <row r="65" spans="1:16" x14ac:dyDescent="0.45">
      <c r="A65" t="s">
        <v>95</v>
      </c>
      <c r="B65" t="s">
        <v>66</v>
      </c>
      <c r="C65" t="s">
        <v>17</v>
      </c>
      <c r="D65" t="s">
        <v>44</v>
      </c>
      <c r="E65" t="s">
        <v>242</v>
      </c>
      <c r="F65" t="s">
        <v>15</v>
      </c>
      <c r="K65" s="57" t="s">
        <v>246</v>
      </c>
      <c r="L65" s="57" t="s">
        <v>207</v>
      </c>
      <c r="M65" s="57" t="s">
        <v>9</v>
      </c>
      <c r="N65" s="57" t="s">
        <v>10</v>
      </c>
      <c r="O65" s="57" t="s">
        <v>15</v>
      </c>
      <c r="P65" s="57" t="s">
        <v>247</v>
      </c>
    </row>
    <row r="66" spans="1:16" x14ac:dyDescent="0.45">
      <c r="A66" t="s">
        <v>248</v>
      </c>
      <c r="B66" t="s">
        <v>66</v>
      </c>
      <c r="C66" t="s">
        <v>76</v>
      </c>
      <c r="D66" t="s">
        <v>34</v>
      </c>
      <c r="E66" t="s">
        <v>68</v>
      </c>
      <c r="F66" t="s">
        <v>15</v>
      </c>
      <c r="K66" s="57" t="s">
        <v>249</v>
      </c>
      <c r="L66" s="57" t="s">
        <v>207</v>
      </c>
      <c r="M66" s="57" t="s">
        <v>76</v>
      </c>
      <c r="N66" s="57" t="s">
        <v>250</v>
      </c>
      <c r="O66" s="57" t="s">
        <v>15</v>
      </c>
      <c r="P66" s="57" t="s">
        <v>251</v>
      </c>
    </row>
    <row r="67" spans="1:16" x14ac:dyDescent="0.45">
      <c r="A67" t="s">
        <v>98</v>
      </c>
      <c r="B67" t="s">
        <v>99</v>
      </c>
      <c r="C67" t="s">
        <v>17</v>
      </c>
      <c r="D67" t="s">
        <v>31</v>
      </c>
      <c r="E67" t="s">
        <v>68</v>
      </c>
      <c r="F67" t="s">
        <v>100</v>
      </c>
      <c r="K67" s="57" t="s">
        <v>252</v>
      </c>
      <c r="L67" s="57" t="s">
        <v>207</v>
      </c>
      <c r="M67" s="57" t="s">
        <v>253</v>
      </c>
      <c r="N67" s="57" t="s">
        <v>254</v>
      </c>
      <c r="O67" s="57" t="s">
        <v>255</v>
      </c>
      <c r="P67" s="57" t="s">
        <v>256</v>
      </c>
    </row>
    <row r="68" spans="1:16" x14ac:dyDescent="0.45">
      <c r="A68" t="s">
        <v>98</v>
      </c>
      <c r="B68" t="s">
        <v>99</v>
      </c>
      <c r="C68" t="s">
        <v>17</v>
      </c>
      <c r="D68" t="s">
        <v>31</v>
      </c>
      <c r="F68" t="s">
        <v>15</v>
      </c>
      <c r="K68" s="57" t="s">
        <v>257</v>
      </c>
      <c r="L68" s="57" t="s">
        <v>207</v>
      </c>
      <c r="M68" s="57" t="s">
        <v>9</v>
      </c>
      <c r="N68" s="57" t="s">
        <v>122</v>
      </c>
      <c r="O68" s="57" t="s">
        <v>15</v>
      </c>
      <c r="P68" s="57" t="s">
        <v>258</v>
      </c>
    </row>
    <row r="69" spans="1:16" x14ac:dyDescent="0.45">
      <c r="A69" t="s">
        <v>102</v>
      </c>
      <c r="B69" t="s">
        <v>99</v>
      </c>
      <c r="C69" t="s">
        <v>17</v>
      </c>
      <c r="D69" t="s">
        <v>31</v>
      </c>
      <c r="E69" t="s">
        <v>63</v>
      </c>
      <c r="F69" t="s">
        <v>103</v>
      </c>
      <c r="K69" s="57" t="s">
        <v>259</v>
      </c>
      <c r="L69" s="57" t="s">
        <v>207</v>
      </c>
      <c r="M69" s="57" t="s">
        <v>9</v>
      </c>
      <c r="N69" s="57" t="s">
        <v>260</v>
      </c>
      <c r="O69" s="57" t="s">
        <v>261</v>
      </c>
      <c r="P69" s="57" t="s">
        <v>262</v>
      </c>
    </row>
    <row r="70" spans="1:16" x14ac:dyDescent="0.45">
      <c r="A70" t="s">
        <v>102</v>
      </c>
      <c r="B70" t="s">
        <v>99</v>
      </c>
      <c r="C70" t="s">
        <v>17</v>
      </c>
      <c r="D70" t="s">
        <v>31</v>
      </c>
      <c r="E70" t="s">
        <v>63</v>
      </c>
      <c r="F70" t="s">
        <v>15</v>
      </c>
      <c r="K70" s="57" t="s">
        <v>263</v>
      </c>
      <c r="L70" s="57" t="s">
        <v>207</v>
      </c>
      <c r="M70" s="57" t="s">
        <v>9</v>
      </c>
      <c r="N70" s="57" t="s">
        <v>105</v>
      </c>
      <c r="O70" s="57" t="s">
        <v>15</v>
      </c>
      <c r="P70" s="57" t="s">
        <v>264</v>
      </c>
    </row>
    <row r="71" spans="1:16" x14ac:dyDescent="0.45">
      <c r="A71" t="s">
        <v>107</v>
      </c>
      <c r="B71" t="s">
        <v>99</v>
      </c>
      <c r="C71" t="s">
        <v>9</v>
      </c>
      <c r="D71" t="s">
        <v>31</v>
      </c>
      <c r="E71" t="s">
        <v>63</v>
      </c>
      <c r="F71" t="s">
        <v>108</v>
      </c>
      <c r="K71" s="57" t="s">
        <v>265</v>
      </c>
      <c r="L71" s="57" t="s">
        <v>266</v>
      </c>
      <c r="M71" s="57" t="s">
        <v>9</v>
      </c>
      <c r="N71" s="57" t="s">
        <v>51</v>
      </c>
      <c r="O71" s="57" t="s">
        <v>267</v>
      </c>
      <c r="P71" s="57" t="s">
        <v>268</v>
      </c>
    </row>
    <row r="72" spans="1:16" x14ac:dyDescent="0.45">
      <c r="A72" t="s">
        <v>107</v>
      </c>
      <c r="B72" t="s">
        <v>99</v>
      </c>
      <c r="C72" t="s">
        <v>9</v>
      </c>
      <c r="D72" t="s">
        <v>31</v>
      </c>
      <c r="E72" t="s">
        <v>63</v>
      </c>
      <c r="F72" t="s">
        <v>15</v>
      </c>
      <c r="K72" s="57" t="s">
        <v>269</v>
      </c>
      <c r="L72" s="57" t="s">
        <v>266</v>
      </c>
      <c r="M72" s="57" t="s">
        <v>9</v>
      </c>
      <c r="N72" s="57" t="s">
        <v>51</v>
      </c>
      <c r="O72" s="57" t="s">
        <v>15</v>
      </c>
      <c r="P72" s="57" t="s">
        <v>270</v>
      </c>
    </row>
    <row r="73" spans="1:16" x14ac:dyDescent="0.45">
      <c r="A73" t="s">
        <v>271</v>
      </c>
      <c r="B73" t="s">
        <v>99</v>
      </c>
      <c r="C73" t="s">
        <v>17</v>
      </c>
      <c r="D73" t="s">
        <v>272</v>
      </c>
      <c r="E73" t="s">
        <v>68</v>
      </c>
      <c r="F73" t="s">
        <v>273</v>
      </c>
      <c r="K73" s="57" t="s">
        <v>274</v>
      </c>
      <c r="L73" s="57" t="s">
        <v>266</v>
      </c>
      <c r="M73" s="57" t="s">
        <v>9</v>
      </c>
      <c r="N73" s="57" t="s">
        <v>275</v>
      </c>
      <c r="O73" s="57" t="s">
        <v>15</v>
      </c>
      <c r="P73" s="57" t="s">
        <v>276</v>
      </c>
    </row>
    <row r="74" spans="1:16" x14ac:dyDescent="0.45">
      <c r="A74" t="s">
        <v>271</v>
      </c>
      <c r="B74" t="s">
        <v>99</v>
      </c>
      <c r="C74" t="s">
        <v>17</v>
      </c>
      <c r="D74" t="s">
        <v>272</v>
      </c>
      <c r="F74" t="s">
        <v>15</v>
      </c>
      <c r="K74" s="57" t="s">
        <v>277</v>
      </c>
      <c r="L74" s="57" t="s">
        <v>266</v>
      </c>
      <c r="M74" s="57" t="s">
        <v>9</v>
      </c>
      <c r="N74" s="57" t="s">
        <v>275</v>
      </c>
      <c r="O74" s="57" t="s">
        <v>15</v>
      </c>
      <c r="P74" s="57" t="s">
        <v>278</v>
      </c>
    </row>
    <row r="75" spans="1:16" x14ac:dyDescent="0.45">
      <c r="A75" t="s">
        <v>109</v>
      </c>
      <c r="B75" t="s">
        <v>99</v>
      </c>
      <c r="C75" t="s">
        <v>9</v>
      </c>
      <c r="D75" t="s">
        <v>31</v>
      </c>
      <c r="E75" t="s">
        <v>68</v>
      </c>
      <c r="F75" t="s">
        <v>110</v>
      </c>
      <c r="K75" s="57" t="s">
        <v>279</v>
      </c>
      <c r="L75" s="57" t="s">
        <v>266</v>
      </c>
      <c r="M75" s="57" t="s">
        <v>9</v>
      </c>
      <c r="N75" s="57" t="s">
        <v>275</v>
      </c>
      <c r="O75" s="57" t="s">
        <v>15</v>
      </c>
      <c r="P75" s="57" t="s">
        <v>280</v>
      </c>
    </row>
    <row r="76" spans="1:16" x14ac:dyDescent="0.45">
      <c r="A76" t="s">
        <v>109</v>
      </c>
      <c r="B76" t="s">
        <v>99</v>
      </c>
      <c r="C76" t="s">
        <v>9</v>
      </c>
      <c r="D76" t="s">
        <v>31</v>
      </c>
      <c r="F76" t="s">
        <v>15</v>
      </c>
      <c r="K76" s="57" t="s">
        <v>281</v>
      </c>
      <c r="L76" s="57" t="s">
        <v>266</v>
      </c>
      <c r="M76" s="57" t="s">
        <v>17</v>
      </c>
      <c r="N76" s="57" t="s">
        <v>282</v>
      </c>
      <c r="O76" s="57" t="s">
        <v>15</v>
      </c>
      <c r="P76" s="57" t="s">
        <v>283</v>
      </c>
    </row>
    <row r="77" spans="1:16" x14ac:dyDescent="0.45">
      <c r="A77" t="s">
        <v>284</v>
      </c>
      <c r="B77" t="s">
        <v>99</v>
      </c>
      <c r="C77" t="s">
        <v>17</v>
      </c>
      <c r="D77" t="s">
        <v>285</v>
      </c>
      <c r="E77" t="s">
        <v>286</v>
      </c>
      <c r="F77" t="s">
        <v>287</v>
      </c>
      <c r="K77" s="57" t="s">
        <v>288</v>
      </c>
      <c r="L77" s="57" t="s">
        <v>266</v>
      </c>
      <c r="M77" s="57" t="s">
        <v>17</v>
      </c>
      <c r="N77" s="57" t="s">
        <v>282</v>
      </c>
      <c r="O77" s="57" t="s">
        <v>31</v>
      </c>
      <c r="P77" s="57" t="s">
        <v>289</v>
      </c>
    </row>
    <row r="78" spans="1:16" x14ac:dyDescent="0.45">
      <c r="A78" t="s">
        <v>284</v>
      </c>
      <c r="B78" t="s">
        <v>99</v>
      </c>
      <c r="C78" t="s">
        <v>17</v>
      </c>
      <c r="D78" t="s">
        <v>285</v>
      </c>
      <c r="E78" t="s">
        <v>286</v>
      </c>
      <c r="F78" t="s">
        <v>15</v>
      </c>
      <c r="K78" s="57" t="s">
        <v>290</v>
      </c>
      <c r="L78" s="57" t="s">
        <v>266</v>
      </c>
      <c r="M78" s="57" t="s">
        <v>76</v>
      </c>
      <c r="N78" s="57" t="s">
        <v>291</v>
      </c>
      <c r="O78" s="57" t="s">
        <v>292</v>
      </c>
      <c r="P78" s="57" t="s">
        <v>293</v>
      </c>
    </row>
    <row r="79" spans="1:16" x14ac:dyDescent="0.45">
      <c r="A79" t="s">
        <v>294</v>
      </c>
      <c r="B79" t="s">
        <v>99</v>
      </c>
      <c r="C79" t="s">
        <v>76</v>
      </c>
      <c r="D79" t="s">
        <v>295</v>
      </c>
      <c r="E79" t="s">
        <v>286</v>
      </c>
      <c r="F79" t="s">
        <v>15</v>
      </c>
      <c r="K79" s="57" t="s">
        <v>296</v>
      </c>
      <c r="L79" s="57" t="s">
        <v>266</v>
      </c>
      <c r="M79" s="57" t="s">
        <v>17</v>
      </c>
      <c r="N79" s="57" t="s">
        <v>297</v>
      </c>
      <c r="O79" s="57" t="s">
        <v>15</v>
      </c>
      <c r="P79" s="57" t="s">
        <v>298</v>
      </c>
    </row>
    <row r="80" spans="1:16" x14ac:dyDescent="0.45">
      <c r="A80" t="s">
        <v>299</v>
      </c>
      <c r="B80" t="s">
        <v>99</v>
      </c>
      <c r="C80" t="s">
        <v>17</v>
      </c>
      <c r="D80" t="s">
        <v>300</v>
      </c>
      <c r="E80" t="s">
        <v>68</v>
      </c>
      <c r="F80" t="s">
        <v>301</v>
      </c>
      <c r="K80" s="57" t="s">
        <v>302</v>
      </c>
      <c r="L80" s="57" t="s">
        <v>266</v>
      </c>
      <c r="M80" s="57" t="s">
        <v>9</v>
      </c>
      <c r="N80" s="57" t="s">
        <v>297</v>
      </c>
      <c r="O80" s="57" t="s">
        <v>303</v>
      </c>
      <c r="P80" s="57" t="s">
        <v>304</v>
      </c>
    </row>
    <row r="81" spans="1:16" x14ac:dyDescent="0.45">
      <c r="A81" t="s">
        <v>299</v>
      </c>
      <c r="B81" t="s">
        <v>99</v>
      </c>
      <c r="C81" t="s">
        <v>17</v>
      </c>
      <c r="D81" t="s">
        <v>300</v>
      </c>
      <c r="F81" t="s">
        <v>15</v>
      </c>
      <c r="K81" s="57" t="s">
        <v>305</v>
      </c>
      <c r="L81" s="57" t="s">
        <v>266</v>
      </c>
      <c r="M81" s="57" t="s">
        <v>9</v>
      </c>
      <c r="N81" s="57" t="s">
        <v>297</v>
      </c>
      <c r="O81" s="57" t="s">
        <v>303</v>
      </c>
      <c r="P81" s="57" t="s">
        <v>306</v>
      </c>
    </row>
    <row r="82" spans="1:16" x14ac:dyDescent="0.45">
      <c r="A82" t="s">
        <v>307</v>
      </c>
      <c r="B82" t="s">
        <v>99</v>
      </c>
      <c r="C82" t="s">
        <v>76</v>
      </c>
      <c r="D82" t="s">
        <v>31</v>
      </c>
      <c r="E82" t="s">
        <v>68</v>
      </c>
      <c r="F82" t="s">
        <v>15</v>
      </c>
      <c r="K82" s="57" t="s">
        <v>308</v>
      </c>
      <c r="L82" s="57" t="s">
        <v>266</v>
      </c>
      <c r="M82" s="57" t="s">
        <v>9</v>
      </c>
      <c r="N82" s="57" t="s">
        <v>63</v>
      </c>
      <c r="O82" s="57" t="s">
        <v>15</v>
      </c>
      <c r="P82" s="57" t="s">
        <v>309</v>
      </c>
    </row>
    <row r="83" spans="1:16" x14ac:dyDescent="0.45">
      <c r="A83" t="s">
        <v>310</v>
      </c>
      <c r="B83" t="s">
        <v>99</v>
      </c>
      <c r="C83" t="s">
        <v>17</v>
      </c>
      <c r="D83" t="s">
        <v>192</v>
      </c>
      <c r="E83" t="s">
        <v>31</v>
      </c>
      <c r="F83" t="s">
        <v>15</v>
      </c>
      <c r="K83" s="57" t="s">
        <v>311</v>
      </c>
      <c r="L83" s="57" t="s">
        <v>266</v>
      </c>
      <c r="M83" s="57" t="s">
        <v>9</v>
      </c>
      <c r="N83" s="57" t="s">
        <v>10</v>
      </c>
      <c r="O83" s="57" t="s">
        <v>15</v>
      </c>
      <c r="P83" s="57" t="s">
        <v>312</v>
      </c>
    </row>
    <row r="84" spans="1:16" x14ac:dyDescent="0.45">
      <c r="A84" t="s">
        <v>313</v>
      </c>
      <c r="B84" t="s">
        <v>99</v>
      </c>
      <c r="C84" t="s">
        <v>76</v>
      </c>
      <c r="D84" t="s">
        <v>314</v>
      </c>
      <c r="E84" t="s">
        <v>68</v>
      </c>
      <c r="F84" t="s">
        <v>15</v>
      </c>
      <c r="K84" s="57" t="s">
        <v>315</v>
      </c>
      <c r="L84" s="57" t="s">
        <v>266</v>
      </c>
      <c r="M84" s="57" t="s">
        <v>9</v>
      </c>
      <c r="N84" s="57" t="s">
        <v>316</v>
      </c>
      <c r="O84" s="57" t="s">
        <v>15</v>
      </c>
      <c r="P84" s="57" t="s">
        <v>317</v>
      </c>
    </row>
    <row r="85" spans="1:16" x14ac:dyDescent="0.45">
      <c r="A85" t="s">
        <v>318</v>
      </c>
      <c r="B85" t="s">
        <v>99</v>
      </c>
      <c r="C85" t="s">
        <v>76</v>
      </c>
      <c r="D85" t="s">
        <v>319</v>
      </c>
      <c r="E85" t="s">
        <v>31</v>
      </c>
      <c r="F85" t="s">
        <v>320</v>
      </c>
      <c r="K85" s="57" t="s">
        <v>321</v>
      </c>
      <c r="L85" s="57" t="s">
        <v>266</v>
      </c>
      <c r="M85" s="57" t="s">
        <v>9</v>
      </c>
      <c r="N85" s="57" t="s">
        <v>316</v>
      </c>
      <c r="O85" s="57" t="s">
        <v>15</v>
      </c>
      <c r="P85" s="57" t="s">
        <v>322</v>
      </c>
    </row>
    <row r="86" spans="1:16" x14ac:dyDescent="0.45">
      <c r="A86" t="s">
        <v>318</v>
      </c>
      <c r="B86" t="s">
        <v>99</v>
      </c>
      <c r="C86" t="s">
        <v>76</v>
      </c>
      <c r="D86" t="s">
        <v>319</v>
      </c>
      <c r="E86" t="s">
        <v>31</v>
      </c>
      <c r="F86" t="s">
        <v>15</v>
      </c>
      <c r="K86" s="57" t="s">
        <v>323</v>
      </c>
      <c r="L86" s="57" t="s">
        <v>266</v>
      </c>
      <c r="M86" s="57" t="s">
        <v>9</v>
      </c>
      <c r="N86" s="57" t="s">
        <v>63</v>
      </c>
      <c r="O86" s="57" t="s">
        <v>15</v>
      </c>
      <c r="P86" s="57" t="s">
        <v>324</v>
      </c>
    </row>
    <row r="87" spans="1:16" x14ac:dyDescent="0.45">
      <c r="A87" t="s">
        <v>111</v>
      </c>
      <c r="B87" t="s">
        <v>99</v>
      </c>
      <c r="C87" t="s">
        <v>9</v>
      </c>
      <c r="D87" t="s">
        <v>31</v>
      </c>
      <c r="E87" t="s">
        <v>68</v>
      </c>
      <c r="F87" t="s">
        <v>112</v>
      </c>
      <c r="K87" s="57" t="s">
        <v>325</v>
      </c>
      <c r="L87" s="57" t="s">
        <v>326</v>
      </c>
      <c r="M87" s="57" t="s">
        <v>9</v>
      </c>
      <c r="N87" s="57" t="s">
        <v>153</v>
      </c>
      <c r="O87" s="57" t="s">
        <v>15</v>
      </c>
      <c r="P87" s="57" t="s">
        <v>327</v>
      </c>
    </row>
    <row r="88" spans="1:16" x14ac:dyDescent="0.45">
      <c r="A88" t="s">
        <v>111</v>
      </c>
      <c r="B88" t="s">
        <v>99</v>
      </c>
      <c r="C88" t="s">
        <v>9</v>
      </c>
      <c r="D88" t="s">
        <v>31</v>
      </c>
      <c r="F88" t="s">
        <v>15</v>
      </c>
      <c r="K88" s="57" t="s">
        <v>328</v>
      </c>
      <c r="L88" s="57" t="s">
        <v>326</v>
      </c>
      <c r="M88" s="57" t="s">
        <v>17</v>
      </c>
      <c r="N88" s="57" t="s">
        <v>153</v>
      </c>
      <c r="O88" s="57" t="s">
        <v>15</v>
      </c>
      <c r="P88" s="57" t="s">
        <v>329</v>
      </c>
    </row>
    <row r="89" spans="1:16" x14ac:dyDescent="0.45">
      <c r="A89" t="s">
        <v>113</v>
      </c>
      <c r="B89" t="s">
        <v>114</v>
      </c>
      <c r="C89" t="s">
        <v>17</v>
      </c>
      <c r="D89" t="s">
        <v>44</v>
      </c>
      <c r="E89" t="s">
        <v>330</v>
      </c>
      <c r="F89" t="s">
        <v>331</v>
      </c>
      <c r="K89" s="57" t="s">
        <v>332</v>
      </c>
      <c r="L89" s="57" t="s">
        <v>326</v>
      </c>
      <c r="M89" s="57" t="s">
        <v>9</v>
      </c>
      <c r="N89" s="57" t="s">
        <v>333</v>
      </c>
      <c r="O89" s="57" t="s">
        <v>15</v>
      </c>
      <c r="P89" s="57" t="s">
        <v>334</v>
      </c>
    </row>
    <row r="90" spans="1:16" x14ac:dyDescent="0.45">
      <c r="A90" t="s">
        <v>113</v>
      </c>
      <c r="B90" t="s">
        <v>114</v>
      </c>
      <c r="C90" t="s">
        <v>17</v>
      </c>
      <c r="D90" t="s">
        <v>44</v>
      </c>
      <c r="E90" t="s">
        <v>330</v>
      </c>
      <c r="F90" t="s">
        <v>15</v>
      </c>
      <c r="K90" s="57" t="s">
        <v>335</v>
      </c>
      <c r="L90" s="57" t="s">
        <v>326</v>
      </c>
      <c r="M90" s="57" t="s">
        <v>9</v>
      </c>
      <c r="N90" s="57" t="s">
        <v>333</v>
      </c>
      <c r="O90" s="57" t="s">
        <v>15</v>
      </c>
      <c r="P90" s="57" t="s">
        <v>336</v>
      </c>
    </row>
    <row r="91" spans="1:16" x14ac:dyDescent="0.45">
      <c r="A91" t="s">
        <v>117</v>
      </c>
      <c r="B91" t="s">
        <v>114</v>
      </c>
      <c r="C91" t="s">
        <v>17</v>
      </c>
      <c r="D91" t="s">
        <v>44</v>
      </c>
      <c r="E91" t="s">
        <v>337</v>
      </c>
      <c r="F91" t="s">
        <v>338</v>
      </c>
      <c r="K91" s="57" t="s">
        <v>339</v>
      </c>
      <c r="L91" s="57" t="s">
        <v>326</v>
      </c>
      <c r="M91" s="57" t="s">
        <v>17</v>
      </c>
      <c r="N91" s="57" t="s">
        <v>153</v>
      </c>
      <c r="O91" s="57" t="s">
        <v>15</v>
      </c>
      <c r="P91" s="57" t="s">
        <v>340</v>
      </c>
    </row>
    <row r="92" spans="1:16" x14ac:dyDescent="0.45">
      <c r="A92" t="s">
        <v>117</v>
      </c>
      <c r="B92" t="s">
        <v>114</v>
      </c>
      <c r="C92" t="s">
        <v>17</v>
      </c>
      <c r="D92" t="s">
        <v>44</v>
      </c>
      <c r="E92" t="s">
        <v>337</v>
      </c>
      <c r="F92" t="s">
        <v>15</v>
      </c>
      <c r="K92" s="57" t="s">
        <v>341</v>
      </c>
      <c r="L92" s="57" t="s">
        <v>326</v>
      </c>
      <c r="M92" s="57" t="s">
        <v>17</v>
      </c>
      <c r="N92" s="57" t="s">
        <v>153</v>
      </c>
      <c r="O92" s="57" t="s">
        <v>10</v>
      </c>
      <c r="P92" s="57" t="s">
        <v>342</v>
      </c>
    </row>
    <row r="93" spans="1:16" x14ac:dyDescent="0.45">
      <c r="A93" t="s">
        <v>119</v>
      </c>
      <c r="B93" t="s">
        <v>114</v>
      </c>
      <c r="C93" t="s">
        <v>17</v>
      </c>
      <c r="D93" t="s">
        <v>44</v>
      </c>
      <c r="E93" t="s">
        <v>68</v>
      </c>
      <c r="F93" t="s">
        <v>343</v>
      </c>
      <c r="K93" s="57" t="s">
        <v>344</v>
      </c>
      <c r="L93" s="57" t="s">
        <v>326</v>
      </c>
      <c r="M93" s="57" t="s">
        <v>9</v>
      </c>
      <c r="N93" s="57" t="s">
        <v>153</v>
      </c>
      <c r="O93" s="57" t="s">
        <v>31</v>
      </c>
      <c r="P93" s="57" t="s">
        <v>345</v>
      </c>
    </row>
    <row r="94" spans="1:16" x14ac:dyDescent="0.45">
      <c r="A94" t="s">
        <v>119</v>
      </c>
      <c r="B94" t="s">
        <v>114</v>
      </c>
      <c r="C94" t="s">
        <v>17</v>
      </c>
      <c r="D94" t="s">
        <v>44</v>
      </c>
      <c r="F94" t="s">
        <v>15</v>
      </c>
      <c r="K94" s="57" t="s">
        <v>346</v>
      </c>
      <c r="L94" s="57" t="s">
        <v>326</v>
      </c>
      <c r="M94" s="57" t="s">
        <v>9</v>
      </c>
      <c r="N94" s="57" t="s">
        <v>153</v>
      </c>
      <c r="O94" s="57" t="s">
        <v>31</v>
      </c>
      <c r="P94" s="57" t="s">
        <v>347</v>
      </c>
    </row>
    <row r="95" spans="1:16" x14ac:dyDescent="0.45">
      <c r="A95" t="s">
        <v>123</v>
      </c>
      <c r="B95" t="s">
        <v>114</v>
      </c>
      <c r="C95" t="s">
        <v>76</v>
      </c>
      <c r="D95" t="s">
        <v>124</v>
      </c>
      <c r="E95" t="s">
        <v>348</v>
      </c>
      <c r="F95" t="s">
        <v>349</v>
      </c>
      <c r="K95" s="57" t="s">
        <v>350</v>
      </c>
      <c r="L95" s="57" t="s">
        <v>326</v>
      </c>
      <c r="M95" s="57" t="s">
        <v>9</v>
      </c>
      <c r="N95" s="57" t="s">
        <v>153</v>
      </c>
      <c r="O95" s="57" t="s">
        <v>15</v>
      </c>
      <c r="P95" s="57" t="s">
        <v>351</v>
      </c>
    </row>
    <row r="96" spans="1:16" x14ac:dyDescent="0.45">
      <c r="A96" t="s">
        <v>123</v>
      </c>
      <c r="B96" t="s">
        <v>114</v>
      </c>
      <c r="C96" t="s">
        <v>76</v>
      </c>
      <c r="D96" t="s">
        <v>124</v>
      </c>
      <c r="E96" t="s">
        <v>348</v>
      </c>
      <c r="F96" t="s">
        <v>15</v>
      </c>
      <c r="K96" s="57" t="s">
        <v>352</v>
      </c>
      <c r="L96" s="57" t="s">
        <v>326</v>
      </c>
      <c r="M96" s="57" t="s">
        <v>9</v>
      </c>
      <c r="N96" s="57" t="s">
        <v>63</v>
      </c>
      <c r="O96" s="57" t="s">
        <v>153</v>
      </c>
      <c r="P96" s="57" t="s">
        <v>353</v>
      </c>
    </row>
    <row r="97" spans="1:16" x14ac:dyDescent="0.45">
      <c r="A97" t="s">
        <v>129</v>
      </c>
      <c r="B97" t="s">
        <v>114</v>
      </c>
      <c r="C97" t="s">
        <v>76</v>
      </c>
      <c r="D97" t="s">
        <v>354</v>
      </c>
      <c r="E97" t="s">
        <v>355</v>
      </c>
      <c r="F97" t="s">
        <v>15</v>
      </c>
      <c r="K97" s="57" t="s">
        <v>356</v>
      </c>
      <c r="L97" s="57" t="s">
        <v>326</v>
      </c>
      <c r="M97" s="57" t="s">
        <v>9</v>
      </c>
      <c r="N97" s="57" t="s">
        <v>357</v>
      </c>
      <c r="O97" s="57" t="s">
        <v>15</v>
      </c>
      <c r="P97" s="57" t="s">
        <v>358</v>
      </c>
    </row>
    <row r="98" spans="1:16" x14ac:dyDescent="0.45">
      <c r="A98" t="s">
        <v>137</v>
      </c>
      <c r="B98" t="s">
        <v>114</v>
      </c>
      <c r="C98" t="s">
        <v>76</v>
      </c>
      <c r="D98" t="s">
        <v>354</v>
      </c>
      <c r="E98" t="s">
        <v>355</v>
      </c>
      <c r="F98" t="s">
        <v>15</v>
      </c>
      <c r="K98" s="57" t="s">
        <v>359</v>
      </c>
      <c r="L98" s="57" t="s">
        <v>326</v>
      </c>
      <c r="M98" s="57" t="s">
        <v>17</v>
      </c>
      <c r="N98" s="57" t="s">
        <v>153</v>
      </c>
      <c r="O98" s="57" t="s">
        <v>15</v>
      </c>
      <c r="P98" s="57" t="s">
        <v>360</v>
      </c>
    </row>
    <row r="99" spans="1:16" x14ac:dyDescent="0.45">
      <c r="A99" t="s">
        <v>139</v>
      </c>
      <c r="B99" t="s">
        <v>114</v>
      </c>
      <c r="C99" t="s">
        <v>76</v>
      </c>
      <c r="D99" t="s">
        <v>361</v>
      </c>
      <c r="E99" t="s">
        <v>31</v>
      </c>
      <c r="F99" t="s">
        <v>15</v>
      </c>
      <c r="K99" s="57" t="s">
        <v>362</v>
      </c>
      <c r="L99" s="57" t="s">
        <v>363</v>
      </c>
      <c r="M99" s="57" t="s">
        <v>9</v>
      </c>
      <c r="N99" s="57" t="s">
        <v>82</v>
      </c>
      <c r="O99" s="57" t="s">
        <v>364</v>
      </c>
      <c r="P99" s="57" t="s">
        <v>365</v>
      </c>
    </row>
    <row r="100" spans="1:16" x14ac:dyDescent="0.45">
      <c r="A100" t="s">
        <v>144</v>
      </c>
      <c r="B100" t="s">
        <v>114</v>
      </c>
      <c r="C100" t="s">
        <v>76</v>
      </c>
      <c r="D100" t="s">
        <v>366</v>
      </c>
      <c r="E100" t="s">
        <v>367</v>
      </c>
      <c r="F100" t="s">
        <v>15</v>
      </c>
      <c r="K100" s="57" t="s">
        <v>368</v>
      </c>
      <c r="L100" s="57" t="s">
        <v>363</v>
      </c>
      <c r="M100" s="57" t="s">
        <v>9</v>
      </c>
      <c r="N100" s="57" t="s">
        <v>333</v>
      </c>
      <c r="O100" s="57" t="s">
        <v>89</v>
      </c>
      <c r="P100" s="57" t="s">
        <v>369</v>
      </c>
    </row>
    <row r="101" spans="1:16" x14ac:dyDescent="0.45">
      <c r="A101" t="s">
        <v>370</v>
      </c>
      <c r="B101" t="s">
        <v>149</v>
      </c>
      <c r="C101" t="s">
        <v>17</v>
      </c>
      <c r="D101" t="s">
        <v>31</v>
      </c>
      <c r="E101" t="s">
        <v>371</v>
      </c>
      <c r="F101" t="s">
        <v>15</v>
      </c>
      <c r="K101" s="57" t="s">
        <v>372</v>
      </c>
      <c r="L101" s="57" t="s">
        <v>363</v>
      </c>
      <c r="M101" s="57" t="s">
        <v>9</v>
      </c>
      <c r="N101" s="57" t="s">
        <v>14</v>
      </c>
      <c r="O101" s="57" t="s">
        <v>373</v>
      </c>
      <c r="P101" s="57" t="s">
        <v>374</v>
      </c>
    </row>
    <row r="102" spans="1:16" x14ac:dyDescent="0.45">
      <c r="A102" t="s">
        <v>375</v>
      </c>
      <c r="B102" t="s">
        <v>149</v>
      </c>
      <c r="C102" t="s">
        <v>17</v>
      </c>
      <c r="D102" t="s">
        <v>31</v>
      </c>
      <c r="E102" t="s">
        <v>376</v>
      </c>
      <c r="F102" t="s">
        <v>15</v>
      </c>
      <c r="K102" s="57" t="s">
        <v>377</v>
      </c>
      <c r="L102" s="57" t="s">
        <v>363</v>
      </c>
      <c r="M102" s="57" t="s">
        <v>9</v>
      </c>
      <c r="N102" s="57" t="s">
        <v>14</v>
      </c>
      <c r="O102" s="57" t="s">
        <v>373</v>
      </c>
      <c r="P102" s="57" t="s">
        <v>378</v>
      </c>
    </row>
    <row r="103" spans="1:16" x14ac:dyDescent="0.45">
      <c r="A103" t="s">
        <v>148</v>
      </c>
      <c r="B103" t="s">
        <v>149</v>
      </c>
      <c r="C103" t="s">
        <v>17</v>
      </c>
      <c r="D103" t="s">
        <v>150</v>
      </c>
      <c r="E103" t="s">
        <v>31</v>
      </c>
      <c r="F103" t="s">
        <v>151</v>
      </c>
      <c r="K103" s="57" t="s">
        <v>379</v>
      </c>
      <c r="L103" s="57" t="s">
        <v>363</v>
      </c>
      <c r="M103" s="57" t="s">
        <v>9</v>
      </c>
      <c r="N103" s="57" t="s">
        <v>380</v>
      </c>
      <c r="O103" s="57" t="s">
        <v>381</v>
      </c>
      <c r="P103" s="57" t="s">
        <v>382</v>
      </c>
    </row>
    <row r="104" spans="1:16" x14ac:dyDescent="0.45">
      <c r="A104" t="s">
        <v>148</v>
      </c>
      <c r="B104" t="s">
        <v>149</v>
      </c>
      <c r="C104" t="s">
        <v>17</v>
      </c>
      <c r="D104" t="s">
        <v>150</v>
      </c>
      <c r="E104" t="s">
        <v>31</v>
      </c>
      <c r="F104" t="s">
        <v>15</v>
      </c>
      <c r="K104" s="57" t="s">
        <v>383</v>
      </c>
      <c r="L104" s="57" t="s">
        <v>363</v>
      </c>
      <c r="M104" s="57" t="s">
        <v>9</v>
      </c>
      <c r="N104" s="57" t="s">
        <v>82</v>
      </c>
      <c r="O104" s="57" t="s">
        <v>15</v>
      </c>
      <c r="P104" s="57" t="s">
        <v>384</v>
      </c>
    </row>
    <row r="105" spans="1:16" x14ac:dyDescent="0.45">
      <c r="A105" t="s">
        <v>152</v>
      </c>
      <c r="B105" t="s">
        <v>149</v>
      </c>
      <c r="C105" t="s">
        <v>9</v>
      </c>
      <c r="D105" t="s">
        <v>153</v>
      </c>
      <c r="E105" t="s">
        <v>68</v>
      </c>
      <c r="F105" t="s">
        <v>154</v>
      </c>
      <c r="K105" s="57" t="s">
        <v>385</v>
      </c>
      <c r="L105" s="57" t="s">
        <v>363</v>
      </c>
      <c r="M105" s="57" t="s">
        <v>9</v>
      </c>
      <c r="N105" s="57" t="s">
        <v>82</v>
      </c>
      <c r="O105" s="57" t="s">
        <v>15</v>
      </c>
      <c r="P105" s="57" t="s">
        <v>386</v>
      </c>
    </row>
    <row r="106" spans="1:16" x14ac:dyDescent="0.45">
      <c r="A106" t="s">
        <v>155</v>
      </c>
      <c r="B106" t="s">
        <v>149</v>
      </c>
      <c r="C106" t="s">
        <v>9</v>
      </c>
      <c r="D106" t="s">
        <v>387</v>
      </c>
      <c r="E106" t="s">
        <v>157</v>
      </c>
      <c r="F106" t="s">
        <v>388</v>
      </c>
      <c r="K106" s="57" t="s">
        <v>389</v>
      </c>
      <c r="L106" s="57" t="s">
        <v>363</v>
      </c>
      <c r="M106" s="57" t="s">
        <v>9</v>
      </c>
      <c r="N106" s="57" t="s">
        <v>82</v>
      </c>
      <c r="O106" s="57" t="s">
        <v>15</v>
      </c>
      <c r="P106" s="57" t="s">
        <v>390</v>
      </c>
    </row>
    <row r="107" spans="1:16" x14ac:dyDescent="0.45">
      <c r="A107" t="s">
        <v>155</v>
      </c>
      <c r="B107" t="s">
        <v>149</v>
      </c>
      <c r="C107" t="s">
        <v>9</v>
      </c>
      <c r="D107" t="s">
        <v>387</v>
      </c>
      <c r="E107" t="s">
        <v>157</v>
      </c>
      <c r="F107" t="s">
        <v>15</v>
      </c>
      <c r="K107" s="57" t="s">
        <v>391</v>
      </c>
      <c r="L107" s="57" t="s">
        <v>363</v>
      </c>
      <c r="M107" s="57" t="s">
        <v>9</v>
      </c>
      <c r="N107" s="57" t="s">
        <v>82</v>
      </c>
      <c r="O107" s="57" t="s">
        <v>15</v>
      </c>
      <c r="P107" s="57" t="s">
        <v>392</v>
      </c>
    </row>
    <row r="108" spans="1:16" x14ac:dyDescent="0.45">
      <c r="A108" t="s">
        <v>160</v>
      </c>
      <c r="B108" t="s">
        <v>149</v>
      </c>
      <c r="C108" t="s">
        <v>9</v>
      </c>
      <c r="D108" t="s">
        <v>153</v>
      </c>
      <c r="E108" t="s">
        <v>68</v>
      </c>
      <c r="F108" t="s">
        <v>161</v>
      </c>
      <c r="K108" s="57" t="s">
        <v>393</v>
      </c>
      <c r="L108" s="57" t="s">
        <v>363</v>
      </c>
      <c r="M108" s="57" t="s">
        <v>9</v>
      </c>
      <c r="N108" s="57" t="s">
        <v>82</v>
      </c>
      <c r="O108" s="57" t="s">
        <v>15</v>
      </c>
      <c r="P108" s="57" t="s">
        <v>394</v>
      </c>
    </row>
    <row r="109" spans="1:16" x14ac:dyDescent="0.45">
      <c r="A109" t="s">
        <v>160</v>
      </c>
      <c r="B109" t="s">
        <v>149</v>
      </c>
      <c r="C109" t="s">
        <v>9</v>
      </c>
      <c r="D109" t="s">
        <v>153</v>
      </c>
      <c r="F109" t="s">
        <v>15</v>
      </c>
      <c r="K109" s="57" t="s">
        <v>395</v>
      </c>
      <c r="L109" s="57" t="s">
        <v>363</v>
      </c>
      <c r="M109" s="57" t="s">
        <v>9</v>
      </c>
      <c r="N109" s="57" t="s">
        <v>82</v>
      </c>
      <c r="O109" s="57" t="s">
        <v>396</v>
      </c>
      <c r="P109" s="57" t="s">
        <v>397</v>
      </c>
    </row>
    <row r="110" spans="1:16" x14ac:dyDescent="0.45">
      <c r="A110" t="s">
        <v>398</v>
      </c>
      <c r="B110" t="s">
        <v>149</v>
      </c>
      <c r="C110" t="s">
        <v>9</v>
      </c>
      <c r="D110" t="s">
        <v>399</v>
      </c>
      <c r="E110" t="s">
        <v>68</v>
      </c>
      <c r="F110" t="s">
        <v>400</v>
      </c>
      <c r="K110" s="57" t="s">
        <v>401</v>
      </c>
      <c r="L110" s="57" t="s">
        <v>363</v>
      </c>
      <c r="M110" s="57" t="s">
        <v>9</v>
      </c>
      <c r="N110" s="57" t="s">
        <v>402</v>
      </c>
      <c r="O110" s="57" t="s">
        <v>403</v>
      </c>
      <c r="P110" s="57" t="s">
        <v>404</v>
      </c>
    </row>
    <row r="111" spans="1:16" x14ac:dyDescent="0.45">
      <c r="A111" t="s">
        <v>398</v>
      </c>
      <c r="B111" t="s">
        <v>149</v>
      </c>
      <c r="C111" t="s">
        <v>9</v>
      </c>
      <c r="D111" t="s">
        <v>399</v>
      </c>
      <c r="F111" t="s">
        <v>15</v>
      </c>
      <c r="K111" s="57" t="s">
        <v>405</v>
      </c>
      <c r="L111" s="57" t="s">
        <v>363</v>
      </c>
      <c r="M111" s="57" t="s">
        <v>9</v>
      </c>
      <c r="N111" s="57" t="s">
        <v>402</v>
      </c>
      <c r="O111" s="57" t="s">
        <v>403</v>
      </c>
      <c r="P111" s="57" t="s">
        <v>406</v>
      </c>
    </row>
    <row r="112" spans="1:16" x14ac:dyDescent="0.45">
      <c r="A112" t="s">
        <v>407</v>
      </c>
      <c r="B112" t="s">
        <v>149</v>
      </c>
      <c r="C112" t="s">
        <v>17</v>
      </c>
      <c r="D112" t="s">
        <v>408</v>
      </c>
      <c r="E112" t="s">
        <v>31</v>
      </c>
      <c r="F112" t="s">
        <v>409</v>
      </c>
      <c r="K112" s="57" t="s">
        <v>410</v>
      </c>
      <c r="L112" s="57" t="s">
        <v>363</v>
      </c>
      <c r="M112" s="57" t="s">
        <v>9</v>
      </c>
      <c r="N112" s="57" t="s">
        <v>411</v>
      </c>
      <c r="O112" s="57" t="s">
        <v>15</v>
      </c>
      <c r="P112" s="57" t="s">
        <v>412</v>
      </c>
    </row>
    <row r="113" spans="1:16" x14ac:dyDescent="0.45">
      <c r="A113" t="s">
        <v>407</v>
      </c>
      <c r="B113" t="s">
        <v>149</v>
      </c>
      <c r="C113" t="s">
        <v>17</v>
      </c>
      <c r="D113" t="s">
        <v>408</v>
      </c>
      <c r="E113" t="s">
        <v>31</v>
      </c>
      <c r="F113" t="s">
        <v>15</v>
      </c>
      <c r="K113" s="57" t="s">
        <v>413</v>
      </c>
      <c r="L113" s="57" t="s">
        <v>363</v>
      </c>
      <c r="M113" s="57" t="s">
        <v>9</v>
      </c>
      <c r="N113" s="57" t="s">
        <v>82</v>
      </c>
      <c r="O113" s="57" t="s">
        <v>31</v>
      </c>
      <c r="P113" s="57" t="s">
        <v>414</v>
      </c>
    </row>
    <row r="114" spans="1:16" x14ac:dyDescent="0.45">
      <c r="A114" t="s">
        <v>162</v>
      </c>
      <c r="B114" t="s">
        <v>149</v>
      </c>
      <c r="C114" t="s">
        <v>9</v>
      </c>
      <c r="D114" t="s">
        <v>153</v>
      </c>
      <c r="E114" t="s">
        <v>68</v>
      </c>
      <c r="F114" t="s">
        <v>163</v>
      </c>
      <c r="K114" s="57" t="s">
        <v>415</v>
      </c>
      <c r="L114" s="57" t="s">
        <v>363</v>
      </c>
      <c r="M114" s="57" t="s">
        <v>9</v>
      </c>
      <c r="N114" s="57" t="s">
        <v>82</v>
      </c>
      <c r="O114" s="57" t="s">
        <v>31</v>
      </c>
      <c r="P114" s="57" t="s">
        <v>416</v>
      </c>
    </row>
    <row r="115" spans="1:16" x14ac:dyDescent="0.45">
      <c r="A115" t="s">
        <v>162</v>
      </c>
      <c r="B115" t="s">
        <v>149</v>
      </c>
      <c r="C115" t="s">
        <v>9</v>
      </c>
      <c r="D115" t="s">
        <v>153</v>
      </c>
      <c r="F115" t="s">
        <v>15</v>
      </c>
      <c r="K115" s="57" t="s">
        <v>417</v>
      </c>
      <c r="L115" s="57" t="s">
        <v>363</v>
      </c>
      <c r="M115" s="57" t="s">
        <v>9</v>
      </c>
      <c r="N115" s="57" t="s">
        <v>418</v>
      </c>
      <c r="O115" s="57" t="s">
        <v>15</v>
      </c>
      <c r="P115" s="57" t="s">
        <v>419</v>
      </c>
    </row>
    <row r="116" spans="1:16" x14ac:dyDescent="0.45">
      <c r="A116" t="s">
        <v>420</v>
      </c>
      <c r="B116" t="s">
        <v>149</v>
      </c>
      <c r="C116" t="s">
        <v>17</v>
      </c>
      <c r="D116" t="s">
        <v>421</v>
      </c>
      <c r="E116" t="s">
        <v>68</v>
      </c>
      <c r="F116" t="s">
        <v>15</v>
      </c>
      <c r="K116" s="57" t="s">
        <v>422</v>
      </c>
      <c r="L116" s="57" t="s">
        <v>363</v>
      </c>
      <c r="M116" s="57" t="s">
        <v>9</v>
      </c>
      <c r="N116" s="57" t="s">
        <v>423</v>
      </c>
      <c r="O116" s="57" t="s">
        <v>15</v>
      </c>
      <c r="P116" s="57" t="s">
        <v>424</v>
      </c>
    </row>
    <row r="117" spans="1:16" x14ac:dyDescent="0.45">
      <c r="A117" t="s">
        <v>164</v>
      </c>
      <c r="B117" t="s">
        <v>165</v>
      </c>
      <c r="C117" t="s">
        <v>9</v>
      </c>
      <c r="D117" t="s">
        <v>153</v>
      </c>
      <c r="E117" t="s">
        <v>31</v>
      </c>
      <c r="F117" t="s">
        <v>166</v>
      </c>
      <c r="K117" s="57" t="s">
        <v>425</v>
      </c>
      <c r="L117" s="57" t="s">
        <v>363</v>
      </c>
      <c r="M117" s="57" t="s">
        <v>9</v>
      </c>
      <c r="N117" s="57" t="s">
        <v>63</v>
      </c>
      <c r="O117" s="57" t="s">
        <v>15</v>
      </c>
      <c r="P117" s="57" t="s">
        <v>426</v>
      </c>
    </row>
    <row r="118" spans="1:16" x14ac:dyDescent="0.45">
      <c r="A118" t="s">
        <v>164</v>
      </c>
      <c r="B118" t="s">
        <v>165</v>
      </c>
      <c r="C118" t="s">
        <v>9</v>
      </c>
      <c r="D118" t="s">
        <v>153</v>
      </c>
      <c r="E118" t="s">
        <v>31</v>
      </c>
      <c r="F118" t="s">
        <v>15</v>
      </c>
      <c r="K118" s="57" t="s">
        <v>427</v>
      </c>
      <c r="L118" s="57" t="s">
        <v>363</v>
      </c>
      <c r="M118" s="57" t="s">
        <v>17</v>
      </c>
      <c r="N118" s="57" t="s">
        <v>82</v>
      </c>
      <c r="O118" s="57" t="s">
        <v>15</v>
      </c>
      <c r="P118" s="57" t="s">
        <v>428</v>
      </c>
    </row>
    <row r="119" spans="1:16" x14ac:dyDescent="0.45">
      <c r="A119" t="s">
        <v>170</v>
      </c>
      <c r="B119" t="s">
        <v>165</v>
      </c>
      <c r="C119" t="s">
        <v>9</v>
      </c>
      <c r="D119" t="s">
        <v>387</v>
      </c>
      <c r="E119" t="s">
        <v>157</v>
      </c>
      <c r="F119" t="s">
        <v>429</v>
      </c>
      <c r="K119" s="57" t="s">
        <v>430</v>
      </c>
      <c r="L119" s="57" t="s">
        <v>363</v>
      </c>
      <c r="M119" s="57" t="s">
        <v>9</v>
      </c>
      <c r="N119" s="57" t="s">
        <v>82</v>
      </c>
      <c r="O119" s="57" t="s">
        <v>15</v>
      </c>
      <c r="P119" s="57" t="s">
        <v>431</v>
      </c>
    </row>
    <row r="120" spans="1:16" x14ac:dyDescent="0.45">
      <c r="A120" t="s">
        <v>170</v>
      </c>
      <c r="B120" t="s">
        <v>165</v>
      </c>
      <c r="C120" t="s">
        <v>9</v>
      </c>
      <c r="D120" t="s">
        <v>387</v>
      </c>
      <c r="E120" t="s">
        <v>157</v>
      </c>
      <c r="F120" t="s">
        <v>15</v>
      </c>
      <c r="K120" s="57" t="s">
        <v>432</v>
      </c>
      <c r="L120" s="57" t="s">
        <v>433</v>
      </c>
      <c r="M120" s="57" t="s">
        <v>17</v>
      </c>
      <c r="N120" s="57" t="s">
        <v>192</v>
      </c>
      <c r="O120" s="57" t="s">
        <v>63</v>
      </c>
      <c r="P120" s="57" t="s">
        <v>434</v>
      </c>
    </row>
    <row r="121" spans="1:16" x14ac:dyDescent="0.45">
      <c r="A121" t="s">
        <v>172</v>
      </c>
      <c r="B121" t="s">
        <v>165</v>
      </c>
      <c r="C121" t="s">
        <v>9</v>
      </c>
      <c r="D121" t="s">
        <v>153</v>
      </c>
      <c r="E121" t="s">
        <v>435</v>
      </c>
      <c r="F121" t="s">
        <v>174</v>
      </c>
      <c r="K121" s="57" t="s">
        <v>436</v>
      </c>
      <c r="L121" s="57" t="s">
        <v>433</v>
      </c>
      <c r="M121" s="57" t="s">
        <v>76</v>
      </c>
      <c r="N121" s="57" t="s">
        <v>14</v>
      </c>
      <c r="O121" s="57" t="s">
        <v>437</v>
      </c>
      <c r="P121" s="57" t="s">
        <v>438</v>
      </c>
    </row>
    <row r="122" spans="1:16" x14ac:dyDescent="0.45">
      <c r="A122" t="s">
        <v>172</v>
      </c>
      <c r="B122" t="s">
        <v>165</v>
      </c>
      <c r="C122" t="s">
        <v>9</v>
      </c>
      <c r="D122" t="s">
        <v>153</v>
      </c>
      <c r="E122" t="s">
        <v>435</v>
      </c>
      <c r="F122" t="s">
        <v>15</v>
      </c>
      <c r="K122" s="57" t="s">
        <v>439</v>
      </c>
      <c r="L122" s="57" t="s">
        <v>433</v>
      </c>
      <c r="M122" s="57" t="s">
        <v>9</v>
      </c>
      <c r="N122" s="57" t="s">
        <v>192</v>
      </c>
      <c r="O122" s="57" t="s">
        <v>440</v>
      </c>
      <c r="P122" s="57" t="s">
        <v>441</v>
      </c>
    </row>
    <row r="123" spans="1:16" x14ac:dyDescent="0.45">
      <c r="A123" t="s">
        <v>177</v>
      </c>
      <c r="B123" t="s">
        <v>165</v>
      </c>
      <c r="C123" t="s">
        <v>9</v>
      </c>
      <c r="D123" t="s">
        <v>178</v>
      </c>
      <c r="E123" t="s">
        <v>442</v>
      </c>
      <c r="F123" t="s">
        <v>180</v>
      </c>
      <c r="K123" s="57" t="s">
        <v>443</v>
      </c>
      <c r="L123" s="57" t="s">
        <v>433</v>
      </c>
      <c r="M123" s="57" t="s">
        <v>17</v>
      </c>
      <c r="N123" s="57" t="s">
        <v>192</v>
      </c>
      <c r="O123" s="57" t="s">
        <v>444</v>
      </c>
      <c r="P123" s="57" t="s">
        <v>445</v>
      </c>
    </row>
    <row r="124" spans="1:16" x14ac:dyDescent="0.45">
      <c r="A124" t="s">
        <v>177</v>
      </c>
      <c r="B124" t="s">
        <v>165</v>
      </c>
      <c r="C124" t="s">
        <v>9</v>
      </c>
      <c r="D124" t="s">
        <v>178</v>
      </c>
      <c r="E124" t="s">
        <v>442</v>
      </c>
      <c r="F124" t="s">
        <v>15</v>
      </c>
      <c r="K124" s="57" t="s">
        <v>446</v>
      </c>
      <c r="L124" s="57" t="s">
        <v>433</v>
      </c>
      <c r="M124" s="57" t="s">
        <v>17</v>
      </c>
      <c r="N124" s="57" t="s">
        <v>447</v>
      </c>
      <c r="O124" s="57" t="s">
        <v>63</v>
      </c>
      <c r="P124" s="57" t="s">
        <v>448</v>
      </c>
    </row>
    <row r="125" spans="1:16" x14ac:dyDescent="0.45">
      <c r="A125" t="s">
        <v>181</v>
      </c>
      <c r="B125" t="s">
        <v>165</v>
      </c>
      <c r="C125" t="s">
        <v>9</v>
      </c>
      <c r="D125" t="s">
        <v>387</v>
      </c>
      <c r="E125" t="s">
        <v>68</v>
      </c>
      <c r="F125" t="s">
        <v>449</v>
      </c>
      <c r="K125" s="57" t="s">
        <v>450</v>
      </c>
      <c r="L125" s="57" t="s">
        <v>433</v>
      </c>
      <c r="M125" s="57" t="s">
        <v>451</v>
      </c>
      <c r="N125" s="57" t="s">
        <v>192</v>
      </c>
      <c r="O125" s="57" t="s">
        <v>63</v>
      </c>
      <c r="P125" s="57" t="s">
        <v>452</v>
      </c>
    </row>
    <row r="126" spans="1:16" x14ac:dyDescent="0.45">
      <c r="A126" t="s">
        <v>181</v>
      </c>
      <c r="B126" t="s">
        <v>165</v>
      </c>
      <c r="C126" t="s">
        <v>9</v>
      </c>
      <c r="D126" t="s">
        <v>387</v>
      </c>
      <c r="F126" t="s">
        <v>15</v>
      </c>
      <c r="K126" s="57" t="s">
        <v>453</v>
      </c>
      <c r="L126" s="57" t="s">
        <v>433</v>
      </c>
      <c r="M126" s="57" t="s">
        <v>17</v>
      </c>
      <c r="N126" s="57" t="s">
        <v>192</v>
      </c>
      <c r="O126" s="57" t="s">
        <v>454</v>
      </c>
      <c r="P126" s="57" t="s">
        <v>455</v>
      </c>
    </row>
    <row r="127" spans="1:16" x14ac:dyDescent="0.45">
      <c r="A127" t="s">
        <v>185</v>
      </c>
      <c r="B127" t="s">
        <v>165</v>
      </c>
      <c r="C127" t="s">
        <v>9</v>
      </c>
      <c r="D127" t="s">
        <v>153</v>
      </c>
      <c r="E127" t="s">
        <v>31</v>
      </c>
      <c r="F127" t="s">
        <v>186</v>
      </c>
      <c r="K127" s="57" t="s">
        <v>456</v>
      </c>
      <c r="L127" s="57" t="s">
        <v>433</v>
      </c>
      <c r="M127" s="57" t="s">
        <v>76</v>
      </c>
      <c r="N127" s="57" t="s">
        <v>192</v>
      </c>
      <c r="O127" s="57" t="s">
        <v>457</v>
      </c>
      <c r="P127" s="57" t="s">
        <v>458</v>
      </c>
    </row>
    <row r="128" spans="1:16" x14ac:dyDescent="0.45">
      <c r="A128" t="s">
        <v>185</v>
      </c>
      <c r="B128" t="s">
        <v>165</v>
      </c>
      <c r="C128" t="s">
        <v>9</v>
      </c>
      <c r="D128" t="s">
        <v>153</v>
      </c>
      <c r="E128" t="s">
        <v>31</v>
      </c>
      <c r="F128" t="s">
        <v>15</v>
      </c>
      <c r="K128" s="57" t="s">
        <v>459</v>
      </c>
      <c r="L128" s="57" t="s">
        <v>433</v>
      </c>
      <c r="M128" s="57" t="s">
        <v>17</v>
      </c>
      <c r="N128" s="57" t="s">
        <v>192</v>
      </c>
      <c r="O128" s="57" t="s">
        <v>460</v>
      </c>
      <c r="P128" s="57" t="s">
        <v>461</v>
      </c>
    </row>
    <row r="129" spans="1:16" x14ac:dyDescent="0.45">
      <c r="A129" t="s">
        <v>187</v>
      </c>
      <c r="B129" t="s">
        <v>165</v>
      </c>
      <c r="C129" t="s">
        <v>9</v>
      </c>
      <c r="D129" t="s">
        <v>188</v>
      </c>
      <c r="E129" t="s">
        <v>462</v>
      </c>
      <c r="F129" t="s">
        <v>190</v>
      </c>
      <c r="K129" s="57" t="s">
        <v>463</v>
      </c>
      <c r="L129" s="57" t="s">
        <v>433</v>
      </c>
      <c r="M129" s="57" t="s">
        <v>9</v>
      </c>
      <c r="N129" s="57" t="s">
        <v>63</v>
      </c>
      <c r="O129" s="57" t="s">
        <v>192</v>
      </c>
      <c r="P129" s="57" t="s">
        <v>464</v>
      </c>
    </row>
    <row r="130" spans="1:16" x14ac:dyDescent="0.45">
      <c r="A130" t="s">
        <v>187</v>
      </c>
      <c r="B130" t="s">
        <v>165</v>
      </c>
      <c r="C130" t="s">
        <v>9</v>
      </c>
      <c r="D130" t="s">
        <v>188</v>
      </c>
      <c r="E130" t="s">
        <v>462</v>
      </c>
      <c r="F130" t="s">
        <v>15</v>
      </c>
      <c r="K130" s="57" t="s">
        <v>465</v>
      </c>
      <c r="L130" s="57" t="s">
        <v>433</v>
      </c>
      <c r="M130" s="57" t="s">
        <v>17</v>
      </c>
      <c r="N130" s="57" t="s">
        <v>192</v>
      </c>
      <c r="O130" s="57" t="s">
        <v>63</v>
      </c>
      <c r="P130" s="57" t="s">
        <v>466</v>
      </c>
    </row>
    <row r="131" spans="1:16" x14ac:dyDescent="0.45">
      <c r="A131" t="s">
        <v>193</v>
      </c>
      <c r="B131" t="s">
        <v>165</v>
      </c>
      <c r="C131" t="s">
        <v>9</v>
      </c>
      <c r="D131" t="s">
        <v>194</v>
      </c>
      <c r="E131" t="s">
        <v>442</v>
      </c>
      <c r="F131" t="s">
        <v>195</v>
      </c>
      <c r="K131" s="57" t="s">
        <v>467</v>
      </c>
      <c r="L131" s="57" t="s">
        <v>468</v>
      </c>
      <c r="M131" s="57" t="s">
        <v>17</v>
      </c>
      <c r="N131" s="57" t="s">
        <v>469</v>
      </c>
      <c r="O131" s="57" t="s">
        <v>105</v>
      </c>
      <c r="P131" s="57" t="s">
        <v>470</v>
      </c>
    </row>
    <row r="132" spans="1:16" x14ac:dyDescent="0.45">
      <c r="A132" t="s">
        <v>193</v>
      </c>
      <c r="B132" t="s">
        <v>165</v>
      </c>
      <c r="C132" t="s">
        <v>9</v>
      </c>
      <c r="D132" t="s">
        <v>194</v>
      </c>
      <c r="E132" t="s">
        <v>442</v>
      </c>
      <c r="F132" t="s">
        <v>15</v>
      </c>
      <c r="K132" s="57" t="s">
        <v>471</v>
      </c>
      <c r="L132" s="57" t="s">
        <v>468</v>
      </c>
      <c r="M132" s="57" t="s">
        <v>17</v>
      </c>
      <c r="N132" s="57" t="s">
        <v>472</v>
      </c>
      <c r="O132" s="57" t="s">
        <v>473</v>
      </c>
      <c r="P132" s="57" t="s">
        <v>474</v>
      </c>
    </row>
    <row r="133" spans="1:16" x14ac:dyDescent="0.45">
      <c r="A133" t="s">
        <v>475</v>
      </c>
      <c r="B133" t="s">
        <v>165</v>
      </c>
      <c r="C133" t="s">
        <v>17</v>
      </c>
      <c r="D133" t="s">
        <v>476</v>
      </c>
      <c r="E133" t="s">
        <v>31</v>
      </c>
      <c r="F133" t="s">
        <v>15</v>
      </c>
      <c r="K133" s="57" t="s">
        <v>477</v>
      </c>
      <c r="L133" s="57" t="s">
        <v>468</v>
      </c>
      <c r="M133" s="57" t="s">
        <v>17</v>
      </c>
      <c r="N133" s="57" t="s">
        <v>14</v>
      </c>
      <c r="O133" s="57" t="s">
        <v>478</v>
      </c>
      <c r="P133" s="57" t="s">
        <v>479</v>
      </c>
    </row>
    <row r="134" spans="1:16" x14ac:dyDescent="0.45">
      <c r="A134" t="s">
        <v>480</v>
      </c>
      <c r="B134" t="s">
        <v>165</v>
      </c>
      <c r="C134" t="s">
        <v>17</v>
      </c>
      <c r="D134" t="s">
        <v>188</v>
      </c>
      <c r="E134" t="s">
        <v>31</v>
      </c>
      <c r="F134" t="s">
        <v>15</v>
      </c>
      <c r="K134" s="57" t="s">
        <v>481</v>
      </c>
      <c r="L134" s="57" t="s">
        <v>468</v>
      </c>
      <c r="M134" s="57" t="s">
        <v>17</v>
      </c>
      <c r="N134" s="57" t="s">
        <v>14</v>
      </c>
      <c r="O134" s="57" t="s">
        <v>403</v>
      </c>
      <c r="P134" s="57" t="s">
        <v>482</v>
      </c>
    </row>
    <row r="135" spans="1:16" x14ac:dyDescent="0.45">
      <c r="A135" t="s">
        <v>483</v>
      </c>
      <c r="B135" t="s">
        <v>165</v>
      </c>
      <c r="C135" t="s">
        <v>17</v>
      </c>
      <c r="D135" t="s">
        <v>484</v>
      </c>
      <c r="E135" t="s">
        <v>68</v>
      </c>
      <c r="F135" t="s">
        <v>485</v>
      </c>
      <c r="K135" s="57" t="s">
        <v>486</v>
      </c>
      <c r="L135" s="57" t="s">
        <v>468</v>
      </c>
      <c r="M135" s="57" t="s">
        <v>17</v>
      </c>
      <c r="N135" s="57" t="s">
        <v>487</v>
      </c>
      <c r="O135" s="57" t="s">
        <v>15</v>
      </c>
      <c r="P135" s="57" t="s">
        <v>488</v>
      </c>
    </row>
    <row r="136" spans="1:16" x14ac:dyDescent="0.45">
      <c r="A136" t="s">
        <v>483</v>
      </c>
      <c r="B136" t="s">
        <v>165</v>
      </c>
      <c r="C136" t="s">
        <v>17</v>
      </c>
      <c r="D136" t="s">
        <v>484</v>
      </c>
      <c r="F136" t="s">
        <v>15</v>
      </c>
      <c r="K136" s="57" t="s">
        <v>489</v>
      </c>
      <c r="L136" s="57" t="s">
        <v>468</v>
      </c>
      <c r="M136" s="57" t="s">
        <v>490</v>
      </c>
      <c r="N136" s="57" t="s">
        <v>491</v>
      </c>
      <c r="O136" s="57" t="s">
        <v>10</v>
      </c>
      <c r="P136" s="57" t="s">
        <v>492</v>
      </c>
    </row>
    <row r="137" spans="1:16" x14ac:dyDescent="0.45">
      <c r="A137" t="s">
        <v>198</v>
      </c>
      <c r="B137" t="s">
        <v>165</v>
      </c>
      <c r="C137" t="s">
        <v>199</v>
      </c>
      <c r="D137" t="s">
        <v>493</v>
      </c>
      <c r="E137" t="s">
        <v>68</v>
      </c>
      <c r="F137" t="s">
        <v>201</v>
      </c>
      <c r="K137" s="57" t="s">
        <v>494</v>
      </c>
      <c r="L137" s="57" t="s">
        <v>468</v>
      </c>
      <c r="M137" s="57" t="s">
        <v>9</v>
      </c>
      <c r="N137" s="57" t="s">
        <v>11</v>
      </c>
      <c r="O137" s="57" t="s">
        <v>15</v>
      </c>
      <c r="P137" s="57" t="s">
        <v>495</v>
      </c>
    </row>
    <row r="138" spans="1:16" x14ac:dyDescent="0.45">
      <c r="A138" t="s">
        <v>198</v>
      </c>
      <c r="B138" t="s">
        <v>165</v>
      </c>
      <c r="C138" t="s">
        <v>199</v>
      </c>
      <c r="D138" t="s">
        <v>493</v>
      </c>
      <c r="F138" t="s">
        <v>15</v>
      </c>
      <c r="K138" s="57" t="s">
        <v>496</v>
      </c>
      <c r="L138" s="57" t="s">
        <v>468</v>
      </c>
      <c r="M138" s="57" t="s">
        <v>17</v>
      </c>
      <c r="N138" s="57" t="s">
        <v>89</v>
      </c>
      <c r="O138" s="57" t="s">
        <v>497</v>
      </c>
      <c r="P138" s="57" t="s">
        <v>498</v>
      </c>
    </row>
    <row r="139" spans="1:16" x14ac:dyDescent="0.45">
      <c r="A139" t="s">
        <v>202</v>
      </c>
      <c r="B139" t="s">
        <v>165</v>
      </c>
      <c r="C139" t="s">
        <v>199</v>
      </c>
      <c r="D139" t="s">
        <v>493</v>
      </c>
      <c r="E139" t="s">
        <v>68</v>
      </c>
      <c r="F139" t="s">
        <v>204</v>
      </c>
      <c r="K139" s="57" t="s">
        <v>499</v>
      </c>
      <c r="L139" s="57" t="s">
        <v>468</v>
      </c>
      <c r="M139" s="57" t="s">
        <v>17</v>
      </c>
      <c r="N139" s="57" t="s">
        <v>316</v>
      </c>
      <c r="O139" s="57" t="s">
        <v>15</v>
      </c>
      <c r="P139" s="57" t="s">
        <v>500</v>
      </c>
    </row>
    <row r="140" spans="1:16" x14ac:dyDescent="0.45">
      <c r="A140" t="s">
        <v>202</v>
      </c>
      <c r="B140" t="s">
        <v>165</v>
      </c>
      <c r="C140" t="s">
        <v>199</v>
      </c>
      <c r="D140" t="s">
        <v>493</v>
      </c>
      <c r="F140" t="s">
        <v>15</v>
      </c>
      <c r="K140" s="57" t="s">
        <v>501</v>
      </c>
      <c r="L140" s="57" t="s">
        <v>468</v>
      </c>
      <c r="M140" s="57" t="s">
        <v>17</v>
      </c>
      <c r="N140" s="57" t="s">
        <v>502</v>
      </c>
      <c r="O140" s="57" t="s">
        <v>15</v>
      </c>
      <c r="P140" s="57" t="s">
        <v>503</v>
      </c>
    </row>
    <row r="141" spans="1:16" x14ac:dyDescent="0.45">
      <c r="A141" t="s">
        <v>504</v>
      </c>
      <c r="B141" t="s">
        <v>165</v>
      </c>
      <c r="C141" t="s">
        <v>17</v>
      </c>
      <c r="D141" t="s">
        <v>476</v>
      </c>
      <c r="E141" t="s">
        <v>31</v>
      </c>
      <c r="F141" t="s">
        <v>15</v>
      </c>
      <c r="K141" s="57" t="s">
        <v>505</v>
      </c>
      <c r="L141" s="57" t="s">
        <v>506</v>
      </c>
      <c r="M141" s="57" t="s">
        <v>17</v>
      </c>
      <c r="N141" s="57" t="s">
        <v>423</v>
      </c>
      <c r="O141" s="57" t="s">
        <v>507</v>
      </c>
      <c r="P141" s="57" t="s">
        <v>508</v>
      </c>
    </row>
    <row r="142" spans="1:16" x14ac:dyDescent="0.45">
      <c r="A142" t="s">
        <v>206</v>
      </c>
      <c r="B142" t="s">
        <v>207</v>
      </c>
      <c r="C142" t="s">
        <v>9</v>
      </c>
      <c r="D142" t="s">
        <v>509</v>
      </c>
      <c r="E142" t="s">
        <v>510</v>
      </c>
      <c r="F142" t="s">
        <v>511</v>
      </c>
      <c r="K142" s="57" t="s">
        <v>512</v>
      </c>
      <c r="L142" s="57" t="s">
        <v>506</v>
      </c>
      <c r="M142" s="57" t="s">
        <v>17</v>
      </c>
      <c r="N142" s="57" t="s">
        <v>423</v>
      </c>
      <c r="O142" s="57" t="s">
        <v>31</v>
      </c>
      <c r="P142" s="57" t="s">
        <v>513</v>
      </c>
    </row>
    <row r="143" spans="1:16" x14ac:dyDescent="0.45">
      <c r="A143" t="s">
        <v>206</v>
      </c>
      <c r="B143" t="s">
        <v>207</v>
      </c>
      <c r="C143" t="s">
        <v>9</v>
      </c>
      <c r="D143" t="s">
        <v>509</v>
      </c>
      <c r="E143" t="s">
        <v>510</v>
      </c>
      <c r="F143" t="s">
        <v>15</v>
      </c>
      <c r="K143" s="57" t="s">
        <v>514</v>
      </c>
      <c r="L143" s="57" t="s">
        <v>506</v>
      </c>
      <c r="M143" s="57" t="s">
        <v>17</v>
      </c>
      <c r="N143" s="57" t="s">
        <v>515</v>
      </c>
      <c r="O143" s="57" t="s">
        <v>516</v>
      </c>
      <c r="P143" s="57" t="s">
        <v>517</v>
      </c>
    </row>
    <row r="144" spans="1:16" x14ac:dyDescent="0.45">
      <c r="A144" t="s">
        <v>518</v>
      </c>
      <c r="B144" t="s">
        <v>207</v>
      </c>
      <c r="C144" t="s">
        <v>17</v>
      </c>
      <c r="D144" t="s">
        <v>105</v>
      </c>
      <c r="E144" t="s">
        <v>519</v>
      </c>
      <c r="F144" t="s">
        <v>520</v>
      </c>
      <c r="K144" s="57" t="s">
        <v>521</v>
      </c>
      <c r="L144" s="57" t="s">
        <v>506</v>
      </c>
      <c r="M144" s="57" t="s">
        <v>17</v>
      </c>
      <c r="N144" s="57" t="s">
        <v>31</v>
      </c>
      <c r="O144" s="57" t="s">
        <v>522</v>
      </c>
      <c r="P144" s="57" t="s">
        <v>523</v>
      </c>
    </row>
    <row r="145" spans="1:16" x14ac:dyDescent="0.45">
      <c r="A145" t="s">
        <v>518</v>
      </c>
      <c r="B145" t="s">
        <v>207</v>
      </c>
      <c r="C145" t="s">
        <v>17</v>
      </c>
      <c r="D145" t="s">
        <v>105</v>
      </c>
      <c r="E145" t="s">
        <v>519</v>
      </c>
      <c r="F145" t="s">
        <v>15</v>
      </c>
      <c r="K145" s="57" t="s">
        <v>524</v>
      </c>
      <c r="L145" s="57" t="s">
        <v>506</v>
      </c>
      <c r="M145" s="57" t="s">
        <v>17</v>
      </c>
      <c r="N145" s="57" t="s">
        <v>153</v>
      </c>
      <c r="O145" s="57" t="s">
        <v>525</v>
      </c>
      <c r="P145" s="57" t="s">
        <v>526</v>
      </c>
    </row>
    <row r="146" spans="1:16" x14ac:dyDescent="0.45">
      <c r="A146" t="s">
        <v>211</v>
      </c>
      <c r="B146" t="s">
        <v>207</v>
      </c>
      <c r="C146" t="s">
        <v>17</v>
      </c>
      <c r="D146" t="s">
        <v>212</v>
      </c>
      <c r="E146" t="s">
        <v>527</v>
      </c>
      <c r="F146" t="s">
        <v>214</v>
      </c>
      <c r="K146" s="57" t="s">
        <v>528</v>
      </c>
      <c r="L146" s="57" t="s">
        <v>506</v>
      </c>
      <c r="M146" s="57" t="s">
        <v>9</v>
      </c>
      <c r="N146" s="57" t="s">
        <v>153</v>
      </c>
      <c r="O146" s="57" t="s">
        <v>525</v>
      </c>
      <c r="P146" s="57" t="s">
        <v>529</v>
      </c>
    </row>
    <row r="147" spans="1:16" x14ac:dyDescent="0.45">
      <c r="A147" t="s">
        <v>211</v>
      </c>
      <c r="B147" t="s">
        <v>207</v>
      </c>
      <c r="C147" t="s">
        <v>17</v>
      </c>
      <c r="D147" t="s">
        <v>212</v>
      </c>
      <c r="E147" t="s">
        <v>527</v>
      </c>
      <c r="F147" t="s">
        <v>15</v>
      </c>
      <c r="K147" s="57" t="s">
        <v>530</v>
      </c>
      <c r="L147" s="57" t="s">
        <v>506</v>
      </c>
      <c r="M147" s="57" t="s">
        <v>9</v>
      </c>
      <c r="N147" s="57" t="s">
        <v>31</v>
      </c>
      <c r="O147" s="57" t="s">
        <v>531</v>
      </c>
      <c r="P147" s="57" t="s">
        <v>532</v>
      </c>
    </row>
    <row r="148" spans="1:16" x14ac:dyDescent="0.45">
      <c r="A148" t="s">
        <v>216</v>
      </c>
      <c r="B148" t="s">
        <v>207</v>
      </c>
      <c r="C148" t="s">
        <v>17</v>
      </c>
      <c r="D148" t="s">
        <v>212</v>
      </c>
      <c r="E148" t="s">
        <v>68</v>
      </c>
      <c r="F148" t="s">
        <v>217</v>
      </c>
      <c r="K148" s="57" t="s">
        <v>533</v>
      </c>
      <c r="L148" s="57" t="s">
        <v>506</v>
      </c>
      <c r="M148" s="57" t="s">
        <v>9</v>
      </c>
      <c r="N148" s="57" t="s">
        <v>534</v>
      </c>
      <c r="O148" s="57" t="s">
        <v>15</v>
      </c>
      <c r="P148" s="57" t="s">
        <v>535</v>
      </c>
    </row>
    <row r="149" spans="1:16" x14ac:dyDescent="0.45">
      <c r="A149" t="s">
        <v>216</v>
      </c>
      <c r="B149" t="s">
        <v>207</v>
      </c>
      <c r="C149" t="s">
        <v>17</v>
      </c>
      <c r="D149" t="s">
        <v>212</v>
      </c>
      <c r="F149" t="s">
        <v>15</v>
      </c>
      <c r="K149" s="57" t="s">
        <v>536</v>
      </c>
      <c r="L149" s="57" t="s">
        <v>506</v>
      </c>
      <c r="M149" s="57" t="s">
        <v>9</v>
      </c>
      <c r="N149" s="57" t="s">
        <v>537</v>
      </c>
      <c r="O149" s="57" t="s">
        <v>538</v>
      </c>
      <c r="P149" s="57" t="s">
        <v>539</v>
      </c>
    </row>
    <row r="150" spans="1:16" x14ac:dyDescent="0.45">
      <c r="A150" t="s">
        <v>219</v>
      </c>
      <c r="B150" t="s">
        <v>207</v>
      </c>
      <c r="C150" t="s">
        <v>17</v>
      </c>
      <c r="D150" t="s">
        <v>105</v>
      </c>
      <c r="E150" t="s">
        <v>540</v>
      </c>
      <c r="F150" t="s">
        <v>221</v>
      </c>
      <c r="K150" s="57" t="s">
        <v>541</v>
      </c>
      <c r="L150" s="57" t="s">
        <v>506</v>
      </c>
      <c r="M150" s="57" t="s">
        <v>9</v>
      </c>
      <c r="N150" s="57" t="s">
        <v>542</v>
      </c>
      <c r="O150" s="57" t="s">
        <v>543</v>
      </c>
      <c r="P150" s="57" t="s">
        <v>544</v>
      </c>
    </row>
    <row r="151" spans="1:16" x14ac:dyDescent="0.45">
      <c r="A151" t="s">
        <v>219</v>
      </c>
      <c r="B151" t="s">
        <v>207</v>
      </c>
      <c r="C151" t="s">
        <v>17</v>
      </c>
      <c r="D151" t="s">
        <v>105</v>
      </c>
      <c r="E151" t="s">
        <v>540</v>
      </c>
      <c r="F151" t="s">
        <v>15</v>
      </c>
      <c r="K151" s="57" t="s">
        <v>545</v>
      </c>
      <c r="L151" s="57" t="s">
        <v>506</v>
      </c>
      <c r="M151" s="57" t="s">
        <v>9</v>
      </c>
      <c r="N151" s="57" t="s">
        <v>542</v>
      </c>
      <c r="O151" s="57" t="s">
        <v>31</v>
      </c>
      <c r="P151" s="57" t="s">
        <v>546</v>
      </c>
    </row>
    <row r="152" spans="1:16" x14ac:dyDescent="0.45">
      <c r="A152" t="s">
        <v>222</v>
      </c>
      <c r="B152" t="s">
        <v>207</v>
      </c>
      <c r="C152" t="s">
        <v>9</v>
      </c>
      <c r="D152" t="s">
        <v>192</v>
      </c>
      <c r="E152" t="s">
        <v>547</v>
      </c>
      <c r="F152" t="s">
        <v>224</v>
      </c>
      <c r="K152" s="57" t="s">
        <v>548</v>
      </c>
      <c r="L152" s="57" t="s">
        <v>549</v>
      </c>
      <c r="M152" s="57" t="s">
        <v>9</v>
      </c>
      <c r="N152" s="57" t="s">
        <v>10</v>
      </c>
      <c r="O152" s="57" t="s">
        <v>550</v>
      </c>
      <c r="P152" s="57" t="s">
        <v>551</v>
      </c>
    </row>
    <row r="153" spans="1:16" x14ac:dyDescent="0.45">
      <c r="A153" t="s">
        <v>222</v>
      </c>
      <c r="B153" t="s">
        <v>207</v>
      </c>
      <c r="C153" t="s">
        <v>9</v>
      </c>
      <c r="D153" t="s">
        <v>192</v>
      </c>
      <c r="E153" t="s">
        <v>547</v>
      </c>
      <c r="F153" t="s">
        <v>15</v>
      </c>
      <c r="K153" s="57" t="s">
        <v>552</v>
      </c>
      <c r="L153" s="57" t="s">
        <v>549</v>
      </c>
      <c r="M153" s="57" t="s">
        <v>9</v>
      </c>
      <c r="N153" s="57" t="s">
        <v>82</v>
      </c>
      <c r="O153" s="57" t="s">
        <v>553</v>
      </c>
      <c r="P153" s="57" t="s">
        <v>554</v>
      </c>
    </row>
    <row r="154" spans="1:16" x14ac:dyDescent="0.45">
      <c r="A154" t="s">
        <v>225</v>
      </c>
      <c r="B154" t="s">
        <v>207</v>
      </c>
      <c r="C154" t="s">
        <v>17</v>
      </c>
      <c r="D154" t="s">
        <v>14</v>
      </c>
      <c r="E154" t="s">
        <v>68</v>
      </c>
      <c r="F154" t="s">
        <v>226</v>
      </c>
      <c r="K154" s="57" t="s">
        <v>555</v>
      </c>
      <c r="L154" s="57" t="s">
        <v>549</v>
      </c>
      <c r="M154" s="57" t="s">
        <v>9</v>
      </c>
      <c r="N154" s="57" t="s">
        <v>556</v>
      </c>
      <c r="O154" s="57" t="s">
        <v>557</v>
      </c>
      <c r="P154" s="57" t="s">
        <v>558</v>
      </c>
    </row>
    <row r="155" spans="1:16" x14ac:dyDescent="0.45">
      <c r="A155" t="s">
        <v>225</v>
      </c>
      <c r="B155" t="s">
        <v>207</v>
      </c>
      <c r="C155" t="s">
        <v>17</v>
      </c>
      <c r="D155" t="s">
        <v>14</v>
      </c>
      <c r="F155" t="s">
        <v>15</v>
      </c>
      <c r="K155" s="57" t="s">
        <v>559</v>
      </c>
      <c r="L155" s="57" t="s">
        <v>549</v>
      </c>
      <c r="M155" s="57" t="s">
        <v>9</v>
      </c>
      <c r="N155" s="57" t="s">
        <v>560</v>
      </c>
      <c r="O155" s="57" t="s">
        <v>557</v>
      </c>
      <c r="P155" s="57" t="s">
        <v>561</v>
      </c>
    </row>
    <row r="156" spans="1:16" x14ac:dyDescent="0.45">
      <c r="A156" t="s">
        <v>227</v>
      </c>
      <c r="B156" t="s">
        <v>207</v>
      </c>
      <c r="C156" t="s">
        <v>17</v>
      </c>
      <c r="D156" t="s">
        <v>212</v>
      </c>
      <c r="E156" t="s">
        <v>14</v>
      </c>
      <c r="F156" t="s">
        <v>15</v>
      </c>
      <c r="K156" s="57" t="s">
        <v>562</v>
      </c>
      <c r="L156" s="57" t="s">
        <v>549</v>
      </c>
      <c r="M156" s="57" t="s">
        <v>17</v>
      </c>
      <c r="N156" s="57" t="s">
        <v>563</v>
      </c>
      <c r="O156" s="57" t="s">
        <v>564</v>
      </c>
      <c r="P156" s="57" t="s">
        <v>565</v>
      </c>
    </row>
    <row r="157" spans="1:16" x14ac:dyDescent="0.45">
      <c r="A157" t="s">
        <v>231</v>
      </c>
      <c r="B157" t="s">
        <v>207</v>
      </c>
      <c r="C157" t="s">
        <v>17</v>
      </c>
      <c r="D157" t="s">
        <v>14</v>
      </c>
      <c r="E157" t="s">
        <v>566</v>
      </c>
      <c r="F157" t="s">
        <v>233</v>
      </c>
      <c r="K157" s="57" t="s">
        <v>567</v>
      </c>
      <c r="L157" s="57" t="s">
        <v>568</v>
      </c>
      <c r="M157" s="57" t="s">
        <v>9</v>
      </c>
      <c r="N157" s="57" t="s">
        <v>291</v>
      </c>
      <c r="O157" s="57" t="s">
        <v>10</v>
      </c>
      <c r="P157" s="57" t="s">
        <v>569</v>
      </c>
    </row>
    <row r="158" spans="1:16" x14ac:dyDescent="0.45">
      <c r="A158" t="s">
        <v>231</v>
      </c>
      <c r="B158" t="s">
        <v>207</v>
      </c>
      <c r="C158" t="s">
        <v>17</v>
      </c>
      <c r="D158" t="s">
        <v>14</v>
      </c>
      <c r="E158" t="s">
        <v>566</v>
      </c>
      <c r="F158" t="s">
        <v>15</v>
      </c>
      <c r="K158" s="57" t="s">
        <v>570</v>
      </c>
      <c r="L158" s="57" t="s">
        <v>568</v>
      </c>
      <c r="M158" s="57" t="s">
        <v>9</v>
      </c>
      <c r="N158" s="57" t="s">
        <v>51</v>
      </c>
      <c r="O158" s="57" t="s">
        <v>571</v>
      </c>
      <c r="P158" s="57" t="s">
        <v>572</v>
      </c>
    </row>
    <row r="159" spans="1:16" x14ac:dyDescent="0.45">
      <c r="A159" t="s">
        <v>234</v>
      </c>
      <c r="B159" t="s">
        <v>207</v>
      </c>
      <c r="C159" t="s">
        <v>17</v>
      </c>
      <c r="D159" t="s">
        <v>212</v>
      </c>
      <c r="E159" t="s">
        <v>68</v>
      </c>
      <c r="F159" t="s">
        <v>235</v>
      </c>
      <c r="K159" s="57" t="s">
        <v>573</v>
      </c>
      <c r="L159" s="57" t="s">
        <v>568</v>
      </c>
      <c r="M159" s="57" t="s">
        <v>9</v>
      </c>
      <c r="N159" s="57" t="s">
        <v>11</v>
      </c>
      <c r="O159" s="57" t="s">
        <v>574</v>
      </c>
      <c r="P159" s="57" t="s">
        <v>575</v>
      </c>
    </row>
    <row r="160" spans="1:16" x14ac:dyDescent="0.45">
      <c r="A160" t="s">
        <v>234</v>
      </c>
      <c r="B160" t="s">
        <v>207</v>
      </c>
      <c r="C160" t="s">
        <v>17</v>
      </c>
      <c r="D160" t="s">
        <v>212</v>
      </c>
      <c r="F160" t="s">
        <v>15</v>
      </c>
      <c r="K160" s="57" t="s">
        <v>576</v>
      </c>
      <c r="L160" s="57" t="s">
        <v>568</v>
      </c>
      <c r="M160" s="57" t="s">
        <v>17</v>
      </c>
      <c r="N160" s="57" t="s">
        <v>11</v>
      </c>
      <c r="O160" s="57" t="s">
        <v>15</v>
      </c>
      <c r="P160" s="57" t="s">
        <v>577</v>
      </c>
    </row>
    <row r="161" spans="1:16" x14ac:dyDescent="0.45">
      <c r="A161" t="s">
        <v>237</v>
      </c>
      <c r="B161" t="s">
        <v>207</v>
      </c>
      <c r="C161" t="s">
        <v>9</v>
      </c>
      <c r="D161" t="s">
        <v>212</v>
      </c>
      <c r="E161" t="s">
        <v>68</v>
      </c>
      <c r="F161" t="s">
        <v>238</v>
      </c>
      <c r="K161" s="57" t="s">
        <v>578</v>
      </c>
      <c r="L161" s="57" t="s">
        <v>568</v>
      </c>
      <c r="M161" s="57" t="s">
        <v>76</v>
      </c>
      <c r="N161" s="57" t="s">
        <v>31</v>
      </c>
      <c r="O161" s="57" t="s">
        <v>63</v>
      </c>
      <c r="P161" s="57" t="s">
        <v>579</v>
      </c>
    </row>
    <row r="162" spans="1:16" x14ac:dyDescent="0.45">
      <c r="A162" t="s">
        <v>237</v>
      </c>
      <c r="B162" t="s">
        <v>207</v>
      </c>
      <c r="C162" t="s">
        <v>9</v>
      </c>
      <c r="D162" t="s">
        <v>212</v>
      </c>
      <c r="F162" t="s">
        <v>15</v>
      </c>
      <c r="K162" s="57" t="s">
        <v>580</v>
      </c>
      <c r="L162" s="57" t="s">
        <v>568</v>
      </c>
      <c r="M162" s="57" t="s">
        <v>9</v>
      </c>
      <c r="N162" s="57" t="s">
        <v>31</v>
      </c>
      <c r="O162" s="57" t="s">
        <v>63</v>
      </c>
      <c r="P162" s="57" t="s">
        <v>581</v>
      </c>
    </row>
    <row r="163" spans="1:16" x14ac:dyDescent="0.45">
      <c r="A163" t="s">
        <v>582</v>
      </c>
      <c r="B163" t="s">
        <v>207</v>
      </c>
      <c r="C163" t="s">
        <v>17</v>
      </c>
      <c r="D163" t="s">
        <v>583</v>
      </c>
      <c r="E163" t="s">
        <v>68</v>
      </c>
      <c r="F163" t="s">
        <v>15</v>
      </c>
      <c r="K163" s="57" t="s">
        <v>584</v>
      </c>
      <c r="L163" s="57" t="s">
        <v>568</v>
      </c>
      <c r="M163" s="57" t="s">
        <v>17</v>
      </c>
      <c r="N163" s="57" t="s">
        <v>11</v>
      </c>
      <c r="O163" s="57" t="s">
        <v>15</v>
      </c>
      <c r="P163" s="57" t="s">
        <v>585</v>
      </c>
    </row>
    <row r="164" spans="1:16" x14ac:dyDescent="0.45">
      <c r="A164" t="s">
        <v>239</v>
      </c>
      <c r="B164" t="s">
        <v>207</v>
      </c>
      <c r="C164" t="s">
        <v>17</v>
      </c>
      <c r="D164" t="s">
        <v>586</v>
      </c>
      <c r="E164" t="s">
        <v>68</v>
      </c>
      <c r="F164" t="s">
        <v>241</v>
      </c>
      <c r="K164" s="57" t="s">
        <v>587</v>
      </c>
      <c r="L164" s="57" t="s">
        <v>568</v>
      </c>
      <c r="M164" s="57" t="s">
        <v>9</v>
      </c>
      <c r="N164" s="57" t="s">
        <v>11</v>
      </c>
      <c r="O164" s="57" t="s">
        <v>15</v>
      </c>
      <c r="P164" s="57" t="s">
        <v>588</v>
      </c>
    </row>
    <row r="165" spans="1:16" x14ac:dyDescent="0.45">
      <c r="A165" t="s">
        <v>239</v>
      </c>
      <c r="B165" t="s">
        <v>207</v>
      </c>
      <c r="C165" t="s">
        <v>17</v>
      </c>
      <c r="D165" t="s">
        <v>586</v>
      </c>
      <c r="F165" t="s">
        <v>15</v>
      </c>
      <c r="K165" s="57" t="s">
        <v>589</v>
      </c>
      <c r="L165" s="57" t="s">
        <v>568</v>
      </c>
      <c r="M165" s="57" t="s">
        <v>9</v>
      </c>
      <c r="N165" s="57" t="s">
        <v>11</v>
      </c>
      <c r="O165" s="57" t="s">
        <v>15</v>
      </c>
      <c r="P165" s="57" t="s">
        <v>590</v>
      </c>
    </row>
    <row r="166" spans="1:16" x14ac:dyDescent="0.45">
      <c r="A166" t="s">
        <v>244</v>
      </c>
      <c r="B166" t="s">
        <v>207</v>
      </c>
      <c r="C166" t="s">
        <v>17</v>
      </c>
      <c r="D166" t="s">
        <v>212</v>
      </c>
      <c r="E166" t="s">
        <v>68</v>
      </c>
      <c r="F166" t="s">
        <v>245</v>
      </c>
      <c r="K166" s="57" t="s">
        <v>591</v>
      </c>
      <c r="L166" s="57" t="s">
        <v>568</v>
      </c>
      <c r="M166" s="57" t="s">
        <v>17</v>
      </c>
      <c r="N166" s="57" t="s">
        <v>592</v>
      </c>
      <c r="O166" s="57" t="s">
        <v>15</v>
      </c>
      <c r="P166" s="57" t="s">
        <v>593</v>
      </c>
    </row>
    <row r="167" spans="1:16" x14ac:dyDescent="0.45">
      <c r="A167" t="s">
        <v>244</v>
      </c>
      <c r="B167" t="s">
        <v>207</v>
      </c>
      <c r="C167" t="s">
        <v>17</v>
      </c>
      <c r="D167" t="s">
        <v>212</v>
      </c>
      <c r="F167" t="s">
        <v>15</v>
      </c>
      <c r="K167" s="57" t="s">
        <v>594</v>
      </c>
      <c r="L167" s="57" t="s">
        <v>568</v>
      </c>
      <c r="M167" s="57" t="s">
        <v>17</v>
      </c>
      <c r="N167" s="57" t="s">
        <v>11</v>
      </c>
      <c r="O167" s="57" t="s">
        <v>15</v>
      </c>
      <c r="P167" s="57" t="s">
        <v>595</v>
      </c>
    </row>
    <row r="168" spans="1:16" x14ac:dyDescent="0.45">
      <c r="A168" t="s">
        <v>596</v>
      </c>
      <c r="B168" t="s">
        <v>207</v>
      </c>
      <c r="C168" t="s">
        <v>9</v>
      </c>
      <c r="D168" t="s">
        <v>597</v>
      </c>
      <c r="E168" t="s">
        <v>68</v>
      </c>
      <c r="F168" t="s">
        <v>15</v>
      </c>
      <c r="K168" s="57" t="s">
        <v>598</v>
      </c>
      <c r="L168" s="57" t="s">
        <v>568</v>
      </c>
      <c r="M168" s="57" t="s">
        <v>9</v>
      </c>
      <c r="N168" s="57" t="s">
        <v>63</v>
      </c>
      <c r="O168" s="57" t="s">
        <v>599</v>
      </c>
      <c r="P168" s="57" t="s">
        <v>600</v>
      </c>
    </row>
    <row r="169" spans="1:16" x14ac:dyDescent="0.45">
      <c r="A169" t="s">
        <v>246</v>
      </c>
      <c r="B169" t="s">
        <v>207</v>
      </c>
      <c r="C169" t="s">
        <v>17</v>
      </c>
      <c r="D169" t="s">
        <v>10</v>
      </c>
      <c r="E169" t="s">
        <v>68</v>
      </c>
      <c r="F169" t="s">
        <v>15</v>
      </c>
      <c r="K169" s="57" t="s">
        <v>601</v>
      </c>
      <c r="L169" s="57" t="s">
        <v>602</v>
      </c>
      <c r="M169" s="57" t="s">
        <v>9</v>
      </c>
      <c r="N169" s="57" t="s">
        <v>603</v>
      </c>
      <c r="O169" s="57" t="s">
        <v>604</v>
      </c>
      <c r="P169" s="57" t="s">
        <v>605</v>
      </c>
    </row>
    <row r="170" spans="1:16" x14ac:dyDescent="0.45">
      <c r="A170" t="s">
        <v>249</v>
      </c>
      <c r="B170" t="s">
        <v>207</v>
      </c>
      <c r="C170" t="s">
        <v>17</v>
      </c>
      <c r="D170" t="s">
        <v>250</v>
      </c>
      <c r="E170" t="s">
        <v>68</v>
      </c>
      <c r="F170" t="s">
        <v>15</v>
      </c>
      <c r="K170" s="57" t="s">
        <v>606</v>
      </c>
      <c r="L170" s="57" t="s">
        <v>602</v>
      </c>
      <c r="M170" s="57" t="s">
        <v>9</v>
      </c>
      <c r="N170" s="57" t="s">
        <v>607</v>
      </c>
      <c r="O170" s="57" t="s">
        <v>10</v>
      </c>
      <c r="P170" s="57" t="s">
        <v>608</v>
      </c>
    </row>
    <row r="171" spans="1:16" x14ac:dyDescent="0.45">
      <c r="A171" t="s">
        <v>252</v>
      </c>
      <c r="B171" t="s">
        <v>207</v>
      </c>
      <c r="C171" t="s">
        <v>17</v>
      </c>
      <c r="D171" t="s">
        <v>609</v>
      </c>
      <c r="E171" t="s">
        <v>610</v>
      </c>
      <c r="F171" t="s">
        <v>611</v>
      </c>
      <c r="K171" s="57" t="s">
        <v>612</v>
      </c>
      <c r="L171" s="57" t="s">
        <v>602</v>
      </c>
      <c r="M171" s="57" t="s">
        <v>9</v>
      </c>
      <c r="N171" s="57" t="s">
        <v>607</v>
      </c>
      <c r="O171" s="57" t="s">
        <v>15</v>
      </c>
      <c r="P171" s="57" t="s">
        <v>613</v>
      </c>
    </row>
    <row r="172" spans="1:16" x14ac:dyDescent="0.45">
      <c r="A172" t="s">
        <v>252</v>
      </c>
      <c r="B172" t="s">
        <v>207</v>
      </c>
      <c r="C172" t="s">
        <v>17</v>
      </c>
      <c r="D172" t="s">
        <v>609</v>
      </c>
      <c r="E172" t="s">
        <v>610</v>
      </c>
      <c r="F172" t="s">
        <v>15</v>
      </c>
      <c r="K172" s="57" t="s">
        <v>614</v>
      </c>
      <c r="L172" s="57" t="s">
        <v>602</v>
      </c>
      <c r="M172" s="57" t="s">
        <v>17</v>
      </c>
      <c r="N172" s="57" t="s">
        <v>607</v>
      </c>
      <c r="O172" s="57" t="s">
        <v>571</v>
      </c>
      <c r="P172" s="57" t="s">
        <v>615</v>
      </c>
    </row>
    <row r="173" spans="1:16" x14ac:dyDescent="0.45">
      <c r="A173" t="s">
        <v>616</v>
      </c>
      <c r="B173" t="s">
        <v>207</v>
      </c>
      <c r="C173" t="s">
        <v>17</v>
      </c>
      <c r="D173" t="s">
        <v>250</v>
      </c>
      <c r="E173" t="s">
        <v>68</v>
      </c>
      <c r="F173" t="s">
        <v>15</v>
      </c>
      <c r="K173" s="57" t="s">
        <v>617</v>
      </c>
      <c r="L173" s="57" t="s">
        <v>602</v>
      </c>
      <c r="M173" s="57" t="s">
        <v>17</v>
      </c>
      <c r="N173" s="57" t="s">
        <v>618</v>
      </c>
      <c r="O173" s="57" t="s">
        <v>571</v>
      </c>
      <c r="P173" s="57" t="s">
        <v>619</v>
      </c>
    </row>
    <row r="174" spans="1:16" x14ac:dyDescent="0.45">
      <c r="A174" t="s">
        <v>257</v>
      </c>
      <c r="B174" t="s">
        <v>207</v>
      </c>
      <c r="C174" t="s">
        <v>9</v>
      </c>
      <c r="D174" t="s">
        <v>122</v>
      </c>
      <c r="E174" t="s">
        <v>68</v>
      </c>
      <c r="F174" t="s">
        <v>15</v>
      </c>
      <c r="K174" s="57" t="s">
        <v>620</v>
      </c>
      <c r="L174" s="57" t="s">
        <v>602</v>
      </c>
      <c r="M174" s="57" t="s">
        <v>9</v>
      </c>
      <c r="N174" s="57" t="s">
        <v>621</v>
      </c>
      <c r="O174" s="57" t="s">
        <v>31</v>
      </c>
      <c r="P174" s="57" t="s">
        <v>622</v>
      </c>
    </row>
    <row r="175" spans="1:16" x14ac:dyDescent="0.45">
      <c r="A175" t="s">
        <v>259</v>
      </c>
      <c r="B175" t="s">
        <v>207</v>
      </c>
      <c r="C175" t="s">
        <v>9</v>
      </c>
      <c r="D175" t="s">
        <v>623</v>
      </c>
      <c r="E175" t="s">
        <v>624</v>
      </c>
      <c r="F175" t="s">
        <v>262</v>
      </c>
      <c r="K175" s="57" t="s">
        <v>625</v>
      </c>
      <c r="L175" s="57" t="s">
        <v>602</v>
      </c>
      <c r="M175" s="57" t="s">
        <v>9</v>
      </c>
      <c r="N175" s="57" t="s">
        <v>192</v>
      </c>
      <c r="O175" s="57" t="s">
        <v>15</v>
      </c>
      <c r="P175" s="57" t="s">
        <v>626</v>
      </c>
    </row>
    <row r="176" spans="1:16" x14ac:dyDescent="0.45">
      <c r="A176" t="s">
        <v>259</v>
      </c>
      <c r="B176" t="s">
        <v>207</v>
      </c>
      <c r="C176" t="s">
        <v>9</v>
      </c>
      <c r="D176" t="s">
        <v>623</v>
      </c>
      <c r="E176" t="s">
        <v>624</v>
      </c>
      <c r="F176" t="s">
        <v>15</v>
      </c>
      <c r="K176" s="57" t="s">
        <v>627</v>
      </c>
      <c r="L176" s="57" t="s">
        <v>602</v>
      </c>
      <c r="M176" s="57" t="s">
        <v>9</v>
      </c>
      <c r="N176" s="57" t="s">
        <v>192</v>
      </c>
      <c r="O176" s="57" t="s">
        <v>15</v>
      </c>
      <c r="P176" s="57" t="s">
        <v>628</v>
      </c>
    </row>
    <row r="177" spans="1:16" x14ac:dyDescent="0.45">
      <c r="A177" t="s">
        <v>263</v>
      </c>
      <c r="B177" t="s">
        <v>207</v>
      </c>
      <c r="C177" t="s">
        <v>9</v>
      </c>
      <c r="D177" t="s">
        <v>105</v>
      </c>
      <c r="E177" t="s">
        <v>68</v>
      </c>
      <c r="F177" t="s">
        <v>264</v>
      </c>
      <c r="K177" s="57" t="s">
        <v>629</v>
      </c>
      <c r="L177" s="57" t="s">
        <v>602</v>
      </c>
      <c r="M177" s="57" t="s">
        <v>9</v>
      </c>
      <c r="N177" s="57" t="s">
        <v>63</v>
      </c>
      <c r="O177" s="57" t="s">
        <v>15</v>
      </c>
      <c r="P177" s="57" t="s">
        <v>630</v>
      </c>
    </row>
    <row r="178" spans="1:16" x14ac:dyDescent="0.45">
      <c r="A178" t="s">
        <v>263</v>
      </c>
      <c r="B178" t="s">
        <v>207</v>
      </c>
      <c r="C178" t="s">
        <v>9</v>
      </c>
      <c r="D178" t="s">
        <v>105</v>
      </c>
      <c r="F178" t="s">
        <v>15</v>
      </c>
      <c r="K178" s="57" t="s">
        <v>631</v>
      </c>
      <c r="L178" s="57" t="s">
        <v>602</v>
      </c>
      <c r="M178" s="57" t="s">
        <v>9</v>
      </c>
      <c r="N178" s="57" t="s">
        <v>607</v>
      </c>
      <c r="O178" s="57" t="s">
        <v>63</v>
      </c>
      <c r="P178" s="57" t="s">
        <v>632</v>
      </c>
    </row>
    <row r="179" spans="1:16" x14ac:dyDescent="0.45">
      <c r="A179" t="s">
        <v>633</v>
      </c>
      <c r="B179" t="s">
        <v>207</v>
      </c>
      <c r="C179" t="s">
        <v>17</v>
      </c>
      <c r="D179" t="s">
        <v>105</v>
      </c>
      <c r="E179" t="s">
        <v>68</v>
      </c>
      <c r="F179" t="s">
        <v>634</v>
      </c>
      <c r="K179" s="57" t="s">
        <v>635</v>
      </c>
      <c r="L179" s="57" t="s">
        <v>602</v>
      </c>
      <c r="M179" s="57" t="s">
        <v>9</v>
      </c>
      <c r="N179" s="57" t="s">
        <v>316</v>
      </c>
      <c r="O179" s="57" t="s">
        <v>15</v>
      </c>
      <c r="P179" s="57" t="s">
        <v>636</v>
      </c>
    </row>
    <row r="180" spans="1:16" x14ac:dyDescent="0.45">
      <c r="A180" t="s">
        <v>633</v>
      </c>
      <c r="B180" t="s">
        <v>207</v>
      </c>
      <c r="C180" t="s">
        <v>17</v>
      </c>
      <c r="D180" t="s">
        <v>105</v>
      </c>
      <c r="F180" t="s">
        <v>15</v>
      </c>
    </row>
    <row r="181" spans="1:16" x14ac:dyDescent="0.45">
      <c r="A181" t="s">
        <v>265</v>
      </c>
      <c r="B181" t="s">
        <v>266</v>
      </c>
      <c r="C181" t="s">
        <v>9</v>
      </c>
      <c r="D181" t="s">
        <v>51</v>
      </c>
      <c r="E181" t="s">
        <v>637</v>
      </c>
      <c r="F181" t="s">
        <v>268</v>
      </c>
    </row>
    <row r="182" spans="1:16" x14ac:dyDescent="0.45">
      <c r="A182" t="s">
        <v>265</v>
      </c>
      <c r="B182" t="s">
        <v>266</v>
      </c>
      <c r="C182" t="s">
        <v>9</v>
      </c>
      <c r="D182" t="s">
        <v>51</v>
      </c>
      <c r="E182" t="s">
        <v>637</v>
      </c>
      <c r="F182" t="s">
        <v>15</v>
      </c>
    </row>
    <row r="183" spans="1:16" x14ac:dyDescent="0.45">
      <c r="A183" t="s">
        <v>269</v>
      </c>
      <c r="B183" t="s">
        <v>266</v>
      </c>
      <c r="C183" t="s">
        <v>9</v>
      </c>
      <c r="D183" t="s">
        <v>51</v>
      </c>
      <c r="E183" t="s">
        <v>68</v>
      </c>
      <c r="F183" t="s">
        <v>270</v>
      </c>
    </row>
    <row r="184" spans="1:16" x14ac:dyDescent="0.45">
      <c r="A184" t="s">
        <v>269</v>
      </c>
      <c r="B184" t="s">
        <v>266</v>
      </c>
      <c r="C184" t="s">
        <v>9</v>
      </c>
      <c r="D184" t="s">
        <v>51</v>
      </c>
      <c r="F184" t="s">
        <v>15</v>
      </c>
    </row>
    <row r="185" spans="1:16" x14ac:dyDescent="0.45">
      <c r="A185" t="s">
        <v>274</v>
      </c>
      <c r="B185" t="s">
        <v>266</v>
      </c>
      <c r="C185" t="s">
        <v>9</v>
      </c>
      <c r="D185" t="s">
        <v>638</v>
      </c>
      <c r="E185" t="s">
        <v>68</v>
      </c>
      <c r="F185" t="s">
        <v>639</v>
      </c>
    </row>
    <row r="186" spans="1:16" x14ac:dyDescent="0.45">
      <c r="A186" t="s">
        <v>274</v>
      </c>
      <c r="B186" t="s">
        <v>266</v>
      </c>
      <c r="C186" t="s">
        <v>9</v>
      </c>
      <c r="D186" t="s">
        <v>638</v>
      </c>
      <c r="F186" t="s">
        <v>15</v>
      </c>
    </row>
    <row r="187" spans="1:16" x14ac:dyDescent="0.45">
      <c r="A187" t="s">
        <v>277</v>
      </c>
      <c r="B187" t="s">
        <v>266</v>
      </c>
      <c r="C187" t="s">
        <v>9</v>
      </c>
      <c r="D187" t="s">
        <v>638</v>
      </c>
      <c r="E187" t="s">
        <v>68</v>
      </c>
      <c r="F187" t="s">
        <v>640</v>
      </c>
    </row>
    <row r="188" spans="1:16" x14ac:dyDescent="0.45">
      <c r="A188" t="s">
        <v>277</v>
      </c>
      <c r="B188" t="s">
        <v>266</v>
      </c>
      <c r="C188" t="s">
        <v>9</v>
      </c>
      <c r="D188" t="s">
        <v>638</v>
      </c>
      <c r="F188" t="s">
        <v>15</v>
      </c>
    </row>
    <row r="189" spans="1:16" x14ac:dyDescent="0.45">
      <c r="A189" t="s">
        <v>279</v>
      </c>
      <c r="B189" t="s">
        <v>266</v>
      </c>
      <c r="C189" t="s">
        <v>9</v>
      </c>
      <c r="D189" t="s">
        <v>638</v>
      </c>
      <c r="E189" t="s">
        <v>68</v>
      </c>
      <c r="F189" t="s">
        <v>641</v>
      </c>
    </row>
    <row r="190" spans="1:16" x14ac:dyDescent="0.45">
      <c r="A190" t="s">
        <v>279</v>
      </c>
      <c r="B190" t="s">
        <v>266</v>
      </c>
      <c r="C190" t="s">
        <v>9</v>
      </c>
      <c r="D190" t="s">
        <v>638</v>
      </c>
      <c r="F190" t="s">
        <v>15</v>
      </c>
    </row>
    <row r="191" spans="1:16" x14ac:dyDescent="0.45">
      <c r="A191" t="s">
        <v>642</v>
      </c>
      <c r="B191" t="s">
        <v>266</v>
      </c>
      <c r="C191" t="s">
        <v>17</v>
      </c>
      <c r="D191" t="s">
        <v>10</v>
      </c>
      <c r="E191" t="s">
        <v>68</v>
      </c>
      <c r="F191" t="s">
        <v>15</v>
      </c>
    </row>
    <row r="192" spans="1:16" x14ac:dyDescent="0.45">
      <c r="A192" t="s">
        <v>643</v>
      </c>
      <c r="B192" t="s">
        <v>266</v>
      </c>
      <c r="C192" t="s">
        <v>76</v>
      </c>
      <c r="D192" t="s">
        <v>31</v>
      </c>
      <c r="E192" t="s">
        <v>68</v>
      </c>
      <c r="F192" t="s">
        <v>15</v>
      </c>
    </row>
    <row r="193" spans="1:6" x14ac:dyDescent="0.45">
      <c r="A193" t="s">
        <v>281</v>
      </c>
      <c r="B193" t="s">
        <v>266</v>
      </c>
      <c r="C193" t="s">
        <v>17</v>
      </c>
      <c r="D193" t="s">
        <v>644</v>
      </c>
      <c r="E193" t="s">
        <v>68</v>
      </c>
      <c r="F193" t="s">
        <v>645</v>
      </c>
    </row>
    <row r="194" spans="1:6" x14ac:dyDescent="0.45">
      <c r="A194" t="s">
        <v>281</v>
      </c>
      <c r="B194" t="s">
        <v>266</v>
      </c>
      <c r="C194" t="s">
        <v>17</v>
      </c>
      <c r="D194" t="s">
        <v>644</v>
      </c>
      <c r="F194" t="s">
        <v>15</v>
      </c>
    </row>
    <row r="195" spans="1:6" x14ac:dyDescent="0.45">
      <c r="A195" t="s">
        <v>288</v>
      </c>
      <c r="B195" t="s">
        <v>266</v>
      </c>
      <c r="C195" t="s">
        <v>17</v>
      </c>
      <c r="D195" t="s">
        <v>644</v>
      </c>
      <c r="E195" t="s">
        <v>31</v>
      </c>
      <c r="F195" t="s">
        <v>646</v>
      </c>
    </row>
    <row r="196" spans="1:6" x14ac:dyDescent="0.45">
      <c r="A196" t="s">
        <v>288</v>
      </c>
      <c r="B196" t="s">
        <v>266</v>
      </c>
      <c r="C196" t="s">
        <v>17</v>
      </c>
      <c r="D196" t="s">
        <v>644</v>
      </c>
      <c r="E196" t="s">
        <v>31</v>
      </c>
      <c r="F196" t="s">
        <v>15</v>
      </c>
    </row>
    <row r="197" spans="1:6" x14ac:dyDescent="0.45">
      <c r="A197" t="s">
        <v>647</v>
      </c>
      <c r="B197" t="s">
        <v>266</v>
      </c>
      <c r="C197" t="s">
        <v>76</v>
      </c>
      <c r="D197" t="s">
        <v>10</v>
      </c>
      <c r="E197" t="s">
        <v>68</v>
      </c>
      <c r="F197" t="s">
        <v>15</v>
      </c>
    </row>
    <row r="198" spans="1:6" x14ac:dyDescent="0.45">
      <c r="A198" t="s">
        <v>290</v>
      </c>
      <c r="B198" t="s">
        <v>266</v>
      </c>
      <c r="C198" t="s">
        <v>76</v>
      </c>
      <c r="D198" t="s">
        <v>291</v>
      </c>
      <c r="E198" t="s">
        <v>648</v>
      </c>
      <c r="F198" t="s">
        <v>15</v>
      </c>
    </row>
    <row r="199" spans="1:6" x14ac:dyDescent="0.45">
      <c r="A199" t="s">
        <v>296</v>
      </c>
      <c r="B199" t="s">
        <v>266</v>
      </c>
      <c r="C199" t="s">
        <v>9</v>
      </c>
      <c r="D199" t="s">
        <v>649</v>
      </c>
      <c r="E199" t="s">
        <v>68</v>
      </c>
      <c r="F199" t="s">
        <v>15</v>
      </c>
    </row>
    <row r="200" spans="1:6" x14ac:dyDescent="0.45">
      <c r="A200" t="s">
        <v>302</v>
      </c>
      <c r="B200" t="s">
        <v>266</v>
      </c>
      <c r="C200" t="s">
        <v>9</v>
      </c>
      <c r="D200" t="s">
        <v>297</v>
      </c>
      <c r="E200" t="s">
        <v>650</v>
      </c>
      <c r="F200" t="s">
        <v>15</v>
      </c>
    </row>
    <row r="201" spans="1:6" x14ac:dyDescent="0.45">
      <c r="A201" t="s">
        <v>305</v>
      </c>
      <c r="B201" t="s">
        <v>266</v>
      </c>
      <c r="C201" t="s">
        <v>9</v>
      </c>
      <c r="D201" t="s">
        <v>297</v>
      </c>
      <c r="E201" t="s">
        <v>650</v>
      </c>
      <c r="F201" t="s">
        <v>15</v>
      </c>
    </row>
    <row r="202" spans="1:6" x14ac:dyDescent="0.45">
      <c r="A202" t="s">
        <v>651</v>
      </c>
      <c r="B202" t="s">
        <v>266</v>
      </c>
      <c r="C202" t="s">
        <v>9</v>
      </c>
      <c r="D202" t="s">
        <v>291</v>
      </c>
      <c r="E202" t="s">
        <v>652</v>
      </c>
      <c r="F202" t="s">
        <v>653</v>
      </c>
    </row>
    <row r="203" spans="1:6" x14ac:dyDescent="0.45">
      <c r="A203" t="s">
        <v>651</v>
      </c>
      <c r="B203" t="s">
        <v>266</v>
      </c>
      <c r="C203" t="s">
        <v>9</v>
      </c>
      <c r="D203" t="s">
        <v>291</v>
      </c>
      <c r="E203" t="s">
        <v>652</v>
      </c>
      <c r="F203" t="s">
        <v>15</v>
      </c>
    </row>
    <row r="204" spans="1:6" x14ac:dyDescent="0.45">
      <c r="A204" t="s">
        <v>308</v>
      </c>
      <c r="B204" t="s">
        <v>266</v>
      </c>
      <c r="C204" t="s">
        <v>9</v>
      </c>
      <c r="D204" t="s">
        <v>63</v>
      </c>
      <c r="E204" t="s">
        <v>68</v>
      </c>
      <c r="F204" t="s">
        <v>309</v>
      </c>
    </row>
    <row r="205" spans="1:6" x14ac:dyDescent="0.45">
      <c r="A205" t="s">
        <v>308</v>
      </c>
      <c r="B205" t="s">
        <v>266</v>
      </c>
      <c r="C205" t="s">
        <v>9</v>
      </c>
      <c r="D205" t="s">
        <v>63</v>
      </c>
      <c r="F205" t="s">
        <v>15</v>
      </c>
    </row>
    <row r="206" spans="1:6" x14ac:dyDescent="0.45">
      <c r="A206" t="s">
        <v>654</v>
      </c>
      <c r="B206" t="s">
        <v>266</v>
      </c>
      <c r="C206" t="s">
        <v>9</v>
      </c>
      <c r="D206" t="s">
        <v>655</v>
      </c>
      <c r="E206" t="s">
        <v>68</v>
      </c>
      <c r="F206" t="s">
        <v>656</v>
      </c>
    </row>
    <row r="207" spans="1:6" x14ac:dyDescent="0.45">
      <c r="A207" t="s">
        <v>654</v>
      </c>
      <c r="B207" t="s">
        <v>266</v>
      </c>
      <c r="C207" t="s">
        <v>9</v>
      </c>
      <c r="D207" t="s">
        <v>655</v>
      </c>
      <c r="F207" t="s">
        <v>15</v>
      </c>
    </row>
    <row r="208" spans="1:6" x14ac:dyDescent="0.45">
      <c r="A208" t="s">
        <v>311</v>
      </c>
      <c r="B208" t="s">
        <v>266</v>
      </c>
      <c r="C208" t="s">
        <v>9</v>
      </c>
      <c r="D208" t="s">
        <v>10</v>
      </c>
      <c r="E208" t="s">
        <v>68</v>
      </c>
      <c r="F208" t="s">
        <v>657</v>
      </c>
    </row>
    <row r="209" spans="1:6" x14ac:dyDescent="0.45">
      <c r="A209" t="s">
        <v>311</v>
      </c>
      <c r="B209" t="s">
        <v>266</v>
      </c>
      <c r="C209" t="s">
        <v>9</v>
      </c>
      <c r="D209" t="s">
        <v>10</v>
      </c>
      <c r="F209" t="s">
        <v>15</v>
      </c>
    </row>
    <row r="210" spans="1:6" x14ac:dyDescent="0.45">
      <c r="A210" t="s">
        <v>658</v>
      </c>
      <c r="B210" t="s">
        <v>266</v>
      </c>
      <c r="C210" t="s">
        <v>9</v>
      </c>
      <c r="D210" t="s">
        <v>10</v>
      </c>
      <c r="E210" t="s">
        <v>659</v>
      </c>
      <c r="F210" t="s">
        <v>660</v>
      </c>
    </row>
    <row r="211" spans="1:6" x14ac:dyDescent="0.45">
      <c r="A211" t="s">
        <v>658</v>
      </c>
      <c r="B211" t="s">
        <v>266</v>
      </c>
      <c r="C211" t="s">
        <v>9</v>
      </c>
      <c r="D211" t="s">
        <v>10</v>
      </c>
      <c r="E211" t="s">
        <v>659</v>
      </c>
      <c r="F211" t="s">
        <v>15</v>
      </c>
    </row>
    <row r="212" spans="1:6" x14ac:dyDescent="0.45">
      <c r="A212" t="s">
        <v>661</v>
      </c>
      <c r="B212" t="s">
        <v>266</v>
      </c>
      <c r="C212" t="s">
        <v>17</v>
      </c>
      <c r="D212" t="s">
        <v>659</v>
      </c>
      <c r="E212" t="s">
        <v>68</v>
      </c>
      <c r="F212" t="s">
        <v>15</v>
      </c>
    </row>
    <row r="213" spans="1:6" x14ac:dyDescent="0.45">
      <c r="A213" t="s">
        <v>662</v>
      </c>
      <c r="B213" t="s">
        <v>266</v>
      </c>
      <c r="C213" t="s">
        <v>76</v>
      </c>
      <c r="D213" t="s">
        <v>192</v>
      </c>
      <c r="E213" t="s">
        <v>68</v>
      </c>
      <c r="F213" t="s">
        <v>15</v>
      </c>
    </row>
    <row r="214" spans="1:6" x14ac:dyDescent="0.45">
      <c r="A214" t="s">
        <v>315</v>
      </c>
      <c r="B214" t="s">
        <v>266</v>
      </c>
      <c r="C214" t="s">
        <v>9</v>
      </c>
      <c r="D214" t="s">
        <v>316</v>
      </c>
      <c r="E214" t="s">
        <v>68</v>
      </c>
      <c r="F214" t="s">
        <v>317</v>
      </c>
    </row>
    <row r="215" spans="1:6" x14ac:dyDescent="0.45">
      <c r="A215" t="s">
        <v>315</v>
      </c>
      <c r="B215" t="s">
        <v>266</v>
      </c>
      <c r="C215" t="s">
        <v>9</v>
      </c>
      <c r="D215" t="s">
        <v>316</v>
      </c>
      <c r="F215" t="s">
        <v>15</v>
      </c>
    </row>
    <row r="216" spans="1:6" x14ac:dyDescent="0.45">
      <c r="A216" t="s">
        <v>663</v>
      </c>
      <c r="B216" t="s">
        <v>266</v>
      </c>
      <c r="C216" t="s">
        <v>17</v>
      </c>
      <c r="D216" t="s">
        <v>664</v>
      </c>
      <c r="E216" t="s">
        <v>63</v>
      </c>
      <c r="F216" t="s">
        <v>15</v>
      </c>
    </row>
    <row r="217" spans="1:6" x14ac:dyDescent="0.45">
      <c r="A217" t="s">
        <v>321</v>
      </c>
      <c r="B217" t="s">
        <v>266</v>
      </c>
      <c r="C217" t="s">
        <v>9</v>
      </c>
      <c r="D217" t="s">
        <v>316</v>
      </c>
      <c r="E217" t="s">
        <v>68</v>
      </c>
      <c r="F217" t="s">
        <v>322</v>
      </c>
    </row>
    <row r="218" spans="1:6" x14ac:dyDescent="0.45">
      <c r="A218" t="s">
        <v>321</v>
      </c>
      <c r="B218" t="s">
        <v>266</v>
      </c>
      <c r="C218" t="s">
        <v>9</v>
      </c>
      <c r="D218" t="s">
        <v>316</v>
      </c>
      <c r="F218" t="s">
        <v>15</v>
      </c>
    </row>
    <row r="219" spans="1:6" x14ac:dyDescent="0.45">
      <c r="A219" t="s">
        <v>323</v>
      </c>
      <c r="B219" t="s">
        <v>266</v>
      </c>
      <c r="C219" t="s">
        <v>9</v>
      </c>
      <c r="D219" t="s">
        <v>63</v>
      </c>
      <c r="E219" t="s">
        <v>68</v>
      </c>
      <c r="F219" t="s">
        <v>324</v>
      </c>
    </row>
    <row r="220" spans="1:6" x14ac:dyDescent="0.45">
      <c r="A220" t="s">
        <v>323</v>
      </c>
      <c r="B220" t="s">
        <v>266</v>
      </c>
      <c r="C220" t="s">
        <v>9</v>
      </c>
      <c r="D220" t="s">
        <v>63</v>
      </c>
      <c r="F220" t="s">
        <v>15</v>
      </c>
    </row>
    <row r="221" spans="1:6" x14ac:dyDescent="0.45">
      <c r="A221" t="s">
        <v>325</v>
      </c>
      <c r="B221" t="s">
        <v>326</v>
      </c>
      <c r="C221" t="s">
        <v>9</v>
      </c>
      <c r="D221" t="s">
        <v>153</v>
      </c>
      <c r="E221" t="s">
        <v>68</v>
      </c>
      <c r="F221" t="s">
        <v>327</v>
      </c>
    </row>
    <row r="222" spans="1:6" x14ac:dyDescent="0.45">
      <c r="A222" t="s">
        <v>325</v>
      </c>
      <c r="B222" t="s">
        <v>326</v>
      </c>
      <c r="C222" t="s">
        <v>9</v>
      </c>
      <c r="D222" t="s">
        <v>153</v>
      </c>
      <c r="F222" t="s">
        <v>15</v>
      </c>
    </row>
    <row r="223" spans="1:6" x14ac:dyDescent="0.45">
      <c r="A223" t="s">
        <v>328</v>
      </c>
      <c r="B223" t="s">
        <v>326</v>
      </c>
      <c r="C223" t="s">
        <v>9</v>
      </c>
      <c r="D223" t="s">
        <v>153</v>
      </c>
      <c r="E223" t="s">
        <v>68</v>
      </c>
      <c r="F223" t="s">
        <v>329</v>
      </c>
    </row>
    <row r="224" spans="1:6" x14ac:dyDescent="0.45">
      <c r="A224" t="s">
        <v>332</v>
      </c>
      <c r="B224" t="s">
        <v>326</v>
      </c>
      <c r="C224" t="s">
        <v>9</v>
      </c>
      <c r="D224" t="s">
        <v>35</v>
      </c>
      <c r="E224" t="s">
        <v>68</v>
      </c>
      <c r="F224" t="s">
        <v>334</v>
      </c>
    </row>
    <row r="225" spans="1:6" x14ac:dyDescent="0.45">
      <c r="A225" t="s">
        <v>332</v>
      </c>
      <c r="B225" t="s">
        <v>326</v>
      </c>
      <c r="C225" t="s">
        <v>9</v>
      </c>
      <c r="D225" t="s">
        <v>35</v>
      </c>
      <c r="F225" t="s">
        <v>15</v>
      </c>
    </row>
    <row r="226" spans="1:6" x14ac:dyDescent="0.45">
      <c r="A226" t="s">
        <v>335</v>
      </c>
      <c r="B226" t="s">
        <v>326</v>
      </c>
      <c r="C226" t="s">
        <v>9</v>
      </c>
      <c r="D226" t="s">
        <v>35</v>
      </c>
      <c r="E226" t="s">
        <v>68</v>
      </c>
      <c r="F226" t="s">
        <v>336</v>
      </c>
    </row>
    <row r="227" spans="1:6" x14ac:dyDescent="0.45">
      <c r="A227" t="s">
        <v>335</v>
      </c>
      <c r="B227" t="s">
        <v>326</v>
      </c>
      <c r="C227" t="s">
        <v>9</v>
      </c>
      <c r="D227" t="s">
        <v>35</v>
      </c>
      <c r="F227" t="s">
        <v>15</v>
      </c>
    </row>
    <row r="228" spans="1:6" x14ac:dyDescent="0.45">
      <c r="A228" t="s">
        <v>339</v>
      </c>
      <c r="B228" t="s">
        <v>326</v>
      </c>
      <c r="C228" t="s">
        <v>17</v>
      </c>
      <c r="D228" t="s">
        <v>153</v>
      </c>
      <c r="E228" t="s">
        <v>68</v>
      </c>
      <c r="F228" t="s">
        <v>15</v>
      </c>
    </row>
    <row r="229" spans="1:6" x14ac:dyDescent="0.45">
      <c r="A229" t="s">
        <v>341</v>
      </c>
      <c r="B229" t="s">
        <v>326</v>
      </c>
      <c r="C229" t="s">
        <v>17</v>
      </c>
      <c r="D229" t="s">
        <v>153</v>
      </c>
      <c r="E229" t="s">
        <v>10</v>
      </c>
      <c r="F229" t="s">
        <v>15</v>
      </c>
    </row>
    <row r="230" spans="1:6" x14ac:dyDescent="0.45">
      <c r="A230" t="s">
        <v>665</v>
      </c>
      <c r="B230" t="s">
        <v>326</v>
      </c>
      <c r="C230" t="s">
        <v>17</v>
      </c>
      <c r="D230" t="s">
        <v>153</v>
      </c>
      <c r="E230" t="s">
        <v>31</v>
      </c>
      <c r="F230" t="s">
        <v>666</v>
      </c>
    </row>
    <row r="231" spans="1:6" x14ac:dyDescent="0.45">
      <c r="A231" t="s">
        <v>665</v>
      </c>
      <c r="B231" t="s">
        <v>326</v>
      </c>
      <c r="C231" t="s">
        <v>17</v>
      </c>
      <c r="D231" t="s">
        <v>153</v>
      </c>
      <c r="E231" t="s">
        <v>31</v>
      </c>
      <c r="F231" t="s">
        <v>15</v>
      </c>
    </row>
    <row r="232" spans="1:6" x14ac:dyDescent="0.45">
      <c r="A232" t="s">
        <v>344</v>
      </c>
      <c r="B232" t="s">
        <v>326</v>
      </c>
      <c r="C232" t="s">
        <v>9</v>
      </c>
      <c r="D232" t="s">
        <v>153</v>
      </c>
      <c r="E232" t="s">
        <v>667</v>
      </c>
      <c r="F232" t="s">
        <v>345</v>
      </c>
    </row>
    <row r="233" spans="1:6" x14ac:dyDescent="0.45">
      <c r="A233" t="s">
        <v>344</v>
      </c>
      <c r="B233" t="s">
        <v>326</v>
      </c>
      <c r="C233" t="s">
        <v>9</v>
      </c>
      <c r="D233" t="s">
        <v>153</v>
      </c>
      <c r="E233" t="s">
        <v>667</v>
      </c>
      <c r="F233" t="s">
        <v>15</v>
      </c>
    </row>
    <row r="234" spans="1:6" x14ac:dyDescent="0.45">
      <c r="A234" t="s">
        <v>346</v>
      </c>
      <c r="B234" t="s">
        <v>326</v>
      </c>
      <c r="C234" t="s">
        <v>17</v>
      </c>
      <c r="D234" t="s">
        <v>153</v>
      </c>
      <c r="E234" t="s">
        <v>31</v>
      </c>
      <c r="F234" t="s">
        <v>347</v>
      </c>
    </row>
    <row r="235" spans="1:6" x14ac:dyDescent="0.45">
      <c r="A235" t="s">
        <v>350</v>
      </c>
      <c r="B235" t="s">
        <v>326</v>
      </c>
      <c r="C235" t="s">
        <v>9</v>
      </c>
      <c r="D235" t="s">
        <v>153</v>
      </c>
      <c r="E235" t="s">
        <v>68</v>
      </c>
      <c r="F235" t="s">
        <v>351</v>
      </c>
    </row>
    <row r="236" spans="1:6" x14ac:dyDescent="0.45">
      <c r="A236" t="s">
        <v>352</v>
      </c>
      <c r="B236" t="s">
        <v>326</v>
      </c>
      <c r="C236" t="s">
        <v>9</v>
      </c>
      <c r="D236" t="s">
        <v>63</v>
      </c>
      <c r="E236" t="s">
        <v>153</v>
      </c>
      <c r="F236" t="s">
        <v>353</v>
      </c>
    </row>
    <row r="237" spans="1:6" x14ac:dyDescent="0.45">
      <c r="A237" t="s">
        <v>352</v>
      </c>
      <c r="B237" t="s">
        <v>326</v>
      </c>
      <c r="C237" t="s">
        <v>9</v>
      </c>
      <c r="D237" t="s">
        <v>63</v>
      </c>
      <c r="E237" t="s">
        <v>153</v>
      </c>
      <c r="F237" t="s">
        <v>15</v>
      </c>
    </row>
    <row r="238" spans="1:6" x14ac:dyDescent="0.45">
      <c r="A238" t="s">
        <v>356</v>
      </c>
      <c r="B238" t="s">
        <v>326</v>
      </c>
      <c r="C238" t="s">
        <v>9</v>
      </c>
      <c r="D238" t="s">
        <v>357</v>
      </c>
      <c r="E238" t="s">
        <v>68</v>
      </c>
      <c r="F238" t="s">
        <v>668</v>
      </c>
    </row>
    <row r="239" spans="1:6" x14ac:dyDescent="0.45">
      <c r="A239" t="s">
        <v>359</v>
      </c>
      <c r="B239" t="s">
        <v>326</v>
      </c>
      <c r="C239" t="s">
        <v>17</v>
      </c>
      <c r="D239" t="s">
        <v>153</v>
      </c>
      <c r="E239" t="s">
        <v>68</v>
      </c>
      <c r="F239" t="s">
        <v>360</v>
      </c>
    </row>
    <row r="240" spans="1:6" x14ac:dyDescent="0.45">
      <c r="A240" t="s">
        <v>359</v>
      </c>
      <c r="B240" t="s">
        <v>326</v>
      </c>
      <c r="C240" t="s">
        <v>17</v>
      </c>
      <c r="D240" t="s">
        <v>153</v>
      </c>
      <c r="F240" t="s">
        <v>15</v>
      </c>
    </row>
    <row r="241" spans="1:6" x14ac:dyDescent="0.45">
      <c r="A241" t="s">
        <v>362</v>
      </c>
      <c r="B241" t="s">
        <v>363</v>
      </c>
      <c r="C241" t="s">
        <v>9</v>
      </c>
      <c r="D241" t="s">
        <v>82</v>
      </c>
      <c r="E241" t="s">
        <v>669</v>
      </c>
      <c r="F241" t="s">
        <v>670</v>
      </c>
    </row>
    <row r="242" spans="1:6" x14ac:dyDescent="0.45">
      <c r="A242" t="s">
        <v>368</v>
      </c>
      <c r="B242" t="s">
        <v>363</v>
      </c>
      <c r="C242" t="s">
        <v>9</v>
      </c>
      <c r="D242" t="s">
        <v>35</v>
      </c>
      <c r="E242" t="s">
        <v>89</v>
      </c>
      <c r="F242" t="s">
        <v>369</v>
      </c>
    </row>
    <row r="243" spans="1:6" x14ac:dyDescent="0.45">
      <c r="A243" t="s">
        <v>368</v>
      </c>
      <c r="B243" t="s">
        <v>363</v>
      </c>
      <c r="C243" t="s">
        <v>9</v>
      </c>
      <c r="D243" t="s">
        <v>35</v>
      </c>
      <c r="E243" t="s">
        <v>89</v>
      </c>
      <c r="F243" t="s">
        <v>15</v>
      </c>
    </row>
    <row r="244" spans="1:6" x14ac:dyDescent="0.45">
      <c r="A244" t="s">
        <v>372</v>
      </c>
      <c r="B244" t="s">
        <v>363</v>
      </c>
      <c r="C244" t="s">
        <v>9</v>
      </c>
      <c r="D244" t="s">
        <v>14</v>
      </c>
      <c r="E244" t="s">
        <v>671</v>
      </c>
      <c r="F244" t="s">
        <v>374</v>
      </c>
    </row>
    <row r="245" spans="1:6" x14ac:dyDescent="0.45">
      <c r="A245" t="s">
        <v>372</v>
      </c>
      <c r="B245" t="s">
        <v>363</v>
      </c>
      <c r="C245" t="s">
        <v>9</v>
      </c>
      <c r="D245" t="s">
        <v>14</v>
      </c>
      <c r="E245" t="s">
        <v>671</v>
      </c>
      <c r="F245" t="s">
        <v>15</v>
      </c>
    </row>
    <row r="246" spans="1:6" x14ac:dyDescent="0.45">
      <c r="A246" t="s">
        <v>377</v>
      </c>
      <c r="B246" t="s">
        <v>363</v>
      </c>
      <c r="C246" t="s">
        <v>9</v>
      </c>
      <c r="D246" t="s">
        <v>14</v>
      </c>
      <c r="E246" t="s">
        <v>671</v>
      </c>
      <c r="F246" t="s">
        <v>378</v>
      </c>
    </row>
    <row r="247" spans="1:6" x14ac:dyDescent="0.45">
      <c r="A247" t="s">
        <v>377</v>
      </c>
      <c r="B247" t="s">
        <v>363</v>
      </c>
      <c r="C247" t="s">
        <v>9</v>
      </c>
      <c r="D247" t="s">
        <v>14</v>
      </c>
      <c r="E247" t="s">
        <v>671</v>
      </c>
      <c r="F247" t="s">
        <v>15</v>
      </c>
    </row>
    <row r="248" spans="1:6" x14ac:dyDescent="0.45">
      <c r="A248" t="s">
        <v>379</v>
      </c>
      <c r="B248" t="s">
        <v>363</v>
      </c>
      <c r="C248" t="s">
        <v>9</v>
      </c>
      <c r="D248" t="s">
        <v>380</v>
      </c>
      <c r="E248" t="s">
        <v>672</v>
      </c>
      <c r="F248" t="s">
        <v>382</v>
      </c>
    </row>
    <row r="249" spans="1:6" x14ac:dyDescent="0.45">
      <c r="A249" t="s">
        <v>383</v>
      </c>
      <c r="B249" t="s">
        <v>363</v>
      </c>
      <c r="C249" t="s">
        <v>9</v>
      </c>
      <c r="D249" t="s">
        <v>82</v>
      </c>
      <c r="E249" t="s">
        <v>68</v>
      </c>
      <c r="F249" t="s">
        <v>384</v>
      </c>
    </row>
    <row r="250" spans="1:6" x14ac:dyDescent="0.45">
      <c r="A250" t="s">
        <v>383</v>
      </c>
      <c r="B250" t="s">
        <v>363</v>
      </c>
      <c r="C250" t="s">
        <v>9</v>
      </c>
      <c r="D250" t="s">
        <v>82</v>
      </c>
      <c r="F250" t="s">
        <v>15</v>
      </c>
    </row>
    <row r="251" spans="1:6" x14ac:dyDescent="0.45">
      <c r="A251" t="s">
        <v>385</v>
      </c>
      <c r="B251" t="s">
        <v>363</v>
      </c>
      <c r="C251" t="s">
        <v>9</v>
      </c>
      <c r="D251" t="s">
        <v>82</v>
      </c>
      <c r="E251" t="s">
        <v>68</v>
      </c>
      <c r="F251" t="s">
        <v>386</v>
      </c>
    </row>
    <row r="252" spans="1:6" x14ac:dyDescent="0.45">
      <c r="A252" t="s">
        <v>385</v>
      </c>
      <c r="B252" t="s">
        <v>363</v>
      </c>
      <c r="C252" t="s">
        <v>9</v>
      </c>
      <c r="D252" t="s">
        <v>82</v>
      </c>
      <c r="F252" t="s">
        <v>15</v>
      </c>
    </row>
    <row r="253" spans="1:6" x14ac:dyDescent="0.45">
      <c r="A253" t="s">
        <v>673</v>
      </c>
      <c r="B253" t="s">
        <v>363</v>
      </c>
      <c r="C253" t="s">
        <v>9</v>
      </c>
      <c r="D253" t="s">
        <v>82</v>
      </c>
      <c r="E253" t="s">
        <v>68</v>
      </c>
      <c r="F253" t="s">
        <v>674</v>
      </c>
    </row>
    <row r="254" spans="1:6" x14ac:dyDescent="0.45">
      <c r="A254" t="s">
        <v>673</v>
      </c>
      <c r="B254" t="s">
        <v>363</v>
      </c>
      <c r="C254" t="s">
        <v>9</v>
      </c>
      <c r="D254" t="s">
        <v>82</v>
      </c>
      <c r="F254" t="s">
        <v>15</v>
      </c>
    </row>
    <row r="255" spans="1:6" x14ac:dyDescent="0.45">
      <c r="A255" t="s">
        <v>389</v>
      </c>
      <c r="B255" t="s">
        <v>363</v>
      </c>
      <c r="C255" t="s">
        <v>9</v>
      </c>
      <c r="D255" t="s">
        <v>82</v>
      </c>
      <c r="E255" t="s">
        <v>68</v>
      </c>
      <c r="F255" t="s">
        <v>390</v>
      </c>
    </row>
    <row r="256" spans="1:6" x14ac:dyDescent="0.45">
      <c r="A256" t="s">
        <v>675</v>
      </c>
      <c r="B256" t="s">
        <v>363</v>
      </c>
      <c r="C256" t="s">
        <v>9</v>
      </c>
      <c r="D256" t="s">
        <v>82</v>
      </c>
      <c r="E256" t="s">
        <v>68</v>
      </c>
      <c r="F256" t="s">
        <v>15</v>
      </c>
    </row>
    <row r="257" spans="1:6" x14ac:dyDescent="0.45">
      <c r="A257" t="s">
        <v>391</v>
      </c>
      <c r="B257" t="s">
        <v>363</v>
      </c>
      <c r="C257" t="s">
        <v>9</v>
      </c>
      <c r="D257" t="s">
        <v>82</v>
      </c>
      <c r="E257" t="s">
        <v>68</v>
      </c>
      <c r="F257" t="s">
        <v>15</v>
      </c>
    </row>
    <row r="258" spans="1:6" x14ac:dyDescent="0.45">
      <c r="A258" t="s">
        <v>676</v>
      </c>
      <c r="B258" t="s">
        <v>363</v>
      </c>
      <c r="C258" t="s">
        <v>17</v>
      </c>
      <c r="D258" t="s">
        <v>677</v>
      </c>
      <c r="E258" t="s">
        <v>68</v>
      </c>
      <c r="F258" t="s">
        <v>678</v>
      </c>
    </row>
    <row r="259" spans="1:6" x14ac:dyDescent="0.45">
      <c r="A259" t="s">
        <v>676</v>
      </c>
      <c r="B259" t="s">
        <v>363</v>
      </c>
      <c r="C259" t="s">
        <v>17</v>
      </c>
      <c r="D259" t="s">
        <v>677</v>
      </c>
      <c r="F259" t="s">
        <v>15</v>
      </c>
    </row>
    <row r="260" spans="1:6" x14ac:dyDescent="0.45">
      <c r="A260" t="s">
        <v>393</v>
      </c>
      <c r="B260" t="s">
        <v>363</v>
      </c>
      <c r="C260" t="s">
        <v>9</v>
      </c>
      <c r="D260" t="s">
        <v>82</v>
      </c>
      <c r="E260" t="s">
        <v>68</v>
      </c>
      <c r="F260" t="s">
        <v>394</v>
      </c>
    </row>
    <row r="261" spans="1:6" x14ac:dyDescent="0.45">
      <c r="A261" t="s">
        <v>393</v>
      </c>
      <c r="B261" t="s">
        <v>363</v>
      </c>
      <c r="C261" t="s">
        <v>9</v>
      </c>
      <c r="D261" t="s">
        <v>82</v>
      </c>
      <c r="F261" t="s">
        <v>15</v>
      </c>
    </row>
    <row r="262" spans="1:6" x14ac:dyDescent="0.45">
      <c r="A262" t="s">
        <v>395</v>
      </c>
      <c r="B262" t="s">
        <v>363</v>
      </c>
      <c r="C262" t="s">
        <v>9</v>
      </c>
      <c r="D262" t="s">
        <v>82</v>
      </c>
      <c r="E262" t="s">
        <v>396</v>
      </c>
      <c r="F262" t="s">
        <v>397</v>
      </c>
    </row>
    <row r="263" spans="1:6" x14ac:dyDescent="0.45">
      <c r="A263" t="s">
        <v>395</v>
      </c>
      <c r="B263" t="s">
        <v>363</v>
      </c>
      <c r="C263" t="s">
        <v>9</v>
      </c>
      <c r="D263" t="s">
        <v>82</v>
      </c>
      <c r="E263" t="s">
        <v>396</v>
      </c>
      <c r="F263" t="s">
        <v>15</v>
      </c>
    </row>
    <row r="264" spans="1:6" x14ac:dyDescent="0.45">
      <c r="A264" t="s">
        <v>401</v>
      </c>
      <c r="B264" t="s">
        <v>363</v>
      </c>
      <c r="C264" t="s">
        <v>9</v>
      </c>
      <c r="D264" t="s">
        <v>402</v>
      </c>
      <c r="E264" t="s">
        <v>679</v>
      </c>
      <c r="F264" t="s">
        <v>680</v>
      </c>
    </row>
    <row r="265" spans="1:6" x14ac:dyDescent="0.45">
      <c r="A265" t="s">
        <v>405</v>
      </c>
      <c r="B265" t="s">
        <v>363</v>
      </c>
      <c r="C265" t="s">
        <v>9</v>
      </c>
      <c r="D265" t="s">
        <v>402</v>
      </c>
      <c r="E265" t="s">
        <v>679</v>
      </c>
      <c r="F265" t="s">
        <v>681</v>
      </c>
    </row>
    <row r="266" spans="1:6" x14ac:dyDescent="0.45">
      <c r="A266" t="s">
        <v>405</v>
      </c>
      <c r="B266" t="s">
        <v>363</v>
      </c>
      <c r="C266" t="s">
        <v>9</v>
      </c>
      <c r="D266" t="s">
        <v>402</v>
      </c>
      <c r="E266" t="s">
        <v>679</v>
      </c>
      <c r="F266" t="s">
        <v>15</v>
      </c>
    </row>
    <row r="267" spans="1:6" x14ac:dyDescent="0.45">
      <c r="A267" t="s">
        <v>682</v>
      </c>
      <c r="B267" t="s">
        <v>363</v>
      </c>
      <c r="C267" t="s">
        <v>9</v>
      </c>
      <c r="D267" t="s">
        <v>82</v>
      </c>
      <c r="E267" t="s">
        <v>683</v>
      </c>
      <c r="F267" t="s">
        <v>684</v>
      </c>
    </row>
    <row r="268" spans="1:6" x14ac:dyDescent="0.45">
      <c r="A268" t="s">
        <v>410</v>
      </c>
      <c r="B268" t="s">
        <v>363</v>
      </c>
      <c r="C268" t="s">
        <v>9</v>
      </c>
      <c r="D268" t="s">
        <v>685</v>
      </c>
      <c r="E268" t="s">
        <v>68</v>
      </c>
      <c r="F268" t="s">
        <v>412</v>
      </c>
    </row>
    <row r="269" spans="1:6" x14ac:dyDescent="0.45">
      <c r="A269" t="s">
        <v>410</v>
      </c>
      <c r="B269" t="s">
        <v>363</v>
      </c>
      <c r="C269" t="s">
        <v>9</v>
      </c>
      <c r="D269" t="s">
        <v>685</v>
      </c>
      <c r="F269" t="s">
        <v>15</v>
      </c>
    </row>
    <row r="270" spans="1:6" x14ac:dyDescent="0.45">
      <c r="A270" t="s">
        <v>413</v>
      </c>
      <c r="B270" t="s">
        <v>363</v>
      </c>
      <c r="C270" t="s">
        <v>9</v>
      </c>
      <c r="D270" t="s">
        <v>82</v>
      </c>
      <c r="E270" t="s">
        <v>31</v>
      </c>
      <c r="F270" t="s">
        <v>414</v>
      </c>
    </row>
    <row r="271" spans="1:6" x14ac:dyDescent="0.45">
      <c r="A271" t="s">
        <v>413</v>
      </c>
      <c r="B271" t="s">
        <v>363</v>
      </c>
      <c r="C271" t="s">
        <v>9</v>
      </c>
      <c r="D271" t="s">
        <v>82</v>
      </c>
      <c r="E271" t="s">
        <v>31</v>
      </c>
      <c r="F271" t="s">
        <v>15</v>
      </c>
    </row>
    <row r="272" spans="1:6" x14ac:dyDescent="0.45">
      <c r="A272" t="s">
        <v>415</v>
      </c>
      <c r="B272" t="s">
        <v>363</v>
      </c>
      <c r="C272" t="s">
        <v>9</v>
      </c>
      <c r="D272" t="s">
        <v>82</v>
      </c>
      <c r="E272" t="s">
        <v>31</v>
      </c>
      <c r="F272" t="s">
        <v>15</v>
      </c>
    </row>
    <row r="273" spans="1:6" x14ac:dyDescent="0.45">
      <c r="A273" t="s">
        <v>686</v>
      </c>
      <c r="B273" t="s">
        <v>363</v>
      </c>
      <c r="C273" t="s">
        <v>9</v>
      </c>
      <c r="D273" t="s">
        <v>82</v>
      </c>
      <c r="E273" t="s">
        <v>31</v>
      </c>
      <c r="F273" t="s">
        <v>15</v>
      </c>
    </row>
    <row r="274" spans="1:6" x14ac:dyDescent="0.45">
      <c r="A274" t="s">
        <v>417</v>
      </c>
      <c r="B274" t="s">
        <v>363</v>
      </c>
      <c r="C274" t="s">
        <v>9</v>
      </c>
      <c r="D274" t="s">
        <v>687</v>
      </c>
      <c r="E274" t="s">
        <v>68</v>
      </c>
      <c r="F274" t="s">
        <v>419</v>
      </c>
    </row>
    <row r="275" spans="1:6" x14ac:dyDescent="0.45">
      <c r="A275" t="s">
        <v>417</v>
      </c>
      <c r="B275" t="s">
        <v>363</v>
      </c>
      <c r="C275" t="s">
        <v>9</v>
      </c>
      <c r="D275" t="s">
        <v>687</v>
      </c>
      <c r="F275" t="s">
        <v>15</v>
      </c>
    </row>
    <row r="276" spans="1:6" x14ac:dyDescent="0.45">
      <c r="A276" t="s">
        <v>422</v>
      </c>
      <c r="B276" t="s">
        <v>363</v>
      </c>
      <c r="C276" t="s">
        <v>9</v>
      </c>
      <c r="D276" t="s">
        <v>688</v>
      </c>
      <c r="E276" t="s">
        <v>68</v>
      </c>
      <c r="F276" t="s">
        <v>424</v>
      </c>
    </row>
    <row r="277" spans="1:6" x14ac:dyDescent="0.45">
      <c r="A277" t="s">
        <v>425</v>
      </c>
      <c r="B277" t="s">
        <v>363</v>
      </c>
      <c r="C277" t="s">
        <v>9</v>
      </c>
      <c r="D277" t="s">
        <v>63</v>
      </c>
      <c r="E277" t="s">
        <v>68</v>
      </c>
      <c r="F277" t="s">
        <v>426</v>
      </c>
    </row>
    <row r="278" spans="1:6" x14ac:dyDescent="0.45">
      <c r="A278" t="s">
        <v>425</v>
      </c>
      <c r="B278" t="s">
        <v>363</v>
      </c>
      <c r="C278" t="s">
        <v>9</v>
      </c>
      <c r="D278" t="s">
        <v>63</v>
      </c>
      <c r="F278" t="s">
        <v>15</v>
      </c>
    </row>
    <row r="279" spans="1:6" x14ac:dyDescent="0.45">
      <c r="A279" t="s">
        <v>427</v>
      </c>
      <c r="B279" t="s">
        <v>363</v>
      </c>
      <c r="C279" t="s">
        <v>17</v>
      </c>
      <c r="D279" t="s">
        <v>82</v>
      </c>
      <c r="E279" t="s">
        <v>68</v>
      </c>
      <c r="F279" t="s">
        <v>428</v>
      </c>
    </row>
    <row r="280" spans="1:6" x14ac:dyDescent="0.45">
      <c r="A280" t="s">
        <v>427</v>
      </c>
      <c r="B280" t="s">
        <v>363</v>
      </c>
      <c r="C280" t="s">
        <v>17</v>
      </c>
      <c r="D280" t="s">
        <v>82</v>
      </c>
      <c r="F280" t="s">
        <v>15</v>
      </c>
    </row>
    <row r="281" spans="1:6" x14ac:dyDescent="0.45">
      <c r="A281" t="s">
        <v>430</v>
      </c>
      <c r="B281" t="s">
        <v>363</v>
      </c>
      <c r="C281" t="s">
        <v>9</v>
      </c>
      <c r="D281" t="s">
        <v>82</v>
      </c>
      <c r="E281" t="s">
        <v>68</v>
      </c>
      <c r="F281" t="s">
        <v>431</v>
      </c>
    </row>
    <row r="282" spans="1:6" x14ac:dyDescent="0.45">
      <c r="A282" t="s">
        <v>689</v>
      </c>
      <c r="B282" t="s">
        <v>363</v>
      </c>
      <c r="C282" t="s">
        <v>9</v>
      </c>
      <c r="D282" t="s">
        <v>82</v>
      </c>
      <c r="E282" t="s">
        <v>68</v>
      </c>
      <c r="F282" t="s">
        <v>690</v>
      </c>
    </row>
    <row r="283" spans="1:6" x14ac:dyDescent="0.45">
      <c r="A283" t="s">
        <v>432</v>
      </c>
      <c r="B283" t="s">
        <v>433</v>
      </c>
      <c r="C283" t="s">
        <v>9</v>
      </c>
      <c r="D283" t="s">
        <v>192</v>
      </c>
      <c r="E283" t="s">
        <v>63</v>
      </c>
      <c r="F283" t="s">
        <v>434</v>
      </c>
    </row>
    <row r="284" spans="1:6" x14ac:dyDescent="0.45">
      <c r="A284" t="s">
        <v>432</v>
      </c>
      <c r="B284" t="s">
        <v>433</v>
      </c>
      <c r="C284" t="s">
        <v>9</v>
      </c>
      <c r="D284" t="s">
        <v>192</v>
      </c>
      <c r="E284" t="s">
        <v>63</v>
      </c>
      <c r="F284" t="s">
        <v>15</v>
      </c>
    </row>
    <row r="285" spans="1:6" x14ac:dyDescent="0.45">
      <c r="A285" t="s">
        <v>436</v>
      </c>
      <c r="B285" t="s">
        <v>433</v>
      </c>
      <c r="C285" t="s">
        <v>691</v>
      </c>
      <c r="D285" t="s">
        <v>14</v>
      </c>
      <c r="E285" t="s">
        <v>692</v>
      </c>
      <c r="F285" t="s">
        <v>438</v>
      </c>
    </row>
    <row r="286" spans="1:6" x14ac:dyDescent="0.45">
      <c r="A286" t="s">
        <v>436</v>
      </c>
      <c r="B286" t="s">
        <v>433</v>
      </c>
      <c r="C286" t="s">
        <v>691</v>
      </c>
      <c r="D286" t="s">
        <v>14</v>
      </c>
      <c r="E286" t="s">
        <v>692</v>
      </c>
      <c r="F286" t="s">
        <v>15</v>
      </c>
    </row>
    <row r="287" spans="1:6" x14ac:dyDescent="0.45">
      <c r="A287" t="s">
        <v>439</v>
      </c>
      <c r="B287" t="s">
        <v>433</v>
      </c>
      <c r="C287" t="s">
        <v>9</v>
      </c>
      <c r="D287" t="s">
        <v>192</v>
      </c>
      <c r="E287" t="s">
        <v>693</v>
      </c>
      <c r="F287" t="s">
        <v>441</v>
      </c>
    </row>
    <row r="288" spans="1:6" x14ac:dyDescent="0.45">
      <c r="A288" t="s">
        <v>443</v>
      </c>
      <c r="B288" t="s">
        <v>433</v>
      </c>
      <c r="C288" t="s">
        <v>17</v>
      </c>
      <c r="D288" t="s">
        <v>192</v>
      </c>
      <c r="E288" t="s">
        <v>694</v>
      </c>
      <c r="F288" t="s">
        <v>445</v>
      </c>
    </row>
    <row r="289" spans="1:6" x14ac:dyDescent="0.45">
      <c r="A289" t="s">
        <v>443</v>
      </c>
      <c r="B289" t="s">
        <v>433</v>
      </c>
      <c r="C289" t="s">
        <v>17</v>
      </c>
      <c r="D289" t="s">
        <v>192</v>
      </c>
      <c r="E289" t="s">
        <v>694</v>
      </c>
      <c r="F289" t="s">
        <v>15</v>
      </c>
    </row>
    <row r="290" spans="1:6" x14ac:dyDescent="0.45">
      <c r="A290" t="s">
        <v>446</v>
      </c>
      <c r="B290" t="s">
        <v>433</v>
      </c>
      <c r="C290" t="s">
        <v>17</v>
      </c>
      <c r="D290" t="s">
        <v>695</v>
      </c>
      <c r="E290" t="s">
        <v>63</v>
      </c>
      <c r="F290" t="s">
        <v>696</v>
      </c>
    </row>
    <row r="291" spans="1:6" x14ac:dyDescent="0.45">
      <c r="A291" t="s">
        <v>446</v>
      </c>
      <c r="B291" t="s">
        <v>433</v>
      </c>
      <c r="C291" t="s">
        <v>17</v>
      </c>
      <c r="D291" t="s">
        <v>695</v>
      </c>
      <c r="E291" t="s">
        <v>63</v>
      </c>
      <c r="F291" t="s">
        <v>15</v>
      </c>
    </row>
    <row r="292" spans="1:6" x14ac:dyDescent="0.45">
      <c r="A292" t="s">
        <v>450</v>
      </c>
      <c r="B292" t="s">
        <v>433</v>
      </c>
      <c r="C292" t="s">
        <v>697</v>
      </c>
      <c r="D292" t="s">
        <v>192</v>
      </c>
      <c r="E292" t="s">
        <v>63</v>
      </c>
      <c r="F292" t="s">
        <v>452</v>
      </c>
    </row>
    <row r="293" spans="1:6" x14ac:dyDescent="0.45">
      <c r="A293" t="s">
        <v>453</v>
      </c>
      <c r="B293" t="s">
        <v>433</v>
      </c>
      <c r="C293" t="s">
        <v>17</v>
      </c>
      <c r="D293" t="s">
        <v>192</v>
      </c>
      <c r="E293" t="s">
        <v>698</v>
      </c>
      <c r="F293" t="s">
        <v>455</v>
      </c>
    </row>
    <row r="294" spans="1:6" x14ac:dyDescent="0.45">
      <c r="A294" t="s">
        <v>453</v>
      </c>
      <c r="B294" t="s">
        <v>433</v>
      </c>
      <c r="C294" t="s">
        <v>17</v>
      </c>
      <c r="D294" t="s">
        <v>192</v>
      </c>
      <c r="E294" t="s">
        <v>698</v>
      </c>
      <c r="F294" t="s">
        <v>15</v>
      </c>
    </row>
    <row r="295" spans="1:6" x14ac:dyDescent="0.45">
      <c r="A295" t="s">
        <v>456</v>
      </c>
      <c r="B295" t="s">
        <v>433</v>
      </c>
      <c r="C295" t="s">
        <v>17</v>
      </c>
      <c r="D295" t="s">
        <v>192</v>
      </c>
      <c r="E295" t="s">
        <v>699</v>
      </c>
      <c r="F295" t="s">
        <v>458</v>
      </c>
    </row>
    <row r="296" spans="1:6" x14ac:dyDescent="0.45">
      <c r="A296" t="s">
        <v>456</v>
      </c>
      <c r="B296" t="s">
        <v>433</v>
      </c>
      <c r="C296" t="s">
        <v>17</v>
      </c>
      <c r="D296" t="s">
        <v>192</v>
      </c>
      <c r="E296" t="s">
        <v>699</v>
      </c>
      <c r="F296" t="s">
        <v>15</v>
      </c>
    </row>
    <row r="297" spans="1:6" x14ac:dyDescent="0.45">
      <c r="A297" t="s">
        <v>459</v>
      </c>
      <c r="B297" t="s">
        <v>433</v>
      </c>
      <c r="C297" t="s">
        <v>17</v>
      </c>
      <c r="D297" t="s">
        <v>192</v>
      </c>
      <c r="E297" t="s">
        <v>700</v>
      </c>
      <c r="F297" t="s">
        <v>461</v>
      </c>
    </row>
    <row r="298" spans="1:6" x14ac:dyDescent="0.45">
      <c r="A298" t="s">
        <v>459</v>
      </c>
      <c r="B298" t="s">
        <v>433</v>
      </c>
      <c r="C298" t="s">
        <v>17</v>
      </c>
      <c r="D298" t="s">
        <v>192</v>
      </c>
      <c r="E298" t="s">
        <v>700</v>
      </c>
      <c r="F298" t="s">
        <v>15</v>
      </c>
    </row>
    <row r="299" spans="1:6" x14ac:dyDescent="0.45">
      <c r="A299" t="s">
        <v>463</v>
      </c>
      <c r="B299" t="s">
        <v>433</v>
      </c>
      <c r="C299" t="s">
        <v>9</v>
      </c>
      <c r="D299" t="s">
        <v>63</v>
      </c>
      <c r="E299" t="s">
        <v>192</v>
      </c>
      <c r="F299" t="s">
        <v>464</v>
      </c>
    </row>
    <row r="300" spans="1:6" x14ac:dyDescent="0.45">
      <c r="A300" t="s">
        <v>463</v>
      </c>
      <c r="B300" t="s">
        <v>433</v>
      </c>
      <c r="C300" t="s">
        <v>9</v>
      </c>
      <c r="D300" t="s">
        <v>63</v>
      </c>
      <c r="E300" t="s">
        <v>192</v>
      </c>
      <c r="F300" t="s">
        <v>15</v>
      </c>
    </row>
    <row r="301" spans="1:6" x14ac:dyDescent="0.45">
      <c r="A301" t="s">
        <v>465</v>
      </c>
      <c r="B301" t="s">
        <v>433</v>
      </c>
      <c r="C301" t="s">
        <v>17</v>
      </c>
      <c r="D301" t="s">
        <v>192</v>
      </c>
      <c r="E301" t="s">
        <v>63</v>
      </c>
      <c r="F301" t="s">
        <v>466</v>
      </c>
    </row>
    <row r="302" spans="1:6" x14ac:dyDescent="0.45">
      <c r="A302" t="s">
        <v>467</v>
      </c>
      <c r="B302" t="s">
        <v>468</v>
      </c>
      <c r="C302" t="s">
        <v>17</v>
      </c>
      <c r="D302" t="s">
        <v>701</v>
      </c>
      <c r="E302" t="s">
        <v>105</v>
      </c>
      <c r="F302" t="s">
        <v>702</v>
      </c>
    </row>
    <row r="303" spans="1:6" x14ac:dyDescent="0.45">
      <c r="A303" t="s">
        <v>467</v>
      </c>
      <c r="B303" t="s">
        <v>468</v>
      </c>
      <c r="C303" t="s">
        <v>17</v>
      </c>
      <c r="D303" t="s">
        <v>701</v>
      </c>
      <c r="E303" t="s">
        <v>105</v>
      </c>
      <c r="F303" t="s">
        <v>15</v>
      </c>
    </row>
    <row r="304" spans="1:6" x14ac:dyDescent="0.45">
      <c r="A304" t="s">
        <v>471</v>
      </c>
      <c r="B304" t="s">
        <v>468</v>
      </c>
      <c r="C304" t="s">
        <v>17</v>
      </c>
      <c r="D304" t="s">
        <v>703</v>
      </c>
      <c r="E304" t="s">
        <v>704</v>
      </c>
      <c r="F304" t="s">
        <v>705</v>
      </c>
    </row>
    <row r="305" spans="1:6" x14ac:dyDescent="0.45">
      <c r="A305" t="s">
        <v>471</v>
      </c>
      <c r="B305" t="s">
        <v>468</v>
      </c>
      <c r="C305" t="s">
        <v>17</v>
      </c>
      <c r="D305" t="s">
        <v>703</v>
      </c>
      <c r="E305" t="s">
        <v>704</v>
      </c>
      <c r="F305" t="s">
        <v>15</v>
      </c>
    </row>
    <row r="306" spans="1:6" x14ac:dyDescent="0.45">
      <c r="A306" t="s">
        <v>706</v>
      </c>
      <c r="B306" t="s">
        <v>468</v>
      </c>
      <c r="C306" t="s">
        <v>17</v>
      </c>
      <c r="D306" t="s">
        <v>703</v>
      </c>
      <c r="E306" t="s">
        <v>704</v>
      </c>
      <c r="F306" t="s">
        <v>15</v>
      </c>
    </row>
    <row r="307" spans="1:6" x14ac:dyDescent="0.45">
      <c r="A307" t="s">
        <v>477</v>
      </c>
      <c r="B307" t="s">
        <v>468</v>
      </c>
      <c r="C307" t="s">
        <v>9</v>
      </c>
      <c r="D307" t="s">
        <v>14</v>
      </c>
      <c r="E307" t="s">
        <v>707</v>
      </c>
      <c r="F307" t="s">
        <v>708</v>
      </c>
    </row>
    <row r="308" spans="1:6" x14ac:dyDescent="0.45">
      <c r="A308" t="s">
        <v>477</v>
      </c>
      <c r="B308" t="s">
        <v>468</v>
      </c>
      <c r="C308" t="s">
        <v>9</v>
      </c>
      <c r="D308" t="s">
        <v>14</v>
      </c>
      <c r="E308" t="s">
        <v>707</v>
      </c>
      <c r="F308" t="s">
        <v>15</v>
      </c>
    </row>
    <row r="309" spans="1:6" x14ac:dyDescent="0.45">
      <c r="A309" t="s">
        <v>481</v>
      </c>
      <c r="B309" t="s">
        <v>468</v>
      </c>
      <c r="C309" t="s">
        <v>9</v>
      </c>
      <c r="D309" t="s">
        <v>14</v>
      </c>
      <c r="E309" t="s">
        <v>679</v>
      </c>
      <c r="F309" t="s">
        <v>709</v>
      </c>
    </row>
    <row r="310" spans="1:6" x14ac:dyDescent="0.45">
      <c r="A310" t="s">
        <v>481</v>
      </c>
      <c r="B310" t="s">
        <v>468</v>
      </c>
      <c r="C310" t="s">
        <v>9</v>
      </c>
      <c r="D310" t="s">
        <v>14</v>
      </c>
      <c r="E310" t="s">
        <v>679</v>
      </c>
      <c r="F310" t="s">
        <v>15</v>
      </c>
    </row>
    <row r="311" spans="1:6" x14ac:dyDescent="0.45">
      <c r="A311" t="s">
        <v>486</v>
      </c>
      <c r="B311" t="s">
        <v>468</v>
      </c>
      <c r="C311" t="s">
        <v>17</v>
      </c>
      <c r="D311" t="s">
        <v>710</v>
      </c>
      <c r="E311" t="s">
        <v>68</v>
      </c>
      <c r="F311" t="s">
        <v>15</v>
      </c>
    </row>
    <row r="312" spans="1:6" x14ac:dyDescent="0.45">
      <c r="A312" t="s">
        <v>489</v>
      </c>
      <c r="B312" t="s">
        <v>468</v>
      </c>
      <c r="C312" t="s">
        <v>9</v>
      </c>
      <c r="D312" t="s">
        <v>711</v>
      </c>
      <c r="E312" t="s">
        <v>10</v>
      </c>
      <c r="F312" t="s">
        <v>712</v>
      </c>
    </row>
    <row r="313" spans="1:6" x14ac:dyDescent="0.45">
      <c r="A313" t="s">
        <v>494</v>
      </c>
      <c r="B313" t="s">
        <v>468</v>
      </c>
      <c r="C313" t="s">
        <v>9</v>
      </c>
      <c r="D313" t="s">
        <v>11</v>
      </c>
      <c r="E313" t="s">
        <v>68</v>
      </c>
      <c r="F313" t="s">
        <v>713</v>
      </c>
    </row>
    <row r="314" spans="1:6" x14ac:dyDescent="0.45">
      <c r="A314" t="s">
        <v>494</v>
      </c>
      <c r="B314" t="s">
        <v>468</v>
      </c>
      <c r="C314" t="s">
        <v>9</v>
      </c>
      <c r="D314" t="s">
        <v>11</v>
      </c>
      <c r="F314" t="s">
        <v>15</v>
      </c>
    </row>
    <row r="315" spans="1:6" x14ac:dyDescent="0.45">
      <c r="A315" t="s">
        <v>496</v>
      </c>
      <c r="B315" t="s">
        <v>468</v>
      </c>
      <c r="C315" t="s">
        <v>17</v>
      </c>
      <c r="D315" t="s">
        <v>89</v>
      </c>
      <c r="E315" t="s">
        <v>497</v>
      </c>
      <c r="F315" t="s">
        <v>714</v>
      </c>
    </row>
    <row r="316" spans="1:6" x14ac:dyDescent="0.45">
      <c r="A316" t="s">
        <v>715</v>
      </c>
      <c r="B316" t="s">
        <v>468</v>
      </c>
      <c r="C316" t="s">
        <v>17</v>
      </c>
      <c r="D316" t="s">
        <v>89</v>
      </c>
      <c r="E316" t="s">
        <v>716</v>
      </c>
      <c r="F316" t="s">
        <v>717</v>
      </c>
    </row>
    <row r="317" spans="1:6" x14ac:dyDescent="0.45">
      <c r="A317" t="s">
        <v>718</v>
      </c>
      <c r="B317" t="s">
        <v>468</v>
      </c>
      <c r="C317" t="s">
        <v>17</v>
      </c>
      <c r="D317" t="s">
        <v>153</v>
      </c>
      <c r="E317" t="s">
        <v>719</v>
      </c>
      <c r="F317" t="s">
        <v>720</v>
      </c>
    </row>
    <row r="318" spans="1:6" x14ac:dyDescent="0.45">
      <c r="A318" t="s">
        <v>718</v>
      </c>
      <c r="B318" t="s">
        <v>468</v>
      </c>
      <c r="C318" t="s">
        <v>17</v>
      </c>
      <c r="D318" t="s">
        <v>153</v>
      </c>
      <c r="E318" t="s">
        <v>719</v>
      </c>
      <c r="F318" t="s">
        <v>15</v>
      </c>
    </row>
    <row r="319" spans="1:6" x14ac:dyDescent="0.45">
      <c r="A319" t="s">
        <v>721</v>
      </c>
      <c r="B319" t="s">
        <v>468</v>
      </c>
      <c r="C319" t="s">
        <v>17</v>
      </c>
      <c r="D319" t="s">
        <v>153</v>
      </c>
      <c r="E319" t="s">
        <v>722</v>
      </c>
      <c r="F319" t="s">
        <v>723</v>
      </c>
    </row>
    <row r="320" spans="1:6" x14ac:dyDescent="0.45">
      <c r="A320" t="s">
        <v>721</v>
      </c>
      <c r="B320" t="s">
        <v>468</v>
      </c>
      <c r="C320" t="s">
        <v>17</v>
      </c>
      <c r="D320" t="s">
        <v>153</v>
      </c>
      <c r="E320" t="s">
        <v>722</v>
      </c>
      <c r="F320" t="s">
        <v>15</v>
      </c>
    </row>
    <row r="321" spans="1:6" x14ac:dyDescent="0.45">
      <c r="A321" t="s">
        <v>499</v>
      </c>
      <c r="B321" t="s">
        <v>468</v>
      </c>
      <c r="C321" t="s">
        <v>17</v>
      </c>
      <c r="D321" t="s">
        <v>316</v>
      </c>
      <c r="E321" t="s">
        <v>68</v>
      </c>
      <c r="F321" t="s">
        <v>500</v>
      </c>
    </row>
    <row r="322" spans="1:6" x14ac:dyDescent="0.45">
      <c r="A322" t="s">
        <v>499</v>
      </c>
      <c r="B322" t="s">
        <v>468</v>
      </c>
      <c r="C322" t="s">
        <v>17</v>
      </c>
      <c r="D322" t="s">
        <v>316</v>
      </c>
      <c r="F322" t="s">
        <v>724</v>
      </c>
    </row>
    <row r="323" spans="1:6" x14ac:dyDescent="0.45">
      <c r="A323" t="s">
        <v>499</v>
      </c>
      <c r="B323" t="s">
        <v>468</v>
      </c>
      <c r="C323" t="s">
        <v>17</v>
      </c>
      <c r="D323" t="s">
        <v>316</v>
      </c>
      <c r="F323" t="s">
        <v>15</v>
      </c>
    </row>
    <row r="324" spans="1:6" x14ac:dyDescent="0.45">
      <c r="A324" t="s">
        <v>501</v>
      </c>
      <c r="B324" t="s">
        <v>468</v>
      </c>
      <c r="C324" t="s">
        <v>17</v>
      </c>
      <c r="D324" t="s">
        <v>725</v>
      </c>
      <c r="E324" t="s">
        <v>68</v>
      </c>
      <c r="F324" t="s">
        <v>726</v>
      </c>
    </row>
    <row r="325" spans="1:6" x14ac:dyDescent="0.45">
      <c r="A325" t="s">
        <v>501</v>
      </c>
      <c r="B325" t="s">
        <v>468</v>
      </c>
      <c r="C325" t="s">
        <v>17</v>
      </c>
      <c r="D325" t="s">
        <v>725</v>
      </c>
      <c r="F325" t="s">
        <v>15</v>
      </c>
    </row>
    <row r="326" spans="1:6" x14ac:dyDescent="0.45">
      <c r="A326" t="s">
        <v>505</v>
      </c>
      <c r="B326" t="s">
        <v>506</v>
      </c>
      <c r="C326" t="s">
        <v>17</v>
      </c>
      <c r="D326" t="s">
        <v>688</v>
      </c>
      <c r="E326" t="s">
        <v>242</v>
      </c>
      <c r="F326" t="s">
        <v>727</v>
      </c>
    </row>
    <row r="327" spans="1:6" x14ac:dyDescent="0.45">
      <c r="A327" t="s">
        <v>505</v>
      </c>
      <c r="B327" t="s">
        <v>506</v>
      </c>
      <c r="C327" t="s">
        <v>17</v>
      </c>
      <c r="D327" t="s">
        <v>688</v>
      </c>
      <c r="E327" t="s">
        <v>242</v>
      </c>
      <c r="F327" t="s">
        <v>15</v>
      </c>
    </row>
    <row r="328" spans="1:6" x14ac:dyDescent="0.45">
      <c r="A328" t="s">
        <v>512</v>
      </c>
      <c r="B328" t="s">
        <v>506</v>
      </c>
      <c r="C328" t="s">
        <v>17</v>
      </c>
      <c r="D328" t="s">
        <v>688</v>
      </c>
      <c r="E328" t="s">
        <v>31</v>
      </c>
      <c r="F328" t="s">
        <v>728</v>
      </c>
    </row>
    <row r="329" spans="1:6" x14ac:dyDescent="0.45">
      <c r="A329" t="s">
        <v>512</v>
      </c>
      <c r="B329" t="s">
        <v>506</v>
      </c>
      <c r="C329" t="s">
        <v>17</v>
      </c>
      <c r="D329" t="s">
        <v>688</v>
      </c>
      <c r="E329" t="s">
        <v>31</v>
      </c>
      <c r="F329" t="s">
        <v>15</v>
      </c>
    </row>
    <row r="330" spans="1:6" x14ac:dyDescent="0.45">
      <c r="A330" t="s">
        <v>514</v>
      </c>
      <c r="B330" t="s">
        <v>506</v>
      </c>
      <c r="C330" t="s">
        <v>17</v>
      </c>
      <c r="D330" t="s">
        <v>729</v>
      </c>
      <c r="E330" t="s">
        <v>730</v>
      </c>
      <c r="F330" t="s">
        <v>15</v>
      </c>
    </row>
    <row r="331" spans="1:6" x14ac:dyDescent="0.45">
      <c r="A331" t="s">
        <v>521</v>
      </c>
      <c r="B331" t="s">
        <v>506</v>
      </c>
      <c r="C331" t="s">
        <v>17</v>
      </c>
      <c r="D331" t="s">
        <v>31</v>
      </c>
      <c r="E331" t="s">
        <v>522</v>
      </c>
      <c r="F331" t="s">
        <v>523</v>
      </c>
    </row>
    <row r="332" spans="1:6" x14ac:dyDescent="0.45">
      <c r="A332" t="s">
        <v>521</v>
      </c>
      <c r="B332" t="s">
        <v>506</v>
      </c>
      <c r="C332" t="s">
        <v>17</v>
      </c>
      <c r="D332" t="s">
        <v>31</v>
      </c>
      <c r="E332" t="s">
        <v>522</v>
      </c>
      <c r="F332" t="s">
        <v>15</v>
      </c>
    </row>
    <row r="333" spans="1:6" x14ac:dyDescent="0.45">
      <c r="A333" t="s">
        <v>524</v>
      </c>
      <c r="B333" t="s">
        <v>506</v>
      </c>
      <c r="C333" t="s">
        <v>9</v>
      </c>
      <c r="D333" t="s">
        <v>153</v>
      </c>
      <c r="E333" t="s">
        <v>731</v>
      </c>
      <c r="F333" t="s">
        <v>526</v>
      </c>
    </row>
    <row r="334" spans="1:6" x14ac:dyDescent="0.45">
      <c r="A334" t="s">
        <v>524</v>
      </c>
      <c r="B334" t="s">
        <v>506</v>
      </c>
      <c r="C334" t="s">
        <v>9</v>
      </c>
      <c r="D334" t="s">
        <v>153</v>
      </c>
      <c r="E334" t="s">
        <v>731</v>
      </c>
      <c r="F334" t="s">
        <v>15</v>
      </c>
    </row>
    <row r="335" spans="1:6" x14ac:dyDescent="0.45">
      <c r="A335" t="s">
        <v>528</v>
      </c>
      <c r="B335" t="s">
        <v>506</v>
      </c>
      <c r="C335" t="s">
        <v>9</v>
      </c>
      <c r="D335" t="s">
        <v>153</v>
      </c>
      <c r="E335" t="s">
        <v>731</v>
      </c>
      <c r="F335" t="s">
        <v>529</v>
      </c>
    </row>
    <row r="336" spans="1:6" x14ac:dyDescent="0.45">
      <c r="A336" t="s">
        <v>528</v>
      </c>
      <c r="B336" t="s">
        <v>506</v>
      </c>
      <c r="C336" t="s">
        <v>9</v>
      </c>
      <c r="D336" t="s">
        <v>153</v>
      </c>
      <c r="E336" t="s">
        <v>731</v>
      </c>
      <c r="F336" t="s">
        <v>15</v>
      </c>
    </row>
    <row r="337" spans="1:6" x14ac:dyDescent="0.45">
      <c r="A337" t="s">
        <v>530</v>
      </c>
      <c r="B337" t="s">
        <v>506</v>
      </c>
      <c r="C337" t="s">
        <v>9</v>
      </c>
      <c r="D337" t="s">
        <v>31</v>
      </c>
      <c r="E337" t="s">
        <v>732</v>
      </c>
      <c r="F337" t="s">
        <v>532</v>
      </c>
    </row>
    <row r="338" spans="1:6" x14ac:dyDescent="0.45">
      <c r="A338" t="s">
        <v>530</v>
      </c>
      <c r="B338" t="s">
        <v>506</v>
      </c>
      <c r="C338" t="s">
        <v>9</v>
      </c>
      <c r="D338" t="s">
        <v>31</v>
      </c>
      <c r="E338" t="s">
        <v>732</v>
      </c>
      <c r="F338" t="s">
        <v>15</v>
      </c>
    </row>
    <row r="339" spans="1:6" x14ac:dyDescent="0.45">
      <c r="A339" t="s">
        <v>533</v>
      </c>
      <c r="B339" t="s">
        <v>506</v>
      </c>
      <c r="C339" t="s">
        <v>9</v>
      </c>
      <c r="D339" t="s">
        <v>733</v>
      </c>
      <c r="E339" t="s">
        <v>68</v>
      </c>
      <c r="F339" t="s">
        <v>535</v>
      </c>
    </row>
    <row r="340" spans="1:6" x14ac:dyDescent="0.45">
      <c r="A340" t="s">
        <v>533</v>
      </c>
      <c r="B340" t="s">
        <v>506</v>
      </c>
      <c r="C340" t="s">
        <v>9</v>
      </c>
      <c r="D340" t="s">
        <v>733</v>
      </c>
      <c r="F340" t="s">
        <v>15</v>
      </c>
    </row>
    <row r="341" spans="1:6" x14ac:dyDescent="0.45">
      <c r="A341" t="s">
        <v>536</v>
      </c>
      <c r="B341" t="s">
        <v>506</v>
      </c>
      <c r="C341" t="s">
        <v>9</v>
      </c>
      <c r="D341" t="s">
        <v>734</v>
      </c>
      <c r="E341" t="s">
        <v>735</v>
      </c>
      <c r="F341" t="s">
        <v>539</v>
      </c>
    </row>
    <row r="342" spans="1:6" x14ac:dyDescent="0.45">
      <c r="A342" t="s">
        <v>536</v>
      </c>
      <c r="B342" t="s">
        <v>506</v>
      </c>
      <c r="C342" t="s">
        <v>9</v>
      </c>
      <c r="D342" t="s">
        <v>734</v>
      </c>
      <c r="E342" t="s">
        <v>735</v>
      </c>
      <c r="F342" t="s">
        <v>15</v>
      </c>
    </row>
    <row r="343" spans="1:6" x14ac:dyDescent="0.45">
      <c r="A343" t="s">
        <v>541</v>
      </c>
      <c r="B343" t="s">
        <v>506</v>
      </c>
      <c r="C343" t="s">
        <v>9</v>
      </c>
      <c r="D343" t="s">
        <v>736</v>
      </c>
      <c r="E343" t="s">
        <v>737</v>
      </c>
      <c r="F343" t="s">
        <v>544</v>
      </c>
    </row>
    <row r="344" spans="1:6" x14ac:dyDescent="0.45">
      <c r="A344" t="s">
        <v>541</v>
      </c>
      <c r="B344" t="s">
        <v>506</v>
      </c>
      <c r="C344" t="s">
        <v>9</v>
      </c>
      <c r="D344" t="s">
        <v>736</v>
      </c>
      <c r="E344" t="s">
        <v>737</v>
      </c>
      <c r="F344" t="s">
        <v>15</v>
      </c>
    </row>
    <row r="345" spans="1:6" x14ac:dyDescent="0.45">
      <c r="A345" t="s">
        <v>545</v>
      </c>
      <c r="B345" t="s">
        <v>506</v>
      </c>
      <c r="C345" t="s">
        <v>9</v>
      </c>
      <c r="D345" t="s">
        <v>736</v>
      </c>
      <c r="E345" t="s">
        <v>31</v>
      </c>
      <c r="F345" t="s">
        <v>15</v>
      </c>
    </row>
    <row r="346" spans="1:6" x14ac:dyDescent="0.45">
      <c r="A346" t="s">
        <v>548</v>
      </c>
      <c r="B346" t="s">
        <v>549</v>
      </c>
      <c r="C346" t="s">
        <v>9</v>
      </c>
      <c r="D346" t="s">
        <v>10</v>
      </c>
      <c r="E346" t="s">
        <v>738</v>
      </c>
      <c r="F346" t="s">
        <v>551</v>
      </c>
    </row>
    <row r="347" spans="1:6" x14ac:dyDescent="0.45">
      <c r="A347" t="s">
        <v>552</v>
      </c>
      <c r="B347" t="s">
        <v>549</v>
      </c>
      <c r="C347" t="s">
        <v>9</v>
      </c>
      <c r="D347" t="s">
        <v>82</v>
      </c>
      <c r="E347" t="s">
        <v>553</v>
      </c>
      <c r="F347" t="s">
        <v>554</v>
      </c>
    </row>
    <row r="348" spans="1:6" x14ac:dyDescent="0.45">
      <c r="A348" t="s">
        <v>555</v>
      </c>
      <c r="B348" t="s">
        <v>549</v>
      </c>
      <c r="C348" t="s">
        <v>9</v>
      </c>
      <c r="D348" t="s">
        <v>739</v>
      </c>
      <c r="E348" t="s">
        <v>740</v>
      </c>
      <c r="F348" t="s">
        <v>558</v>
      </c>
    </row>
    <row r="349" spans="1:6" x14ac:dyDescent="0.45">
      <c r="A349" t="s">
        <v>559</v>
      </c>
      <c r="B349" t="s">
        <v>549</v>
      </c>
      <c r="C349" t="s">
        <v>9</v>
      </c>
      <c r="D349" t="s">
        <v>741</v>
      </c>
      <c r="E349" t="s">
        <v>740</v>
      </c>
      <c r="F349" t="s">
        <v>561</v>
      </c>
    </row>
    <row r="350" spans="1:6" x14ac:dyDescent="0.45">
      <c r="A350" t="s">
        <v>562</v>
      </c>
      <c r="B350" t="s">
        <v>549</v>
      </c>
      <c r="C350" t="s">
        <v>9</v>
      </c>
      <c r="D350" t="s">
        <v>742</v>
      </c>
      <c r="E350" t="s">
        <v>743</v>
      </c>
      <c r="F350" t="s">
        <v>565</v>
      </c>
    </row>
    <row r="351" spans="1:6" x14ac:dyDescent="0.45">
      <c r="A351" t="s">
        <v>562</v>
      </c>
      <c r="B351" t="s">
        <v>549</v>
      </c>
      <c r="C351" t="s">
        <v>9</v>
      </c>
      <c r="D351" t="s">
        <v>742</v>
      </c>
      <c r="E351" t="s">
        <v>743</v>
      </c>
      <c r="F351" t="s">
        <v>15</v>
      </c>
    </row>
    <row r="352" spans="1:6" x14ac:dyDescent="0.45">
      <c r="A352" t="s">
        <v>744</v>
      </c>
      <c r="B352" t="s">
        <v>549</v>
      </c>
      <c r="C352" t="s">
        <v>76</v>
      </c>
      <c r="D352" t="s">
        <v>745</v>
      </c>
      <c r="E352" t="s">
        <v>68</v>
      </c>
      <c r="F352" t="s">
        <v>15</v>
      </c>
    </row>
    <row r="353" spans="1:6" x14ac:dyDescent="0.45">
      <c r="A353" t="s">
        <v>567</v>
      </c>
      <c r="B353" t="s">
        <v>568</v>
      </c>
      <c r="C353" t="s">
        <v>9</v>
      </c>
      <c r="D353" t="s">
        <v>291</v>
      </c>
      <c r="E353" t="s">
        <v>10</v>
      </c>
      <c r="F353" t="s">
        <v>569</v>
      </c>
    </row>
    <row r="354" spans="1:6" x14ac:dyDescent="0.45">
      <c r="A354" t="s">
        <v>570</v>
      </c>
      <c r="B354" t="s">
        <v>568</v>
      </c>
      <c r="C354" t="s">
        <v>9</v>
      </c>
      <c r="D354" t="s">
        <v>51</v>
      </c>
      <c r="E354" t="s">
        <v>571</v>
      </c>
      <c r="F354" t="s">
        <v>572</v>
      </c>
    </row>
    <row r="355" spans="1:6" x14ac:dyDescent="0.45">
      <c r="A355" t="s">
        <v>570</v>
      </c>
      <c r="B355" t="s">
        <v>568</v>
      </c>
      <c r="C355" t="s">
        <v>9</v>
      </c>
      <c r="D355" t="s">
        <v>51</v>
      </c>
      <c r="E355" t="s">
        <v>571</v>
      </c>
      <c r="F355" t="s">
        <v>15</v>
      </c>
    </row>
    <row r="356" spans="1:6" x14ac:dyDescent="0.45">
      <c r="A356" t="s">
        <v>746</v>
      </c>
      <c r="B356" t="s">
        <v>568</v>
      </c>
      <c r="C356" t="s">
        <v>9</v>
      </c>
      <c r="D356" t="s">
        <v>10</v>
      </c>
      <c r="E356" t="s">
        <v>571</v>
      </c>
      <c r="F356" t="s">
        <v>15</v>
      </c>
    </row>
    <row r="357" spans="1:6" x14ac:dyDescent="0.45">
      <c r="A357" t="s">
        <v>573</v>
      </c>
      <c r="B357" t="s">
        <v>568</v>
      </c>
      <c r="C357" t="s">
        <v>9</v>
      </c>
      <c r="D357" t="s">
        <v>11</v>
      </c>
      <c r="E357" t="s">
        <v>747</v>
      </c>
      <c r="F357" t="s">
        <v>575</v>
      </c>
    </row>
    <row r="358" spans="1:6" x14ac:dyDescent="0.45">
      <c r="A358" t="s">
        <v>576</v>
      </c>
      <c r="B358" t="s">
        <v>568</v>
      </c>
      <c r="C358" t="s">
        <v>17</v>
      </c>
      <c r="D358" t="s">
        <v>11</v>
      </c>
      <c r="E358" t="s">
        <v>68</v>
      </c>
      <c r="F358" t="s">
        <v>577</v>
      </c>
    </row>
    <row r="359" spans="1:6" x14ac:dyDescent="0.45">
      <c r="A359" t="s">
        <v>578</v>
      </c>
      <c r="B359" t="s">
        <v>568</v>
      </c>
      <c r="C359" t="s">
        <v>17</v>
      </c>
      <c r="D359" t="s">
        <v>31</v>
      </c>
      <c r="E359" t="s">
        <v>63</v>
      </c>
      <c r="F359" t="s">
        <v>579</v>
      </c>
    </row>
    <row r="360" spans="1:6" x14ac:dyDescent="0.45">
      <c r="A360" t="s">
        <v>578</v>
      </c>
      <c r="B360" t="s">
        <v>568</v>
      </c>
      <c r="C360" t="s">
        <v>17</v>
      </c>
      <c r="D360" t="s">
        <v>31</v>
      </c>
      <c r="E360" t="s">
        <v>63</v>
      </c>
      <c r="F360" t="s">
        <v>15</v>
      </c>
    </row>
    <row r="361" spans="1:6" x14ac:dyDescent="0.45">
      <c r="A361" t="s">
        <v>580</v>
      </c>
      <c r="B361" t="s">
        <v>568</v>
      </c>
      <c r="C361" t="s">
        <v>9</v>
      </c>
      <c r="D361" t="s">
        <v>31</v>
      </c>
      <c r="E361" t="s">
        <v>63</v>
      </c>
      <c r="F361" t="s">
        <v>581</v>
      </c>
    </row>
    <row r="362" spans="1:6" x14ac:dyDescent="0.45">
      <c r="A362" t="s">
        <v>580</v>
      </c>
      <c r="B362" t="s">
        <v>568</v>
      </c>
      <c r="C362" t="s">
        <v>9</v>
      </c>
      <c r="D362" t="s">
        <v>31</v>
      </c>
      <c r="E362" t="s">
        <v>63</v>
      </c>
      <c r="F362" t="s">
        <v>15</v>
      </c>
    </row>
    <row r="363" spans="1:6" x14ac:dyDescent="0.45">
      <c r="A363" t="s">
        <v>584</v>
      </c>
      <c r="B363" t="s">
        <v>568</v>
      </c>
      <c r="C363" t="s">
        <v>17</v>
      </c>
      <c r="D363" t="s">
        <v>11</v>
      </c>
      <c r="E363" t="s">
        <v>68</v>
      </c>
      <c r="F363" t="s">
        <v>585</v>
      </c>
    </row>
    <row r="364" spans="1:6" x14ac:dyDescent="0.45">
      <c r="A364" t="s">
        <v>587</v>
      </c>
      <c r="B364" t="s">
        <v>568</v>
      </c>
      <c r="C364" t="s">
        <v>9</v>
      </c>
      <c r="D364" t="s">
        <v>11</v>
      </c>
      <c r="E364" t="s">
        <v>68</v>
      </c>
      <c r="F364" t="s">
        <v>588</v>
      </c>
    </row>
    <row r="365" spans="1:6" x14ac:dyDescent="0.45">
      <c r="A365" t="s">
        <v>589</v>
      </c>
      <c r="B365" t="s">
        <v>568</v>
      </c>
      <c r="C365" t="s">
        <v>9</v>
      </c>
      <c r="D365" t="s">
        <v>11</v>
      </c>
      <c r="E365" t="s">
        <v>68</v>
      </c>
      <c r="F365" t="s">
        <v>590</v>
      </c>
    </row>
    <row r="366" spans="1:6" x14ac:dyDescent="0.45">
      <c r="A366" t="s">
        <v>591</v>
      </c>
      <c r="B366" t="s">
        <v>568</v>
      </c>
      <c r="C366" t="s">
        <v>17</v>
      </c>
      <c r="D366" t="s">
        <v>748</v>
      </c>
      <c r="E366" t="s">
        <v>68</v>
      </c>
      <c r="F366" t="s">
        <v>749</v>
      </c>
    </row>
    <row r="367" spans="1:6" x14ac:dyDescent="0.45">
      <c r="A367" t="s">
        <v>591</v>
      </c>
      <c r="B367" t="s">
        <v>568</v>
      </c>
      <c r="C367" t="s">
        <v>17</v>
      </c>
      <c r="D367" t="s">
        <v>748</v>
      </c>
      <c r="F367" t="s">
        <v>15</v>
      </c>
    </row>
    <row r="368" spans="1:6" x14ac:dyDescent="0.45">
      <c r="A368" t="s">
        <v>594</v>
      </c>
      <c r="B368" t="s">
        <v>568</v>
      </c>
      <c r="C368" t="s">
        <v>17</v>
      </c>
      <c r="D368" t="s">
        <v>11</v>
      </c>
      <c r="E368" t="s">
        <v>68</v>
      </c>
      <c r="F368" t="s">
        <v>595</v>
      </c>
    </row>
    <row r="369" spans="1:6" x14ac:dyDescent="0.45">
      <c r="A369" t="s">
        <v>750</v>
      </c>
      <c r="B369" t="s">
        <v>568</v>
      </c>
      <c r="C369" t="s">
        <v>17</v>
      </c>
      <c r="D369" t="s">
        <v>11</v>
      </c>
      <c r="E369" t="s">
        <v>68</v>
      </c>
      <c r="F369" t="s">
        <v>751</v>
      </c>
    </row>
    <row r="370" spans="1:6" x14ac:dyDescent="0.45">
      <c r="A370" t="s">
        <v>750</v>
      </c>
      <c r="B370" t="s">
        <v>568</v>
      </c>
      <c r="C370" t="s">
        <v>17</v>
      </c>
      <c r="D370" t="s">
        <v>11</v>
      </c>
      <c r="F370" t="s">
        <v>15</v>
      </c>
    </row>
    <row r="371" spans="1:6" x14ac:dyDescent="0.45">
      <c r="A371" t="s">
        <v>752</v>
      </c>
      <c r="B371" t="s">
        <v>568</v>
      </c>
      <c r="C371" t="s">
        <v>17</v>
      </c>
      <c r="D371" t="s">
        <v>319</v>
      </c>
      <c r="E371" t="s">
        <v>31</v>
      </c>
      <c r="F371" t="s">
        <v>753</v>
      </c>
    </row>
    <row r="372" spans="1:6" x14ac:dyDescent="0.45">
      <c r="A372" t="s">
        <v>752</v>
      </c>
      <c r="B372" t="s">
        <v>568</v>
      </c>
      <c r="C372" t="s">
        <v>17</v>
      </c>
      <c r="D372" t="s">
        <v>319</v>
      </c>
      <c r="E372" t="s">
        <v>31</v>
      </c>
      <c r="F372" t="s">
        <v>15</v>
      </c>
    </row>
    <row r="373" spans="1:6" x14ac:dyDescent="0.45">
      <c r="A373" t="s">
        <v>754</v>
      </c>
      <c r="B373" t="s">
        <v>568</v>
      </c>
      <c r="C373" t="s">
        <v>76</v>
      </c>
      <c r="D373" t="s">
        <v>319</v>
      </c>
      <c r="E373" t="s">
        <v>68</v>
      </c>
      <c r="F373" t="s">
        <v>15</v>
      </c>
    </row>
    <row r="374" spans="1:6" x14ac:dyDescent="0.45">
      <c r="A374" t="s">
        <v>598</v>
      </c>
      <c r="B374" t="s">
        <v>568</v>
      </c>
      <c r="C374" t="s">
        <v>9</v>
      </c>
      <c r="D374" t="s">
        <v>63</v>
      </c>
      <c r="E374" t="s">
        <v>599</v>
      </c>
      <c r="F374" t="s">
        <v>600</v>
      </c>
    </row>
    <row r="375" spans="1:6" x14ac:dyDescent="0.45">
      <c r="A375" t="s">
        <v>598</v>
      </c>
      <c r="B375" t="s">
        <v>568</v>
      </c>
      <c r="C375" t="s">
        <v>9</v>
      </c>
      <c r="D375" t="s">
        <v>63</v>
      </c>
      <c r="E375" t="s">
        <v>599</v>
      </c>
      <c r="F375" t="s">
        <v>15</v>
      </c>
    </row>
    <row r="376" spans="1:6" x14ac:dyDescent="0.45">
      <c r="A376" t="s">
        <v>755</v>
      </c>
      <c r="B376" t="s">
        <v>568</v>
      </c>
      <c r="C376" t="s">
        <v>17</v>
      </c>
      <c r="D376" t="s">
        <v>11</v>
      </c>
      <c r="E376" t="s">
        <v>698</v>
      </c>
      <c r="F376" t="s">
        <v>756</v>
      </c>
    </row>
    <row r="377" spans="1:6" x14ac:dyDescent="0.45">
      <c r="A377" t="s">
        <v>755</v>
      </c>
      <c r="B377" t="s">
        <v>568</v>
      </c>
      <c r="C377" t="s">
        <v>17</v>
      </c>
      <c r="D377" t="s">
        <v>11</v>
      </c>
      <c r="E377" t="s">
        <v>698</v>
      </c>
      <c r="F377" t="s">
        <v>15</v>
      </c>
    </row>
    <row r="378" spans="1:6" x14ac:dyDescent="0.45">
      <c r="A378" t="s">
        <v>757</v>
      </c>
      <c r="B378" t="s">
        <v>602</v>
      </c>
      <c r="C378" t="s">
        <v>17</v>
      </c>
      <c r="D378" t="s">
        <v>10</v>
      </c>
      <c r="E378" t="s">
        <v>758</v>
      </c>
      <c r="F378" t="s">
        <v>15</v>
      </c>
    </row>
    <row r="379" spans="1:6" x14ac:dyDescent="0.45">
      <c r="A379" t="s">
        <v>601</v>
      </c>
      <c r="B379" t="s">
        <v>602</v>
      </c>
      <c r="C379" t="s">
        <v>9</v>
      </c>
      <c r="D379" t="s">
        <v>759</v>
      </c>
      <c r="E379" t="s">
        <v>760</v>
      </c>
      <c r="F379" t="s">
        <v>605</v>
      </c>
    </row>
    <row r="380" spans="1:6" x14ac:dyDescent="0.45">
      <c r="A380" t="s">
        <v>601</v>
      </c>
      <c r="B380" t="s">
        <v>602</v>
      </c>
      <c r="C380" t="s">
        <v>9</v>
      </c>
      <c r="D380" t="s">
        <v>759</v>
      </c>
      <c r="E380" t="s">
        <v>760</v>
      </c>
      <c r="F380" t="s">
        <v>15</v>
      </c>
    </row>
    <row r="381" spans="1:6" x14ac:dyDescent="0.45">
      <c r="A381" t="s">
        <v>606</v>
      </c>
      <c r="B381" t="s">
        <v>602</v>
      </c>
      <c r="C381" t="s">
        <v>9</v>
      </c>
      <c r="D381" t="s">
        <v>607</v>
      </c>
      <c r="E381" t="s">
        <v>10</v>
      </c>
      <c r="F381" t="s">
        <v>608</v>
      </c>
    </row>
    <row r="382" spans="1:6" x14ac:dyDescent="0.45">
      <c r="A382" t="s">
        <v>612</v>
      </c>
      <c r="B382" t="s">
        <v>602</v>
      </c>
      <c r="C382" t="s">
        <v>9</v>
      </c>
      <c r="D382" t="s">
        <v>607</v>
      </c>
      <c r="E382" t="s">
        <v>68</v>
      </c>
      <c r="F382" t="s">
        <v>613</v>
      </c>
    </row>
    <row r="383" spans="1:6" x14ac:dyDescent="0.45">
      <c r="A383" t="s">
        <v>614</v>
      </c>
      <c r="B383" t="s">
        <v>602</v>
      </c>
      <c r="C383" t="s">
        <v>17</v>
      </c>
      <c r="D383" t="s">
        <v>607</v>
      </c>
      <c r="E383" t="s">
        <v>571</v>
      </c>
      <c r="F383" t="s">
        <v>615</v>
      </c>
    </row>
    <row r="384" spans="1:6" x14ac:dyDescent="0.45">
      <c r="A384" t="s">
        <v>614</v>
      </c>
      <c r="B384" t="s">
        <v>602</v>
      </c>
      <c r="C384" t="s">
        <v>17</v>
      </c>
      <c r="D384" t="s">
        <v>607</v>
      </c>
      <c r="E384" t="s">
        <v>571</v>
      </c>
      <c r="F384" t="s">
        <v>15</v>
      </c>
    </row>
    <row r="385" spans="1:6" x14ac:dyDescent="0.45">
      <c r="A385" t="s">
        <v>617</v>
      </c>
      <c r="B385" t="s">
        <v>602</v>
      </c>
      <c r="C385" t="s">
        <v>9</v>
      </c>
      <c r="D385" t="s">
        <v>761</v>
      </c>
      <c r="E385" t="s">
        <v>571</v>
      </c>
      <c r="F385" t="s">
        <v>619</v>
      </c>
    </row>
    <row r="386" spans="1:6" x14ac:dyDescent="0.45">
      <c r="A386" t="s">
        <v>620</v>
      </c>
      <c r="B386" t="s">
        <v>602</v>
      </c>
      <c r="C386" t="s">
        <v>9</v>
      </c>
      <c r="D386" t="s">
        <v>762</v>
      </c>
      <c r="E386" t="s">
        <v>667</v>
      </c>
      <c r="F386" t="s">
        <v>763</v>
      </c>
    </row>
    <row r="387" spans="1:6" x14ac:dyDescent="0.45">
      <c r="A387" t="s">
        <v>625</v>
      </c>
      <c r="B387" t="s">
        <v>602</v>
      </c>
      <c r="C387" t="s">
        <v>9</v>
      </c>
      <c r="D387" t="s">
        <v>192</v>
      </c>
      <c r="E387" t="s">
        <v>68</v>
      </c>
      <c r="F387" t="s">
        <v>764</v>
      </c>
    </row>
    <row r="388" spans="1:6" x14ac:dyDescent="0.45">
      <c r="A388" t="s">
        <v>625</v>
      </c>
      <c r="B388" t="s">
        <v>602</v>
      </c>
      <c r="C388" t="s">
        <v>9</v>
      </c>
      <c r="D388" t="s">
        <v>192</v>
      </c>
      <c r="F388" t="s">
        <v>15</v>
      </c>
    </row>
    <row r="389" spans="1:6" x14ac:dyDescent="0.45">
      <c r="A389" t="s">
        <v>627</v>
      </c>
      <c r="B389" t="s">
        <v>602</v>
      </c>
      <c r="C389" t="s">
        <v>9</v>
      </c>
      <c r="D389" t="s">
        <v>192</v>
      </c>
      <c r="E389" t="s">
        <v>68</v>
      </c>
      <c r="F389" t="s">
        <v>628</v>
      </c>
    </row>
    <row r="390" spans="1:6" x14ac:dyDescent="0.45">
      <c r="A390" t="s">
        <v>627</v>
      </c>
      <c r="B390" t="s">
        <v>602</v>
      </c>
      <c r="C390" t="s">
        <v>9</v>
      </c>
      <c r="D390" t="s">
        <v>192</v>
      </c>
      <c r="F390" t="s">
        <v>15</v>
      </c>
    </row>
    <row r="391" spans="1:6" x14ac:dyDescent="0.45">
      <c r="A391" t="s">
        <v>629</v>
      </c>
      <c r="B391" t="s">
        <v>602</v>
      </c>
      <c r="C391" t="s">
        <v>9</v>
      </c>
      <c r="D391" t="s">
        <v>63</v>
      </c>
      <c r="E391" t="s">
        <v>68</v>
      </c>
      <c r="F391" t="s">
        <v>630</v>
      </c>
    </row>
    <row r="392" spans="1:6" x14ac:dyDescent="0.45">
      <c r="A392" t="s">
        <v>629</v>
      </c>
      <c r="B392" t="s">
        <v>602</v>
      </c>
      <c r="C392" t="s">
        <v>9</v>
      </c>
      <c r="D392" t="s">
        <v>63</v>
      </c>
      <c r="F392" t="s">
        <v>15</v>
      </c>
    </row>
    <row r="393" spans="1:6" x14ac:dyDescent="0.45">
      <c r="A393" t="s">
        <v>631</v>
      </c>
      <c r="B393" t="s">
        <v>602</v>
      </c>
      <c r="C393" t="s">
        <v>9</v>
      </c>
      <c r="D393" t="s">
        <v>607</v>
      </c>
      <c r="E393" t="s">
        <v>63</v>
      </c>
      <c r="F393" t="s">
        <v>632</v>
      </c>
    </row>
    <row r="394" spans="1:6" x14ac:dyDescent="0.45">
      <c r="A394" t="s">
        <v>635</v>
      </c>
      <c r="B394" t="s">
        <v>602</v>
      </c>
      <c r="C394" t="s">
        <v>9</v>
      </c>
      <c r="D394" t="s">
        <v>316</v>
      </c>
      <c r="E394" t="s">
        <v>68</v>
      </c>
      <c r="F394" t="s">
        <v>636</v>
      </c>
    </row>
    <row r="395" spans="1:6" x14ac:dyDescent="0.45">
      <c r="A395" t="s">
        <v>635</v>
      </c>
      <c r="B395" t="s">
        <v>602</v>
      </c>
      <c r="C395" t="s">
        <v>9</v>
      </c>
      <c r="D395" t="s">
        <v>316</v>
      </c>
      <c r="F395" t="s">
        <v>15</v>
      </c>
    </row>
    <row r="396" spans="1:6" x14ac:dyDescent="0.45">
      <c r="A396" t="s">
        <v>15</v>
      </c>
      <c r="B396" t="s">
        <v>15</v>
      </c>
      <c r="C396" t="s">
        <v>9</v>
      </c>
      <c r="D396" t="s">
        <v>711</v>
      </c>
      <c r="E396" t="s">
        <v>10</v>
      </c>
      <c r="F396" t="s">
        <v>712</v>
      </c>
    </row>
    <row r="397" spans="1:6" x14ac:dyDescent="0.45">
      <c r="A397" t="s">
        <v>765</v>
      </c>
      <c r="B397" t="s">
        <v>114</v>
      </c>
      <c r="C397" t="s">
        <v>15</v>
      </c>
      <c r="D397" t="s">
        <v>124</v>
      </c>
      <c r="E397" t="s">
        <v>15</v>
      </c>
      <c r="F397" t="s">
        <v>766</v>
      </c>
    </row>
    <row r="398" spans="1:6" x14ac:dyDescent="0.45">
      <c r="A398" t="s">
        <v>765</v>
      </c>
      <c r="B398" t="s">
        <v>114</v>
      </c>
      <c r="C398" t="s">
        <v>15</v>
      </c>
      <c r="D398" t="s">
        <v>124</v>
      </c>
      <c r="E398" t="s">
        <v>15</v>
      </c>
      <c r="F398" t="s">
        <v>15</v>
      </c>
    </row>
  </sheetData>
  <customSheetViews>
    <customSheetView guid="{1F7C9D4E-224A-42B2-91BB-1077D396D5A7}" state="hidden" topLeftCell="E1">
      <selection activeCell="G15" sqref="G15"/>
      <pageMargins left="0" right="0" top="0" bottom="0" header="0" footer="0"/>
    </customSheetView>
    <customSheetView guid="{4115E3FE-613B-41D5-984A-C67207AF9102}" topLeftCell="D1">
      <selection activeCell="E3" sqref="E3"/>
      <pageMargins left="0" right="0" top="0" bottom="0" header="0" footer="0"/>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filterMode="1"/>
  <dimension ref="A1:AE800"/>
  <sheetViews>
    <sheetView tabSelected="1" workbookViewId="0">
      <pane xSplit="9" ySplit="1" topLeftCell="R2" activePane="bottomRight" state="frozen"/>
      <selection pane="topRight" activeCell="J1" sqref="J1"/>
      <selection pane="bottomLeft" activeCell="C2" sqref="C2"/>
      <selection pane="bottomRight" activeCell="R662" sqref="R662"/>
    </sheetView>
  </sheetViews>
  <sheetFormatPr defaultColWidth="9.1328125" defaultRowHeight="14.25" x14ac:dyDescent="0.45"/>
  <cols>
    <col min="1" max="2" width="15.86328125" style="18" hidden="1" customWidth="1"/>
    <col min="3" max="3" width="12.86328125" style="14" customWidth="1"/>
    <col min="4" max="4" width="7.3984375" style="14" customWidth="1"/>
    <col min="5" max="5" width="18.265625" style="14" customWidth="1"/>
    <col min="6" max="6" width="12.86328125" style="19" customWidth="1"/>
    <col min="7" max="8" width="17.1328125" style="19" customWidth="1"/>
    <col min="9" max="9" width="10" style="14" bestFit="1" customWidth="1"/>
    <col min="10" max="10" width="18.1328125" style="34" customWidth="1"/>
    <col min="11" max="11" width="10.3984375" style="14" customWidth="1"/>
    <col min="12" max="12" width="24.86328125" style="14" bestFit="1" customWidth="1"/>
    <col min="13" max="13" width="29.86328125" style="89" customWidth="1"/>
    <col min="14" max="15" width="13.59765625" style="92" customWidth="1"/>
    <col min="16" max="17" width="13.59765625" style="124" customWidth="1"/>
    <col min="18" max="18" width="40.3984375" style="20" customWidth="1"/>
    <col min="19" max="19" width="28.86328125" style="20" customWidth="1"/>
    <col min="20" max="20" width="22.3984375" style="20" customWidth="1"/>
    <col min="21" max="16384" width="9.1328125" style="16"/>
  </cols>
  <sheetData>
    <row r="1" spans="1:31" s="45" customFormat="1" ht="57" x14ac:dyDescent="0.45">
      <c r="A1" s="41" t="s">
        <v>767</v>
      </c>
      <c r="B1" s="41"/>
      <c r="C1" s="58" t="s">
        <v>1</v>
      </c>
      <c r="D1" s="42" t="s">
        <v>2</v>
      </c>
      <c r="E1" s="42" t="s">
        <v>768</v>
      </c>
      <c r="F1" s="43" t="s">
        <v>3</v>
      </c>
      <c r="G1" s="98" t="s">
        <v>769</v>
      </c>
      <c r="H1" s="98" t="s">
        <v>5</v>
      </c>
      <c r="I1" s="99" t="s">
        <v>770</v>
      </c>
      <c r="J1" s="100" t="s">
        <v>771</v>
      </c>
      <c r="K1" s="99" t="s">
        <v>772</v>
      </c>
      <c r="L1" s="99" t="s">
        <v>6</v>
      </c>
      <c r="M1" s="101" t="s">
        <v>773</v>
      </c>
      <c r="N1" s="102" t="s">
        <v>3568</v>
      </c>
      <c r="O1" s="102" t="s">
        <v>3569</v>
      </c>
      <c r="P1" s="119" t="s">
        <v>3577</v>
      </c>
      <c r="Q1" s="119" t="s">
        <v>3578</v>
      </c>
      <c r="R1" s="44" t="s">
        <v>774</v>
      </c>
      <c r="S1" s="59" t="s">
        <v>775</v>
      </c>
      <c r="T1" s="59" t="s">
        <v>776</v>
      </c>
      <c r="V1" s="45">
        <f>MAX(V3:V759)</f>
        <v>503</v>
      </c>
      <c r="AE1" s="45" t="s">
        <v>777</v>
      </c>
    </row>
    <row r="2" spans="1:31" s="45" customFormat="1" ht="6" hidden="1" customHeight="1" x14ac:dyDescent="0.45">
      <c r="A2" s="41"/>
      <c r="B2" s="41"/>
      <c r="C2" s="58"/>
      <c r="D2" s="42"/>
      <c r="E2" s="42"/>
      <c r="F2" s="43"/>
      <c r="G2" s="98"/>
      <c r="H2" s="98"/>
      <c r="I2" s="99"/>
      <c r="J2" s="100"/>
      <c r="K2" s="99"/>
      <c r="L2" s="99"/>
      <c r="M2" s="101"/>
      <c r="N2" s="103"/>
      <c r="O2" s="103"/>
      <c r="P2" s="120"/>
      <c r="Q2" s="120"/>
      <c r="R2" s="44"/>
      <c r="S2" s="59"/>
      <c r="T2" s="59"/>
      <c r="AE2" s="60" t="s">
        <v>778</v>
      </c>
    </row>
    <row r="3" spans="1:31" hidden="1" x14ac:dyDescent="0.45">
      <c r="A3" s="17"/>
      <c r="B3" s="17" t="str">
        <f t="shared" ref="B3:B34" si="0">C3&amp;I3</f>
        <v>1.1.1Storyline</v>
      </c>
      <c r="C3" s="14" t="s">
        <v>7</v>
      </c>
      <c r="D3" s="14">
        <v>1</v>
      </c>
      <c r="E3" s="14" t="s">
        <v>779</v>
      </c>
      <c r="F3" s="19" t="s">
        <v>9</v>
      </c>
      <c r="G3" s="104" t="s">
        <v>780</v>
      </c>
      <c r="H3" s="104" t="s">
        <v>781</v>
      </c>
      <c r="I3" s="105" t="s">
        <v>782</v>
      </c>
      <c r="J3" s="106" t="s">
        <v>783</v>
      </c>
      <c r="K3" s="107">
        <v>44242</v>
      </c>
      <c r="L3" s="105" t="s">
        <v>784</v>
      </c>
      <c r="M3" s="108"/>
      <c r="N3" s="109"/>
      <c r="O3" s="109"/>
      <c r="P3" s="121"/>
      <c r="Q3" s="121"/>
      <c r="R3" s="90" t="str">
        <f>IF($M3="rev",M3, "")</f>
        <v/>
      </c>
      <c r="S3" s="20" t="str">
        <f t="shared" ref="S3:S71" si="1">IF(ISBLANK($J3),"",IFERROR(VLOOKUP($J3,sender,3,FALSE),"new?"))</f>
        <v>Steven Kapsos</v>
      </c>
      <c r="T3" s="20" t="str">
        <f t="shared" ref="T3:T71" si="2">IF(ISBLANK($J3),"",IFERROR(VLOOKUP($J3,sender,5,FALSE),"new?"))</f>
        <v>ILO</v>
      </c>
      <c r="V3" s="16">
        <f t="shared" ref="V3:V66" si="3">LEN(AE3)</f>
        <v>199</v>
      </c>
      <c r="AE3" s="16" t="str">
        <f t="shared" ref="AE3:AE66" si="4">E3&amp;IF(ISBLANK(K3), CHAR(10)&amp;"Note: "&amp;IF(ISBLANK(M3), "to follow up", M3), " | Submitted by: "&amp;S3&amp;", "&amp;T3&amp;" ("&amp;J3&amp;")"&amp;IF(ISBLANK(M3),"", CHAR(10)&amp;"Note: "&amp;M3))</f>
        <v>1.1.1 Proportion of the population living below the international poverty line by sex, age, employment status and geographic location (urban/rural) | Submitted by: Steven Kapsos, ILO (kapsos@ilo.org)</v>
      </c>
    </row>
    <row r="4" spans="1:31" hidden="1" x14ac:dyDescent="0.45">
      <c r="A4" s="17"/>
      <c r="B4" s="17" t="str">
        <f t="shared" si="0"/>
        <v>1.1.1Chart</v>
      </c>
      <c r="C4" s="14" t="s">
        <v>7</v>
      </c>
      <c r="D4" s="14">
        <v>1</v>
      </c>
      <c r="E4" s="14" t="s">
        <v>779</v>
      </c>
      <c r="F4" s="19" t="s">
        <v>9</v>
      </c>
      <c r="G4" s="104" t="s">
        <v>780</v>
      </c>
      <c r="H4" s="104" t="s">
        <v>781</v>
      </c>
      <c r="I4" s="105" t="s">
        <v>785</v>
      </c>
      <c r="J4" s="106" t="s">
        <v>783</v>
      </c>
      <c r="K4" s="107">
        <v>44242</v>
      </c>
      <c r="L4" s="105" t="s">
        <v>784</v>
      </c>
      <c r="M4" s="108"/>
      <c r="N4" s="109"/>
      <c r="O4" s="109"/>
      <c r="P4" s="121"/>
      <c r="Q4" s="121"/>
      <c r="R4" s="20" t="str">
        <f>IF(ISBLANK(K4), "", CONCATENATE(LOWER(LEFT('Log table'!I4,1)),"_",C4,"_",T4,"_", TEXT(K4,"yyyy"),".",TEXT(K4,"mm"),".",TEXT(K4,"dd"),IF(OR(LEFT('Log table'!I4,1)="S",LEFT('Log table'!I4,1)="M"), ".docx", ".xlsx")))</f>
        <v>c_1.1.1_ILO_2021.02.15.xlsx</v>
      </c>
      <c r="S4" s="20" t="str">
        <f t="shared" si="1"/>
        <v>Steven Kapsos</v>
      </c>
      <c r="T4" s="20" t="str">
        <f t="shared" si="2"/>
        <v>ILO</v>
      </c>
      <c r="V4" s="16">
        <f t="shared" si="3"/>
        <v>199</v>
      </c>
      <c r="AE4" s="16" t="str">
        <f t="shared" si="4"/>
        <v>1.1.1 Proportion of the population living below the international poverty line by sex, age, employment status and geographic location (urban/rural) | Submitted by: Steven Kapsos, ILO (kapsos@ilo.org)</v>
      </c>
    </row>
    <row r="5" spans="1:31" hidden="1" x14ac:dyDescent="0.45">
      <c r="A5" s="17"/>
      <c r="B5" s="17" t="str">
        <f t="shared" si="0"/>
        <v>1.1.1Data</v>
      </c>
      <c r="C5" s="14" t="s">
        <v>7</v>
      </c>
      <c r="D5" s="14">
        <v>1</v>
      </c>
      <c r="E5" s="14" t="s">
        <v>779</v>
      </c>
      <c r="F5" s="19" t="s">
        <v>9</v>
      </c>
      <c r="G5" s="104" t="s">
        <v>780</v>
      </c>
      <c r="H5" s="104" t="s">
        <v>781</v>
      </c>
      <c r="I5" s="105" t="s">
        <v>786</v>
      </c>
      <c r="J5" s="106" t="s">
        <v>783</v>
      </c>
      <c r="K5" s="107">
        <v>44242</v>
      </c>
      <c r="L5" s="105" t="s">
        <v>784</v>
      </c>
      <c r="M5" s="108"/>
      <c r="N5" s="109"/>
      <c r="O5" s="109"/>
      <c r="P5" s="121"/>
      <c r="Q5" s="121"/>
      <c r="R5" s="20" t="str">
        <f>IF(ISBLANK(K5), "", CONCATENATE(LOWER(LEFT('Log table'!I5,1)),"_",C5,"_",T5,"_", TEXT(K5,"yyyy"),".",TEXT(K5,"mm"),".",TEXT(K5,"dd"),IF(OR(LEFT('Log table'!I5,1)="S",LEFT('Log table'!I5,1)="M"), ".docx", ".xlsx")))</f>
        <v>d_1.1.1_ILO_2021.02.15.xlsx</v>
      </c>
      <c r="S5" s="20" t="str">
        <f t="shared" si="1"/>
        <v>Steven Kapsos</v>
      </c>
      <c r="T5" s="20" t="str">
        <f t="shared" si="2"/>
        <v>ILO</v>
      </c>
      <c r="V5" s="16">
        <f t="shared" si="3"/>
        <v>199</v>
      </c>
      <c r="AE5" s="16" t="str">
        <f t="shared" si="4"/>
        <v>1.1.1 Proportion of the population living below the international poverty line by sex, age, employment status and geographic location (urban/rural) | Submitted by: Steven Kapsos, ILO (kapsos@ilo.org)</v>
      </c>
    </row>
    <row r="6" spans="1:31" hidden="1" x14ac:dyDescent="0.45">
      <c r="A6" s="17"/>
      <c r="B6" s="17" t="str">
        <f t="shared" si="0"/>
        <v>1.1.1Storyline</v>
      </c>
      <c r="C6" s="14" t="s">
        <v>7</v>
      </c>
      <c r="D6" s="14">
        <v>1</v>
      </c>
      <c r="E6" s="14" t="s">
        <v>779</v>
      </c>
      <c r="F6" s="19" t="s">
        <v>9</v>
      </c>
      <c r="G6" s="104" t="s">
        <v>780</v>
      </c>
      <c r="H6" s="104" t="s">
        <v>781</v>
      </c>
      <c r="I6" s="105" t="s">
        <v>782</v>
      </c>
      <c r="J6" s="106" t="s">
        <v>787</v>
      </c>
      <c r="K6" s="107">
        <v>44264</v>
      </c>
      <c r="L6" s="105" t="s">
        <v>788</v>
      </c>
      <c r="M6" s="108"/>
      <c r="N6" s="109">
        <v>44302</v>
      </c>
      <c r="O6" s="109" t="s">
        <v>3400</v>
      </c>
      <c r="P6" s="121"/>
      <c r="Q6" s="121"/>
      <c r="R6" s="20" t="s">
        <v>3557</v>
      </c>
      <c r="S6" s="20" t="str">
        <f t="shared" si="1"/>
        <v>Umar Serajuddin</v>
      </c>
      <c r="T6" s="20" t="s">
        <v>10</v>
      </c>
      <c r="V6" s="16">
        <f t="shared" si="3"/>
        <v>219</v>
      </c>
      <c r="AE6" s="16" t="str">
        <f t="shared" si="4"/>
        <v>1.1.1 Proportion of the population living below the international poverty line by sex, age, employment status and geographic location (urban/rural) | Submitted by: Umar Serajuddin, World Bank (userajuddin@worldbank.org)</v>
      </c>
    </row>
    <row r="7" spans="1:31" hidden="1" x14ac:dyDescent="0.45">
      <c r="A7" s="17"/>
      <c r="B7" s="17" t="str">
        <f t="shared" si="0"/>
        <v>1.1.1Chart</v>
      </c>
      <c r="C7" s="14" t="s">
        <v>7</v>
      </c>
      <c r="D7" s="14">
        <v>1</v>
      </c>
      <c r="E7" s="14" t="s">
        <v>779</v>
      </c>
      <c r="F7" s="19" t="s">
        <v>9</v>
      </c>
      <c r="G7" s="104" t="s">
        <v>780</v>
      </c>
      <c r="H7" s="104" t="s">
        <v>781</v>
      </c>
      <c r="I7" s="105" t="s">
        <v>785</v>
      </c>
      <c r="J7" s="106" t="s">
        <v>789</v>
      </c>
      <c r="K7" s="107">
        <v>44265</v>
      </c>
      <c r="L7" s="105" t="s">
        <v>788</v>
      </c>
      <c r="M7" s="108"/>
      <c r="N7" s="109">
        <v>44302</v>
      </c>
      <c r="O7" s="109" t="s">
        <v>3400</v>
      </c>
      <c r="P7" s="121"/>
      <c r="Q7" s="121"/>
      <c r="R7" s="20" t="s">
        <v>3558</v>
      </c>
      <c r="S7" s="20" t="s">
        <v>790</v>
      </c>
      <c r="T7" s="20" t="s">
        <v>10</v>
      </c>
      <c r="V7" s="16">
        <f t="shared" si="3"/>
        <v>212</v>
      </c>
      <c r="AE7" s="16" t="str">
        <f t="shared" si="4"/>
        <v>1.1.1 Proportion of the population living below the international poverty line by sex, age, employment status and geographic location (urban/rural) | Submitted by: Marta Schoch, World Bank (mschoch@worldbank.org)</v>
      </c>
    </row>
    <row r="8" spans="1:31" hidden="1" x14ac:dyDescent="0.45">
      <c r="A8" s="17"/>
      <c r="B8" s="17" t="str">
        <f t="shared" si="0"/>
        <v>1.1.1Data</v>
      </c>
      <c r="C8" s="14" t="s">
        <v>7</v>
      </c>
      <c r="D8" s="14">
        <v>1</v>
      </c>
      <c r="E8" s="14" t="s">
        <v>779</v>
      </c>
      <c r="F8" s="19" t="s">
        <v>9</v>
      </c>
      <c r="G8" s="104" t="s">
        <v>780</v>
      </c>
      <c r="H8" s="104" t="s">
        <v>781</v>
      </c>
      <c r="I8" s="105" t="s">
        <v>786</v>
      </c>
      <c r="J8" s="106"/>
      <c r="K8" s="107"/>
      <c r="L8" s="105"/>
      <c r="M8" s="108" t="s">
        <v>3434</v>
      </c>
      <c r="N8" s="109"/>
      <c r="O8" s="109"/>
      <c r="P8" s="121"/>
      <c r="Q8" s="121"/>
      <c r="R8" s="20" t="str">
        <f>IF(ISBLANK(K8), "", CONCATENATE(LOWER(LEFT('Log table'!I8,1)),"_",C8,"_",T8,"_", TEXT(K8,"yyyy"),".",TEXT(K8,"mm"),".",TEXT(K8,"dd"),IF(OR(LEFT('Log table'!I8,1)="S",LEFT('Log table'!I8,1)="M"), ".docx", ".xlsx")))</f>
        <v/>
      </c>
      <c r="S8" s="20" t="str">
        <f t="shared" si="1"/>
        <v/>
      </c>
      <c r="T8" s="20" t="str">
        <f t="shared" si="2"/>
        <v/>
      </c>
      <c r="V8" s="16">
        <f t="shared" si="3"/>
        <v>176</v>
      </c>
      <c r="AE8" s="16" t="str">
        <f t="shared" si="4"/>
        <v>1.1.1 Proportion of the population living below the international poverty line by sex, age, employment status and geographic location (urban/rural)
Note: no data yet as of 3/25</v>
      </c>
    </row>
    <row r="9" spans="1:31" hidden="1" x14ac:dyDescent="0.45">
      <c r="A9" s="17"/>
      <c r="B9" s="17" t="str">
        <f t="shared" si="0"/>
        <v>1.2.1Storyline</v>
      </c>
      <c r="C9" s="14" t="s">
        <v>13</v>
      </c>
      <c r="D9" s="14">
        <v>1</v>
      </c>
      <c r="E9" s="14" t="s">
        <v>791</v>
      </c>
      <c r="F9" s="19" t="s">
        <v>9</v>
      </c>
      <c r="G9" s="104" t="s">
        <v>780</v>
      </c>
      <c r="H9" s="104" t="s">
        <v>792</v>
      </c>
      <c r="I9" s="105" t="s">
        <v>782</v>
      </c>
      <c r="J9" s="106" t="s">
        <v>3400</v>
      </c>
      <c r="K9" s="107">
        <v>44278</v>
      </c>
      <c r="L9" s="105" t="s">
        <v>3401</v>
      </c>
      <c r="M9" s="108" t="s">
        <v>3570</v>
      </c>
      <c r="N9" s="109">
        <v>44302</v>
      </c>
      <c r="O9" s="109" t="s">
        <v>3400</v>
      </c>
      <c r="P9" s="121"/>
      <c r="Q9" s="121"/>
      <c r="R9" s="20" t="s">
        <v>3559</v>
      </c>
      <c r="S9" s="20" t="s">
        <v>3402</v>
      </c>
      <c r="T9" s="20" t="s">
        <v>10</v>
      </c>
      <c r="V9" s="16">
        <f t="shared" si="3"/>
        <v>366</v>
      </c>
      <c r="AE9" s="16" t="str">
        <f t="shared" si="4"/>
        <v>1.2.1 Proportion of population living below the national poverty line, by sex and age | Submitted by: Daniel Mahler, World Bank (dmahler@worldbank.org)
Note: 23/3: (potential short only) per Daniel email 23 Mar, "With the 1.1.1 story in mind, I wonder if it will be necessary to have a 1.2.1 story as well?"; provided a couple potential sentences for the SG's report</v>
      </c>
    </row>
    <row r="10" spans="1:31" hidden="1" x14ac:dyDescent="0.45">
      <c r="A10" s="17"/>
      <c r="B10" s="17" t="str">
        <f t="shared" si="0"/>
        <v>1.2.1Chart</v>
      </c>
      <c r="C10" s="14" t="s">
        <v>13</v>
      </c>
      <c r="D10" s="14">
        <v>1</v>
      </c>
      <c r="E10" s="14" t="s">
        <v>791</v>
      </c>
      <c r="F10" s="19" t="s">
        <v>9</v>
      </c>
      <c r="G10" s="104" t="s">
        <v>780</v>
      </c>
      <c r="H10" s="104" t="s">
        <v>792</v>
      </c>
      <c r="I10" s="105" t="s">
        <v>785</v>
      </c>
      <c r="J10" s="106"/>
      <c r="K10" s="107"/>
      <c r="L10" s="105"/>
      <c r="M10" s="108"/>
      <c r="N10" s="109"/>
      <c r="O10" s="109"/>
      <c r="P10" s="121"/>
      <c r="Q10" s="121"/>
      <c r="R10" s="20" t="str">
        <f>IF(ISBLANK(K10), "", CONCATENATE(LOWER(LEFT('Log table'!I10,1)),"_",C10,"_",T10,"_", TEXT(K10,"yyyy"),".",TEXT(K10,"mm"),".",TEXT(K10,"dd"),IF(OR(LEFT('Log table'!I10,1)="S",LEFT('Log table'!I10,1)="M"), ".docx", ".xlsx")))</f>
        <v/>
      </c>
      <c r="S10" s="20" t="str">
        <f t="shared" si="1"/>
        <v/>
      </c>
      <c r="T10" s="20" t="str">
        <f t="shared" si="2"/>
        <v/>
      </c>
      <c r="V10" s="16">
        <f t="shared" si="3"/>
        <v>104</v>
      </c>
      <c r="AE10" s="16" t="str">
        <f t="shared" si="4"/>
        <v>1.2.1 Proportion of population living below the national poverty line, by sex and age
Note: to follow up</v>
      </c>
    </row>
    <row r="11" spans="1:31" hidden="1" x14ac:dyDescent="0.45">
      <c r="A11" s="17"/>
      <c r="B11" s="17" t="str">
        <f t="shared" si="0"/>
        <v>1.2.1Data</v>
      </c>
      <c r="C11" s="14" t="s">
        <v>13</v>
      </c>
      <c r="D11" s="14">
        <v>1</v>
      </c>
      <c r="E11" s="14" t="s">
        <v>791</v>
      </c>
      <c r="F11" s="19" t="s">
        <v>9</v>
      </c>
      <c r="G11" s="104" t="s">
        <v>780</v>
      </c>
      <c r="H11" s="104" t="s">
        <v>792</v>
      </c>
      <c r="I11" s="105" t="s">
        <v>786</v>
      </c>
      <c r="J11" s="106"/>
      <c r="K11" s="107"/>
      <c r="L11" s="105"/>
      <c r="M11" s="108" t="s">
        <v>3434</v>
      </c>
      <c r="N11" s="109"/>
      <c r="O11" s="109"/>
      <c r="P11" s="121"/>
      <c r="Q11" s="121"/>
      <c r="R11" s="20" t="str">
        <f>IF(ISBLANK(K11), "", CONCATENATE(LOWER(LEFT('Log table'!I11,1)),"_",C11,"_",T11,"_", TEXT(K11,"yyyy"),".",TEXT(K11,"mm"),".",TEXT(K11,"dd"),IF(OR(LEFT('Log table'!I11,1)="S",LEFT('Log table'!I11,1)="M"), ".docx", ".xlsx")))</f>
        <v/>
      </c>
      <c r="S11" s="20" t="str">
        <f t="shared" si="1"/>
        <v/>
      </c>
      <c r="T11" s="20" t="str">
        <f t="shared" si="2"/>
        <v/>
      </c>
      <c r="V11" s="16">
        <f t="shared" si="3"/>
        <v>114</v>
      </c>
      <c r="AE11" s="16" t="str">
        <f t="shared" si="4"/>
        <v>1.2.1 Proportion of population living below the national poverty line, by sex and age
Note: no data yet as of 3/25</v>
      </c>
    </row>
    <row r="12" spans="1:31" hidden="1" x14ac:dyDescent="0.45">
      <c r="A12" s="17"/>
      <c r="B12" s="17" t="str">
        <f t="shared" si="0"/>
        <v>1.2.2Storyline</v>
      </c>
      <c r="C12" s="14" t="s">
        <v>19</v>
      </c>
      <c r="D12" s="14">
        <v>1</v>
      </c>
      <c r="E12" s="14" t="s">
        <v>793</v>
      </c>
      <c r="F12" s="19" t="s">
        <v>17</v>
      </c>
      <c r="G12" s="104" t="s">
        <v>794</v>
      </c>
      <c r="H12" s="104" t="s">
        <v>795</v>
      </c>
      <c r="I12" s="105" t="s">
        <v>782</v>
      </c>
      <c r="J12" s="106"/>
      <c r="K12" s="107"/>
      <c r="L12" s="105"/>
      <c r="M12" s="108" t="s">
        <v>3499</v>
      </c>
      <c r="N12" s="109"/>
      <c r="O12" s="109"/>
      <c r="P12" s="121"/>
      <c r="Q12" s="121"/>
      <c r="R12" s="20" t="str">
        <f>IF(ISBLANK(K12), "", CONCATENATE(LOWER(LEFT('Log table'!I12,1)),"_",C12,"_",T12,"_", TEXT(K12,"yyyy"),".",TEXT(K12,"mm"),".",TEXT(K12,"dd"),IF(OR(LEFT('Log table'!I12,1)="S",LEFT('Log table'!I12,1)="M"), ".docx", ".xlsx")))</f>
        <v/>
      </c>
      <c r="S12" s="20" t="str">
        <f t="shared" si="1"/>
        <v/>
      </c>
      <c r="T12" s="20" t="str">
        <f t="shared" si="2"/>
        <v/>
      </c>
      <c r="V12" s="16">
        <f t="shared" si="3"/>
        <v>219</v>
      </c>
      <c r="AE12" s="16" t="str">
        <f t="shared" si="4"/>
        <v>1.2.2 Proportion of men, women and children of all ages living in poverty in all its dimensions according to national definitions
Note: 26/3: per Kazusa email on 26/3, will share storyline by next Monday (delay to 29/3)</v>
      </c>
    </row>
    <row r="13" spans="1:31" hidden="1" x14ac:dyDescent="0.45">
      <c r="A13" s="17"/>
      <c r="B13" s="17" t="str">
        <f t="shared" si="0"/>
        <v>1.2.2Chart</v>
      </c>
      <c r="C13" s="14" t="s">
        <v>19</v>
      </c>
      <c r="D13" s="14">
        <v>1</v>
      </c>
      <c r="E13" s="14" t="s">
        <v>793</v>
      </c>
      <c r="F13" s="19" t="s">
        <v>17</v>
      </c>
      <c r="G13" s="104" t="s">
        <v>794</v>
      </c>
      <c r="H13" s="104" t="s">
        <v>795</v>
      </c>
      <c r="I13" s="105" t="s">
        <v>785</v>
      </c>
      <c r="J13" s="106"/>
      <c r="K13" s="107"/>
      <c r="L13" s="105"/>
      <c r="M13" s="108"/>
      <c r="N13" s="109"/>
      <c r="O13" s="109"/>
      <c r="P13" s="121"/>
      <c r="Q13" s="121"/>
      <c r="R13" s="20" t="str">
        <f>IF(ISBLANK(K13), "", CONCATENATE(LOWER(LEFT('Log table'!I13,1)),"_",C13,"_",T13,"_", TEXT(K13,"yyyy"),".",TEXT(K13,"mm"),".",TEXT(K13,"dd"),IF(OR(LEFT('Log table'!I13,1)="S",LEFT('Log table'!I13,1)="M"), ".docx", ".xlsx")))</f>
        <v/>
      </c>
      <c r="S13" s="20" t="str">
        <f t="shared" si="1"/>
        <v/>
      </c>
      <c r="T13" s="20" t="str">
        <f t="shared" si="2"/>
        <v/>
      </c>
      <c r="V13" s="16">
        <f t="shared" si="3"/>
        <v>148</v>
      </c>
      <c r="AE13" s="16" t="str">
        <f t="shared" si="4"/>
        <v>1.2.2 Proportion of men, women and children of all ages living in poverty in all its dimensions according to national definitions
Note: to follow up</v>
      </c>
    </row>
    <row r="14" spans="1:31" hidden="1" x14ac:dyDescent="0.45">
      <c r="A14" s="17"/>
      <c r="B14" s="17" t="str">
        <f t="shared" si="0"/>
        <v>1.2.2Data</v>
      </c>
      <c r="C14" s="14" t="s">
        <v>19</v>
      </c>
      <c r="D14" s="14">
        <v>1</v>
      </c>
      <c r="E14" s="14" t="s">
        <v>793</v>
      </c>
      <c r="F14" s="19" t="s">
        <v>17</v>
      </c>
      <c r="G14" s="104" t="s">
        <v>794</v>
      </c>
      <c r="H14" s="104" t="s">
        <v>795</v>
      </c>
      <c r="I14" s="105" t="s">
        <v>786</v>
      </c>
      <c r="J14" s="106"/>
      <c r="K14" s="107"/>
      <c r="L14" s="105"/>
      <c r="M14" s="108" t="s">
        <v>3434</v>
      </c>
      <c r="N14" s="109"/>
      <c r="O14" s="109"/>
      <c r="P14" s="121"/>
      <c r="Q14" s="121"/>
      <c r="R14" s="20" t="str">
        <f>IF(ISBLANK(K14), "", CONCATENATE(LOWER(LEFT('Log table'!I14,1)),"_",C14,"_",T14,"_", TEXT(K14,"yyyy"),".",TEXT(K14,"mm"),".",TEXT(K14,"dd"),IF(OR(LEFT('Log table'!I14,1)="S",LEFT('Log table'!I14,1)="M"), ".docx", ".xlsx")))</f>
        <v/>
      </c>
      <c r="S14" s="20" t="str">
        <f t="shared" si="1"/>
        <v/>
      </c>
      <c r="T14" s="20" t="str">
        <f t="shared" si="2"/>
        <v/>
      </c>
      <c r="V14" s="16">
        <f t="shared" si="3"/>
        <v>158</v>
      </c>
      <c r="AE14" s="16" t="str">
        <f t="shared" si="4"/>
        <v>1.2.2 Proportion of men, women and children of all ages living in poverty in all its dimensions according to national definitions
Note: no data yet as of 3/25</v>
      </c>
    </row>
    <row r="15" spans="1:31" hidden="1" x14ac:dyDescent="0.45">
      <c r="A15" s="17"/>
      <c r="B15" s="17" t="str">
        <f t="shared" si="0"/>
        <v>1.3.1Storyline</v>
      </c>
      <c r="C15" s="14" t="s">
        <v>16</v>
      </c>
      <c r="D15" s="14">
        <v>1</v>
      </c>
      <c r="E15" s="14" t="s">
        <v>796</v>
      </c>
      <c r="F15" s="19" t="s">
        <v>17</v>
      </c>
      <c r="G15" s="104" t="s">
        <v>781</v>
      </c>
      <c r="H15" s="104" t="s">
        <v>780</v>
      </c>
      <c r="I15" s="105" t="s">
        <v>782</v>
      </c>
      <c r="J15" s="106" t="s">
        <v>783</v>
      </c>
      <c r="K15" s="107">
        <v>44229</v>
      </c>
      <c r="L15" s="105" t="s">
        <v>18</v>
      </c>
      <c r="M15" s="108"/>
      <c r="N15" s="109">
        <v>44302</v>
      </c>
      <c r="O15" s="109" t="s">
        <v>3400</v>
      </c>
      <c r="P15" s="121"/>
      <c r="Q15" s="121"/>
      <c r="R15" s="20" t="s">
        <v>3560</v>
      </c>
      <c r="S15" s="20" t="str">
        <f t="shared" si="1"/>
        <v>Steven Kapsos</v>
      </c>
      <c r="T15" s="20" t="str">
        <f t="shared" si="2"/>
        <v>ILO</v>
      </c>
      <c r="V15" s="16">
        <f t="shared" si="3"/>
        <v>300</v>
      </c>
      <c r="AE15" s="16" t="str">
        <f t="shared" si="4"/>
        <v>1.3.1 Proportion of population covered by social protection floors/systems, by sex, distinguishing children, unemployed persons, older persons, persons with disabilities, pregnant women, newborns, work-injury victims and the poor and the vulnerable | Submitted by: Steven Kapsos, ILO (kapsos@ilo.org)</v>
      </c>
    </row>
    <row r="16" spans="1:31" hidden="1" x14ac:dyDescent="0.45">
      <c r="A16" s="17"/>
      <c r="B16" s="17" t="str">
        <f t="shared" si="0"/>
        <v>1.3.1Storyline</v>
      </c>
      <c r="C16" s="14" t="s">
        <v>16</v>
      </c>
      <c r="D16" s="14">
        <v>1</v>
      </c>
      <c r="E16" s="14" t="s">
        <v>796</v>
      </c>
      <c r="F16" s="19" t="s">
        <v>17</v>
      </c>
      <c r="G16" s="104" t="s">
        <v>781</v>
      </c>
      <c r="H16" s="104" t="s">
        <v>780</v>
      </c>
      <c r="I16" s="105" t="s">
        <v>782</v>
      </c>
      <c r="J16" s="110" t="s">
        <v>787</v>
      </c>
      <c r="K16" s="107">
        <v>44264</v>
      </c>
      <c r="L16" s="105" t="s">
        <v>18</v>
      </c>
      <c r="M16" s="108"/>
      <c r="N16" s="109">
        <v>44302</v>
      </c>
      <c r="O16" s="109" t="s">
        <v>3400</v>
      </c>
      <c r="P16" s="121"/>
      <c r="Q16" s="121"/>
      <c r="R16" s="20" t="s">
        <v>3561</v>
      </c>
      <c r="S16" s="20" t="str">
        <f t="shared" si="1"/>
        <v>Umar Serajuddin</v>
      </c>
      <c r="T16" s="20" t="s">
        <v>10</v>
      </c>
      <c r="V16" s="16">
        <f t="shared" si="3"/>
        <v>320</v>
      </c>
      <c r="AE16" s="16" t="str">
        <f t="shared" si="4"/>
        <v>1.3.1 Proportion of population covered by social protection floors/systems, by sex, distinguishing children, unemployed persons, older persons, persons with disabilities, pregnant women, newborns, work-injury victims and the poor and the vulnerable | Submitted by: Umar Serajuddin, World Bank (userajuddin@worldbank.org)</v>
      </c>
    </row>
    <row r="17" spans="1:31" hidden="1" x14ac:dyDescent="0.45">
      <c r="A17" s="17"/>
      <c r="B17" s="17" t="str">
        <f t="shared" si="0"/>
        <v>1.3.1Chart</v>
      </c>
      <c r="C17" s="14" t="s">
        <v>16</v>
      </c>
      <c r="D17" s="14">
        <v>1</v>
      </c>
      <c r="E17" s="14" t="s">
        <v>796</v>
      </c>
      <c r="F17" s="19" t="s">
        <v>17</v>
      </c>
      <c r="G17" s="104" t="s">
        <v>781</v>
      </c>
      <c r="H17" s="104" t="s">
        <v>780</v>
      </c>
      <c r="I17" s="105" t="s">
        <v>785</v>
      </c>
      <c r="J17" s="110" t="s">
        <v>787</v>
      </c>
      <c r="K17" s="107">
        <v>44264</v>
      </c>
      <c r="L17" s="105" t="s">
        <v>18</v>
      </c>
      <c r="M17" s="108"/>
      <c r="N17" s="109"/>
      <c r="O17" s="109"/>
      <c r="P17" s="121"/>
      <c r="Q17" s="121"/>
      <c r="R17" s="20" t="str">
        <f>IF(ISBLANK(K17), "", CONCATENATE(LOWER(LEFT('Log table'!I17,1)),"_",C17,"_",T17,"_", TEXT(K17,"yyyy"),".",TEXT(K17,"mm"),".",TEXT(K17,"dd"),IF(OR(LEFT('Log table'!I17,1)="S",LEFT('Log table'!I17,1)="M"), ".docx", ".xlsx")))</f>
        <v>c_1.3.1_World Bank_2021.03.09.xlsx</v>
      </c>
      <c r="S17" s="20" t="str">
        <f t="shared" si="1"/>
        <v>Umar Serajuddin</v>
      </c>
      <c r="T17" s="20" t="str">
        <f t="shared" si="2"/>
        <v>World Bank</v>
      </c>
      <c r="V17" s="16">
        <f t="shared" si="3"/>
        <v>320</v>
      </c>
      <c r="AE17" s="16" t="str">
        <f t="shared" si="4"/>
        <v>1.3.1 Proportion of population covered by social protection floors/systems, by sex, distinguishing children, unemployed persons, older persons, persons with disabilities, pregnant women, newborns, work-injury victims and the poor and the vulnerable | Submitted by: Umar Serajuddin, World Bank (userajuddin@worldbank.org)</v>
      </c>
    </row>
    <row r="18" spans="1:31" hidden="1" x14ac:dyDescent="0.45">
      <c r="A18" s="17"/>
      <c r="B18" s="17" t="str">
        <f t="shared" si="0"/>
        <v>1.3.1Chart</v>
      </c>
      <c r="C18" s="14" t="s">
        <v>16</v>
      </c>
      <c r="D18" s="14">
        <v>1</v>
      </c>
      <c r="E18" s="14" t="s">
        <v>796</v>
      </c>
      <c r="F18" s="19" t="s">
        <v>17</v>
      </c>
      <c r="G18" s="104" t="s">
        <v>781</v>
      </c>
      <c r="H18" s="104" t="s">
        <v>780</v>
      </c>
      <c r="I18" s="105" t="s">
        <v>785</v>
      </c>
      <c r="J18" s="106" t="s">
        <v>783</v>
      </c>
      <c r="K18" s="107">
        <v>44229</v>
      </c>
      <c r="L18" s="105" t="s">
        <v>18</v>
      </c>
      <c r="M18" s="108"/>
      <c r="N18" s="109"/>
      <c r="O18" s="109"/>
      <c r="P18" s="121"/>
      <c r="Q18" s="121"/>
      <c r="R18" s="20" t="str">
        <f>IF(ISBLANK(K18), "", CONCATENATE(LOWER(LEFT('Log table'!I18,1)),"_",C18,"_",T18,"_", TEXT(K18,"yyyy"),".",TEXT(K18,"mm"),".",TEXT(K18,"dd"),IF(OR(LEFT('Log table'!I18,1)="S",LEFT('Log table'!I18,1)="M"), ".docx", ".xlsx")))</f>
        <v>c_1.3.1_ILO_2021.02.02.xlsx</v>
      </c>
      <c r="S18" s="20" t="str">
        <f t="shared" si="1"/>
        <v>Steven Kapsos</v>
      </c>
      <c r="T18" s="20" t="str">
        <f t="shared" si="2"/>
        <v>ILO</v>
      </c>
      <c r="V18" s="16">
        <f t="shared" si="3"/>
        <v>300</v>
      </c>
      <c r="AE18" s="16" t="str">
        <f t="shared" si="4"/>
        <v>1.3.1 Proportion of population covered by social protection floors/systems, by sex, distinguishing children, unemployed persons, older persons, persons with disabilities, pregnant women, newborns, work-injury victims and the poor and the vulnerable | Submitted by: Steven Kapsos, ILO (kapsos@ilo.org)</v>
      </c>
    </row>
    <row r="19" spans="1:31" hidden="1" x14ac:dyDescent="0.45">
      <c r="A19" s="17"/>
      <c r="B19" s="17" t="str">
        <f t="shared" si="0"/>
        <v>1.3.1Data</v>
      </c>
      <c r="C19" s="14" t="s">
        <v>16</v>
      </c>
      <c r="D19" s="14">
        <v>1</v>
      </c>
      <c r="E19" s="14" t="s">
        <v>796</v>
      </c>
      <c r="F19" s="19" t="s">
        <v>17</v>
      </c>
      <c r="G19" s="104" t="s">
        <v>781</v>
      </c>
      <c r="H19" s="104" t="s">
        <v>780</v>
      </c>
      <c r="I19" s="105" t="s">
        <v>786</v>
      </c>
      <c r="J19" s="106" t="s">
        <v>783</v>
      </c>
      <c r="K19" s="107">
        <v>44229</v>
      </c>
      <c r="L19" s="105" t="s">
        <v>18</v>
      </c>
      <c r="M19" s="108"/>
      <c r="N19" s="109"/>
      <c r="O19" s="109"/>
      <c r="P19" s="121"/>
      <c r="Q19" s="121"/>
      <c r="R19" s="20" t="s">
        <v>797</v>
      </c>
      <c r="S19" s="20" t="str">
        <f t="shared" si="1"/>
        <v>Steven Kapsos</v>
      </c>
      <c r="T19" s="20" t="str">
        <f t="shared" si="2"/>
        <v>ILO</v>
      </c>
      <c r="V19" s="16">
        <f t="shared" si="3"/>
        <v>300</v>
      </c>
      <c r="AE19" s="16" t="str">
        <f t="shared" si="4"/>
        <v>1.3.1 Proportion of population covered by social protection floors/systems, by sex, distinguishing children, unemployed persons, older persons, persons with disabilities, pregnant women, newborns, work-injury victims and the poor and the vulnerable | Submitted by: Steven Kapsos, ILO (kapsos@ilo.org)</v>
      </c>
    </row>
    <row r="20" spans="1:31" hidden="1" x14ac:dyDescent="0.45">
      <c r="A20" s="17"/>
      <c r="B20" s="17" t="str">
        <f t="shared" si="0"/>
        <v>1.4.1Storyline</v>
      </c>
      <c r="C20" s="14" t="s">
        <v>33</v>
      </c>
      <c r="D20" s="14">
        <v>1</v>
      </c>
      <c r="E20" s="14" t="s">
        <v>798</v>
      </c>
      <c r="F20" s="19" t="s">
        <v>9</v>
      </c>
      <c r="G20" s="104" t="s">
        <v>799</v>
      </c>
      <c r="H20" s="104" t="s">
        <v>800</v>
      </c>
      <c r="I20" s="105" t="s">
        <v>782</v>
      </c>
      <c r="J20" s="106"/>
      <c r="K20" s="107"/>
      <c r="L20" s="105"/>
      <c r="M20" s="108" t="s">
        <v>3453</v>
      </c>
      <c r="N20" s="109"/>
      <c r="O20" s="109"/>
      <c r="P20" s="121"/>
      <c r="Q20" s="121"/>
      <c r="R20" s="20" t="str">
        <f>IF(ISBLANK(K20), "", CONCATENATE(LOWER(LEFT('Log table'!I20,1)),"_",C20,"_",T20,"_", TEXT(K20,"yyyy"),".",TEXT(K20,"mm"),".",TEXT(K20,"dd"),IF(OR(LEFT('Log table'!I20,1)="S",LEFT('Log table'!I20,1)="M"), ".docx", ".xlsx")))</f>
        <v/>
      </c>
      <c r="S20" s="20" t="str">
        <f t="shared" si="1"/>
        <v/>
      </c>
      <c r="T20" s="20" t="str">
        <f t="shared" si="2"/>
        <v/>
      </c>
      <c r="V20" s="16">
        <f t="shared" si="3"/>
        <v>276</v>
      </c>
      <c r="AE20" s="16" t="str">
        <f t="shared" si="4"/>
        <v>1.4.1 Proportion of population living in households with access to basic services
Note: the data came in late so we plan not to submit reports for this year. But this could be ready by late April and we can consider this for the online reporting instead. (delay to late April)</v>
      </c>
    </row>
    <row r="21" spans="1:31" hidden="1" x14ac:dyDescent="0.45">
      <c r="A21" s="17"/>
      <c r="B21" s="17" t="str">
        <f t="shared" si="0"/>
        <v>1.4.1Chart</v>
      </c>
      <c r="C21" s="14" t="s">
        <v>33</v>
      </c>
      <c r="D21" s="14">
        <v>1</v>
      </c>
      <c r="E21" s="14" t="s">
        <v>798</v>
      </c>
      <c r="F21" s="19" t="s">
        <v>9</v>
      </c>
      <c r="G21" s="104" t="s">
        <v>799</v>
      </c>
      <c r="H21" s="104" t="s">
        <v>800</v>
      </c>
      <c r="I21" s="105" t="s">
        <v>785</v>
      </c>
      <c r="J21" s="106"/>
      <c r="K21" s="107"/>
      <c r="L21" s="105"/>
      <c r="M21" s="108"/>
      <c r="N21" s="109"/>
      <c r="O21" s="109"/>
      <c r="P21" s="121"/>
      <c r="Q21" s="121"/>
      <c r="R21" s="20" t="str">
        <f>IF(ISBLANK(K21), "", CONCATENATE(LOWER(LEFT('Log table'!I21,1)),"_",C21,"_",T21,"_", TEXT(K21,"yyyy"),".",TEXT(K21,"mm"),".",TEXT(K21,"dd"),IF(OR(LEFT('Log table'!I21,1)="S",LEFT('Log table'!I21,1)="M"), ".docx", ".xlsx")))</f>
        <v/>
      </c>
      <c r="S21" s="20" t="str">
        <f t="shared" si="1"/>
        <v/>
      </c>
      <c r="T21" s="20" t="str">
        <f t="shared" si="2"/>
        <v/>
      </c>
      <c r="V21" s="16">
        <f t="shared" si="3"/>
        <v>100</v>
      </c>
      <c r="AE21" s="16" t="str">
        <f t="shared" si="4"/>
        <v>1.4.1 Proportion of population living in households with access to basic services
Note: to follow up</v>
      </c>
    </row>
    <row r="22" spans="1:31" hidden="1" x14ac:dyDescent="0.45">
      <c r="A22" s="17"/>
      <c r="B22" s="17" t="str">
        <f t="shared" si="0"/>
        <v>1.4.1Data</v>
      </c>
      <c r="C22" s="14" t="s">
        <v>33</v>
      </c>
      <c r="D22" s="14">
        <v>1</v>
      </c>
      <c r="E22" s="14" t="s">
        <v>798</v>
      </c>
      <c r="F22" s="19" t="s">
        <v>9</v>
      </c>
      <c r="G22" s="104" t="s">
        <v>799</v>
      </c>
      <c r="H22" s="104" t="s">
        <v>800</v>
      </c>
      <c r="I22" s="105" t="s">
        <v>786</v>
      </c>
      <c r="J22" s="106"/>
      <c r="K22" s="107"/>
      <c r="L22" s="105"/>
      <c r="M22" s="108" t="s">
        <v>3434</v>
      </c>
      <c r="N22" s="109"/>
      <c r="O22" s="109"/>
      <c r="P22" s="121"/>
      <c r="Q22" s="121"/>
      <c r="R22" s="20" t="str">
        <f>IF(ISBLANK(K22), "", CONCATENATE(LOWER(LEFT('Log table'!I22,1)),"_",C22,"_",T22,"_", TEXT(K22,"yyyy"),".",TEXT(K22,"mm"),".",TEXT(K22,"dd"),IF(OR(LEFT('Log table'!I22,1)="S",LEFT('Log table'!I22,1)="M"), ".docx", ".xlsx")))</f>
        <v/>
      </c>
      <c r="S22" s="20" t="str">
        <f t="shared" si="1"/>
        <v/>
      </c>
      <c r="T22" s="20" t="str">
        <f t="shared" si="2"/>
        <v/>
      </c>
      <c r="V22" s="16">
        <f t="shared" si="3"/>
        <v>110</v>
      </c>
      <c r="AE22" s="16" t="str">
        <f t="shared" si="4"/>
        <v>1.4.1 Proportion of population living in households with access to basic services
Note: no data yet as of 3/25</v>
      </c>
    </row>
    <row r="23" spans="1:31" hidden="1" x14ac:dyDescent="0.45">
      <c r="A23" s="17"/>
      <c r="B23" s="17" t="str">
        <f t="shared" si="0"/>
        <v>1.4.2Storyline</v>
      </c>
      <c r="C23" s="14" t="s">
        <v>38</v>
      </c>
      <c r="D23" s="14">
        <v>1</v>
      </c>
      <c r="E23" s="14" t="s">
        <v>802</v>
      </c>
      <c r="F23" s="19" t="s">
        <v>17</v>
      </c>
      <c r="G23" s="104" t="s">
        <v>803</v>
      </c>
      <c r="H23" s="104" t="s">
        <v>804</v>
      </c>
      <c r="I23" s="105" t="s">
        <v>782</v>
      </c>
      <c r="J23" s="106"/>
      <c r="K23" s="107"/>
      <c r="L23" s="105"/>
      <c r="M23" s="108" t="s">
        <v>3453</v>
      </c>
      <c r="N23" s="109"/>
      <c r="O23" s="109"/>
      <c r="P23" s="121"/>
      <c r="Q23" s="121"/>
      <c r="R23" s="20" t="str">
        <f>IF(ISBLANK(K23), "", CONCATENATE(LOWER(LEFT('Log table'!I23,1)),"_",C23,"_",T23,"_", TEXT(K23,"yyyy"),".",TEXT(K23,"mm"),".",TEXT(K23,"dd"),IF(OR(LEFT('Log table'!I23,1)="S",LEFT('Log table'!I23,1)="M"), ".docx", ".xlsx")))</f>
        <v/>
      </c>
      <c r="S23" s="20" t="str">
        <f t="shared" si="1"/>
        <v/>
      </c>
      <c r="T23" s="20" t="str">
        <f t="shared" si="2"/>
        <v/>
      </c>
      <c r="V23" s="16">
        <f t="shared" si="3"/>
        <v>394</v>
      </c>
      <c r="AE23" s="16" t="str">
        <f t="shared" si="4"/>
        <v>1.4.2 Proportion of total adult population with secure tenure rights to land, (a) with legally recognized documentation, and (b) who perceive their rights to land as secure, by sex and type of tenure
Note: the data came in late so we plan not to submit reports for this year. But this could be ready by late April and we can consider this for the online reporting instead. (delay to late April)</v>
      </c>
    </row>
    <row r="24" spans="1:31" hidden="1" x14ac:dyDescent="0.45">
      <c r="A24" s="17"/>
      <c r="B24" s="17" t="str">
        <f t="shared" si="0"/>
        <v>1.4.2Chart</v>
      </c>
      <c r="C24" s="14" t="s">
        <v>38</v>
      </c>
      <c r="D24" s="14">
        <v>1</v>
      </c>
      <c r="E24" s="14" t="s">
        <v>802</v>
      </c>
      <c r="F24" s="19" t="s">
        <v>17</v>
      </c>
      <c r="G24" s="104" t="s">
        <v>803</v>
      </c>
      <c r="H24" s="104" t="s">
        <v>804</v>
      </c>
      <c r="I24" s="105" t="s">
        <v>785</v>
      </c>
      <c r="J24" s="106"/>
      <c r="K24" s="107"/>
      <c r="L24" s="105"/>
      <c r="M24" s="108"/>
      <c r="N24" s="109"/>
      <c r="O24" s="109"/>
      <c r="P24" s="121"/>
      <c r="Q24" s="121"/>
      <c r="R24" s="20" t="str">
        <f>IF(ISBLANK(K24), "", CONCATENATE(LOWER(LEFT('Log table'!I24,1)),"_",C24,"_",T24,"_", TEXT(K24,"yyyy"),".",TEXT(K24,"mm"),".",TEXT(K24,"dd"),IF(OR(LEFT('Log table'!I24,1)="S",LEFT('Log table'!I24,1)="M"), ".docx", ".xlsx")))</f>
        <v/>
      </c>
      <c r="S24" s="20" t="str">
        <f t="shared" si="1"/>
        <v/>
      </c>
      <c r="T24" s="20" t="str">
        <f t="shared" si="2"/>
        <v/>
      </c>
      <c r="V24" s="16">
        <f t="shared" si="3"/>
        <v>218</v>
      </c>
      <c r="AE24" s="16" t="str">
        <f t="shared" si="4"/>
        <v>1.4.2 Proportion of total adult population with secure tenure rights to land, (a) with legally recognized documentation, and (b) who perceive their rights to land as secure, by sex and type of tenure
Note: to follow up</v>
      </c>
    </row>
    <row r="25" spans="1:31" hidden="1" x14ac:dyDescent="0.45">
      <c r="A25" s="17"/>
      <c r="B25" s="17" t="str">
        <f t="shared" si="0"/>
        <v>1.4.2Data</v>
      </c>
      <c r="C25" s="14" t="s">
        <v>38</v>
      </c>
      <c r="D25" s="14">
        <v>1</v>
      </c>
      <c r="E25" s="14" t="s">
        <v>802</v>
      </c>
      <c r="F25" s="19" t="s">
        <v>17</v>
      </c>
      <c r="G25" s="104" t="s">
        <v>803</v>
      </c>
      <c r="H25" s="104" t="s">
        <v>804</v>
      </c>
      <c r="I25" s="105" t="s">
        <v>786</v>
      </c>
      <c r="J25" s="106"/>
      <c r="K25" s="107"/>
      <c r="L25" s="105"/>
      <c r="M25" s="108" t="s">
        <v>3426</v>
      </c>
      <c r="N25" s="109"/>
      <c r="O25" s="109"/>
      <c r="P25" s="121"/>
      <c r="Q25" s="121"/>
      <c r="R25" s="20" t="str">
        <f>IF(ISBLANK(K25), "", CONCATENATE(LOWER(LEFT('Log table'!I25,1)),"_",C25,"_",T25,"_", TEXT(K25,"yyyy"),".",TEXT(K25,"mm"),".",TEXT(K25,"dd"),IF(OR(LEFT('Log table'!I25,1)="S",LEFT('Log table'!I25,1)="M"), ".docx", ".xlsx")))</f>
        <v/>
      </c>
      <c r="S25" s="20" t="str">
        <f t="shared" si="1"/>
        <v/>
      </c>
      <c r="T25" s="20" t="str">
        <f t="shared" si="2"/>
        <v/>
      </c>
      <c r="V25" s="16">
        <f t="shared" si="3"/>
        <v>217</v>
      </c>
      <c r="AE25" s="16" t="str">
        <f t="shared" si="4"/>
        <v>1.4.2 Proportion of total adult population with secure tenure rights to land, (a) with legally recognized documentation, and (b) who perceive their rights to land as secure, by sex and type of tenure
Note: Harumi: API</v>
      </c>
    </row>
    <row r="26" spans="1:31" hidden="1" x14ac:dyDescent="0.45">
      <c r="A26" s="17"/>
      <c r="B26" s="17" t="str">
        <f t="shared" si="0"/>
        <v>1.5.1Storyline</v>
      </c>
      <c r="C26" s="14" t="s">
        <v>22</v>
      </c>
      <c r="D26" s="14">
        <v>1</v>
      </c>
      <c r="E26" s="14" t="s">
        <v>805</v>
      </c>
      <c r="F26" s="19" t="s">
        <v>17</v>
      </c>
      <c r="G26" s="104" t="s">
        <v>806</v>
      </c>
      <c r="H26" s="104" t="s">
        <v>807</v>
      </c>
      <c r="I26" s="105" t="s">
        <v>782</v>
      </c>
      <c r="J26" s="106" t="s">
        <v>808</v>
      </c>
      <c r="K26" s="107">
        <v>44267</v>
      </c>
      <c r="L26" s="105" t="s">
        <v>46</v>
      </c>
      <c r="M26" s="108" t="s">
        <v>809</v>
      </c>
      <c r="N26" s="109">
        <v>44302</v>
      </c>
      <c r="O26" s="109" t="s">
        <v>3400</v>
      </c>
      <c r="P26" s="121"/>
      <c r="Q26" s="121"/>
      <c r="R26" s="20" t="s">
        <v>3564</v>
      </c>
      <c r="S26" s="20" t="str">
        <f t="shared" si="1"/>
        <v>Galimira (Mira) Markova</v>
      </c>
      <c r="T26" s="20" t="s">
        <v>10</v>
      </c>
      <c r="V26" s="16">
        <f t="shared" si="3"/>
        <v>230</v>
      </c>
      <c r="AE26" s="16" t="str">
        <f t="shared" si="4"/>
        <v>1.5.1/11.5.1/13.1.1 Number of deaths, missing persons and directly affected persons attributed to disasters per 100,000 population | Submitted by: Galimira (Mira) Markova, World Bank (galimira.markova@un.org)
Note: chart requested</v>
      </c>
    </row>
    <row r="27" spans="1:31" hidden="1" x14ac:dyDescent="0.45">
      <c r="A27" s="17"/>
      <c r="B27" s="17" t="str">
        <f t="shared" si="0"/>
        <v>1.5.1Chart</v>
      </c>
      <c r="C27" s="14" t="s">
        <v>22</v>
      </c>
      <c r="D27" s="14">
        <v>1</v>
      </c>
      <c r="E27" s="14" t="s">
        <v>805</v>
      </c>
      <c r="F27" s="19" t="s">
        <v>17</v>
      </c>
      <c r="G27" s="104" t="s">
        <v>806</v>
      </c>
      <c r="H27" s="104" t="s">
        <v>807</v>
      </c>
      <c r="I27" s="105" t="s">
        <v>785</v>
      </c>
      <c r="J27" s="106"/>
      <c r="K27" s="107"/>
      <c r="L27" s="105"/>
      <c r="M27" s="108" t="s">
        <v>809</v>
      </c>
      <c r="N27" s="109"/>
      <c r="O27" s="109"/>
      <c r="P27" s="121"/>
      <c r="Q27" s="121"/>
      <c r="R27" s="20" t="str">
        <f>IF(ISBLANK(K27), "", CONCATENATE(LOWER(LEFT('Log table'!I27,1)),"_",C27,"_",T27,"_", TEXT(K27,"yyyy"),".",TEXT(K27,"mm"),".",TEXT(K27,"dd"),IF(OR(LEFT('Log table'!I27,1)="S",LEFT('Log table'!I27,1)="M"), ".docx", ".xlsx")))</f>
        <v/>
      </c>
      <c r="S27" s="20" t="str">
        <f t="shared" si="1"/>
        <v/>
      </c>
      <c r="T27" s="20" t="str">
        <f t="shared" si="2"/>
        <v/>
      </c>
      <c r="V27" s="16">
        <f t="shared" si="3"/>
        <v>152</v>
      </c>
      <c r="AE27" s="16" t="str">
        <f t="shared" si="4"/>
        <v>1.5.1/11.5.1/13.1.1 Number of deaths, missing persons and directly affected persons attributed to disasters per 100,000 population
Note: chart requested</v>
      </c>
    </row>
    <row r="28" spans="1:31" hidden="1" x14ac:dyDescent="0.45">
      <c r="A28" s="17"/>
      <c r="B28" s="17" t="str">
        <f t="shared" si="0"/>
        <v>1.5.1Data</v>
      </c>
      <c r="C28" s="14" t="s">
        <v>22</v>
      </c>
      <c r="D28" s="14">
        <v>1</v>
      </c>
      <c r="E28" s="14" t="s">
        <v>805</v>
      </c>
      <c r="F28" s="19" t="s">
        <v>17</v>
      </c>
      <c r="G28" s="104" t="s">
        <v>806</v>
      </c>
      <c r="H28" s="104" t="s">
        <v>807</v>
      </c>
      <c r="I28" s="105" t="s">
        <v>786</v>
      </c>
      <c r="J28" s="106"/>
      <c r="K28" s="107"/>
      <c r="L28" s="105"/>
      <c r="M28" s="108" t="s">
        <v>3405</v>
      </c>
      <c r="N28" s="109"/>
      <c r="O28" s="109"/>
      <c r="P28" s="121"/>
      <c r="Q28" s="121"/>
      <c r="R28" s="20" t="str">
        <f>IF(ISBLANK(K28), "", CONCATENATE(LOWER(LEFT('Log table'!I28,1)),"_",C28,"_",T28,"_", TEXT(K28,"yyyy"),".",TEXT(K28,"mm"),".",TEXT(K28,"dd"),IF(OR(LEFT('Log table'!I28,1)="S",LEFT('Log table'!I28,1)="M"), ".docx", ".xlsx")))</f>
        <v/>
      </c>
      <c r="S28" s="20" t="str">
        <f t="shared" si="1"/>
        <v/>
      </c>
      <c r="T28" s="20" t="str">
        <f t="shared" si="2"/>
        <v/>
      </c>
      <c r="V28" s="16">
        <f t="shared" si="3"/>
        <v>186</v>
      </c>
      <c r="AE28" s="16" t="str">
        <f t="shared" si="4"/>
        <v>1.5.1/11.5.1/13.1.1 Number of deaths, missing persons and directly affected persons attributed to disasters per 100,000 population
Note: Late: For all the block: To be submitted in April</v>
      </c>
    </row>
    <row r="29" spans="1:31" hidden="1" x14ac:dyDescent="0.45">
      <c r="A29" s="17"/>
      <c r="B29" s="17" t="str">
        <f t="shared" si="0"/>
        <v>1.5.2Storyline</v>
      </c>
      <c r="C29" s="14" t="s">
        <v>27</v>
      </c>
      <c r="D29" s="14">
        <v>1</v>
      </c>
      <c r="E29" s="14" t="s">
        <v>810</v>
      </c>
      <c r="F29" s="19" t="s">
        <v>17</v>
      </c>
      <c r="G29" s="104" t="s">
        <v>806</v>
      </c>
      <c r="H29" s="104" t="s">
        <v>811</v>
      </c>
      <c r="I29" s="105" t="s">
        <v>782</v>
      </c>
      <c r="J29" s="106" t="s">
        <v>808</v>
      </c>
      <c r="K29" s="107">
        <v>44267</v>
      </c>
      <c r="L29" s="105" t="s">
        <v>54</v>
      </c>
      <c r="M29" s="108" t="s">
        <v>812</v>
      </c>
      <c r="N29" s="109"/>
      <c r="O29" s="109"/>
      <c r="P29" s="121"/>
      <c r="Q29" s="121"/>
      <c r="R29" s="20" t="str">
        <f>IF(ISBLANK(K29), "", CONCATENATE(LOWER(LEFT('Log table'!I29,1)),"_",C29,"_",T29,"_", TEXT(K29,"yyyy"),".",TEXT(K29,"mm"),".",TEXT(K29,"dd"),IF(OR(LEFT('Log table'!I29,1)="S",LEFT('Log table'!I29,1)="M"), ".docx", ".xlsx")))</f>
        <v>s_1.5.2_UNDRR_2021.03.12.docx</v>
      </c>
      <c r="S29" s="20" t="str">
        <f t="shared" si="1"/>
        <v>Galimira (Mira) Markova</v>
      </c>
      <c r="T29" s="20" t="str">
        <f t="shared" si="2"/>
        <v>UNDRR</v>
      </c>
      <c r="V29" s="16">
        <f t="shared" si="3"/>
        <v>206</v>
      </c>
      <c r="AE29" s="16" t="str">
        <f t="shared" si="4"/>
        <v>1.5.2 Direct economic loss attributed to disasters in relation to global gross domestic product (GDP) | Submitted by: Galimira (Mira) Markova, UNDRR (galimira.markova@un.org)
Note: no chart in the storyline</v>
      </c>
    </row>
    <row r="30" spans="1:31" hidden="1" x14ac:dyDescent="0.45">
      <c r="A30" s="17"/>
      <c r="B30" s="17" t="str">
        <f t="shared" si="0"/>
        <v>1.5.2Chart</v>
      </c>
      <c r="C30" s="14" t="s">
        <v>27</v>
      </c>
      <c r="D30" s="14">
        <v>1</v>
      </c>
      <c r="E30" s="14" t="s">
        <v>810</v>
      </c>
      <c r="F30" s="19" t="s">
        <v>17</v>
      </c>
      <c r="G30" s="104" t="s">
        <v>806</v>
      </c>
      <c r="H30" s="104" t="s">
        <v>811</v>
      </c>
      <c r="I30" s="105" t="s">
        <v>785</v>
      </c>
      <c r="J30" s="106"/>
      <c r="K30" s="107"/>
      <c r="L30" s="105"/>
      <c r="M30" s="108" t="s">
        <v>812</v>
      </c>
      <c r="N30" s="109"/>
      <c r="O30" s="109"/>
      <c r="P30" s="121"/>
      <c r="Q30" s="121"/>
      <c r="R30" s="20" t="str">
        <f>IF(ISBLANK(K30), "", CONCATENATE(LOWER(LEFT('Log table'!I30,1)),"_",C30,"_",T30,"_", TEXT(K30,"yyyy"),".",TEXT(K30,"mm"),".",TEXT(K30,"dd"),IF(OR(LEFT('Log table'!I30,1)="S",LEFT('Log table'!I30,1)="M"), ".docx", ".xlsx")))</f>
        <v/>
      </c>
      <c r="S30" s="20" t="str">
        <f t="shared" si="1"/>
        <v/>
      </c>
      <c r="T30" s="20" t="str">
        <f t="shared" si="2"/>
        <v/>
      </c>
      <c r="V30" s="16">
        <f t="shared" si="3"/>
        <v>133</v>
      </c>
      <c r="AE30" s="16" t="str">
        <f t="shared" si="4"/>
        <v>1.5.2 Direct economic loss attributed to disasters in relation to global gross domestic product (GDP)
Note: no chart in the storyline</v>
      </c>
    </row>
    <row r="31" spans="1:31" hidden="1" x14ac:dyDescent="0.45">
      <c r="A31" s="17"/>
      <c r="B31" s="17" t="str">
        <f t="shared" si="0"/>
        <v>1.5.2Data</v>
      </c>
      <c r="C31" s="14" t="s">
        <v>27</v>
      </c>
      <c r="D31" s="14">
        <v>1</v>
      </c>
      <c r="E31" s="14" t="s">
        <v>810</v>
      </c>
      <c r="F31" s="19" t="s">
        <v>17</v>
      </c>
      <c r="G31" s="104" t="s">
        <v>806</v>
      </c>
      <c r="H31" s="104" t="s">
        <v>811</v>
      </c>
      <c r="I31" s="105" t="s">
        <v>786</v>
      </c>
      <c r="J31" s="106"/>
      <c r="K31" s="107"/>
      <c r="L31" s="105"/>
      <c r="M31" s="108" t="s">
        <v>3405</v>
      </c>
      <c r="N31" s="109"/>
      <c r="O31" s="109"/>
      <c r="P31" s="121"/>
      <c r="Q31" s="121"/>
      <c r="R31" s="20" t="str">
        <f>IF(ISBLANK(K31), "", CONCATENATE(LOWER(LEFT('Log table'!I31,1)),"_",C31,"_",T31,"_", TEXT(K31,"yyyy"),".",TEXT(K31,"mm"),".",TEXT(K31,"dd"),IF(OR(LEFT('Log table'!I31,1)="S",LEFT('Log table'!I31,1)="M"), ".docx", ".xlsx")))</f>
        <v/>
      </c>
      <c r="S31" s="20" t="str">
        <f t="shared" si="1"/>
        <v/>
      </c>
      <c r="T31" s="20" t="str">
        <f t="shared" si="2"/>
        <v/>
      </c>
      <c r="V31" s="16">
        <f t="shared" si="3"/>
        <v>157</v>
      </c>
      <c r="AE31" s="16" t="str">
        <f t="shared" si="4"/>
        <v>1.5.2 Direct economic loss attributed to disasters in relation to global gross domestic product (GDP)
Note: Late: For all the block: To be submitted in April</v>
      </c>
    </row>
    <row r="32" spans="1:31" hidden="1" x14ac:dyDescent="0.45">
      <c r="A32" s="17"/>
      <c r="B32" s="17" t="str">
        <f t="shared" si="0"/>
        <v>1.5.3Storyline</v>
      </c>
      <c r="C32" s="14" t="s">
        <v>30</v>
      </c>
      <c r="D32" s="14">
        <v>1</v>
      </c>
      <c r="E32" s="14" t="s">
        <v>813</v>
      </c>
      <c r="F32" s="19" t="s">
        <v>17</v>
      </c>
      <c r="G32" s="104" t="s">
        <v>806</v>
      </c>
      <c r="H32" s="104" t="s">
        <v>814</v>
      </c>
      <c r="I32" s="105" t="s">
        <v>782</v>
      </c>
      <c r="J32" s="106" t="s">
        <v>808</v>
      </c>
      <c r="K32" s="107">
        <v>44267</v>
      </c>
      <c r="L32" s="105" t="s">
        <v>60</v>
      </c>
      <c r="M32" s="108" t="s">
        <v>809</v>
      </c>
      <c r="N32" s="109"/>
      <c r="O32" s="109"/>
      <c r="P32" s="121"/>
      <c r="Q32" s="121"/>
      <c r="R32" s="20" t="str">
        <f>IF(ISBLANK(K32), "", CONCATENATE(LOWER(LEFT('Log table'!I32,1)),"_",C32,"_",T32,"_", TEXT(K32,"yyyy"),".",TEXT(K32,"mm"),".",TEXT(K32,"dd"),IF(OR(LEFT('Log table'!I32,1)="S",LEFT('Log table'!I32,1)="M"), ".docx", ".xlsx")))</f>
        <v>s_1.5.3_UNDRR_2021.03.12.docx</v>
      </c>
      <c r="S32" s="20" t="str">
        <f t="shared" si="1"/>
        <v>Galimira (Mira) Markova</v>
      </c>
      <c r="T32" s="20" t="str">
        <f t="shared" si="2"/>
        <v>UNDRR</v>
      </c>
      <c r="V32" s="16">
        <f t="shared" si="3"/>
        <v>275</v>
      </c>
      <c r="AE32" s="16" t="str">
        <f t="shared" si="4"/>
        <v>1.5.3/11.b.1/13.1.2 Number of countries that adopt and implement national disaster risk reduction strategies in line with the Sendai Framework for Disaster Risk Reduction 2015–2030 | Submitted by: Galimira (Mira) Markova, UNDRR (galimira.markova@un.org)
Note: chart requested</v>
      </c>
    </row>
    <row r="33" spans="1:31" hidden="1" x14ac:dyDescent="0.45">
      <c r="A33" s="17"/>
      <c r="B33" s="17" t="str">
        <f t="shared" si="0"/>
        <v>1.5.3Chart</v>
      </c>
      <c r="C33" s="14" t="s">
        <v>30</v>
      </c>
      <c r="D33" s="14">
        <v>1</v>
      </c>
      <c r="E33" s="14" t="s">
        <v>813</v>
      </c>
      <c r="F33" s="19" t="s">
        <v>17</v>
      </c>
      <c r="G33" s="104" t="s">
        <v>806</v>
      </c>
      <c r="H33" s="104" t="s">
        <v>814</v>
      </c>
      <c r="I33" s="105" t="s">
        <v>785</v>
      </c>
      <c r="J33" s="106"/>
      <c r="K33" s="107"/>
      <c r="L33" s="105"/>
      <c r="M33" s="108" t="s">
        <v>809</v>
      </c>
      <c r="N33" s="109"/>
      <c r="O33" s="109"/>
      <c r="P33" s="121"/>
      <c r="Q33" s="121"/>
      <c r="R33" s="20" t="str">
        <f>IF(ISBLANK(K33), "", CONCATENATE(LOWER(LEFT('Log table'!I33,1)),"_",C33,"_",T33,"_", TEXT(K33,"yyyy"),".",TEXT(K33,"mm"),".",TEXT(K33,"dd"),IF(OR(LEFT('Log table'!I33,1)="S",LEFT('Log table'!I33,1)="M"), ".docx", ".xlsx")))</f>
        <v/>
      </c>
      <c r="S33" s="20" t="str">
        <f t="shared" si="1"/>
        <v/>
      </c>
      <c r="T33" s="20" t="str">
        <f t="shared" si="2"/>
        <v/>
      </c>
      <c r="V33" s="16">
        <f t="shared" si="3"/>
        <v>202</v>
      </c>
      <c r="AE33" s="16" t="str">
        <f t="shared" si="4"/>
        <v>1.5.3/11.b.1/13.1.2 Number of countries that adopt and implement national disaster risk reduction strategies in line with the Sendai Framework for Disaster Risk Reduction 2015–2030
Note: chart requested</v>
      </c>
    </row>
    <row r="34" spans="1:31" hidden="1" x14ac:dyDescent="0.45">
      <c r="A34" s="17"/>
      <c r="B34" s="17" t="str">
        <f t="shared" si="0"/>
        <v>1.5.3Data</v>
      </c>
      <c r="C34" s="14" t="s">
        <v>30</v>
      </c>
      <c r="D34" s="14">
        <v>1</v>
      </c>
      <c r="E34" s="14" t="s">
        <v>813</v>
      </c>
      <c r="F34" s="19" t="s">
        <v>17</v>
      </c>
      <c r="G34" s="104" t="s">
        <v>806</v>
      </c>
      <c r="H34" s="104" t="s">
        <v>814</v>
      </c>
      <c r="I34" s="105" t="s">
        <v>786</v>
      </c>
      <c r="J34" s="106"/>
      <c r="K34" s="107"/>
      <c r="L34" s="105"/>
      <c r="M34" s="108" t="s">
        <v>3405</v>
      </c>
      <c r="N34" s="109"/>
      <c r="O34" s="109"/>
      <c r="P34" s="121"/>
      <c r="Q34" s="121"/>
      <c r="R34" s="20" t="str">
        <f>IF(ISBLANK(K34), "", CONCATENATE(LOWER(LEFT('Log table'!I34,1)),"_",C34,"_",T34,"_", TEXT(K34,"yyyy"),".",TEXT(K34,"mm"),".",TEXT(K34,"dd"),IF(OR(LEFT('Log table'!I34,1)="S",LEFT('Log table'!I34,1)="M"), ".docx", ".xlsx")))</f>
        <v/>
      </c>
      <c r="S34" s="20" t="str">
        <f t="shared" si="1"/>
        <v/>
      </c>
      <c r="T34" s="20" t="str">
        <f t="shared" si="2"/>
        <v/>
      </c>
      <c r="V34" s="16">
        <f t="shared" si="3"/>
        <v>236</v>
      </c>
      <c r="AE34" s="16" t="str">
        <f t="shared" si="4"/>
        <v>1.5.3/11.b.1/13.1.2 Number of countries that adopt and implement national disaster risk reduction strategies in line with the Sendai Framework for Disaster Risk Reduction 2015–2030
Note: Late: For all the block: To be submitted in April</v>
      </c>
    </row>
    <row r="35" spans="1:31" hidden="1" x14ac:dyDescent="0.45">
      <c r="A35" s="17"/>
      <c r="B35" s="17" t="str">
        <f t="shared" ref="B35:B66" si="5">C35&amp;I35</f>
        <v>1.5.4Storyline</v>
      </c>
      <c r="C35" s="14" t="s">
        <v>36</v>
      </c>
      <c r="D35" s="14">
        <v>1</v>
      </c>
      <c r="E35" s="14" t="s">
        <v>815</v>
      </c>
      <c r="F35" s="19" t="s">
        <v>17</v>
      </c>
      <c r="G35" s="104" t="s">
        <v>806</v>
      </c>
      <c r="H35" s="104" t="s">
        <v>68</v>
      </c>
      <c r="I35" s="105" t="s">
        <v>782</v>
      </c>
      <c r="J35" s="106" t="s">
        <v>808</v>
      </c>
      <c r="K35" s="107">
        <v>44267</v>
      </c>
      <c r="L35" s="105" t="s">
        <v>69</v>
      </c>
      <c r="M35" s="108" t="s">
        <v>809</v>
      </c>
      <c r="N35" s="109"/>
      <c r="O35" s="109"/>
      <c r="P35" s="121"/>
      <c r="Q35" s="121"/>
      <c r="R35" s="20" t="str">
        <f>IF(ISBLANK(K35), "", CONCATENATE(LOWER(LEFT('Log table'!I35,1)),"_",C35,"_",T35,"_", TEXT(K35,"yyyy"),".",TEXT(K35,"mm"),".",TEXT(K35,"dd"),IF(OR(LEFT('Log table'!I35,1)="S",LEFT('Log table'!I35,1)="M"), ".docx", ".xlsx")))</f>
        <v>s_1.5.4_UNDRR_2021.03.12.docx</v>
      </c>
      <c r="S35" s="20" t="str">
        <f t="shared" si="1"/>
        <v>Galimira (Mira) Markova</v>
      </c>
      <c r="T35" s="20" t="str">
        <f t="shared" si="2"/>
        <v>UNDRR</v>
      </c>
      <c r="V35" s="16">
        <f t="shared" si="3"/>
        <v>269</v>
      </c>
      <c r="AE35" s="16" t="str">
        <f t="shared" si="4"/>
        <v>1.5.4/11.b.2/13.1.3 Proportion of local governments that adopt and implement local disaster risk reduction strategies in line with national disaster risk reduction strategies | Submitted by: Galimira (Mira) Markova, UNDRR (galimira.markova@un.org)
Note: chart requested</v>
      </c>
    </row>
    <row r="36" spans="1:31" hidden="1" x14ac:dyDescent="0.45">
      <c r="A36" s="17"/>
      <c r="B36" s="17" t="str">
        <f t="shared" si="5"/>
        <v>1.5.4Chart</v>
      </c>
      <c r="C36" s="14" t="s">
        <v>36</v>
      </c>
      <c r="D36" s="14">
        <v>1</v>
      </c>
      <c r="E36" s="14" t="s">
        <v>815</v>
      </c>
      <c r="F36" s="19" t="s">
        <v>17</v>
      </c>
      <c r="G36" s="104" t="s">
        <v>806</v>
      </c>
      <c r="H36" s="104" t="s">
        <v>68</v>
      </c>
      <c r="I36" s="105" t="s">
        <v>785</v>
      </c>
      <c r="J36" s="106"/>
      <c r="K36" s="107"/>
      <c r="L36" s="105"/>
      <c r="M36" s="108" t="s">
        <v>809</v>
      </c>
      <c r="N36" s="109"/>
      <c r="O36" s="109"/>
      <c r="P36" s="121"/>
      <c r="Q36" s="121"/>
      <c r="R36" s="20" t="str">
        <f>IF(ISBLANK(K36), "", CONCATENATE(LOWER(LEFT('Log table'!I36,1)),"_",C36,"_",T36,"_", TEXT(K36,"yyyy"),".",TEXT(K36,"mm"),".",TEXT(K36,"dd"),IF(OR(LEFT('Log table'!I36,1)="S",LEFT('Log table'!I36,1)="M"), ".docx", ".xlsx")))</f>
        <v/>
      </c>
      <c r="S36" s="20" t="str">
        <f t="shared" si="1"/>
        <v/>
      </c>
      <c r="T36" s="20" t="str">
        <f t="shared" si="2"/>
        <v/>
      </c>
      <c r="V36" s="16">
        <f t="shared" si="3"/>
        <v>196</v>
      </c>
      <c r="AE36" s="16" t="str">
        <f t="shared" si="4"/>
        <v>1.5.4/11.b.2/13.1.3 Proportion of local governments that adopt and implement local disaster risk reduction strategies in line with national disaster risk reduction strategies
Note: chart requested</v>
      </c>
    </row>
    <row r="37" spans="1:31" hidden="1" x14ac:dyDescent="0.45">
      <c r="A37" s="17"/>
      <c r="B37" s="17" t="str">
        <f t="shared" si="5"/>
        <v>1.5.4Data</v>
      </c>
      <c r="C37" s="14" t="s">
        <v>36</v>
      </c>
      <c r="D37" s="14">
        <v>1</v>
      </c>
      <c r="E37" s="14" t="s">
        <v>815</v>
      </c>
      <c r="F37" s="19" t="s">
        <v>17</v>
      </c>
      <c r="G37" s="104" t="s">
        <v>806</v>
      </c>
      <c r="H37" s="104" t="s">
        <v>68</v>
      </c>
      <c r="I37" s="105" t="s">
        <v>786</v>
      </c>
      <c r="J37" s="106"/>
      <c r="K37" s="107"/>
      <c r="L37" s="105"/>
      <c r="M37" s="108" t="s">
        <v>3405</v>
      </c>
      <c r="N37" s="109"/>
      <c r="O37" s="109"/>
      <c r="P37" s="121"/>
      <c r="Q37" s="121"/>
      <c r="R37" s="20" t="str">
        <f>IF(ISBLANK(K37), "", CONCATENATE(LOWER(LEFT('Log table'!I37,1)),"_",C37,"_",T37,"_", TEXT(K37,"yyyy"),".",TEXT(K37,"mm"),".",TEXT(K37,"dd"),IF(OR(LEFT('Log table'!I37,1)="S",LEFT('Log table'!I37,1)="M"), ".docx", ".xlsx")))</f>
        <v/>
      </c>
      <c r="S37" s="20" t="str">
        <f t="shared" si="1"/>
        <v/>
      </c>
      <c r="T37" s="20" t="str">
        <f t="shared" si="2"/>
        <v/>
      </c>
      <c r="V37" s="16">
        <f t="shared" si="3"/>
        <v>230</v>
      </c>
      <c r="AE37" s="16" t="str">
        <f t="shared" si="4"/>
        <v>1.5.4/11.b.2/13.1.3 Proportion of local governments that adopt and implement local disaster risk reduction strategies in line with national disaster risk reduction strategies
Note: Late: For all the block: To be submitted in April</v>
      </c>
    </row>
    <row r="38" spans="1:31" hidden="1" x14ac:dyDescent="0.45">
      <c r="A38" s="17"/>
      <c r="B38" s="17" t="str">
        <f t="shared" si="5"/>
        <v>1.a.1Storyline</v>
      </c>
      <c r="C38" s="14" t="s">
        <v>75</v>
      </c>
      <c r="D38" s="14">
        <v>1</v>
      </c>
      <c r="E38" s="14" t="s">
        <v>816</v>
      </c>
      <c r="F38" s="19" t="s">
        <v>817</v>
      </c>
      <c r="G38" s="104" t="s">
        <v>818</v>
      </c>
      <c r="H38" s="104" t="s">
        <v>68</v>
      </c>
      <c r="I38" s="105" t="s">
        <v>782</v>
      </c>
      <c r="J38" s="106" t="s">
        <v>819</v>
      </c>
      <c r="K38" s="107">
        <v>44313</v>
      </c>
      <c r="L38" s="105" t="s">
        <v>820</v>
      </c>
      <c r="M38" s="108" t="s">
        <v>821</v>
      </c>
      <c r="N38" s="109">
        <v>44302</v>
      </c>
      <c r="O38" s="109" t="s">
        <v>3400</v>
      </c>
      <c r="P38" s="121"/>
      <c r="Q38" s="121"/>
      <c r="R38" s="20" t="s">
        <v>3562</v>
      </c>
      <c r="S38" s="20" t="str">
        <f t="shared" si="1"/>
        <v>Yasmin Ahmad</v>
      </c>
      <c r="T38" s="20" t="s">
        <v>10</v>
      </c>
      <c r="V38" s="16">
        <f t="shared" si="3"/>
        <v>265</v>
      </c>
      <c r="AE38" s="16" t="str">
        <f t="shared" si="4"/>
        <v>1.a.1 Total official development assistance grants from all donors that focus on poverty reduction as a share of the recipient country’s gross national income | Submitted by: Yasmin Ahmad, World Bank (Yasmin.AHMAD@oecd.org)
Note: storyline has no chart in word file</v>
      </c>
    </row>
    <row r="39" spans="1:31" hidden="1" x14ac:dyDescent="0.45">
      <c r="A39" s="17"/>
      <c r="B39" s="17" t="str">
        <f t="shared" si="5"/>
        <v>1.a.1Chart</v>
      </c>
      <c r="C39" s="14" t="s">
        <v>75</v>
      </c>
      <c r="D39" s="14">
        <v>1</v>
      </c>
      <c r="E39" s="14" t="s">
        <v>816</v>
      </c>
      <c r="F39" s="19" t="s">
        <v>817</v>
      </c>
      <c r="G39" s="104" t="s">
        <v>818</v>
      </c>
      <c r="H39" s="104" t="s">
        <v>68</v>
      </c>
      <c r="I39" s="105" t="s">
        <v>785</v>
      </c>
      <c r="J39" s="106"/>
      <c r="K39" s="107"/>
      <c r="L39" s="105"/>
      <c r="M39" s="108"/>
      <c r="N39" s="109"/>
      <c r="O39" s="109"/>
      <c r="P39" s="121"/>
      <c r="Q39" s="121"/>
      <c r="R39" s="20" t="str">
        <f>IF(ISBLANK(K39), "", CONCATENATE(LOWER(LEFT('Log table'!I39,1)),"_",C39,"_",T39,"_", TEXT(K39,"yyyy"),".",TEXT(K39,"mm"),".",TEXT(K39,"dd"),IF(OR(LEFT('Log table'!I39,1)="S",LEFT('Log table'!I39,1)="M"), ".docx", ".xlsx")))</f>
        <v/>
      </c>
      <c r="S39" s="20" t="str">
        <f t="shared" si="1"/>
        <v/>
      </c>
      <c r="T39" s="20" t="str">
        <f t="shared" si="2"/>
        <v/>
      </c>
      <c r="V39" s="16">
        <f t="shared" si="3"/>
        <v>177</v>
      </c>
      <c r="AE39" s="16" t="str">
        <f t="shared" si="4"/>
        <v>1.a.1 Total official development assistance grants from all donors that focus on poverty reduction as a share of the recipient country’s gross national income
Note: to follow up</v>
      </c>
    </row>
    <row r="40" spans="1:31" hidden="1" x14ac:dyDescent="0.45">
      <c r="A40" s="17"/>
      <c r="B40" s="17" t="str">
        <f t="shared" si="5"/>
        <v>1.a.1Data</v>
      </c>
      <c r="C40" s="14" t="s">
        <v>75</v>
      </c>
      <c r="D40" s="14">
        <v>1</v>
      </c>
      <c r="E40" s="14" t="s">
        <v>816</v>
      </c>
      <c r="F40" s="19" t="s">
        <v>817</v>
      </c>
      <c r="G40" s="104" t="s">
        <v>818</v>
      </c>
      <c r="H40" s="104" t="s">
        <v>68</v>
      </c>
      <c r="I40" s="105" t="s">
        <v>786</v>
      </c>
      <c r="J40" s="106" t="s">
        <v>819</v>
      </c>
      <c r="K40" s="107">
        <v>44313</v>
      </c>
      <c r="L40" s="105" t="s">
        <v>820</v>
      </c>
      <c r="M40" s="108" t="s">
        <v>3427</v>
      </c>
      <c r="N40" s="109"/>
      <c r="O40" s="109"/>
      <c r="P40" s="121"/>
      <c r="Q40" s="121"/>
      <c r="R40" s="20" t="str">
        <f>IF(ISBLANK(K40), "", CONCATENATE(LOWER(LEFT('Log table'!I40,1)),"_",C40,"_",T40,"_", TEXT(K40,"yyyy"),".",TEXT(K40,"mm"),".",TEXT(K40,"dd"),IF(OR(LEFT('Log table'!I40,1)="S",LEFT('Log table'!I40,1)="M"), ".docx", ".xlsx")))</f>
        <v>d_1.a.1_OECD_2021.04.27.xlsx</v>
      </c>
      <c r="S40" s="20" t="str">
        <f t="shared" si="1"/>
        <v>Yasmin Ahmad</v>
      </c>
      <c r="T40" s="20" t="str">
        <f t="shared" si="2"/>
        <v>OECD</v>
      </c>
      <c r="V40" s="16">
        <f t="shared" si="3"/>
        <v>281</v>
      </c>
      <c r="AE40" s="16" t="str">
        <f t="shared" si="4"/>
        <v>1.a.1 Total official development assistance grants from all donors that focus on poverty reduction as a share of the recipient country’s gross national income | Submitted by: Yasmin Ahmad, OECD (Yasmin.AHMAD@oecd.org)
Note: Harumi: Late: For all the block: To be submitted in April</v>
      </c>
    </row>
    <row r="41" spans="1:31" hidden="1" x14ac:dyDescent="0.45">
      <c r="A41" s="17"/>
      <c r="B41" s="17" t="str">
        <f t="shared" si="5"/>
        <v>1.a.2Storyline</v>
      </c>
      <c r="C41" s="14" t="s">
        <v>41</v>
      </c>
      <c r="D41" s="14">
        <v>1</v>
      </c>
      <c r="E41" s="14" t="s">
        <v>822</v>
      </c>
      <c r="F41" s="19" t="s">
        <v>17</v>
      </c>
      <c r="G41" s="104" t="s">
        <v>823</v>
      </c>
      <c r="H41" s="104" t="s">
        <v>68</v>
      </c>
      <c r="I41" s="105" t="s">
        <v>782</v>
      </c>
      <c r="J41" s="106" t="s">
        <v>2671</v>
      </c>
      <c r="K41" s="107">
        <v>44276</v>
      </c>
      <c r="L41" s="105" t="s">
        <v>80</v>
      </c>
      <c r="M41" s="108" t="s">
        <v>3382</v>
      </c>
      <c r="N41" s="109">
        <v>44302</v>
      </c>
      <c r="O41" s="109" t="s">
        <v>3400</v>
      </c>
      <c r="P41" s="121"/>
      <c r="Q41" s="121"/>
      <c r="R41" s="20" t="s">
        <v>3563</v>
      </c>
      <c r="S41" s="20" t="str">
        <f t="shared" si="1"/>
        <v>Silvia Montoya</v>
      </c>
      <c r="T41" s="20" t="s">
        <v>10</v>
      </c>
      <c r="V41" s="16">
        <f t="shared" si="3"/>
        <v>226</v>
      </c>
      <c r="AE41" s="16" t="str">
        <f t="shared" si="4"/>
        <v>1.a.2 Proportion of total government spending on essential services (education, health and social protection) | Submitted by: Silvia Montoya, World Bank (s.montoya@unesco.org)
Note: added 3/22 - no chart in storyline word file</v>
      </c>
    </row>
    <row r="42" spans="1:31" hidden="1" x14ac:dyDescent="0.45">
      <c r="A42" s="17"/>
      <c r="B42" s="17" t="str">
        <f t="shared" si="5"/>
        <v>1.a.2Chart</v>
      </c>
      <c r="C42" s="14" t="s">
        <v>41</v>
      </c>
      <c r="D42" s="14">
        <v>1</v>
      </c>
      <c r="E42" s="14" t="s">
        <v>822</v>
      </c>
      <c r="F42" s="19" t="s">
        <v>17</v>
      </c>
      <c r="G42" s="104" t="s">
        <v>823</v>
      </c>
      <c r="H42" s="104" t="s">
        <v>68</v>
      </c>
      <c r="I42" s="105" t="s">
        <v>785</v>
      </c>
      <c r="J42" s="106"/>
      <c r="K42" s="107"/>
      <c r="L42" s="105"/>
      <c r="M42" s="108"/>
      <c r="N42" s="109"/>
      <c r="O42" s="109"/>
      <c r="P42" s="121"/>
      <c r="Q42" s="121"/>
      <c r="R42" s="20" t="str">
        <f>IF(ISBLANK(K42), "", CONCATENATE(LOWER(LEFT('Log table'!I42,1)),"_",C42,"_",T42,"_", TEXT(K42,"yyyy"),".",TEXT(K42,"mm"),".",TEXT(K42,"dd"),IF(OR(LEFT('Log table'!I42,1)="S",LEFT('Log table'!I42,1)="M"), ".docx", ".xlsx")))</f>
        <v/>
      </c>
      <c r="S42" s="20" t="str">
        <f t="shared" si="1"/>
        <v/>
      </c>
      <c r="T42" s="20" t="str">
        <f t="shared" si="2"/>
        <v/>
      </c>
      <c r="V42" s="16">
        <f t="shared" si="3"/>
        <v>128</v>
      </c>
      <c r="AE42" s="16" t="str">
        <f t="shared" si="4"/>
        <v>1.a.2 Proportion of total government spending on essential services (education, health and social protection)
Note: to follow up</v>
      </c>
    </row>
    <row r="43" spans="1:31" hidden="1" x14ac:dyDescent="0.45">
      <c r="A43" s="17"/>
      <c r="B43" s="17" t="str">
        <f t="shared" si="5"/>
        <v>1.a.2Data</v>
      </c>
      <c r="C43" s="14" t="s">
        <v>41</v>
      </c>
      <c r="D43" s="14">
        <v>1</v>
      </c>
      <c r="E43" s="14" t="s">
        <v>822</v>
      </c>
      <c r="F43" s="19" t="s">
        <v>17</v>
      </c>
      <c r="G43" s="104" t="s">
        <v>823</v>
      </c>
      <c r="H43" s="104" t="s">
        <v>68</v>
      </c>
      <c r="I43" s="105" t="s">
        <v>786</v>
      </c>
      <c r="J43" s="106" t="s">
        <v>825</v>
      </c>
      <c r="K43" s="107">
        <v>44249</v>
      </c>
      <c r="L43" s="105" t="s">
        <v>80</v>
      </c>
      <c r="M43" s="108"/>
      <c r="N43" s="109"/>
      <c r="O43" s="109"/>
      <c r="P43" s="121"/>
      <c r="Q43" s="121"/>
      <c r="R43" s="20" t="str">
        <f>IF(ISBLANK(K43), "", CONCATENATE(LOWER(LEFT('Log table'!I43,1)),"_",C43,"_",T43,"_", TEXT(K43,"yyyy"),".",TEXT(K43,"mm"),".",TEXT(K43,"dd"),IF(OR(LEFT('Log table'!I43,1)="S",LEFT('Log table'!I43,1)="M"), ".docx", ".xlsx")))</f>
        <v>d_1.a.2_UNESCO_2021.02.22.xlsx</v>
      </c>
      <c r="S43" s="20" t="str">
        <f t="shared" si="1"/>
        <v>Dian Kuswandini</v>
      </c>
      <c r="T43" s="20" t="str">
        <f t="shared" si="2"/>
        <v>UNESCO</v>
      </c>
      <c r="V43" s="16">
        <f t="shared" si="3"/>
        <v>175</v>
      </c>
      <c r="AE43" s="16" t="str">
        <f t="shared" si="4"/>
        <v>1.a.2 Proportion of total government spending on essential services (education, health and social protection) | Submitted by: Dian Kuswandini, UNESCO (d.kuswandini@unesco.org)</v>
      </c>
    </row>
    <row r="44" spans="1:31" hidden="1" x14ac:dyDescent="0.45">
      <c r="A44" s="17"/>
      <c r="B44" s="17" t="str">
        <f t="shared" si="5"/>
        <v>1.b.1Storyline</v>
      </c>
      <c r="C44" s="14" t="s">
        <v>91</v>
      </c>
      <c r="D44" s="14">
        <v>1</v>
      </c>
      <c r="E44" s="14" t="s">
        <v>826</v>
      </c>
      <c r="F44" s="19" t="s">
        <v>17</v>
      </c>
      <c r="G44" s="104" t="s">
        <v>792</v>
      </c>
      <c r="H44" s="104" t="s">
        <v>68</v>
      </c>
      <c r="I44" s="105" t="s">
        <v>782</v>
      </c>
      <c r="J44" s="106"/>
      <c r="K44" s="107"/>
      <c r="L44" s="105"/>
      <c r="M44" s="108" t="s">
        <v>3454</v>
      </c>
      <c r="N44" s="109"/>
      <c r="O44" s="109"/>
      <c r="P44" s="121"/>
      <c r="Q44" s="121"/>
      <c r="R44" s="20" t="str">
        <f>IF(ISBLANK(K44), "", CONCATENATE(LOWER(LEFT('Log table'!I44,1)),"_",C44,"_",T44,"_", TEXT(K44,"yyyy"),".",TEXT(K44,"mm"),".",TEXT(K44,"dd"),IF(OR(LEFT('Log table'!I44,1)="S",LEFT('Log table'!I44,1)="M"), ".docx", ".xlsx")))</f>
        <v/>
      </c>
      <c r="S44" s="20" t="str">
        <f t="shared" si="1"/>
        <v/>
      </c>
      <c r="T44" s="20" t="str">
        <f t="shared" si="2"/>
        <v/>
      </c>
      <c r="V44" s="16">
        <f t="shared" si="3"/>
        <v>95</v>
      </c>
      <c r="AE44" s="16" t="str">
        <f t="shared" si="4"/>
        <v>1.b.1 Pro-poor public social spending
Note: 19/3: per Enrique, update next week (delay to 27/3)</v>
      </c>
    </row>
    <row r="45" spans="1:31" hidden="1" x14ac:dyDescent="0.45">
      <c r="A45" s="17"/>
      <c r="B45" s="17" t="str">
        <f t="shared" si="5"/>
        <v>1.b.1Chart</v>
      </c>
      <c r="C45" s="14" t="s">
        <v>91</v>
      </c>
      <c r="D45" s="14">
        <v>1</v>
      </c>
      <c r="E45" s="14" t="s">
        <v>826</v>
      </c>
      <c r="F45" s="19" t="s">
        <v>17</v>
      </c>
      <c r="G45" s="104" t="s">
        <v>792</v>
      </c>
      <c r="H45" s="104" t="s">
        <v>68</v>
      </c>
      <c r="I45" s="105" t="s">
        <v>785</v>
      </c>
      <c r="J45" s="106"/>
      <c r="K45" s="107"/>
      <c r="L45" s="105"/>
      <c r="M45" s="108"/>
      <c r="N45" s="109"/>
      <c r="O45" s="109"/>
      <c r="P45" s="121"/>
      <c r="Q45" s="121"/>
      <c r="R45" s="20" t="str">
        <f>IF(ISBLANK(K45), "", CONCATENATE(LOWER(LEFT('Log table'!I45,1)),"_",C45,"_",T45,"_", TEXT(K45,"yyyy"),".",TEXT(K45,"mm"),".",TEXT(K45,"dd"),IF(OR(LEFT('Log table'!I45,1)="S",LEFT('Log table'!I45,1)="M"), ".docx", ".xlsx")))</f>
        <v/>
      </c>
      <c r="S45" s="20" t="str">
        <f t="shared" si="1"/>
        <v/>
      </c>
      <c r="T45" s="20" t="str">
        <f t="shared" si="2"/>
        <v/>
      </c>
      <c r="V45" s="16">
        <f t="shared" si="3"/>
        <v>56</v>
      </c>
      <c r="AE45" s="16" t="str">
        <f t="shared" si="4"/>
        <v>1.b.1 Pro-poor public social spending
Note: to follow up</v>
      </c>
    </row>
    <row r="46" spans="1:31" hidden="1" x14ac:dyDescent="0.45">
      <c r="A46" s="17"/>
      <c r="B46" s="17" t="str">
        <f t="shared" si="5"/>
        <v>1.b.1Data</v>
      </c>
      <c r="C46" s="14" t="s">
        <v>91</v>
      </c>
      <c r="D46" s="14">
        <v>1</v>
      </c>
      <c r="E46" s="14" t="s">
        <v>826</v>
      </c>
      <c r="F46" s="19" t="s">
        <v>17</v>
      </c>
      <c r="G46" s="104" t="s">
        <v>792</v>
      </c>
      <c r="H46" s="104" t="s">
        <v>68</v>
      </c>
      <c r="I46" s="105" t="s">
        <v>786</v>
      </c>
      <c r="J46" s="106"/>
      <c r="K46" s="107"/>
      <c r="L46" s="105"/>
      <c r="M46" s="108" t="s">
        <v>3434</v>
      </c>
      <c r="N46" s="109"/>
      <c r="O46" s="109"/>
      <c r="P46" s="121"/>
      <c r="Q46" s="121"/>
      <c r="R46" s="20" t="str">
        <f>IF(ISBLANK(K46), "", CONCATENATE(LOWER(LEFT('Log table'!I46,1)),"_",C46,"_",T46,"_", TEXT(K46,"yyyy"),".",TEXT(K46,"mm"),".",TEXT(K46,"dd"),IF(OR(LEFT('Log table'!I46,1)="S",LEFT('Log table'!I46,1)="M"), ".docx", ".xlsx")))</f>
        <v/>
      </c>
      <c r="S46" s="20" t="str">
        <f t="shared" si="1"/>
        <v/>
      </c>
      <c r="T46" s="20" t="str">
        <f t="shared" si="2"/>
        <v/>
      </c>
      <c r="V46" s="16">
        <f t="shared" si="3"/>
        <v>66</v>
      </c>
      <c r="AE46" s="16" t="str">
        <f t="shared" si="4"/>
        <v>1.b.1 Pro-poor public social spending
Note: no data yet as of 3/25</v>
      </c>
    </row>
    <row r="47" spans="1:31" hidden="1" x14ac:dyDescent="0.45">
      <c r="A47" s="17"/>
      <c r="B47" s="17" t="str">
        <f t="shared" si="5"/>
        <v>2.1.1Storyline</v>
      </c>
      <c r="C47" s="14" t="s">
        <v>325</v>
      </c>
      <c r="D47" s="14">
        <v>2</v>
      </c>
      <c r="E47" s="14" t="s">
        <v>827</v>
      </c>
      <c r="F47" s="19" t="s">
        <v>9</v>
      </c>
      <c r="G47" s="104" t="s">
        <v>828</v>
      </c>
      <c r="H47" s="104" t="s">
        <v>68</v>
      </c>
      <c r="I47" s="105" t="s">
        <v>782</v>
      </c>
      <c r="J47" s="106" t="s">
        <v>829</v>
      </c>
      <c r="K47" s="107">
        <v>44258</v>
      </c>
      <c r="L47" s="105" t="s">
        <v>327</v>
      </c>
      <c r="M47" s="108" t="s">
        <v>3571</v>
      </c>
      <c r="N47" s="109">
        <v>44301</v>
      </c>
      <c r="O47" s="109" t="s">
        <v>829</v>
      </c>
      <c r="P47" s="121"/>
      <c r="Q47" s="121"/>
      <c r="R47" s="20" t="str">
        <f>IF(ISBLANK(K47), "", CONCATENATE(LOWER(LEFT('Log table'!I47,1)),"_",C47,"_",T47,"_", TEXT(K47,"yyyy"),".",TEXT(K47,"mm"),".",TEXT(K47,"dd"),IF(OR(LEFT('Log table'!I47,1)="S",LEFT('Log table'!I47,1)="M"), ".docx", ".xlsx")))</f>
        <v>s_2.1.1_FAO_2021.03.03.docx</v>
      </c>
      <c r="S47" s="20" t="str">
        <f t="shared" si="1"/>
        <v>Dorian Kalamvrezos Navarro</v>
      </c>
      <c r="T47" s="20" t="str">
        <f t="shared" si="2"/>
        <v>FAO</v>
      </c>
      <c r="V47" s="16">
        <f t="shared" si="3"/>
        <v>156</v>
      </c>
      <c r="AE47" s="16" t="str">
        <f t="shared" si="4"/>
        <v>2.1.1 Prevalence of undernourishment | Submitted by: Dorian Kalamvrezos Navarro, FAO (DorianKalamvrezos.Navarro@fao.org)
Note: placeholder data in storyline</v>
      </c>
    </row>
    <row r="48" spans="1:31" hidden="1" x14ac:dyDescent="0.45">
      <c r="A48" s="17"/>
      <c r="B48" s="17" t="str">
        <f t="shared" si="5"/>
        <v>2.1.1Chart</v>
      </c>
      <c r="C48" s="14" t="s">
        <v>325</v>
      </c>
      <c r="D48" s="14">
        <v>2</v>
      </c>
      <c r="E48" s="14" t="s">
        <v>827</v>
      </c>
      <c r="F48" s="19" t="s">
        <v>9</v>
      </c>
      <c r="G48" s="104" t="s">
        <v>828</v>
      </c>
      <c r="H48" s="104" t="s">
        <v>68</v>
      </c>
      <c r="I48" s="105" t="s">
        <v>785</v>
      </c>
      <c r="J48" s="106" t="s">
        <v>829</v>
      </c>
      <c r="K48" s="107">
        <v>44258</v>
      </c>
      <c r="L48" s="105" t="s">
        <v>327</v>
      </c>
      <c r="M48" s="108"/>
      <c r="N48" s="109"/>
      <c r="O48" s="109"/>
      <c r="P48" s="121"/>
      <c r="Q48" s="121"/>
      <c r="R48" s="20" t="str">
        <f>IF(ISBLANK(K48), "", CONCATENATE(LOWER(LEFT('Log table'!I48,1)),"_",C48,"_",T48,"_", TEXT(K48,"yyyy"),".",TEXT(K48,"mm"),".",TEXT(K48,"dd"),IF(OR(LEFT('Log table'!I48,1)="S",LEFT('Log table'!I48,1)="M"), ".docx", ".xlsx")))</f>
        <v>c_2.1.1_FAO_2021.03.03.xlsx</v>
      </c>
      <c r="S48" s="20" t="str">
        <f t="shared" si="1"/>
        <v>Dorian Kalamvrezos Navarro</v>
      </c>
      <c r="T48" s="20" t="str">
        <f t="shared" si="2"/>
        <v>FAO</v>
      </c>
      <c r="V48" s="16">
        <f t="shared" si="3"/>
        <v>120</v>
      </c>
      <c r="AE48" s="16" t="str">
        <f t="shared" si="4"/>
        <v>2.1.1 Prevalence of undernourishment | Submitted by: Dorian Kalamvrezos Navarro, FAO (DorianKalamvrezos.Navarro@fao.org)</v>
      </c>
    </row>
    <row r="49" spans="1:31" hidden="1" x14ac:dyDescent="0.45">
      <c r="A49" s="17"/>
      <c r="B49" s="17" t="str">
        <f t="shared" si="5"/>
        <v>2.1.1Data</v>
      </c>
      <c r="C49" s="14" t="s">
        <v>325</v>
      </c>
      <c r="D49" s="14">
        <v>2</v>
      </c>
      <c r="E49" s="14" t="s">
        <v>827</v>
      </c>
      <c r="F49" s="19" t="s">
        <v>9</v>
      </c>
      <c r="G49" s="104" t="s">
        <v>828</v>
      </c>
      <c r="H49" s="104" t="s">
        <v>68</v>
      </c>
      <c r="I49" s="105" t="s">
        <v>786</v>
      </c>
      <c r="J49" s="106"/>
      <c r="K49" s="107"/>
      <c r="L49" s="105"/>
      <c r="M49" s="108" t="s">
        <v>3412</v>
      </c>
      <c r="N49" s="109"/>
      <c r="O49" s="109"/>
      <c r="P49" s="121"/>
      <c r="Q49" s="121"/>
      <c r="R49" s="20" t="str">
        <f>IF(ISBLANK(K49), "", CONCATENATE(LOWER(LEFT('Log table'!I49,1)),"_",C49,"_",T49,"_", TEXT(K49,"yyyy"),".",TEXT(K49,"mm"),".",TEXT(K49,"dd"),IF(OR(LEFT('Log table'!I49,1)="S",LEFT('Log table'!I49,1)="M"), ".docx", ".xlsx")))</f>
        <v/>
      </c>
      <c r="S49" s="20" t="str">
        <f t="shared" si="1"/>
        <v/>
      </c>
      <c r="T49" s="20" t="str">
        <f t="shared" si="2"/>
        <v/>
      </c>
      <c r="V49" s="16">
        <f t="shared" si="3"/>
        <v>66</v>
      </c>
      <c r="AE49" s="16" t="str">
        <f t="shared" si="4"/>
        <v>2.1.1 Prevalence of undernourishment
Note: Harumi: No updated data</v>
      </c>
    </row>
    <row r="50" spans="1:31" hidden="1" x14ac:dyDescent="0.45">
      <c r="A50" s="17"/>
      <c r="B50" s="17" t="str">
        <f t="shared" si="5"/>
        <v>2.1.2Storyline</v>
      </c>
      <c r="C50" s="14" t="s">
        <v>328</v>
      </c>
      <c r="D50" s="14">
        <v>2</v>
      </c>
      <c r="E50" s="14" t="s">
        <v>830</v>
      </c>
      <c r="F50" s="19" t="s">
        <v>9</v>
      </c>
      <c r="G50" s="104" t="s">
        <v>828</v>
      </c>
      <c r="H50" s="104" t="s">
        <v>68</v>
      </c>
      <c r="I50" s="105" t="s">
        <v>782</v>
      </c>
      <c r="J50" s="106" t="s">
        <v>829</v>
      </c>
      <c r="K50" s="107">
        <v>44258</v>
      </c>
      <c r="L50" s="105" t="s">
        <v>329</v>
      </c>
      <c r="M50" s="108" t="s">
        <v>3571</v>
      </c>
      <c r="N50" s="109">
        <v>44301</v>
      </c>
      <c r="O50" s="109" t="s">
        <v>829</v>
      </c>
      <c r="P50" s="121"/>
      <c r="Q50" s="121"/>
      <c r="R50" s="20" t="str">
        <f>IF(ISBLANK(K50), "", CONCATENATE(LOWER(LEFT('Log table'!I50,1)),"_",C50,"_",T50,"_", TEXT(K50,"yyyy"),".",TEXT(K50,"mm"),".",TEXT(K50,"dd"),IF(OR(LEFT('Log table'!I50,1)="S",LEFT('Log table'!I50,1)="M"), ".docx", ".xlsx")))</f>
        <v>s_2.1.2_FAO_2021.03.03.docx</v>
      </c>
      <c r="S50" s="20" t="str">
        <f t="shared" si="1"/>
        <v>Dorian Kalamvrezos Navarro</v>
      </c>
      <c r="T50" s="20" t="str">
        <f t="shared" si="2"/>
        <v>FAO</v>
      </c>
      <c r="V50" s="16">
        <f t="shared" si="3"/>
        <v>246</v>
      </c>
      <c r="AE50" s="16" t="str">
        <f t="shared" si="4"/>
        <v>2.1.2 Prevalence of moderate or severe food insecurity in the population, based on the Food Insecurity Experience Scale (FIES) | Submitted by: Dorian Kalamvrezos Navarro, FAO (DorianKalamvrezos.Navarro@fao.org)
Note: placeholder data in storyline</v>
      </c>
    </row>
    <row r="51" spans="1:31" hidden="1" x14ac:dyDescent="0.45">
      <c r="A51" s="17"/>
      <c r="B51" s="17" t="str">
        <f t="shared" si="5"/>
        <v>2.1.2Chart</v>
      </c>
      <c r="C51" s="14" t="s">
        <v>328</v>
      </c>
      <c r="D51" s="14">
        <v>2</v>
      </c>
      <c r="E51" s="14" t="s">
        <v>830</v>
      </c>
      <c r="F51" s="19" t="s">
        <v>9</v>
      </c>
      <c r="G51" s="104" t="s">
        <v>828</v>
      </c>
      <c r="H51" s="104" t="s">
        <v>68</v>
      </c>
      <c r="I51" s="105" t="s">
        <v>785</v>
      </c>
      <c r="J51" s="106" t="s">
        <v>829</v>
      </c>
      <c r="K51" s="107">
        <v>44258</v>
      </c>
      <c r="L51" s="105" t="s">
        <v>329</v>
      </c>
      <c r="M51" s="108"/>
      <c r="N51" s="109"/>
      <c r="O51" s="109"/>
      <c r="P51" s="121"/>
      <c r="Q51" s="121"/>
      <c r="R51" s="20" t="str">
        <f>IF(ISBLANK(K51), "", CONCATENATE(LOWER(LEFT('Log table'!I51,1)),"_",C51,"_",T51,"_", TEXT(K51,"yyyy"),".",TEXT(K51,"mm"),".",TEXT(K51,"dd"),IF(OR(LEFT('Log table'!I51,1)="S",LEFT('Log table'!I51,1)="M"), ".docx", ".xlsx")))</f>
        <v>c_2.1.2_FAO_2021.03.03.xlsx</v>
      </c>
      <c r="S51" s="20" t="str">
        <f t="shared" si="1"/>
        <v>Dorian Kalamvrezos Navarro</v>
      </c>
      <c r="T51" s="20" t="str">
        <f t="shared" si="2"/>
        <v>FAO</v>
      </c>
      <c r="V51" s="16">
        <f t="shared" si="3"/>
        <v>210</v>
      </c>
      <c r="AE51" s="16" t="str">
        <f t="shared" si="4"/>
        <v>2.1.2 Prevalence of moderate or severe food insecurity in the population, based on the Food Insecurity Experience Scale (FIES) | Submitted by: Dorian Kalamvrezos Navarro, FAO (DorianKalamvrezos.Navarro@fao.org)</v>
      </c>
    </row>
    <row r="52" spans="1:31" hidden="1" x14ac:dyDescent="0.45">
      <c r="A52" s="17"/>
      <c r="B52" s="17" t="str">
        <f t="shared" si="5"/>
        <v>2.1.2Data</v>
      </c>
      <c r="C52" s="14" t="s">
        <v>328</v>
      </c>
      <c r="D52" s="14">
        <v>2</v>
      </c>
      <c r="E52" s="14" t="s">
        <v>830</v>
      </c>
      <c r="F52" s="19" t="s">
        <v>9</v>
      </c>
      <c r="G52" s="104" t="s">
        <v>828</v>
      </c>
      <c r="H52" s="104" t="s">
        <v>68</v>
      </c>
      <c r="I52" s="105" t="s">
        <v>786</v>
      </c>
      <c r="J52" s="106"/>
      <c r="K52" s="107"/>
      <c r="L52" s="105"/>
      <c r="M52" s="108" t="s">
        <v>3412</v>
      </c>
      <c r="N52" s="109"/>
      <c r="O52" s="109"/>
      <c r="P52" s="121"/>
      <c r="Q52" s="121"/>
      <c r="R52" s="20" t="str">
        <f>IF(ISBLANK(K52), "", CONCATENATE(LOWER(LEFT('Log table'!I52,1)),"_",C52,"_",T52,"_", TEXT(K52,"yyyy"),".",TEXT(K52,"mm"),".",TEXT(K52,"dd"),IF(OR(LEFT('Log table'!I52,1)="S",LEFT('Log table'!I52,1)="M"), ".docx", ".xlsx")))</f>
        <v/>
      </c>
      <c r="S52" s="20" t="str">
        <f t="shared" si="1"/>
        <v/>
      </c>
      <c r="T52" s="20" t="str">
        <f t="shared" si="2"/>
        <v/>
      </c>
      <c r="V52" s="16">
        <f t="shared" si="3"/>
        <v>156</v>
      </c>
      <c r="AE52" s="16" t="str">
        <f t="shared" si="4"/>
        <v>2.1.2 Prevalence of moderate or severe food insecurity in the population, based on the Food Insecurity Experience Scale (FIES)
Note: Harumi: No updated data</v>
      </c>
    </row>
    <row r="53" spans="1:31" hidden="1" x14ac:dyDescent="0.45">
      <c r="A53" s="17"/>
      <c r="B53" s="17" t="str">
        <f t="shared" si="5"/>
        <v>2.2.1Storyline</v>
      </c>
      <c r="C53" s="14" t="s">
        <v>332</v>
      </c>
      <c r="D53" s="14">
        <v>2</v>
      </c>
      <c r="E53" s="14" t="s">
        <v>831</v>
      </c>
      <c r="F53" s="19" t="s">
        <v>9</v>
      </c>
      <c r="G53" s="104" t="s">
        <v>800</v>
      </c>
      <c r="H53" s="104" t="s">
        <v>68</v>
      </c>
      <c r="I53" s="105" t="s">
        <v>782</v>
      </c>
      <c r="J53" s="106" t="s">
        <v>2004</v>
      </c>
      <c r="K53" s="107">
        <v>44289</v>
      </c>
      <c r="L53" s="105" t="s">
        <v>334</v>
      </c>
      <c r="M53" s="108"/>
      <c r="N53" s="109">
        <v>44305</v>
      </c>
      <c r="O53" s="109" t="s">
        <v>829</v>
      </c>
      <c r="P53" s="121"/>
      <c r="Q53" s="121"/>
      <c r="R53" s="20" t="str">
        <f>IF(ISBLANK(K53), "", CONCATENATE(LOWER(LEFT('Log table'!I53,1)),"_",C53,"_",T53,"_", TEXT(K53,"yyyy"),".",TEXT(K53,"mm"),".",TEXT(K53,"dd"),IF(OR(LEFT('Log table'!I53,1)="S",LEFT('Log table'!I53,1)="M"), ".docx", ".xlsx")))</f>
        <v>s_2.2.1_UNICEF_2021.04.03.docx</v>
      </c>
      <c r="S53" s="20" t="str">
        <f t="shared" si="1"/>
        <v>Chika Hayashi</v>
      </c>
      <c r="T53" s="20" t="str">
        <f t="shared" si="2"/>
        <v>UNICEF</v>
      </c>
      <c r="V53" s="16">
        <f t="shared" si="3"/>
        <v>242</v>
      </c>
      <c r="AE53" s="16" t="str">
        <f t="shared" si="4"/>
        <v>2.2.1 Prevalence of stunting (height for age &lt;-2 standard deviation from the median of the World Health Organization (WHO) Child Growth Standards) among children under 5 years of age | Submitted by: Chika Hayashi, UNICEF (chayashi@unicef.org)</v>
      </c>
    </row>
    <row r="54" spans="1:31" hidden="1" x14ac:dyDescent="0.45">
      <c r="A54" s="17"/>
      <c r="B54" s="17" t="str">
        <f t="shared" si="5"/>
        <v>2.2.1Chart</v>
      </c>
      <c r="C54" s="14" t="s">
        <v>332</v>
      </c>
      <c r="D54" s="14">
        <v>2</v>
      </c>
      <c r="E54" s="14" t="s">
        <v>831</v>
      </c>
      <c r="F54" s="19" t="s">
        <v>9</v>
      </c>
      <c r="G54" s="104" t="s">
        <v>800</v>
      </c>
      <c r="H54" s="104" t="s">
        <v>68</v>
      </c>
      <c r="I54" s="105" t="s">
        <v>785</v>
      </c>
      <c r="J54" s="106" t="s">
        <v>2004</v>
      </c>
      <c r="K54" s="107">
        <v>44289</v>
      </c>
      <c r="L54" s="105" t="s">
        <v>334</v>
      </c>
      <c r="M54" s="108"/>
      <c r="N54" s="109"/>
      <c r="O54" s="109"/>
      <c r="P54" s="121"/>
      <c r="Q54" s="121"/>
      <c r="R54" s="20" t="str">
        <f>IF(ISBLANK(K54), "", CONCATENATE(LOWER(LEFT('Log table'!I54,1)),"_",C54,"_",T54,"_", TEXT(K54,"yyyy"),".",TEXT(K54,"mm"),".",TEXT(K54,"dd"),IF(OR(LEFT('Log table'!I54,1)="S",LEFT('Log table'!I54,1)="M"), ".docx", ".xlsx")))</f>
        <v>c_2.2.1_UNICEF_2021.04.03.xlsx</v>
      </c>
      <c r="S54" s="20" t="str">
        <f t="shared" si="1"/>
        <v>Chika Hayashi</v>
      </c>
      <c r="T54" s="20" t="str">
        <f t="shared" si="2"/>
        <v>UNICEF</v>
      </c>
      <c r="V54" s="16">
        <f t="shared" si="3"/>
        <v>242</v>
      </c>
      <c r="AE54" s="16" t="str">
        <f t="shared" si="4"/>
        <v>2.2.1 Prevalence of stunting (height for age &lt;-2 standard deviation from the median of the World Health Organization (WHO) Child Growth Standards) among children under 5 years of age | Submitted by: Chika Hayashi, UNICEF (chayashi@unicef.org)</v>
      </c>
    </row>
    <row r="55" spans="1:31" hidden="1" x14ac:dyDescent="0.45">
      <c r="A55" s="17"/>
      <c r="B55" s="17" t="str">
        <f t="shared" si="5"/>
        <v>2.2.1Data</v>
      </c>
      <c r="C55" s="14" t="s">
        <v>332</v>
      </c>
      <c r="D55" s="14">
        <v>2</v>
      </c>
      <c r="E55" s="14" t="s">
        <v>831</v>
      </c>
      <c r="F55" s="19" t="s">
        <v>9</v>
      </c>
      <c r="G55" s="104" t="s">
        <v>800</v>
      </c>
      <c r="H55" s="104" t="s">
        <v>68</v>
      </c>
      <c r="I55" s="105" t="s">
        <v>786</v>
      </c>
      <c r="J55" s="106" t="s">
        <v>2004</v>
      </c>
      <c r="K55" s="107">
        <v>44295</v>
      </c>
      <c r="L55" s="105"/>
      <c r="M55" s="108"/>
      <c r="N55" s="109"/>
      <c r="O55" s="109"/>
      <c r="P55" s="121"/>
      <c r="Q55" s="121"/>
      <c r="R55" s="20" t="str">
        <f>IF(ISBLANK(K55), "", CONCATENATE(LOWER(LEFT('Log table'!I55,1)),"_",C55,"_",T55,"_", TEXT(K55,"yyyy"),".",TEXT(K55,"mm"),".",TEXT(K55,"dd"),IF(OR(LEFT('Log table'!I55,1)="S",LEFT('Log table'!I55,1)="M"), ".docx", ".xlsx")))</f>
        <v>d_2.2.1_UNICEF_2021.04.09.xlsx</v>
      </c>
      <c r="S55" s="20" t="str">
        <f t="shared" si="1"/>
        <v>Chika Hayashi</v>
      </c>
      <c r="T55" s="20" t="str">
        <f t="shared" si="2"/>
        <v>UNICEF</v>
      </c>
      <c r="V55" s="16">
        <f t="shared" si="3"/>
        <v>242</v>
      </c>
      <c r="AE55" s="16" t="str">
        <f t="shared" si="4"/>
        <v>2.2.1 Prevalence of stunting (height for age &lt;-2 standard deviation from the median of the World Health Organization (WHO) Child Growth Standards) among children under 5 years of age | Submitted by: Chika Hayashi, UNICEF (chayashi@unicef.org)</v>
      </c>
    </row>
    <row r="56" spans="1:31" hidden="1" x14ac:dyDescent="0.45">
      <c r="A56" s="17"/>
      <c r="B56" s="17" t="str">
        <f t="shared" si="5"/>
        <v>2.2.2Storyline</v>
      </c>
      <c r="C56" s="14" t="s">
        <v>335</v>
      </c>
      <c r="D56" s="14">
        <v>2</v>
      </c>
      <c r="E56" s="14" t="s">
        <v>832</v>
      </c>
      <c r="F56" s="19" t="s">
        <v>9</v>
      </c>
      <c r="G56" s="104" t="s">
        <v>800</v>
      </c>
      <c r="H56" s="104" t="s">
        <v>68</v>
      </c>
      <c r="I56" s="105" t="s">
        <v>782</v>
      </c>
      <c r="J56" s="106" t="s">
        <v>2004</v>
      </c>
      <c r="K56" s="107">
        <v>44289</v>
      </c>
      <c r="L56" s="105" t="s">
        <v>336</v>
      </c>
      <c r="M56" s="108"/>
      <c r="N56" s="109"/>
      <c r="O56" s="109"/>
      <c r="P56" s="121"/>
      <c r="Q56" s="121"/>
      <c r="R56" s="20" t="str">
        <f>IF(ISBLANK(K56), "", CONCATENATE(LOWER(LEFT('Log table'!I56,1)),"_",C56,"_",T56,"_", TEXT(K56,"yyyy"),".",TEXT(K56,"mm"),".",TEXT(K56,"dd"),IF(OR(LEFT('Log table'!I56,1)="S",LEFT('Log table'!I56,1)="M"), ".docx", ".xlsx")))</f>
        <v>s_2.2.2_UNICEF_2021.04.03.docx</v>
      </c>
      <c r="S56" s="20" t="str">
        <f t="shared" si="1"/>
        <v>Chika Hayashi</v>
      </c>
      <c r="T56" s="20" t="str">
        <f t="shared" si="2"/>
        <v>UNICEF</v>
      </c>
      <c r="V56" s="16">
        <f t="shared" si="3"/>
        <v>262</v>
      </c>
      <c r="AE56" s="16" t="str">
        <f t="shared" si="4"/>
        <v>2.2.2 Prevalence of malnutrition (weight for height &gt;+2 or &lt;-2 standard deviation from the median of the WHO Child Growth Standards) among children under 5 years of age, by type (wasting and overweight) | Submitted by: Chika Hayashi, UNICEF (chayashi@unicef.org)</v>
      </c>
    </row>
    <row r="57" spans="1:31" hidden="1" x14ac:dyDescent="0.45">
      <c r="A57" s="17"/>
      <c r="B57" s="17" t="str">
        <f t="shared" si="5"/>
        <v>2.2.2Chart</v>
      </c>
      <c r="C57" s="14" t="s">
        <v>335</v>
      </c>
      <c r="D57" s="14">
        <v>2</v>
      </c>
      <c r="E57" s="14" t="s">
        <v>832</v>
      </c>
      <c r="F57" s="19" t="s">
        <v>9</v>
      </c>
      <c r="G57" s="104" t="s">
        <v>800</v>
      </c>
      <c r="H57" s="104" t="s">
        <v>68</v>
      </c>
      <c r="I57" s="105" t="s">
        <v>785</v>
      </c>
      <c r="J57" s="106" t="s">
        <v>2004</v>
      </c>
      <c r="K57" s="107">
        <v>44289</v>
      </c>
      <c r="L57" s="105" t="s">
        <v>336</v>
      </c>
      <c r="M57" s="108"/>
      <c r="N57" s="109"/>
      <c r="O57" s="109"/>
      <c r="P57" s="121"/>
      <c r="Q57" s="121"/>
      <c r="R57" s="20" t="str">
        <f>IF(ISBLANK(K57), "", CONCATENATE(LOWER(LEFT('Log table'!I57,1)),"_",C57,"_",T57,"_", TEXT(K57,"yyyy"),".",TEXT(K57,"mm"),".",TEXT(K57,"dd"),IF(OR(LEFT('Log table'!I57,1)="S",LEFT('Log table'!I57,1)="M"), ".docx", ".xlsx")))</f>
        <v>c_2.2.2_UNICEF_2021.04.03.xlsx</v>
      </c>
      <c r="S57" s="20" t="str">
        <f t="shared" si="1"/>
        <v>Chika Hayashi</v>
      </c>
      <c r="T57" s="20" t="str">
        <f t="shared" si="2"/>
        <v>UNICEF</v>
      </c>
      <c r="V57" s="16">
        <f t="shared" si="3"/>
        <v>262</v>
      </c>
      <c r="AE57" s="16" t="str">
        <f t="shared" si="4"/>
        <v>2.2.2 Prevalence of malnutrition (weight for height &gt;+2 or &lt;-2 standard deviation from the median of the WHO Child Growth Standards) among children under 5 years of age, by type (wasting and overweight) | Submitted by: Chika Hayashi, UNICEF (chayashi@unicef.org)</v>
      </c>
    </row>
    <row r="58" spans="1:31" hidden="1" x14ac:dyDescent="0.45">
      <c r="A58" s="17"/>
      <c r="B58" s="17" t="str">
        <f t="shared" si="5"/>
        <v>2.2.2Data</v>
      </c>
      <c r="C58" s="14" t="s">
        <v>335</v>
      </c>
      <c r="D58" s="14">
        <v>2</v>
      </c>
      <c r="E58" s="14" t="s">
        <v>832</v>
      </c>
      <c r="F58" s="19" t="s">
        <v>9</v>
      </c>
      <c r="G58" s="104" t="s">
        <v>800</v>
      </c>
      <c r="H58" s="104" t="s">
        <v>68</v>
      </c>
      <c r="I58" s="105" t="s">
        <v>786</v>
      </c>
      <c r="J58" s="106" t="s">
        <v>2004</v>
      </c>
      <c r="K58" s="107">
        <v>44295</v>
      </c>
      <c r="L58" s="105"/>
      <c r="M58" s="108"/>
      <c r="N58" s="109"/>
      <c r="O58" s="109"/>
      <c r="P58" s="121"/>
      <c r="Q58" s="121"/>
      <c r="R58" s="20" t="str">
        <f>IF(ISBLANK(K58), "", CONCATENATE(LOWER(LEFT('Log table'!I58,1)),"_",C58,"_",T58,"_", TEXT(K58,"yyyy"),".",TEXT(K58,"mm"),".",TEXT(K58,"dd"),IF(OR(LEFT('Log table'!I58,1)="S",LEFT('Log table'!I58,1)="M"), ".docx", ".xlsx")))</f>
        <v>d_2.2.2_UNICEF_2021.04.09.xlsx</v>
      </c>
      <c r="S58" s="20" t="str">
        <f t="shared" si="1"/>
        <v>Chika Hayashi</v>
      </c>
      <c r="T58" s="20" t="str">
        <f t="shared" si="2"/>
        <v>UNICEF</v>
      </c>
      <c r="V58" s="16">
        <f t="shared" si="3"/>
        <v>262</v>
      </c>
      <c r="AE58" s="16" t="str">
        <f t="shared" si="4"/>
        <v>2.2.2 Prevalence of malnutrition (weight for height &gt;+2 or &lt;-2 standard deviation from the median of the WHO Child Growth Standards) among children under 5 years of age, by type (wasting and overweight) | Submitted by: Chika Hayashi, UNICEF (chayashi@unicef.org)</v>
      </c>
    </row>
    <row r="59" spans="1:31" hidden="1" x14ac:dyDescent="0.45">
      <c r="A59" s="17"/>
      <c r="B59" s="17" t="str">
        <f t="shared" si="5"/>
        <v>2.2.3Storyline</v>
      </c>
      <c r="C59" s="14" t="s">
        <v>833</v>
      </c>
      <c r="D59" s="14">
        <v>2</v>
      </c>
      <c r="E59" s="14" t="s">
        <v>834</v>
      </c>
      <c r="F59" s="19" t="s">
        <v>817</v>
      </c>
      <c r="G59" s="104" t="s">
        <v>82</v>
      </c>
      <c r="H59" s="104" t="s">
        <v>68</v>
      </c>
      <c r="I59" s="105" t="s">
        <v>782</v>
      </c>
      <c r="J59" s="106" t="s">
        <v>835</v>
      </c>
      <c r="K59" s="107">
        <v>44267</v>
      </c>
      <c r="L59" s="105" t="s">
        <v>836</v>
      </c>
      <c r="M59" s="108" t="s">
        <v>3394</v>
      </c>
      <c r="N59" s="109">
        <v>44305</v>
      </c>
      <c r="O59" s="109" t="s">
        <v>829</v>
      </c>
      <c r="P59" s="121"/>
      <c r="Q59" s="121"/>
      <c r="R59" s="20" t="str">
        <f>IF(ISBLANK(K59), "", CONCATENATE(LOWER(LEFT('Log table'!I59,1)),"_",C59,"_",T59,"_", TEXT(K59,"yyyy"),".",TEXT(K59,"mm"),".",TEXT(K59,"dd"),IF(OR(LEFT('Log table'!I59,1)="S",LEFT('Log table'!I59,1)="M"), ".docx", ".xlsx")))</f>
        <v>s_2.2.3_WHO_2021.03.12.docx</v>
      </c>
      <c r="S59" s="20" t="str">
        <f t="shared" si="1"/>
        <v>Monica Flores Urrutia</v>
      </c>
      <c r="T59" s="20" t="str">
        <f t="shared" si="2"/>
        <v>WHO</v>
      </c>
      <c r="V59" s="16">
        <f t="shared" si="3"/>
        <v>313</v>
      </c>
      <c r="AE59" s="16" t="str">
        <f t="shared" si="4"/>
        <v>2.2.3 Prevalence of anaemia in women aged 15 to 49 years, by pregnancy status (percentage) | Submitted by: Monica Flores Urrutia, WHO (floresm@who.int)
Note: 22/3: per Monica email on 13 Mar, the data document is the only one that changed. Story line, graph/charts and metadata remained the same version as before</v>
      </c>
    </row>
    <row r="60" spans="1:31" hidden="1" x14ac:dyDescent="0.45">
      <c r="A60" s="17"/>
      <c r="B60" s="17" t="str">
        <f t="shared" si="5"/>
        <v>2.2.3Chart</v>
      </c>
      <c r="C60" s="14" t="s">
        <v>833</v>
      </c>
      <c r="D60" s="14">
        <v>2</v>
      </c>
      <c r="E60" s="14" t="s">
        <v>834</v>
      </c>
      <c r="F60" s="19" t="s">
        <v>817</v>
      </c>
      <c r="G60" s="104" t="s">
        <v>82</v>
      </c>
      <c r="H60" s="104" t="s">
        <v>68</v>
      </c>
      <c r="I60" s="105" t="s">
        <v>785</v>
      </c>
      <c r="J60" s="106" t="s">
        <v>835</v>
      </c>
      <c r="K60" s="107">
        <v>44267</v>
      </c>
      <c r="L60" s="105" t="s">
        <v>836</v>
      </c>
      <c r="M60" s="108" t="s">
        <v>3394</v>
      </c>
      <c r="N60" s="109"/>
      <c r="O60" s="109"/>
      <c r="P60" s="121"/>
      <c r="Q60" s="121"/>
      <c r="R60" s="20" t="str">
        <f>IF(ISBLANK(K60), "", CONCATENATE(LOWER(LEFT('Log table'!I60,1)),"_",C60,"_",T60,"_", TEXT(K60,"yyyy"),".",TEXT(K60,"mm"),".",TEXT(K60,"dd"),IF(OR(LEFT('Log table'!I60,1)="S",LEFT('Log table'!I60,1)="M"), ".docx", ".xlsx")))</f>
        <v>c_2.2.3_WHO_2021.03.12.xlsx</v>
      </c>
      <c r="S60" s="20" t="str">
        <f t="shared" si="1"/>
        <v>Monica Flores Urrutia</v>
      </c>
      <c r="T60" s="20" t="str">
        <f t="shared" si="2"/>
        <v>WHO</v>
      </c>
      <c r="V60" s="16">
        <f t="shared" si="3"/>
        <v>313</v>
      </c>
      <c r="AE60" s="16" t="str">
        <f t="shared" si="4"/>
        <v>2.2.3 Prevalence of anaemia in women aged 15 to 49 years, by pregnancy status (percentage) | Submitted by: Monica Flores Urrutia, WHO (floresm@who.int)
Note: 22/3: per Monica email on 13 Mar, the data document is the only one that changed. Story line, graph/charts and metadata remained the same version as before</v>
      </c>
    </row>
    <row r="61" spans="1:31" hidden="1" x14ac:dyDescent="0.45">
      <c r="A61" s="17"/>
      <c r="B61" s="17" t="str">
        <f t="shared" si="5"/>
        <v>2.2.3Data</v>
      </c>
      <c r="C61" s="14" t="s">
        <v>833</v>
      </c>
      <c r="D61" s="14">
        <v>2</v>
      </c>
      <c r="E61" s="14" t="s">
        <v>834</v>
      </c>
      <c r="F61" s="19" t="s">
        <v>817</v>
      </c>
      <c r="G61" s="104" t="s">
        <v>82</v>
      </c>
      <c r="H61" s="104" t="s">
        <v>68</v>
      </c>
      <c r="I61" s="105" t="s">
        <v>786</v>
      </c>
      <c r="J61" s="106" t="s">
        <v>835</v>
      </c>
      <c r="K61" s="107">
        <v>44267</v>
      </c>
      <c r="L61" s="105" t="s">
        <v>836</v>
      </c>
      <c r="M61" s="108"/>
      <c r="N61" s="109"/>
      <c r="O61" s="109"/>
      <c r="P61" s="121"/>
      <c r="Q61" s="121"/>
      <c r="R61" s="20" t="str">
        <f>IF(ISBLANK(K61), "", CONCATENATE(LOWER(LEFT('Log table'!I61,1)),"_",C61,"_",T61,"_", TEXT(K61,"yyyy"),".",TEXT(K61,"mm"),".",TEXT(K61,"dd"),IF(OR(LEFT('Log table'!I61,1)="S",LEFT('Log table'!I61,1)="M"), ".docx", ".xlsx")))</f>
        <v>d_2.2.3_WHO_2021.03.12.xlsx</v>
      </c>
      <c r="S61" s="20" t="str">
        <f t="shared" si="1"/>
        <v>Monica Flores Urrutia</v>
      </c>
      <c r="T61" s="20" t="str">
        <f t="shared" si="2"/>
        <v>WHO</v>
      </c>
      <c r="V61" s="16">
        <f t="shared" si="3"/>
        <v>151</v>
      </c>
      <c r="AE61" s="16" t="str">
        <f t="shared" si="4"/>
        <v>2.2.3 Prevalence of anaemia in women aged 15 to 49 years, by pregnancy status (percentage) | Submitted by: Monica Flores Urrutia, WHO (floresm@who.int)</v>
      </c>
    </row>
    <row r="62" spans="1:31" hidden="1" x14ac:dyDescent="0.45">
      <c r="A62" s="17"/>
      <c r="B62" s="17" t="str">
        <f t="shared" si="5"/>
        <v>2.3.1Storyline</v>
      </c>
      <c r="C62" s="14" t="s">
        <v>339</v>
      </c>
      <c r="D62" s="14">
        <v>2</v>
      </c>
      <c r="E62" s="14" t="s">
        <v>837</v>
      </c>
      <c r="F62" s="19" t="s">
        <v>17</v>
      </c>
      <c r="G62" s="104" t="s">
        <v>828</v>
      </c>
      <c r="H62" s="104" t="s">
        <v>68</v>
      </c>
      <c r="I62" s="105" t="s">
        <v>782</v>
      </c>
      <c r="J62" s="106" t="s">
        <v>829</v>
      </c>
      <c r="K62" s="107">
        <v>44258</v>
      </c>
      <c r="L62" s="105" t="s">
        <v>340</v>
      </c>
      <c r="M62" s="108"/>
      <c r="N62" s="109"/>
      <c r="O62" s="109"/>
      <c r="P62" s="121"/>
      <c r="Q62" s="121"/>
      <c r="R62" s="20" t="str">
        <f>IF(ISBLANK(K62), "", CONCATENATE(LOWER(LEFT('Log table'!I62,1)),"_",C62,"_",T62,"_", TEXT(K62,"yyyy"),".",TEXT(K62,"mm"),".",TEXT(K62,"dd"),IF(OR(LEFT('Log table'!I62,1)="S",LEFT('Log table'!I62,1)="M"), ".docx", ".xlsx")))</f>
        <v>s_2.3.1_FAO_2021.03.03.docx</v>
      </c>
      <c r="S62" s="20" t="str">
        <f t="shared" si="1"/>
        <v>Dorian Kalamvrezos Navarro</v>
      </c>
      <c r="T62" s="20" t="str">
        <f t="shared" si="2"/>
        <v>FAO</v>
      </c>
      <c r="V62" s="16">
        <f t="shared" si="3"/>
        <v>182</v>
      </c>
      <c r="AE62" s="16" t="str">
        <f t="shared" si="4"/>
        <v>2.3.1 Volume of production per labour unit by classes of farming/pastoral/forestry enterprise size | Submitted by: Dorian Kalamvrezos Navarro, FAO (DorianKalamvrezos.Navarro@fao.org)</v>
      </c>
    </row>
    <row r="63" spans="1:31" hidden="1" x14ac:dyDescent="0.45">
      <c r="A63" s="17"/>
      <c r="B63" s="17" t="str">
        <f t="shared" si="5"/>
        <v>2.3.1Chart</v>
      </c>
      <c r="C63" s="14" t="s">
        <v>339</v>
      </c>
      <c r="D63" s="14">
        <v>2</v>
      </c>
      <c r="E63" s="14" t="s">
        <v>837</v>
      </c>
      <c r="F63" s="19" t="s">
        <v>17</v>
      </c>
      <c r="G63" s="104" t="s">
        <v>828</v>
      </c>
      <c r="H63" s="104" t="s">
        <v>68</v>
      </c>
      <c r="I63" s="105" t="s">
        <v>785</v>
      </c>
      <c r="J63" s="111" t="s">
        <v>829</v>
      </c>
      <c r="K63" s="107">
        <v>44258</v>
      </c>
      <c r="L63" s="105" t="s">
        <v>340</v>
      </c>
      <c r="M63" s="108"/>
      <c r="N63" s="109"/>
      <c r="O63" s="109"/>
      <c r="P63" s="121"/>
      <c r="Q63" s="121"/>
      <c r="R63" s="20" t="str">
        <f>IF(ISBLANK(K63), "", CONCATENATE(LOWER(LEFT('Log table'!I63,1)),"_",C63,"_",T63,"_", TEXT(K63,"yyyy"),".",TEXT(K63,"mm"),".",TEXT(K63,"dd"),IF(OR(LEFT('Log table'!I63,1)="S",LEFT('Log table'!I63,1)="M"), ".docx", ".xlsx")))</f>
        <v>c_2.3.1_FAO_2021.03.03.xlsx</v>
      </c>
      <c r="S63" s="20" t="str">
        <f t="shared" si="1"/>
        <v>Dorian Kalamvrezos Navarro</v>
      </c>
      <c r="T63" s="20" t="str">
        <f t="shared" si="2"/>
        <v>FAO</v>
      </c>
      <c r="V63" s="16">
        <f t="shared" si="3"/>
        <v>182</v>
      </c>
      <c r="AE63" s="16" t="str">
        <f t="shared" si="4"/>
        <v>2.3.1 Volume of production per labour unit by classes of farming/pastoral/forestry enterprise size | Submitted by: Dorian Kalamvrezos Navarro, FAO (DorianKalamvrezos.Navarro@fao.org)</v>
      </c>
    </row>
    <row r="64" spans="1:31" hidden="1" x14ac:dyDescent="0.45">
      <c r="A64" s="17"/>
      <c r="B64" s="17" t="str">
        <f t="shared" si="5"/>
        <v>2.3.1Data</v>
      </c>
      <c r="C64" s="14" t="s">
        <v>339</v>
      </c>
      <c r="D64" s="14">
        <v>2</v>
      </c>
      <c r="E64" s="14" t="s">
        <v>837</v>
      </c>
      <c r="F64" s="19" t="s">
        <v>17</v>
      </c>
      <c r="G64" s="104" t="s">
        <v>828</v>
      </c>
      <c r="H64" s="104" t="s">
        <v>68</v>
      </c>
      <c r="I64" s="105" t="s">
        <v>786</v>
      </c>
      <c r="J64" s="106" t="s">
        <v>829</v>
      </c>
      <c r="K64" s="107">
        <v>44243</v>
      </c>
      <c r="L64" s="105" t="s">
        <v>340</v>
      </c>
      <c r="M64" s="108"/>
      <c r="N64" s="109"/>
      <c r="O64" s="109"/>
      <c r="P64" s="121"/>
      <c r="Q64" s="121"/>
      <c r="R64" s="20" t="s">
        <v>838</v>
      </c>
      <c r="S64" s="20" t="str">
        <f t="shared" si="1"/>
        <v>Dorian Kalamvrezos Navarro</v>
      </c>
      <c r="T64" s="20" t="str">
        <f t="shared" si="2"/>
        <v>FAO</v>
      </c>
      <c r="V64" s="16">
        <f t="shared" si="3"/>
        <v>182</v>
      </c>
      <c r="AE64" s="16" t="str">
        <f t="shared" si="4"/>
        <v>2.3.1 Volume of production per labour unit by classes of farming/pastoral/forestry enterprise size | Submitted by: Dorian Kalamvrezos Navarro, FAO (DorianKalamvrezos.Navarro@fao.org)</v>
      </c>
    </row>
    <row r="65" spans="1:31" hidden="1" x14ac:dyDescent="0.45">
      <c r="A65" s="17"/>
      <c r="B65" s="17" t="str">
        <f t="shared" si="5"/>
        <v>2.3.2Storyline</v>
      </c>
      <c r="C65" s="14" t="s">
        <v>341</v>
      </c>
      <c r="D65" s="14">
        <v>2</v>
      </c>
      <c r="E65" s="14" t="s">
        <v>839</v>
      </c>
      <c r="F65" s="19" t="s">
        <v>17</v>
      </c>
      <c r="G65" s="104" t="s">
        <v>828</v>
      </c>
      <c r="H65" s="104" t="s">
        <v>780</v>
      </c>
      <c r="I65" s="105" t="s">
        <v>782</v>
      </c>
      <c r="J65" s="106" t="s">
        <v>829</v>
      </c>
      <c r="K65" s="107">
        <v>44258</v>
      </c>
      <c r="L65" s="105" t="s">
        <v>342</v>
      </c>
      <c r="M65" s="108"/>
      <c r="N65" s="109">
        <v>44301</v>
      </c>
      <c r="O65" s="109" t="s">
        <v>829</v>
      </c>
      <c r="P65" s="121"/>
      <c r="Q65" s="121"/>
      <c r="R65" s="20" t="str">
        <f>IF(ISBLANK(K65), "", CONCATENATE(LOWER(LEFT('Log table'!I65,1)),"_",C65,"_",T65,"_", TEXT(K65,"yyyy"),".",TEXT(K65,"mm"),".",TEXT(K65,"dd"),IF(OR(LEFT('Log table'!I65,1)="S",LEFT('Log table'!I65,1)="M"), ".docx", ".xlsx")))</f>
        <v>s_2.3.2_FAO_2021.03.03.docx</v>
      </c>
      <c r="S65" s="20" t="str">
        <f t="shared" si="1"/>
        <v>Dorian Kalamvrezos Navarro</v>
      </c>
      <c r="T65" s="20" t="str">
        <f t="shared" si="2"/>
        <v>FAO</v>
      </c>
      <c r="V65" s="16">
        <f t="shared" si="3"/>
        <v>164</v>
      </c>
      <c r="AE65" s="16" t="str">
        <f t="shared" si="4"/>
        <v>2.3.2 Average income of small-scale food producers, by sex and indigenous status | Submitted by: Dorian Kalamvrezos Navarro, FAO (DorianKalamvrezos.Navarro@fao.org)</v>
      </c>
    </row>
    <row r="66" spans="1:31" hidden="1" x14ac:dyDescent="0.45">
      <c r="A66" s="17"/>
      <c r="B66" s="17" t="str">
        <f t="shared" si="5"/>
        <v>2.3.2Chart</v>
      </c>
      <c r="C66" s="14" t="s">
        <v>341</v>
      </c>
      <c r="D66" s="14">
        <v>2</v>
      </c>
      <c r="E66" s="14" t="s">
        <v>839</v>
      </c>
      <c r="F66" s="19" t="s">
        <v>17</v>
      </c>
      <c r="G66" s="104" t="s">
        <v>828</v>
      </c>
      <c r="H66" s="104" t="s">
        <v>780</v>
      </c>
      <c r="I66" s="105" t="s">
        <v>785</v>
      </c>
      <c r="J66" s="106" t="s">
        <v>829</v>
      </c>
      <c r="K66" s="107">
        <v>44258</v>
      </c>
      <c r="L66" s="105" t="s">
        <v>342</v>
      </c>
      <c r="M66" s="108"/>
      <c r="N66" s="109"/>
      <c r="O66" s="109"/>
      <c r="P66" s="121"/>
      <c r="Q66" s="121"/>
      <c r="R66" s="20" t="str">
        <f>IF(ISBLANK(K66), "", CONCATENATE(LOWER(LEFT('Log table'!I66,1)),"_",C66,"_",T66,"_", TEXT(K66,"yyyy"),".",TEXT(K66,"mm"),".",TEXT(K66,"dd"),IF(OR(LEFT('Log table'!I66,1)="S",LEFT('Log table'!I66,1)="M"), ".docx", ".xlsx")))</f>
        <v>c_2.3.2_FAO_2021.03.03.xlsx</v>
      </c>
      <c r="S66" s="20" t="str">
        <f t="shared" si="1"/>
        <v>Dorian Kalamvrezos Navarro</v>
      </c>
      <c r="T66" s="20" t="str">
        <f t="shared" si="2"/>
        <v>FAO</v>
      </c>
      <c r="V66" s="16">
        <f t="shared" si="3"/>
        <v>164</v>
      </c>
      <c r="AE66" s="16" t="str">
        <f t="shared" si="4"/>
        <v>2.3.2 Average income of small-scale food producers, by sex and indigenous status | Submitted by: Dorian Kalamvrezos Navarro, FAO (DorianKalamvrezos.Navarro@fao.org)</v>
      </c>
    </row>
    <row r="67" spans="1:31" hidden="1" x14ac:dyDescent="0.45">
      <c r="A67" s="17"/>
      <c r="B67" s="17" t="str">
        <f t="shared" ref="B67:B97" si="6">C67&amp;I67</f>
        <v>2.3.2Data</v>
      </c>
      <c r="C67" s="14" t="s">
        <v>341</v>
      </c>
      <c r="D67" s="14">
        <v>2</v>
      </c>
      <c r="E67" s="14" t="s">
        <v>839</v>
      </c>
      <c r="F67" s="19" t="s">
        <v>17</v>
      </c>
      <c r="G67" s="104" t="s">
        <v>828</v>
      </c>
      <c r="H67" s="104" t="s">
        <v>780</v>
      </c>
      <c r="I67" s="105" t="s">
        <v>786</v>
      </c>
      <c r="J67" s="106" t="s">
        <v>829</v>
      </c>
      <c r="K67" s="107">
        <v>44243</v>
      </c>
      <c r="L67" s="105" t="s">
        <v>342</v>
      </c>
      <c r="M67" s="108"/>
      <c r="N67" s="109"/>
      <c r="O67" s="109"/>
      <c r="P67" s="121"/>
      <c r="Q67" s="121"/>
      <c r="R67" s="20" t="s">
        <v>840</v>
      </c>
      <c r="S67" s="20" t="str">
        <f t="shared" si="1"/>
        <v>Dorian Kalamvrezos Navarro</v>
      </c>
      <c r="T67" s="20" t="str">
        <f t="shared" si="2"/>
        <v>FAO</v>
      </c>
      <c r="V67" s="16">
        <f t="shared" ref="V67:V128" si="7">LEN(AE67)</f>
        <v>164</v>
      </c>
      <c r="AE67" s="16" t="str">
        <f t="shared" ref="AE67:AE130" si="8">E67&amp;IF(ISBLANK(K67), CHAR(10)&amp;"Note: "&amp;IF(ISBLANK(M67), "to follow up", M67), " | Submitted by: "&amp;S67&amp;", "&amp;T67&amp;" ("&amp;J67&amp;")"&amp;IF(ISBLANK(M67),"", CHAR(10)&amp;"Note: "&amp;M67))</f>
        <v>2.3.2 Average income of small-scale food producers, by sex and indigenous status | Submitted by: Dorian Kalamvrezos Navarro, FAO (DorianKalamvrezos.Navarro@fao.org)</v>
      </c>
    </row>
    <row r="68" spans="1:31" hidden="1" x14ac:dyDescent="0.45">
      <c r="A68" s="17"/>
      <c r="B68" s="17" t="str">
        <f t="shared" si="6"/>
        <v>2.4.1Storyline</v>
      </c>
      <c r="C68" s="14" t="s">
        <v>665</v>
      </c>
      <c r="D68" s="14">
        <v>2</v>
      </c>
      <c r="E68" s="14" t="s">
        <v>841</v>
      </c>
      <c r="F68" s="19" t="s">
        <v>17</v>
      </c>
      <c r="G68" s="104" t="s">
        <v>828</v>
      </c>
      <c r="H68" s="104" t="s">
        <v>814</v>
      </c>
      <c r="I68" s="105" t="s">
        <v>782</v>
      </c>
      <c r="J68" s="106"/>
      <c r="K68" s="107"/>
      <c r="L68" s="105"/>
      <c r="M68" s="108" t="s">
        <v>3439</v>
      </c>
      <c r="N68" s="109"/>
      <c r="O68" s="109"/>
      <c r="P68" s="121"/>
      <c r="Q68" s="121"/>
      <c r="R68" s="20" t="str">
        <f>IF(ISBLANK(K68), "", CONCATENATE(LOWER(LEFT('Log table'!I68,1)),"_",C68,"_",T68,"_", TEXT(K68,"yyyy"),".",TEXT(K68,"mm"),".",TEXT(K68,"dd"),IF(OR(LEFT('Log table'!I68,1)="S",LEFT('Log table'!I68,1)="M"), ".docx", ".xlsx")))</f>
        <v/>
      </c>
      <c r="S68" s="20" t="str">
        <f t="shared" si="1"/>
        <v/>
      </c>
      <c r="T68" s="20" t="str">
        <f t="shared" si="2"/>
        <v/>
      </c>
      <c r="V68" s="16">
        <f t="shared" si="7"/>
        <v>207</v>
      </c>
      <c r="AE68" s="16" t="str">
        <f t="shared" si="8"/>
        <v>2.4.1 Proportion of agricultural area under productive and sustainable agriculture
Note: no storyline; will not submit for 2021; have not reported any data yet; expect to have the first data reported in 2022</v>
      </c>
    </row>
    <row r="69" spans="1:31" hidden="1" x14ac:dyDescent="0.45">
      <c r="A69" s="17"/>
      <c r="B69" s="17" t="str">
        <f t="shared" si="6"/>
        <v>2.4.1Chart</v>
      </c>
      <c r="C69" s="14" t="s">
        <v>665</v>
      </c>
      <c r="D69" s="14">
        <v>2</v>
      </c>
      <c r="E69" s="14" t="s">
        <v>841</v>
      </c>
      <c r="F69" s="19" t="s">
        <v>17</v>
      </c>
      <c r="G69" s="104" t="s">
        <v>828</v>
      </c>
      <c r="H69" s="104" t="s">
        <v>814</v>
      </c>
      <c r="I69" s="105" t="s">
        <v>785</v>
      </c>
      <c r="J69" s="106"/>
      <c r="K69" s="107"/>
      <c r="L69" s="105"/>
      <c r="M69" s="108" t="s">
        <v>842</v>
      </c>
      <c r="N69" s="109"/>
      <c r="O69" s="109"/>
      <c r="P69" s="121"/>
      <c r="Q69" s="121"/>
      <c r="R69" s="20" t="str">
        <f>IF(ISBLANK(K69), "", CONCATENATE(LOWER(LEFT('Log table'!I69,1)),"_",C69,"_",T69,"_", TEXT(K69,"yyyy"),".",TEXT(K69,"mm"),".",TEXT(K69,"dd"),IF(OR(LEFT('Log table'!I69,1)="S",LEFT('Log table'!I69,1)="M"), ".docx", ".xlsx")))</f>
        <v/>
      </c>
      <c r="S69" s="20" t="str">
        <f t="shared" si="1"/>
        <v/>
      </c>
      <c r="T69" s="20" t="str">
        <f t="shared" si="2"/>
        <v/>
      </c>
      <c r="V69" s="16">
        <f t="shared" si="7"/>
        <v>193</v>
      </c>
      <c r="AE69" s="16" t="str">
        <f t="shared" si="8"/>
        <v>2.4.1 Proportion of agricultural area under productive and sustainable agriculture
Note: will not submit for 2021; have not reported any data yet; expect to have the first data reported in 2022</v>
      </c>
    </row>
    <row r="70" spans="1:31" hidden="1" x14ac:dyDescent="0.45">
      <c r="A70" s="17"/>
      <c r="B70" s="17" t="str">
        <f t="shared" si="6"/>
        <v>2.4.1Data</v>
      </c>
      <c r="C70" s="14" t="s">
        <v>665</v>
      </c>
      <c r="D70" s="14">
        <v>2</v>
      </c>
      <c r="E70" s="14" t="s">
        <v>841</v>
      </c>
      <c r="F70" s="19" t="s">
        <v>17</v>
      </c>
      <c r="G70" s="104" t="s">
        <v>828</v>
      </c>
      <c r="H70" s="104" t="s">
        <v>814</v>
      </c>
      <c r="I70" s="105" t="s">
        <v>786</v>
      </c>
      <c r="J70" s="106"/>
      <c r="K70" s="107"/>
      <c r="L70" s="105"/>
      <c r="M70" s="108" t="s">
        <v>842</v>
      </c>
      <c r="N70" s="109"/>
      <c r="O70" s="109"/>
      <c r="P70" s="121"/>
      <c r="Q70" s="121"/>
      <c r="R70" s="20" t="str">
        <f>IF(ISBLANK(K70), "", CONCATENATE(LOWER(LEFT('Log table'!I70,1)),"_",C70,"_",T70,"_", TEXT(K70,"yyyy"),".",TEXT(K70,"mm"),".",TEXT(K70,"dd"),IF(OR(LEFT('Log table'!I70,1)="S",LEFT('Log table'!I70,1)="M"), ".docx", ".xlsx")))</f>
        <v/>
      </c>
      <c r="S70" s="20" t="str">
        <f t="shared" si="1"/>
        <v/>
      </c>
      <c r="T70" s="20" t="str">
        <f t="shared" si="2"/>
        <v/>
      </c>
      <c r="V70" s="16">
        <f t="shared" si="7"/>
        <v>193</v>
      </c>
      <c r="AE70" s="16" t="str">
        <f t="shared" si="8"/>
        <v>2.4.1 Proportion of agricultural area under productive and sustainable agriculture
Note: will not submit for 2021; have not reported any data yet; expect to have the first data reported in 2022</v>
      </c>
    </row>
    <row r="71" spans="1:31" hidden="1" x14ac:dyDescent="0.45">
      <c r="A71" s="17"/>
      <c r="B71" s="17" t="str">
        <f t="shared" si="6"/>
        <v>2.5.1Storyline</v>
      </c>
      <c r="C71" s="14" t="s">
        <v>344</v>
      </c>
      <c r="D71" s="14">
        <v>2</v>
      </c>
      <c r="E71" s="14" t="s">
        <v>843</v>
      </c>
      <c r="F71" s="19" t="s">
        <v>9</v>
      </c>
      <c r="G71" s="104" t="s">
        <v>828</v>
      </c>
      <c r="H71" s="104" t="s">
        <v>844</v>
      </c>
      <c r="I71" s="105" t="s">
        <v>782</v>
      </c>
      <c r="J71" s="106" t="s">
        <v>829</v>
      </c>
      <c r="K71" s="107">
        <v>44274</v>
      </c>
      <c r="L71" s="105" t="s">
        <v>345</v>
      </c>
      <c r="M71" s="108"/>
      <c r="N71" s="109">
        <v>44301</v>
      </c>
      <c r="O71" s="109" t="s">
        <v>829</v>
      </c>
      <c r="P71" s="121"/>
      <c r="Q71" s="121"/>
      <c r="R71" s="20" t="str">
        <f>IF(ISBLANK(K71), "", CONCATENATE(LOWER(LEFT('Log table'!I71,1)),"_",C71,"_",T71,"_", TEXT(K71,"yyyy"),".",TEXT(K71,"mm"),".",TEXT(K71,"dd"),IF(OR(LEFT('Log table'!I71,1)="S",LEFT('Log table'!I71,1)="M"), ".docx", ".xlsx")))</f>
        <v>s_2.5.1_FAO_2021.03.19.docx</v>
      </c>
      <c r="S71" s="20" t="str">
        <f t="shared" si="1"/>
        <v>Dorian Kalamvrezos Navarro</v>
      </c>
      <c r="T71" s="20" t="str">
        <f t="shared" si="2"/>
        <v>FAO</v>
      </c>
      <c r="V71" s="16">
        <f t="shared" si="7"/>
        <v>230</v>
      </c>
      <c r="AE71" s="16" t="str">
        <f t="shared" si="8"/>
        <v>2.5.1 Number of (a) plant and (b) animal genetic resources for food and agriculture secured in either medium- or long-term conservation facilities | Submitted by: Dorian Kalamvrezos Navarro, FAO (DorianKalamvrezos.Navarro@fao.org)</v>
      </c>
    </row>
    <row r="72" spans="1:31" hidden="1" x14ac:dyDescent="0.45">
      <c r="A72" s="17"/>
      <c r="B72" s="17" t="str">
        <f t="shared" si="6"/>
        <v>2.5.1Chart</v>
      </c>
      <c r="C72" s="14" t="s">
        <v>344</v>
      </c>
      <c r="D72" s="14">
        <v>2</v>
      </c>
      <c r="E72" s="14" t="s">
        <v>843</v>
      </c>
      <c r="F72" s="19" t="s">
        <v>9</v>
      </c>
      <c r="G72" s="104" t="s">
        <v>828</v>
      </c>
      <c r="H72" s="104" t="s">
        <v>844</v>
      </c>
      <c r="I72" s="105" t="s">
        <v>785</v>
      </c>
      <c r="J72" s="106" t="s">
        <v>829</v>
      </c>
      <c r="K72" s="107">
        <v>44274</v>
      </c>
      <c r="L72" s="105" t="s">
        <v>345</v>
      </c>
      <c r="M72" s="108"/>
      <c r="N72" s="109"/>
      <c r="O72" s="109"/>
      <c r="P72" s="121"/>
      <c r="Q72" s="121"/>
      <c r="R72" s="20" t="str">
        <f>IF(ISBLANK(K72), "", CONCATENATE(LOWER(LEFT('Log table'!I72,1)),"_",C72,"_",T72,"_", TEXT(K72,"yyyy"),".",TEXT(K72,"mm"),".",TEXT(K72,"dd"),IF(OR(LEFT('Log table'!I72,1)="S",LEFT('Log table'!I72,1)="M"), ".docx", ".xlsx")))</f>
        <v>c_2.5.1_FAO_2021.03.19.xlsx</v>
      </c>
      <c r="S72" s="20" t="str">
        <f t="shared" ref="S72:S134" si="9">IF(ISBLANK($J72),"",IFERROR(VLOOKUP($J72,sender,3,FALSE),"new?"))</f>
        <v>Dorian Kalamvrezos Navarro</v>
      </c>
      <c r="T72" s="20" t="str">
        <f t="shared" ref="T72:T134" si="10">IF(ISBLANK($J72),"",IFERROR(VLOOKUP($J72,sender,5,FALSE),"new?"))</f>
        <v>FAO</v>
      </c>
      <c r="V72" s="16">
        <f t="shared" si="7"/>
        <v>230</v>
      </c>
      <c r="AE72" s="16" t="str">
        <f t="shared" si="8"/>
        <v>2.5.1 Number of (a) plant and (b) animal genetic resources for food and agriculture secured in either medium- or long-term conservation facilities | Submitted by: Dorian Kalamvrezos Navarro, FAO (DorianKalamvrezos.Navarro@fao.org)</v>
      </c>
    </row>
    <row r="73" spans="1:31" hidden="1" x14ac:dyDescent="0.45">
      <c r="A73" s="17"/>
      <c r="B73" s="17" t="str">
        <f t="shared" si="6"/>
        <v>2.5.1Data</v>
      </c>
      <c r="C73" s="14" t="s">
        <v>344</v>
      </c>
      <c r="D73" s="14">
        <v>2</v>
      </c>
      <c r="E73" s="14" t="s">
        <v>843</v>
      </c>
      <c r="F73" s="19" t="s">
        <v>9</v>
      </c>
      <c r="G73" s="104" t="s">
        <v>828</v>
      </c>
      <c r="H73" s="104" t="s">
        <v>844</v>
      </c>
      <c r="I73" s="105" t="s">
        <v>786</v>
      </c>
      <c r="J73" s="106" t="s">
        <v>829</v>
      </c>
      <c r="K73" s="107">
        <v>44243</v>
      </c>
      <c r="L73" s="105" t="s">
        <v>345</v>
      </c>
      <c r="M73" s="108"/>
      <c r="N73" s="109"/>
      <c r="O73" s="109"/>
      <c r="P73" s="121"/>
      <c r="Q73" s="121"/>
      <c r="R73" s="20" t="str">
        <f>IF(ISBLANK(K73), "", CONCATENATE(LOWER(LEFT('Log table'!I73,1)),"_",C73,"_",T73,"_", TEXT(K73,"yyyy"),".",TEXT(K73,"mm"),".",TEXT(K73,"dd"),IF(OR(LEFT('Log table'!I73,1)="S",LEFT('Log table'!I73,1)="M"), ".docx", ".xlsx")))</f>
        <v>d_2.5.1_FAO_2021.02.16.xlsx</v>
      </c>
      <c r="S73" s="20" t="str">
        <f t="shared" si="9"/>
        <v>Dorian Kalamvrezos Navarro</v>
      </c>
      <c r="T73" s="20" t="str">
        <f t="shared" si="10"/>
        <v>FAO</v>
      </c>
      <c r="V73" s="16">
        <f t="shared" si="7"/>
        <v>230</v>
      </c>
      <c r="AE73" s="16" t="str">
        <f t="shared" si="8"/>
        <v>2.5.1 Number of (a) plant and (b) animal genetic resources for food and agriculture secured in either medium- or long-term conservation facilities | Submitted by: Dorian Kalamvrezos Navarro, FAO (DorianKalamvrezos.Navarro@fao.org)</v>
      </c>
    </row>
    <row r="74" spans="1:31" hidden="1" x14ac:dyDescent="0.45">
      <c r="A74" s="17"/>
      <c r="B74" s="17" t="str">
        <f t="shared" si="6"/>
        <v>2.5.2Storyline</v>
      </c>
      <c r="C74" s="14" t="s">
        <v>346</v>
      </c>
      <c r="D74" s="14">
        <v>2</v>
      </c>
      <c r="E74" s="14" t="s">
        <v>845</v>
      </c>
      <c r="F74" s="19" t="s">
        <v>17</v>
      </c>
      <c r="G74" s="104" t="s">
        <v>828</v>
      </c>
      <c r="H74" s="104" t="s">
        <v>814</v>
      </c>
      <c r="I74" s="105" t="s">
        <v>782</v>
      </c>
      <c r="J74" s="106" t="s">
        <v>829</v>
      </c>
      <c r="K74" s="107">
        <v>44259</v>
      </c>
      <c r="L74" s="105" t="s">
        <v>347</v>
      </c>
      <c r="M74" s="108"/>
      <c r="N74" s="109">
        <v>44301</v>
      </c>
      <c r="O74" s="109" t="s">
        <v>829</v>
      </c>
      <c r="P74" s="121"/>
      <c r="Q74" s="121"/>
      <c r="R74" s="20" t="str">
        <f>IF(ISBLANK(K74), "", CONCATENATE(LOWER(LEFT('Log table'!I74,1)),"_",C74,"_",T74,"_", TEXT(K74,"yyyy"),".",TEXT(K74,"mm"),".",TEXT(K74,"dd"),IF(OR(LEFT('Log table'!I74,1)="S",LEFT('Log table'!I74,1)="M"), ".docx", ".xlsx")))</f>
        <v>s_2.5.2_FAO_2021.03.04.docx</v>
      </c>
      <c r="S74" s="20" t="str">
        <f t="shared" si="9"/>
        <v>Dorian Kalamvrezos Navarro</v>
      </c>
      <c r="T74" s="20" t="str">
        <f t="shared" si="10"/>
        <v>FAO</v>
      </c>
      <c r="V74" s="16">
        <f t="shared" si="7"/>
        <v>158</v>
      </c>
      <c r="AE74" s="16" t="str">
        <f t="shared" si="8"/>
        <v>2.5.2 Proportion of local breeds classified as being at risk of extinction | Submitted by: Dorian Kalamvrezos Navarro, FAO (DorianKalamvrezos.Navarro@fao.org)</v>
      </c>
    </row>
    <row r="75" spans="1:31" hidden="1" x14ac:dyDescent="0.45">
      <c r="A75" s="17"/>
      <c r="B75" s="17" t="str">
        <f t="shared" si="6"/>
        <v>2.5.2Chart</v>
      </c>
      <c r="C75" s="14" t="s">
        <v>346</v>
      </c>
      <c r="D75" s="14">
        <v>2</v>
      </c>
      <c r="E75" s="14" t="s">
        <v>845</v>
      </c>
      <c r="F75" s="19" t="s">
        <v>17</v>
      </c>
      <c r="G75" s="104" t="s">
        <v>828</v>
      </c>
      <c r="H75" s="104" t="s">
        <v>814</v>
      </c>
      <c r="I75" s="105" t="s">
        <v>785</v>
      </c>
      <c r="J75" s="106" t="s">
        <v>829</v>
      </c>
      <c r="K75" s="107">
        <v>44259</v>
      </c>
      <c r="L75" s="105" t="s">
        <v>347</v>
      </c>
      <c r="M75" s="108"/>
      <c r="N75" s="109"/>
      <c r="O75" s="109"/>
      <c r="P75" s="121"/>
      <c r="Q75" s="121"/>
      <c r="R75" s="20" t="str">
        <f>IF(ISBLANK(K75), "", CONCATENATE(LOWER(LEFT('Log table'!I75,1)),"_",C75,"_",T75,"_", TEXT(K75,"yyyy"),".",TEXT(K75,"mm"),".",TEXT(K75,"dd"),IF(OR(LEFT('Log table'!I75,1)="S",LEFT('Log table'!I75,1)="M"), ".docx", ".xlsx")))</f>
        <v>c_2.5.2_FAO_2021.03.04.xlsx</v>
      </c>
      <c r="S75" s="20" t="str">
        <f t="shared" si="9"/>
        <v>Dorian Kalamvrezos Navarro</v>
      </c>
      <c r="T75" s="20" t="str">
        <f t="shared" si="10"/>
        <v>FAO</v>
      </c>
      <c r="V75" s="16">
        <f t="shared" si="7"/>
        <v>158</v>
      </c>
      <c r="AE75" s="16" t="str">
        <f t="shared" si="8"/>
        <v>2.5.2 Proportion of local breeds classified as being at risk of extinction | Submitted by: Dorian Kalamvrezos Navarro, FAO (DorianKalamvrezos.Navarro@fao.org)</v>
      </c>
    </row>
    <row r="76" spans="1:31" hidden="1" x14ac:dyDescent="0.45">
      <c r="A76" s="17"/>
      <c r="B76" s="17" t="str">
        <f t="shared" si="6"/>
        <v>2.5.2Data</v>
      </c>
      <c r="C76" s="14" t="s">
        <v>346</v>
      </c>
      <c r="D76" s="14">
        <v>2</v>
      </c>
      <c r="E76" s="14" t="s">
        <v>845</v>
      </c>
      <c r="F76" s="19" t="s">
        <v>17</v>
      </c>
      <c r="G76" s="104" t="s">
        <v>828</v>
      </c>
      <c r="H76" s="104" t="s">
        <v>814</v>
      </c>
      <c r="I76" s="105" t="s">
        <v>786</v>
      </c>
      <c r="J76" s="106" t="s">
        <v>829</v>
      </c>
      <c r="K76" s="107">
        <v>44243</v>
      </c>
      <c r="L76" s="105" t="s">
        <v>347</v>
      </c>
      <c r="M76" s="108"/>
      <c r="N76" s="109"/>
      <c r="O76" s="109"/>
      <c r="P76" s="121"/>
      <c r="Q76" s="121"/>
      <c r="R76" s="20" t="str">
        <f>IF(ISBLANK(K76), "", CONCATENATE(LOWER(LEFT('Log table'!I76,1)),"_",C76,"_",T76,"_", TEXT(K76,"yyyy"),".",TEXT(K76,"mm"),".",TEXT(K76,"dd"),IF(OR(LEFT('Log table'!I76,1)="S",LEFT('Log table'!I76,1)="M"), ".docx", ".xlsx")))</f>
        <v>d_2.5.2_FAO_2021.02.16.xlsx</v>
      </c>
      <c r="S76" s="20" t="str">
        <f t="shared" si="9"/>
        <v>Dorian Kalamvrezos Navarro</v>
      </c>
      <c r="T76" s="20" t="str">
        <f t="shared" si="10"/>
        <v>FAO</v>
      </c>
      <c r="V76" s="16">
        <f t="shared" si="7"/>
        <v>158</v>
      </c>
      <c r="AE76" s="16" t="str">
        <f t="shared" si="8"/>
        <v>2.5.2 Proportion of local breeds classified as being at risk of extinction | Submitted by: Dorian Kalamvrezos Navarro, FAO (DorianKalamvrezos.Navarro@fao.org)</v>
      </c>
    </row>
    <row r="77" spans="1:31" hidden="1" x14ac:dyDescent="0.45">
      <c r="A77" s="17"/>
      <c r="B77" s="17" t="str">
        <f t="shared" si="6"/>
        <v>2.a.1Storyline</v>
      </c>
      <c r="C77" s="14" t="s">
        <v>350</v>
      </c>
      <c r="D77" s="14">
        <v>2</v>
      </c>
      <c r="E77" s="14" t="s">
        <v>846</v>
      </c>
      <c r="F77" s="19" t="s">
        <v>9</v>
      </c>
      <c r="G77" s="104" t="s">
        <v>828</v>
      </c>
      <c r="H77" s="104" t="s">
        <v>68</v>
      </c>
      <c r="I77" s="105" t="s">
        <v>782</v>
      </c>
      <c r="J77" s="106" t="s">
        <v>829</v>
      </c>
      <c r="K77" s="107">
        <v>44258</v>
      </c>
      <c r="L77" s="105" t="s">
        <v>351</v>
      </c>
      <c r="M77" s="108"/>
      <c r="N77" s="109"/>
      <c r="O77" s="109"/>
      <c r="P77" s="121"/>
      <c r="Q77" s="121"/>
      <c r="R77" s="20" t="str">
        <f>IF(ISBLANK(K77), "", CONCATENATE(LOWER(LEFT('Log table'!I77,1)),"_",C77,"_",T77,"_", TEXT(K77,"yyyy"),".",TEXT(K77,"mm"),".",TEXT(K77,"dd"),IF(OR(LEFT('Log table'!I77,1)="S",LEFT('Log table'!I77,1)="M"), ".docx", ".xlsx")))</f>
        <v>s_2.a.1_FAO_2021.03.03.docx</v>
      </c>
      <c r="S77" s="20" t="str">
        <f t="shared" si="9"/>
        <v>Dorian Kalamvrezos Navarro</v>
      </c>
      <c r="T77" s="20" t="str">
        <f t="shared" si="10"/>
        <v>FAO</v>
      </c>
      <c r="V77" s="16">
        <f t="shared" si="7"/>
        <v>151</v>
      </c>
      <c r="AE77" s="16" t="str">
        <f t="shared" si="8"/>
        <v>2.a.1 The agriculture orientation index for government expenditures | Submitted by: Dorian Kalamvrezos Navarro, FAO (DorianKalamvrezos.Navarro@fao.org)</v>
      </c>
    </row>
    <row r="78" spans="1:31" hidden="1" x14ac:dyDescent="0.45">
      <c r="A78" s="17"/>
      <c r="B78" s="17" t="str">
        <f t="shared" si="6"/>
        <v>2.a.1Chart</v>
      </c>
      <c r="C78" s="14" t="s">
        <v>350</v>
      </c>
      <c r="D78" s="14">
        <v>2</v>
      </c>
      <c r="E78" s="14" t="s">
        <v>846</v>
      </c>
      <c r="F78" s="19" t="s">
        <v>9</v>
      </c>
      <c r="G78" s="104" t="s">
        <v>828</v>
      </c>
      <c r="H78" s="104" t="s">
        <v>68</v>
      </c>
      <c r="I78" s="105" t="s">
        <v>785</v>
      </c>
      <c r="J78" s="106" t="s">
        <v>829</v>
      </c>
      <c r="K78" s="107">
        <v>44258</v>
      </c>
      <c r="L78" s="105" t="s">
        <v>351</v>
      </c>
      <c r="M78" s="108"/>
      <c r="N78" s="109"/>
      <c r="O78" s="109"/>
      <c r="P78" s="121"/>
      <c r="Q78" s="121"/>
      <c r="R78" s="20" t="str">
        <f>IF(ISBLANK(K78), "", CONCATENATE(LOWER(LEFT('Log table'!I78,1)),"_",C78,"_",T78,"_", TEXT(K78,"yyyy"),".",TEXT(K78,"mm"),".",TEXT(K78,"dd"),IF(OR(LEFT('Log table'!I78,1)="S",LEFT('Log table'!I78,1)="M"), ".docx", ".xlsx")))</f>
        <v>c_2.a.1_FAO_2021.03.03.xlsx</v>
      </c>
      <c r="S78" s="20" t="str">
        <f t="shared" si="9"/>
        <v>Dorian Kalamvrezos Navarro</v>
      </c>
      <c r="T78" s="20" t="str">
        <f t="shared" si="10"/>
        <v>FAO</v>
      </c>
      <c r="V78" s="16">
        <f t="shared" si="7"/>
        <v>151</v>
      </c>
      <c r="AE78" s="16" t="str">
        <f t="shared" si="8"/>
        <v>2.a.1 The agriculture orientation index for government expenditures | Submitted by: Dorian Kalamvrezos Navarro, FAO (DorianKalamvrezos.Navarro@fao.org)</v>
      </c>
    </row>
    <row r="79" spans="1:31" hidden="1" x14ac:dyDescent="0.45">
      <c r="A79" s="17"/>
      <c r="B79" s="17" t="str">
        <f t="shared" si="6"/>
        <v>2.a.1Data</v>
      </c>
      <c r="C79" s="14" t="s">
        <v>350</v>
      </c>
      <c r="D79" s="14">
        <v>2</v>
      </c>
      <c r="E79" s="14" t="s">
        <v>846</v>
      </c>
      <c r="F79" s="19" t="s">
        <v>9</v>
      </c>
      <c r="G79" s="104" t="s">
        <v>828</v>
      </c>
      <c r="H79" s="104" t="s">
        <v>68</v>
      </c>
      <c r="I79" s="105" t="s">
        <v>786</v>
      </c>
      <c r="J79" s="106" t="s">
        <v>829</v>
      </c>
      <c r="K79" s="107">
        <v>44243</v>
      </c>
      <c r="L79" s="105" t="s">
        <v>351</v>
      </c>
      <c r="M79" s="108"/>
      <c r="N79" s="109"/>
      <c r="O79" s="109"/>
      <c r="P79" s="121"/>
      <c r="Q79" s="121"/>
      <c r="R79" s="20" t="s">
        <v>847</v>
      </c>
      <c r="S79" s="20" t="str">
        <f t="shared" si="9"/>
        <v>Dorian Kalamvrezos Navarro</v>
      </c>
      <c r="T79" s="20" t="str">
        <f t="shared" si="10"/>
        <v>FAO</v>
      </c>
      <c r="V79" s="16">
        <f t="shared" si="7"/>
        <v>151</v>
      </c>
      <c r="AE79" s="16" t="str">
        <f t="shared" si="8"/>
        <v>2.a.1 The agriculture orientation index for government expenditures | Submitted by: Dorian Kalamvrezos Navarro, FAO (DorianKalamvrezos.Navarro@fao.org)</v>
      </c>
    </row>
    <row r="80" spans="1:31" hidden="1" x14ac:dyDescent="0.45">
      <c r="A80" s="17"/>
      <c r="B80" s="17" t="str">
        <f t="shared" si="6"/>
        <v>2.a.2Storyline</v>
      </c>
      <c r="C80" s="14" t="s">
        <v>352</v>
      </c>
      <c r="D80" s="14">
        <v>2</v>
      </c>
      <c r="E80" s="14" t="s">
        <v>848</v>
      </c>
      <c r="F80" s="19" t="s">
        <v>9</v>
      </c>
      <c r="G80" s="104" t="s">
        <v>818</v>
      </c>
      <c r="H80" s="104" t="s">
        <v>828</v>
      </c>
      <c r="I80" s="105" t="s">
        <v>782</v>
      </c>
      <c r="J80" s="106" t="s">
        <v>819</v>
      </c>
      <c r="K80" s="107">
        <v>44313</v>
      </c>
      <c r="L80" s="105" t="s">
        <v>353</v>
      </c>
      <c r="M80" s="108" t="s">
        <v>821</v>
      </c>
      <c r="N80" s="109">
        <v>44301</v>
      </c>
      <c r="O80" s="109" t="s">
        <v>829</v>
      </c>
      <c r="P80" s="121"/>
      <c r="Q80" s="121"/>
      <c r="R80" s="20" t="str">
        <f>IF(ISBLANK(K80), "", CONCATENATE(LOWER(LEFT('Log table'!I80,1)),"_",C80,"_",T80,"_", TEXT(K80,"yyyy"),".",TEXT(K80,"mm"),".",TEXT(K80,"dd"),IF(OR(LEFT('Log table'!I80,1)="S",LEFT('Log table'!I80,1)="M"), ".docx", ".xlsx")))</f>
        <v>s_2.a.2_OECD_2021.04.27.docx</v>
      </c>
      <c r="S80" s="20" t="str">
        <f t="shared" si="9"/>
        <v>Yasmin Ahmad</v>
      </c>
      <c r="T80" s="20" t="str">
        <f t="shared" si="10"/>
        <v>OECD</v>
      </c>
      <c r="V80" s="16">
        <f t="shared" si="7"/>
        <v>213</v>
      </c>
      <c r="AE80" s="16" t="str">
        <f t="shared" si="8"/>
        <v>2.a.2 Total official flows (official development assistance plus other official flows) to the agriculture sector | Submitted by: Yasmin Ahmad, OECD (Yasmin.AHMAD@oecd.org)
Note: storyline has no chart in word file</v>
      </c>
    </row>
    <row r="81" spans="1:31" hidden="1" x14ac:dyDescent="0.45">
      <c r="A81" s="17"/>
      <c r="B81" s="17" t="str">
        <f t="shared" si="6"/>
        <v>2.a.2Chart</v>
      </c>
      <c r="C81" s="14" t="s">
        <v>352</v>
      </c>
      <c r="D81" s="14">
        <v>2</v>
      </c>
      <c r="E81" s="14" t="s">
        <v>848</v>
      </c>
      <c r="F81" s="19" t="s">
        <v>9</v>
      </c>
      <c r="G81" s="104" t="s">
        <v>818</v>
      </c>
      <c r="H81" s="104" t="s">
        <v>828</v>
      </c>
      <c r="I81" s="105" t="s">
        <v>785</v>
      </c>
      <c r="J81" s="106"/>
      <c r="K81" s="107"/>
      <c r="L81" s="105"/>
      <c r="M81" s="108"/>
      <c r="N81" s="109"/>
      <c r="O81" s="109"/>
      <c r="P81" s="121"/>
      <c r="Q81" s="121"/>
      <c r="R81" s="20" t="str">
        <f>IF(ISBLANK(K81), "", CONCATENATE(LOWER(LEFT('Log table'!I81,1)),"_",C81,"_",T81,"_", TEXT(K81,"yyyy"),".",TEXT(K81,"mm"),".",TEXT(K81,"dd"),IF(OR(LEFT('Log table'!I81,1)="S",LEFT('Log table'!I81,1)="M"), ".docx", ".xlsx")))</f>
        <v/>
      </c>
      <c r="S81" s="20" t="str">
        <f t="shared" si="9"/>
        <v/>
      </c>
      <c r="T81" s="20" t="str">
        <f t="shared" si="10"/>
        <v/>
      </c>
      <c r="V81" s="16">
        <f t="shared" si="7"/>
        <v>131</v>
      </c>
      <c r="AE81" s="16" t="str">
        <f t="shared" si="8"/>
        <v>2.a.2 Total official flows (official development assistance plus other official flows) to the agriculture sector
Note: to follow up</v>
      </c>
    </row>
    <row r="82" spans="1:31" hidden="1" x14ac:dyDescent="0.45">
      <c r="A82" s="17"/>
      <c r="B82" s="17" t="str">
        <f t="shared" si="6"/>
        <v>2.a.2Data</v>
      </c>
      <c r="C82" s="14" t="s">
        <v>352</v>
      </c>
      <c r="D82" s="14">
        <v>2</v>
      </c>
      <c r="E82" s="14" t="s">
        <v>848</v>
      </c>
      <c r="F82" s="19" t="s">
        <v>9</v>
      </c>
      <c r="G82" s="104" t="s">
        <v>818</v>
      </c>
      <c r="H82" s="104" t="s">
        <v>828</v>
      </c>
      <c r="I82" s="105" t="s">
        <v>786</v>
      </c>
      <c r="J82" s="106" t="s">
        <v>819</v>
      </c>
      <c r="K82" s="107">
        <v>44313</v>
      </c>
      <c r="L82" s="105" t="s">
        <v>353</v>
      </c>
      <c r="M82" s="108" t="s">
        <v>3405</v>
      </c>
      <c r="N82" s="109"/>
      <c r="O82" s="109"/>
      <c r="P82" s="121"/>
      <c r="Q82" s="121"/>
      <c r="R82" s="20" t="str">
        <f>IF(ISBLANK(K82), "", CONCATENATE(LOWER(LEFT('Log table'!I82,1)),"_",C82,"_",T82,"_", TEXT(K82,"yyyy"),".",TEXT(K82,"mm"),".",TEXT(K82,"dd"),IF(OR(LEFT('Log table'!I82,1)="S",LEFT('Log table'!I82,1)="M"), ".docx", ".xlsx")))</f>
        <v>d_2.a.2_OECD_2021.04.27.xlsx</v>
      </c>
      <c r="S82" s="20" t="str">
        <f t="shared" si="9"/>
        <v>Yasmin Ahmad</v>
      </c>
      <c r="T82" s="20" t="str">
        <f t="shared" si="10"/>
        <v>OECD</v>
      </c>
      <c r="V82" s="16">
        <f t="shared" si="7"/>
        <v>227</v>
      </c>
      <c r="AE82" s="16" t="str">
        <f t="shared" si="8"/>
        <v>2.a.2 Total official flows (official development assistance plus other official flows) to the agriculture sector | Submitted by: Yasmin Ahmad, OECD (Yasmin.AHMAD@oecd.org)
Note: Late: For all the block: To be submitted in April</v>
      </c>
    </row>
    <row r="83" spans="1:31" hidden="1" x14ac:dyDescent="0.45">
      <c r="A83" s="17"/>
      <c r="B83" s="17" t="str">
        <f t="shared" si="6"/>
        <v>2.b.1Storyline</v>
      </c>
      <c r="C83" s="14" t="s">
        <v>356</v>
      </c>
      <c r="D83" s="14">
        <v>2</v>
      </c>
      <c r="E83" s="14" t="s">
        <v>849</v>
      </c>
      <c r="F83" s="19" t="s">
        <v>9</v>
      </c>
      <c r="G83" s="104" t="s">
        <v>850</v>
      </c>
      <c r="H83" s="104" t="s">
        <v>68</v>
      </c>
      <c r="I83" s="105" t="s">
        <v>782</v>
      </c>
      <c r="J83" s="106" t="s">
        <v>851</v>
      </c>
      <c r="K83" s="107">
        <v>44257</v>
      </c>
      <c r="L83" s="105" t="s">
        <v>852</v>
      </c>
      <c r="M83" s="108"/>
      <c r="N83" s="109">
        <v>44301</v>
      </c>
      <c r="O83" s="109" t="s">
        <v>829</v>
      </c>
      <c r="P83" s="121"/>
      <c r="Q83" s="121"/>
      <c r="R83" s="20" t="str">
        <f>IF(ISBLANK(K83), "", CONCATENATE(LOWER(LEFT('Log table'!I83,1)),"_",C83,"_",T83,"_", TEXT(K83,"yyyy"),".",TEXT(K83,"mm"),".",TEXT(K83,"dd"),IF(OR(LEFT('Log table'!I83,1)="S",LEFT('Log table'!I83,1)="M"), ".docx", ".xlsx")))</f>
        <v>s_2.b.1_UNCTAD_2021.03.02.docx</v>
      </c>
      <c r="S83" s="20" t="str">
        <f t="shared" si="9"/>
        <v>Samuel Munyaneza</v>
      </c>
      <c r="T83" s="20" t="str">
        <f t="shared" si="10"/>
        <v>UNCTAD</v>
      </c>
      <c r="V83" s="16">
        <f t="shared" si="7"/>
        <v>106</v>
      </c>
      <c r="AE83" s="16" t="str">
        <f t="shared" si="8"/>
        <v>2.b.1 Agricultural export subsidies | Submitted by: Samuel Munyaneza, UNCTAD (samuel.munyaneza@unctad.org)</v>
      </c>
    </row>
    <row r="84" spans="1:31" hidden="1" x14ac:dyDescent="0.45">
      <c r="A84" s="17"/>
      <c r="B84" s="17" t="str">
        <f t="shared" si="6"/>
        <v>2.b.1Chart</v>
      </c>
      <c r="C84" s="14" t="s">
        <v>356</v>
      </c>
      <c r="D84" s="14">
        <v>2</v>
      </c>
      <c r="E84" s="14" t="s">
        <v>849</v>
      </c>
      <c r="F84" s="19" t="s">
        <v>9</v>
      </c>
      <c r="G84" s="104" t="s">
        <v>850</v>
      </c>
      <c r="H84" s="104" t="s">
        <v>68</v>
      </c>
      <c r="I84" s="105" t="s">
        <v>785</v>
      </c>
      <c r="J84" s="106" t="s">
        <v>851</v>
      </c>
      <c r="K84" s="107">
        <v>44257</v>
      </c>
      <c r="L84" s="105" t="s">
        <v>852</v>
      </c>
      <c r="M84" s="108"/>
      <c r="N84" s="109"/>
      <c r="O84" s="109"/>
      <c r="P84" s="121"/>
      <c r="Q84" s="121"/>
      <c r="R84" s="20" t="str">
        <f>IF(ISBLANK(K84), "", CONCATENATE(LOWER(LEFT('Log table'!I84,1)),"_",C84,"_",T84,"_", TEXT(K84,"yyyy"),".",TEXT(K84,"mm"),".",TEXT(K84,"dd"),IF(OR(LEFT('Log table'!I84,1)="S",LEFT('Log table'!I84,1)="M"), ".docx", ".xlsx")))</f>
        <v>c_2.b.1_UNCTAD_2021.03.02.xlsx</v>
      </c>
      <c r="S84" s="20" t="str">
        <f t="shared" si="9"/>
        <v>Samuel Munyaneza</v>
      </c>
      <c r="T84" s="20" t="str">
        <f t="shared" si="10"/>
        <v>UNCTAD</v>
      </c>
      <c r="V84" s="16">
        <f t="shared" si="7"/>
        <v>106</v>
      </c>
      <c r="AE84" s="16" t="str">
        <f t="shared" si="8"/>
        <v>2.b.1 Agricultural export subsidies | Submitted by: Samuel Munyaneza, UNCTAD (samuel.munyaneza@unctad.org)</v>
      </c>
    </row>
    <row r="85" spans="1:31" hidden="1" x14ac:dyDescent="0.45">
      <c r="A85" s="17"/>
      <c r="B85" s="17" t="str">
        <f t="shared" si="6"/>
        <v>2.b.1Data</v>
      </c>
      <c r="C85" s="14" t="s">
        <v>356</v>
      </c>
      <c r="D85" s="14">
        <v>2</v>
      </c>
      <c r="E85" s="14" t="s">
        <v>849</v>
      </c>
      <c r="F85" s="19" t="s">
        <v>9</v>
      </c>
      <c r="G85" s="104" t="s">
        <v>850</v>
      </c>
      <c r="H85" s="104" t="s">
        <v>68</v>
      </c>
      <c r="I85" s="105" t="s">
        <v>786</v>
      </c>
      <c r="J85" s="106" t="s">
        <v>851</v>
      </c>
      <c r="K85" s="107">
        <v>44242</v>
      </c>
      <c r="L85" s="105" t="s">
        <v>852</v>
      </c>
      <c r="M85" s="108"/>
      <c r="N85" s="109"/>
      <c r="O85" s="109"/>
      <c r="P85" s="121"/>
      <c r="Q85" s="121"/>
      <c r="R85" s="20" t="str">
        <f>IF(ISBLANK(K85), "", CONCATENATE(LOWER(LEFT('Log table'!I85,1)),"_",C85,"_",T85,"_", TEXT(K85,"yyyy"),".",TEXT(K85,"mm"),".",TEXT(K85,"dd"),IF(OR(LEFT('Log table'!I85,1)="S",LEFT('Log table'!I85,1)="M"), ".docx", ".xlsx")))</f>
        <v>d_2.b.1_UNCTAD_2021.02.15.xlsx</v>
      </c>
      <c r="S85" s="20" t="str">
        <f t="shared" si="9"/>
        <v>Samuel Munyaneza</v>
      </c>
      <c r="T85" s="20" t="str">
        <f t="shared" si="10"/>
        <v>UNCTAD</v>
      </c>
      <c r="V85" s="16">
        <f t="shared" si="7"/>
        <v>106</v>
      </c>
      <c r="AE85" s="16" t="str">
        <f t="shared" si="8"/>
        <v>2.b.1 Agricultural export subsidies | Submitted by: Samuel Munyaneza, UNCTAD (samuel.munyaneza@unctad.org)</v>
      </c>
    </row>
    <row r="86" spans="1:31" hidden="1" x14ac:dyDescent="0.45">
      <c r="A86" s="17"/>
      <c r="B86" s="17" t="str">
        <f t="shared" si="6"/>
        <v>2.c.1Storyline</v>
      </c>
      <c r="C86" s="14" t="s">
        <v>359</v>
      </c>
      <c r="D86" s="14">
        <v>2</v>
      </c>
      <c r="E86" s="14" t="s">
        <v>853</v>
      </c>
      <c r="F86" s="19" t="s">
        <v>17</v>
      </c>
      <c r="G86" s="104" t="s">
        <v>828</v>
      </c>
      <c r="H86" s="104" t="s">
        <v>68</v>
      </c>
      <c r="I86" s="105" t="s">
        <v>782</v>
      </c>
      <c r="J86" s="106" t="s">
        <v>829</v>
      </c>
      <c r="K86" s="107">
        <v>44258</v>
      </c>
      <c r="L86" s="105" t="s">
        <v>360</v>
      </c>
      <c r="M86" s="108"/>
      <c r="N86" s="109"/>
      <c r="O86" s="109"/>
      <c r="P86" s="121"/>
      <c r="Q86" s="121"/>
      <c r="R86" s="20" t="str">
        <f>IF(ISBLANK(K86), "", CONCATENATE(LOWER(LEFT('Log table'!I86,1)),"_",C86,"_",T86,"_", TEXT(K86,"yyyy"),".",TEXT(K86,"mm"),".",TEXT(K86,"dd"),IF(OR(LEFT('Log table'!I86,1)="S",LEFT('Log table'!I86,1)="M"), ".docx", ".xlsx")))</f>
        <v>s_2.c.1_FAO_2021.03.03.docx</v>
      </c>
      <c r="S86" s="20" t="str">
        <f t="shared" si="9"/>
        <v>Dorian Kalamvrezos Navarro</v>
      </c>
      <c r="T86" s="20" t="str">
        <f t="shared" si="10"/>
        <v>FAO</v>
      </c>
      <c r="V86" s="16">
        <f t="shared" si="7"/>
        <v>123</v>
      </c>
      <c r="AE86" s="16" t="str">
        <f t="shared" si="8"/>
        <v>2.c.1 Indicator of food price anomalies | Submitted by: Dorian Kalamvrezos Navarro, FAO (DorianKalamvrezos.Navarro@fao.org)</v>
      </c>
    </row>
    <row r="87" spans="1:31" hidden="1" x14ac:dyDescent="0.45">
      <c r="A87" s="17"/>
      <c r="B87" s="17" t="str">
        <f t="shared" si="6"/>
        <v>2.c.1Chart</v>
      </c>
      <c r="C87" s="14" t="s">
        <v>359</v>
      </c>
      <c r="D87" s="14">
        <v>2</v>
      </c>
      <c r="E87" s="14" t="s">
        <v>853</v>
      </c>
      <c r="F87" s="19" t="s">
        <v>17</v>
      </c>
      <c r="G87" s="104" t="s">
        <v>828</v>
      </c>
      <c r="H87" s="104" t="s">
        <v>68</v>
      </c>
      <c r="I87" s="105" t="s">
        <v>785</v>
      </c>
      <c r="J87" s="106" t="s">
        <v>829</v>
      </c>
      <c r="K87" s="107">
        <v>44258</v>
      </c>
      <c r="L87" s="105" t="s">
        <v>360</v>
      </c>
      <c r="M87" s="108"/>
      <c r="N87" s="109"/>
      <c r="O87" s="109"/>
      <c r="P87" s="121"/>
      <c r="Q87" s="121"/>
      <c r="R87" s="20" t="str">
        <f>IF(ISBLANK(K87), "", CONCATENATE(LOWER(LEFT('Log table'!I87,1)),"_",C87,"_",T87,"_", TEXT(K87,"yyyy"),".",TEXT(K87,"mm"),".",TEXT(K87,"dd"),IF(OR(LEFT('Log table'!I87,1)="S",LEFT('Log table'!I87,1)="M"), ".docx", ".xlsx")))</f>
        <v>c_2.c.1_FAO_2021.03.03.xlsx</v>
      </c>
      <c r="S87" s="20" t="str">
        <f t="shared" si="9"/>
        <v>Dorian Kalamvrezos Navarro</v>
      </c>
      <c r="T87" s="20" t="str">
        <f t="shared" si="10"/>
        <v>FAO</v>
      </c>
      <c r="V87" s="16">
        <f t="shared" si="7"/>
        <v>123</v>
      </c>
      <c r="AE87" s="16" t="str">
        <f t="shared" si="8"/>
        <v>2.c.1 Indicator of food price anomalies | Submitted by: Dorian Kalamvrezos Navarro, FAO (DorianKalamvrezos.Navarro@fao.org)</v>
      </c>
    </row>
    <row r="88" spans="1:31" hidden="1" x14ac:dyDescent="0.45">
      <c r="A88" s="17"/>
      <c r="B88" s="17" t="str">
        <f t="shared" si="6"/>
        <v>2.c.1Data</v>
      </c>
      <c r="C88" s="14" t="s">
        <v>359</v>
      </c>
      <c r="D88" s="14">
        <v>2</v>
      </c>
      <c r="E88" s="14" t="s">
        <v>853</v>
      </c>
      <c r="F88" s="19" t="s">
        <v>17</v>
      </c>
      <c r="G88" s="104" t="s">
        <v>828</v>
      </c>
      <c r="H88" s="104" t="s">
        <v>68</v>
      </c>
      <c r="I88" s="105" t="s">
        <v>786</v>
      </c>
      <c r="J88" s="106" t="s">
        <v>829</v>
      </c>
      <c r="K88" s="107">
        <v>44243</v>
      </c>
      <c r="L88" s="105" t="s">
        <v>360</v>
      </c>
      <c r="M88" s="108"/>
      <c r="N88" s="109"/>
      <c r="O88" s="109"/>
      <c r="P88" s="121"/>
      <c r="Q88" s="121"/>
      <c r="R88" s="20" t="s">
        <v>854</v>
      </c>
      <c r="S88" s="20" t="str">
        <f t="shared" si="9"/>
        <v>Dorian Kalamvrezos Navarro</v>
      </c>
      <c r="T88" s="20" t="str">
        <f t="shared" si="10"/>
        <v>FAO</v>
      </c>
      <c r="V88" s="16">
        <f t="shared" si="7"/>
        <v>123</v>
      </c>
      <c r="AE88" s="16" t="str">
        <f t="shared" si="8"/>
        <v>2.c.1 Indicator of food price anomalies | Submitted by: Dorian Kalamvrezos Navarro, FAO (DorianKalamvrezos.Navarro@fao.org)</v>
      </c>
    </row>
    <row r="89" spans="1:31" hidden="1" x14ac:dyDescent="0.45">
      <c r="A89" s="17"/>
      <c r="B89" s="17" t="str">
        <f t="shared" si="6"/>
        <v>3.1.1Storyline</v>
      </c>
      <c r="C89" s="14" t="s">
        <v>362</v>
      </c>
      <c r="D89" s="14">
        <v>3</v>
      </c>
      <c r="E89" s="14" t="s">
        <v>855</v>
      </c>
      <c r="F89" s="19" t="s">
        <v>9</v>
      </c>
      <c r="G89" s="104" t="s">
        <v>856</v>
      </c>
      <c r="H89" s="104" t="s">
        <v>857</v>
      </c>
      <c r="I89" s="105" t="s">
        <v>782</v>
      </c>
      <c r="J89" s="106" t="s">
        <v>858</v>
      </c>
      <c r="K89" s="107">
        <v>44253</v>
      </c>
      <c r="L89" s="105" t="s">
        <v>670</v>
      </c>
      <c r="M89" s="108"/>
      <c r="N89" s="109"/>
      <c r="O89" s="109"/>
      <c r="P89" s="121"/>
      <c r="Q89" s="121"/>
      <c r="R89" s="20" t="str">
        <f>IF(ISBLANK(K89), "", CONCATENATE(LOWER(LEFT('Log table'!I89,1)),"_",C89,"_",T89,"_", TEXT(K89,"yyyy"),".",TEXT(K89,"mm"),".",TEXT(K89,"dd"),IF(OR(LEFT('Log table'!I89,1)="S",LEFT('Log table'!I89,1)="M"), ".docx", ".xlsx")))</f>
        <v>s_3.1.1_WHO_2021.02.26.docx</v>
      </c>
      <c r="S89" s="20" t="str">
        <f t="shared" si="9"/>
        <v>Jennifer Cresswell</v>
      </c>
      <c r="T89" s="20" t="str">
        <f t="shared" si="10"/>
        <v>WHO</v>
      </c>
      <c r="V89" s="16">
        <f t="shared" si="7"/>
        <v>91</v>
      </c>
      <c r="AE89" s="16" t="str">
        <f t="shared" si="8"/>
        <v>3.1.1 Maternal mortality ratio | Submitted by: Jennifer Cresswell, WHO (cresswellj@who.int)</v>
      </c>
    </row>
    <row r="90" spans="1:31" hidden="1" x14ac:dyDescent="0.45">
      <c r="A90" s="17"/>
      <c r="B90" s="17" t="str">
        <f t="shared" si="6"/>
        <v>3.1.1Chart</v>
      </c>
      <c r="C90" s="14" t="s">
        <v>362</v>
      </c>
      <c r="D90" s="14">
        <v>3</v>
      </c>
      <c r="E90" s="14" t="s">
        <v>855</v>
      </c>
      <c r="F90" s="19" t="s">
        <v>9</v>
      </c>
      <c r="G90" s="104" t="s">
        <v>856</v>
      </c>
      <c r="H90" s="104" t="s">
        <v>857</v>
      </c>
      <c r="I90" s="105" t="s">
        <v>785</v>
      </c>
      <c r="J90" s="106" t="s">
        <v>858</v>
      </c>
      <c r="K90" s="107">
        <v>44253</v>
      </c>
      <c r="L90" s="105" t="s">
        <v>670</v>
      </c>
      <c r="M90" s="108"/>
      <c r="N90" s="109"/>
      <c r="O90" s="109"/>
      <c r="P90" s="121"/>
      <c r="Q90" s="121"/>
      <c r="R90" s="20" t="str">
        <f>IF(ISBLANK(K90), "", CONCATENATE(LOWER(LEFT('Log table'!I90,1)),"_",C90,"_",T90,"_", TEXT(K90,"yyyy"),".",TEXT(K90,"mm"),".",TEXT(K90,"dd"),IF(OR(LEFT('Log table'!I90,1)="S",LEFT('Log table'!I90,1)="M"), ".docx", ".xlsx")))</f>
        <v>c_3.1.1_WHO_2021.02.26.xlsx</v>
      </c>
      <c r="S90" s="20" t="str">
        <f t="shared" si="9"/>
        <v>Jennifer Cresswell</v>
      </c>
      <c r="T90" s="20" t="str">
        <f t="shared" si="10"/>
        <v>WHO</v>
      </c>
      <c r="V90" s="16">
        <f t="shared" si="7"/>
        <v>91</v>
      </c>
      <c r="AE90" s="16" t="str">
        <f t="shared" si="8"/>
        <v>3.1.1 Maternal mortality ratio | Submitted by: Jennifer Cresswell, WHO (cresswellj@who.int)</v>
      </c>
    </row>
    <row r="91" spans="1:31" hidden="1" x14ac:dyDescent="0.45">
      <c r="A91" s="17"/>
      <c r="B91" s="17" t="str">
        <f t="shared" si="6"/>
        <v>3.1.1Data</v>
      </c>
      <c r="C91" s="14" t="s">
        <v>362</v>
      </c>
      <c r="D91" s="14">
        <v>3</v>
      </c>
      <c r="E91" s="14" t="s">
        <v>855</v>
      </c>
      <c r="F91" s="19" t="s">
        <v>9</v>
      </c>
      <c r="G91" s="104" t="s">
        <v>856</v>
      </c>
      <c r="H91" s="104" t="s">
        <v>857</v>
      </c>
      <c r="I91" s="105" t="s">
        <v>786</v>
      </c>
      <c r="J91" s="106"/>
      <c r="K91" s="107"/>
      <c r="L91" s="105"/>
      <c r="M91" s="108" t="s">
        <v>3434</v>
      </c>
      <c r="N91" s="109"/>
      <c r="O91" s="109"/>
      <c r="P91" s="121"/>
      <c r="Q91" s="121"/>
      <c r="R91" s="20" t="str">
        <f>IF(ISBLANK(K91), "", CONCATENATE(LOWER(LEFT('Log table'!I91,1)),"_",C91,"_",T91,"_", TEXT(K91,"yyyy"),".",TEXT(K91,"mm"),".",TEXT(K91,"dd"),IF(OR(LEFT('Log table'!I91,1)="S",LEFT('Log table'!I91,1)="M"), ".docx", ".xlsx")))</f>
        <v/>
      </c>
      <c r="S91" s="20" t="str">
        <f t="shared" si="9"/>
        <v/>
      </c>
      <c r="T91" s="20" t="str">
        <f t="shared" si="10"/>
        <v/>
      </c>
      <c r="V91" s="16">
        <f t="shared" si="7"/>
        <v>59</v>
      </c>
      <c r="AE91" s="16" t="str">
        <f t="shared" si="8"/>
        <v>3.1.1 Maternal mortality ratio
Note: no data yet as of 3/25</v>
      </c>
    </row>
    <row r="92" spans="1:31" hidden="1" x14ac:dyDescent="0.45">
      <c r="A92" s="17"/>
      <c r="B92" s="17" t="str">
        <f t="shared" si="6"/>
        <v>3.1.2Storyline</v>
      </c>
      <c r="C92" s="14" t="s">
        <v>368</v>
      </c>
      <c r="D92" s="14">
        <v>3</v>
      </c>
      <c r="E92" s="14" t="s">
        <v>859</v>
      </c>
      <c r="F92" s="19" t="s">
        <v>9</v>
      </c>
      <c r="G92" s="104" t="s">
        <v>800</v>
      </c>
      <c r="H92" s="104" t="s">
        <v>860</v>
      </c>
      <c r="I92" s="105" t="s">
        <v>782</v>
      </c>
      <c r="J92" s="106" t="s">
        <v>861</v>
      </c>
      <c r="K92" s="107">
        <v>44256</v>
      </c>
      <c r="L92" s="105" t="s">
        <v>369</v>
      </c>
      <c r="M92" s="108"/>
      <c r="N92" s="109"/>
      <c r="O92" s="109"/>
      <c r="P92" s="121"/>
      <c r="Q92" s="121"/>
      <c r="R92" s="20" t="str">
        <f>IF(ISBLANK(K92), "", CONCATENATE(LOWER(LEFT('Log table'!I92,1)),"_",C92,"_",T92,"_", TEXT(K92,"yyyy"),".",TEXT(K92,"mm"),".",TEXT(K92,"dd"),IF(OR(LEFT('Log table'!I92,1)="S",LEFT('Log table'!I92,1)="M"), ".docx", ".xlsx")))</f>
        <v>s_3.1.2_UNICEF_2021.03.01.docx</v>
      </c>
      <c r="S92" s="20" t="str">
        <f t="shared" si="9"/>
        <v>Liliana Carvajal</v>
      </c>
      <c r="T92" s="20" t="str">
        <f t="shared" si="10"/>
        <v>UNICEF</v>
      </c>
      <c r="V92" s="16">
        <f t="shared" si="7"/>
        <v>127</v>
      </c>
      <c r="AE92" s="16" t="str">
        <f t="shared" si="8"/>
        <v>3.1.2 Proportion of births attended by skilled health personnel | Submitted by: Liliana Carvajal, UNICEF (lcarvajal@unicef.org)</v>
      </c>
    </row>
    <row r="93" spans="1:31" hidden="1" x14ac:dyDescent="0.45">
      <c r="A93" s="17"/>
      <c r="B93" s="17" t="str">
        <f t="shared" si="6"/>
        <v>3.1.2Chart</v>
      </c>
      <c r="C93" s="14" t="s">
        <v>368</v>
      </c>
      <c r="D93" s="14">
        <v>3</v>
      </c>
      <c r="E93" s="14" t="s">
        <v>859</v>
      </c>
      <c r="F93" s="19" t="s">
        <v>9</v>
      </c>
      <c r="G93" s="104" t="s">
        <v>800</v>
      </c>
      <c r="H93" s="104" t="s">
        <v>860</v>
      </c>
      <c r="I93" s="105" t="s">
        <v>785</v>
      </c>
      <c r="J93" s="106" t="s">
        <v>861</v>
      </c>
      <c r="K93" s="107">
        <v>44256</v>
      </c>
      <c r="L93" s="105" t="s">
        <v>369</v>
      </c>
      <c r="M93" s="108"/>
      <c r="N93" s="109"/>
      <c r="O93" s="109"/>
      <c r="P93" s="121"/>
      <c r="Q93" s="121"/>
      <c r="R93" s="20" t="str">
        <f>IF(ISBLANK(K93), "", CONCATENATE(LOWER(LEFT('Log table'!I93,1)),"_",C93,"_",T93,"_", TEXT(K93,"yyyy"),".",TEXT(K93,"mm"),".",TEXT(K93,"dd"),IF(OR(LEFT('Log table'!I93,1)="S",LEFT('Log table'!I93,1)="M"), ".docx", ".xlsx")))</f>
        <v>c_3.1.2_UNICEF_2021.03.01.xlsx</v>
      </c>
      <c r="S93" s="20" t="str">
        <f t="shared" si="9"/>
        <v>Liliana Carvajal</v>
      </c>
      <c r="T93" s="20" t="str">
        <f t="shared" si="10"/>
        <v>UNICEF</v>
      </c>
      <c r="V93" s="16">
        <f t="shared" si="7"/>
        <v>127</v>
      </c>
      <c r="AE93" s="16" t="str">
        <f t="shared" si="8"/>
        <v>3.1.2 Proportion of births attended by skilled health personnel | Submitted by: Liliana Carvajal, UNICEF (lcarvajal@unicef.org)</v>
      </c>
    </row>
    <row r="94" spans="1:31" hidden="1" x14ac:dyDescent="0.45">
      <c r="A94" s="17"/>
      <c r="B94" s="17" t="str">
        <f t="shared" si="6"/>
        <v>3.1.2Data</v>
      </c>
      <c r="C94" s="14" t="s">
        <v>368</v>
      </c>
      <c r="D94" s="14">
        <v>3</v>
      </c>
      <c r="E94" s="14" t="s">
        <v>859</v>
      </c>
      <c r="F94" s="19" t="s">
        <v>9</v>
      </c>
      <c r="G94" s="104" t="s">
        <v>800</v>
      </c>
      <c r="H94" s="104" t="s">
        <v>860</v>
      </c>
      <c r="I94" s="105" t="s">
        <v>786</v>
      </c>
      <c r="J94" s="106" t="s">
        <v>861</v>
      </c>
      <c r="K94" s="107">
        <v>44253</v>
      </c>
      <c r="L94" s="105" t="s">
        <v>369</v>
      </c>
      <c r="M94" s="108"/>
      <c r="N94" s="109"/>
      <c r="O94" s="109"/>
      <c r="P94" s="121"/>
      <c r="Q94" s="121"/>
      <c r="R94" s="20" t="str">
        <f>IF(ISBLANK(K94), "", CONCATENATE(LOWER(LEFT('Log table'!I94,1)),"_",C94,"_",T94,"_", TEXT(K94,"yyyy"),".",TEXT(K94,"mm"),".",TEXT(K94,"dd"),IF(OR(LEFT('Log table'!I94,1)="S",LEFT('Log table'!I94,1)="M"), ".docx", ".xlsx")))</f>
        <v>d_3.1.2_UNICEF_2021.02.26.xlsx</v>
      </c>
      <c r="S94" s="20" t="str">
        <f t="shared" si="9"/>
        <v>Liliana Carvajal</v>
      </c>
      <c r="T94" s="20" t="str">
        <f t="shared" si="10"/>
        <v>UNICEF</v>
      </c>
      <c r="V94" s="16">
        <f t="shared" si="7"/>
        <v>127</v>
      </c>
      <c r="AE94" s="16" t="str">
        <f t="shared" si="8"/>
        <v>3.1.2 Proportion of births attended by skilled health personnel | Submitted by: Liliana Carvajal, UNICEF (lcarvajal@unicef.org)</v>
      </c>
    </row>
    <row r="95" spans="1:31" hidden="1" x14ac:dyDescent="0.45">
      <c r="A95" s="17"/>
      <c r="B95" s="17" t="str">
        <f t="shared" si="6"/>
        <v>3.2.1Storyline</v>
      </c>
      <c r="C95" s="14" t="s">
        <v>372</v>
      </c>
      <c r="D95" s="14">
        <v>3</v>
      </c>
      <c r="E95" s="14" t="s">
        <v>862</v>
      </c>
      <c r="F95" s="19" t="s">
        <v>9</v>
      </c>
      <c r="G95" s="104" t="s">
        <v>792</v>
      </c>
      <c r="H95" s="104" t="s">
        <v>863</v>
      </c>
      <c r="I95" s="105" t="s">
        <v>782</v>
      </c>
      <c r="J95" s="106" t="s">
        <v>864</v>
      </c>
      <c r="K95" s="107">
        <v>44256</v>
      </c>
      <c r="L95" s="105" t="s">
        <v>374</v>
      </c>
      <c r="M95" s="108"/>
      <c r="N95" s="109">
        <v>44301</v>
      </c>
      <c r="O95" s="109" t="s">
        <v>864</v>
      </c>
      <c r="P95" s="121"/>
      <c r="Q95" s="121"/>
      <c r="R95" s="20" t="s">
        <v>3549</v>
      </c>
      <c r="S95" s="20" t="s">
        <v>865</v>
      </c>
      <c r="T95" s="20" t="s">
        <v>14</v>
      </c>
      <c r="V95" s="16">
        <f t="shared" si="7"/>
        <v>88</v>
      </c>
      <c r="AE95" s="16" t="str">
        <f t="shared" si="8"/>
        <v>3.2.1 Under‑5 mortality rate | Submitted by: David Sharrow, UNICEF (dsharrow@unicef.org)</v>
      </c>
    </row>
    <row r="96" spans="1:31" hidden="1" x14ac:dyDescent="0.45">
      <c r="A96" s="17"/>
      <c r="B96" s="17" t="str">
        <f t="shared" si="6"/>
        <v>3.2.1Chart</v>
      </c>
      <c r="C96" s="14" t="s">
        <v>372</v>
      </c>
      <c r="D96" s="14">
        <v>3</v>
      </c>
      <c r="E96" s="14" t="s">
        <v>862</v>
      </c>
      <c r="F96" s="19" t="s">
        <v>9</v>
      </c>
      <c r="G96" s="104" t="s">
        <v>792</v>
      </c>
      <c r="H96" s="104" t="s">
        <v>863</v>
      </c>
      <c r="I96" s="105" t="s">
        <v>785</v>
      </c>
      <c r="J96" s="106" t="s">
        <v>864</v>
      </c>
      <c r="K96" s="107">
        <v>44256</v>
      </c>
      <c r="L96" s="105" t="s">
        <v>374</v>
      </c>
      <c r="M96" s="108"/>
      <c r="N96" s="109"/>
      <c r="O96" s="109"/>
      <c r="P96" s="121"/>
      <c r="Q96" s="121"/>
      <c r="R96" s="20" t="str">
        <f>IF(ISBLANK(K96), "", CONCATENATE(LOWER(LEFT('Log table'!I96,1)),"_",C96,"_",T96,"_", TEXT(K96,"yyyy"),".",TEXT(K96,"mm"),".",TEXT(K96,"dd"),IF(OR(LEFT('Log table'!I96,1)="S",LEFT('Log table'!I96,1)="M"), ".docx", ".xlsx")))</f>
        <v>c_3.2.1_UNICEF_2021.03.01.xlsx</v>
      </c>
      <c r="S96" s="20" t="s">
        <v>865</v>
      </c>
      <c r="T96" s="20" t="s">
        <v>14</v>
      </c>
      <c r="V96" s="16">
        <f t="shared" si="7"/>
        <v>88</v>
      </c>
      <c r="AE96" s="16" t="str">
        <f t="shared" si="8"/>
        <v>3.2.1 Under‑5 mortality rate | Submitted by: David Sharrow, UNICEF (dsharrow@unicef.org)</v>
      </c>
    </row>
    <row r="97" spans="1:31" hidden="1" x14ac:dyDescent="0.45">
      <c r="A97" s="17"/>
      <c r="B97" s="17" t="str">
        <f t="shared" si="6"/>
        <v>3.2.1Data</v>
      </c>
      <c r="C97" s="14" t="s">
        <v>372</v>
      </c>
      <c r="D97" s="14">
        <v>3</v>
      </c>
      <c r="E97" s="14" t="s">
        <v>862</v>
      </c>
      <c r="F97" s="19" t="s">
        <v>9</v>
      </c>
      <c r="G97" s="104" t="s">
        <v>792</v>
      </c>
      <c r="H97" s="104" t="s">
        <v>863</v>
      </c>
      <c r="I97" s="105" t="s">
        <v>786</v>
      </c>
      <c r="J97" s="106"/>
      <c r="K97" s="107"/>
      <c r="L97" s="105"/>
      <c r="M97" s="108" t="s">
        <v>3434</v>
      </c>
      <c r="N97" s="109"/>
      <c r="O97" s="109"/>
      <c r="P97" s="121"/>
      <c r="Q97" s="121"/>
      <c r="R97" s="20" t="str">
        <f>IF(ISBLANK(K97), "", CONCATENATE(LOWER(LEFT('Log table'!I97,1)),"_",C97,"_",T97,"_", TEXT(K97,"yyyy"),".",TEXT(K97,"mm"),".",TEXT(K97,"dd"),IF(OR(LEFT('Log table'!I97,1)="S",LEFT('Log table'!I97,1)="M"), ".docx", ".xlsx")))</f>
        <v/>
      </c>
      <c r="S97" s="20" t="str">
        <f t="shared" si="9"/>
        <v/>
      </c>
      <c r="T97" s="20" t="str">
        <f t="shared" si="10"/>
        <v/>
      </c>
      <c r="V97" s="16">
        <f t="shared" si="7"/>
        <v>57</v>
      </c>
      <c r="AE97" s="16" t="str">
        <f t="shared" si="8"/>
        <v>3.2.1 Under‑5 mortality rate
Note: no data yet as of 3/25</v>
      </c>
    </row>
    <row r="98" spans="1:31" hidden="1" x14ac:dyDescent="0.45">
      <c r="A98" s="17"/>
      <c r="B98" s="17" t="str">
        <f t="shared" ref="B98" si="11">C98&amp;I98</f>
        <v>3.2.2Storyline</v>
      </c>
      <c r="C98" s="14" t="s">
        <v>377</v>
      </c>
      <c r="D98" s="14">
        <v>3</v>
      </c>
      <c r="E98" s="14" t="s">
        <v>866</v>
      </c>
      <c r="F98" s="19" t="s">
        <v>9</v>
      </c>
      <c r="G98" s="104" t="s">
        <v>792</v>
      </c>
      <c r="H98" s="104" t="s">
        <v>863</v>
      </c>
      <c r="I98" s="105" t="s">
        <v>782</v>
      </c>
      <c r="J98" s="106" t="s">
        <v>864</v>
      </c>
      <c r="K98" s="107">
        <v>44256</v>
      </c>
      <c r="L98" s="105" t="s">
        <v>867</v>
      </c>
      <c r="M98" s="108"/>
      <c r="N98" s="109"/>
      <c r="O98" s="109"/>
      <c r="P98" s="121"/>
      <c r="Q98" s="121"/>
      <c r="R98" s="20" t="s">
        <v>3550</v>
      </c>
      <c r="S98" s="20" t="s">
        <v>865</v>
      </c>
      <c r="T98" s="20" t="s">
        <v>14</v>
      </c>
      <c r="V98" s="16">
        <f t="shared" si="7"/>
        <v>89</v>
      </c>
      <c r="AE98" s="16" t="str">
        <f t="shared" si="8"/>
        <v>3.2.2 Neonatal mortality rate | Submitted by: David Sharrow, UNICEF (dsharrow@unicef.org)</v>
      </c>
    </row>
    <row r="99" spans="1:31" hidden="1" x14ac:dyDescent="0.45">
      <c r="A99" s="17"/>
      <c r="B99" s="17" t="str">
        <f t="shared" ref="B99:B119" si="12">C99&amp;I99</f>
        <v>3.2.2Chart</v>
      </c>
      <c r="C99" s="14" t="s">
        <v>377</v>
      </c>
      <c r="D99" s="14">
        <v>3</v>
      </c>
      <c r="E99" s="14" t="s">
        <v>866</v>
      </c>
      <c r="F99" s="19" t="s">
        <v>9</v>
      </c>
      <c r="G99" s="104" t="s">
        <v>792</v>
      </c>
      <c r="H99" s="104" t="s">
        <v>863</v>
      </c>
      <c r="I99" s="105" t="s">
        <v>785</v>
      </c>
      <c r="J99" s="106" t="s">
        <v>864</v>
      </c>
      <c r="K99" s="107">
        <v>44256</v>
      </c>
      <c r="L99" s="105" t="s">
        <v>867</v>
      </c>
      <c r="M99" s="108"/>
      <c r="N99" s="109"/>
      <c r="O99" s="109"/>
      <c r="P99" s="121"/>
      <c r="Q99" s="121"/>
      <c r="R99" s="20" t="str">
        <f>IF(ISBLANK(K99), "", CONCATENATE(LOWER(LEFT('Log table'!I99,1)),"_",C99,"_",T99,"_", TEXT(K99,"yyyy"),".",TEXT(K99,"mm"),".",TEXT(K99,"dd"),IF(OR(LEFT('Log table'!I99,1)="S",LEFT('Log table'!I99,1)="M"), ".docx", ".xlsx")))</f>
        <v>c_3.2.2_UNICEF_2021.03.01.xlsx</v>
      </c>
      <c r="S99" s="20" t="s">
        <v>865</v>
      </c>
      <c r="T99" s="20" t="s">
        <v>14</v>
      </c>
      <c r="V99" s="16">
        <f t="shared" si="7"/>
        <v>89</v>
      </c>
      <c r="AE99" s="16" t="str">
        <f t="shared" si="8"/>
        <v>3.2.2 Neonatal mortality rate | Submitted by: David Sharrow, UNICEF (dsharrow@unicef.org)</v>
      </c>
    </row>
    <row r="100" spans="1:31" hidden="1" x14ac:dyDescent="0.45">
      <c r="A100" s="17"/>
      <c r="B100" s="17" t="str">
        <f t="shared" si="12"/>
        <v>3.2.2Data</v>
      </c>
      <c r="C100" s="14" t="s">
        <v>377</v>
      </c>
      <c r="D100" s="14">
        <v>3</v>
      </c>
      <c r="E100" s="14" t="s">
        <v>866</v>
      </c>
      <c r="F100" s="19" t="s">
        <v>9</v>
      </c>
      <c r="G100" s="104" t="s">
        <v>792</v>
      </c>
      <c r="H100" s="104" t="s">
        <v>863</v>
      </c>
      <c r="I100" s="105" t="s">
        <v>786</v>
      </c>
      <c r="J100" s="106"/>
      <c r="K100" s="107"/>
      <c r="L100" s="105"/>
      <c r="M100" s="108" t="s">
        <v>3434</v>
      </c>
      <c r="N100" s="109"/>
      <c r="O100" s="109"/>
      <c r="P100" s="121"/>
      <c r="Q100" s="121"/>
      <c r="R100" s="20" t="str">
        <f>IF(ISBLANK(K100), "", CONCATENATE(LOWER(LEFT('Log table'!I100,1)),"_",C100,"_",T100,"_", TEXT(K100,"yyyy"),".",TEXT(K100,"mm"),".",TEXT(K100,"dd"),IF(OR(LEFT('Log table'!I100,1)="S",LEFT('Log table'!I100,1)="M"), ".docx", ".xlsx")))</f>
        <v/>
      </c>
      <c r="S100" s="20" t="str">
        <f t="shared" si="9"/>
        <v/>
      </c>
      <c r="T100" s="20" t="str">
        <f t="shared" si="10"/>
        <v/>
      </c>
      <c r="V100" s="16">
        <f t="shared" si="7"/>
        <v>58</v>
      </c>
      <c r="AE100" s="16" t="str">
        <f t="shared" si="8"/>
        <v>3.2.2 Neonatal mortality rate
Note: no data yet as of 3/25</v>
      </c>
    </row>
    <row r="101" spans="1:31" hidden="1" x14ac:dyDescent="0.45">
      <c r="A101" s="17"/>
      <c r="B101" s="17" t="str">
        <f t="shared" si="12"/>
        <v>3.3.1Storyline</v>
      </c>
      <c r="C101" s="14" t="s">
        <v>379</v>
      </c>
      <c r="D101" s="14">
        <v>3</v>
      </c>
      <c r="E101" s="14" t="s">
        <v>868</v>
      </c>
      <c r="F101" s="19" t="s">
        <v>9</v>
      </c>
      <c r="G101" s="104" t="s">
        <v>869</v>
      </c>
      <c r="H101" s="104" t="s">
        <v>870</v>
      </c>
      <c r="I101" s="105" t="s">
        <v>782</v>
      </c>
      <c r="J101" s="106" t="s">
        <v>871</v>
      </c>
      <c r="K101" s="107">
        <v>44263</v>
      </c>
      <c r="L101" s="105" t="s">
        <v>382</v>
      </c>
      <c r="M101" s="108"/>
      <c r="N101" s="109"/>
      <c r="O101" s="109"/>
      <c r="P101" s="121"/>
      <c r="Q101" s="121"/>
      <c r="R101" s="20" t="str">
        <f>IF(ISBLANK(K101), "", CONCATENATE(LOWER(LEFT('Log table'!I101,1)),"_",C101,"_",T101,"_", TEXT(K101,"yyyy"),".",TEXT(K101,"mm"),".",TEXT(K101,"dd"),IF(OR(LEFT('Log table'!I101,1)="S",LEFT('Log table'!I101,1)="M"), ".docx", ".xlsx")))</f>
        <v>s_3.3.1_UNAIDS_2021.03.08.docx</v>
      </c>
      <c r="S101" s="20" t="str">
        <f t="shared" si="9"/>
        <v>Juliana Daher</v>
      </c>
      <c r="T101" s="20" t="str">
        <f t="shared" si="10"/>
        <v>UNAIDS</v>
      </c>
      <c r="V101" s="16">
        <f t="shared" si="7"/>
        <v>157</v>
      </c>
      <c r="AE101" s="16" t="str">
        <f t="shared" si="8"/>
        <v>3.3.1 Number of new HIV infections per 1,000 uninfected population, by sex, age and key populations | Submitted by: Juliana Daher, UNAIDS (DaherJ@unaids.org)</v>
      </c>
    </row>
    <row r="102" spans="1:31" hidden="1" x14ac:dyDescent="0.45">
      <c r="A102" s="17"/>
      <c r="B102" s="17" t="str">
        <f t="shared" si="12"/>
        <v>3.3.1Chart</v>
      </c>
      <c r="C102" s="14" t="s">
        <v>379</v>
      </c>
      <c r="D102" s="14">
        <v>3</v>
      </c>
      <c r="E102" s="14" t="s">
        <v>868</v>
      </c>
      <c r="F102" s="19" t="s">
        <v>9</v>
      </c>
      <c r="G102" s="104" t="s">
        <v>869</v>
      </c>
      <c r="H102" s="104" t="s">
        <v>870</v>
      </c>
      <c r="I102" s="105" t="s">
        <v>785</v>
      </c>
      <c r="J102" s="106" t="s">
        <v>871</v>
      </c>
      <c r="K102" s="107">
        <v>44263</v>
      </c>
      <c r="L102" s="105" t="s">
        <v>382</v>
      </c>
      <c r="M102" s="108"/>
      <c r="N102" s="109"/>
      <c r="O102" s="109"/>
      <c r="P102" s="121"/>
      <c r="Q102" s="121"/>
      <c r="R102" s="20" t="str">
        <f>IF(ISBLANK(K102), "", CONCATENATE(LOWER(LEFT('Log table'!I102,1)),"_",C102,"_",T102,"_", TEXT(K102,"yyyy"),".",TEXT(K102,"mm"),".",TEXT(K102,"dd"),IF(OR(LEFT('Log table'!I102,1)="S",LEFT('Log table'!I102,1)="M"), ".docx", ".xlsx")))</f>
        <v>c_3.3.1_UNAIDS_2021.03.08.xlsx</v>
      </c>
      <c r="S102" s="20" t="str">
        <f t="shared" si="9"/>
        <v>Juliana Daher</v>
      </c>
      <c r="T102" s="20" t="str">
        <f t="shared" si="10"/>
        <v>UNAIDS</v>
      </c>
      <c r="V102" s="16">
        <f t="shared" si="7"/>
        <v>157</v>
      </c>
      <c r="AE102" s="16" t="str">
        <f t="shared" si="8"/>
        <v>3.3.1 Number of new HIV infections per 1,000 uninfected population, by sex, age and key populations | Submitted by: Juliana Daher, UNAIDS (DaherJ@unaids.org)</v>
      </c>
    </row>
    <row r="103" spans="1:31" hidden="1" x14ac:dyDescent="0.45">
      <c r="A103" s="17"/>
      <c r="B103" s="17" t="str">
        <f t="shared" si="12"/>
        <v>3.3.1Data</v>
      </c>
      <c r="C103" s="14" t="s">
        <v>379</v>
      </c>
      <c r="D103" s="14">
        <v>3</v>
      </c>
      <c r="E103" s="14" t="s">
        <v>868</v>
      </c>
      <c r="F103" s="19" t="s">
        <v>9</v>
      </c>
      <c r="G103" s="104" t="s">
        <v>869</v>
      </c>
      <c r="H103" s="104" t="s">
        <v>870</v>
      </c>
      <c r="I103" s="105" t="s">
        <v>786</v>
      </c>
      <c r="J103" s="106" t="s">
        <v>871</v>
      </c>
      <c r="K103" s="107">
        <v>44242</v>
      </c>
      <c r="L103" s="105" t="s">
        <v>382</v>
      </c>
      <c r="M103" s="108"/>
      <c r="N103" s="109"/>
      <c r="O103" s="109"/>
      <c r="P103" s="121"/>
      <c r="Q103" s="121"/>
      <c r="R103" s="20" t="str">
        <f>IF(ISBLANK(K103), "", CONCATENATE(LOWER(LEFT('Log table'!I103,1)),"_",C103,"_",T103,"_", TEXT(K103,"yyyy"),".",TEXT(K103,"mm"),".",TEXT(K103,"dd"),IF(OR(LEFT('Log table'!I103,1)="S",LEFT('Log table'!I103,1)="M"), ".docx", ".xlsx")))</f>
        <v>d_3.3.1_UNAIDS_2021.02.15.xlsx</v>
      </c>
      <c r="S103" s="20" t="str">
        <f>IF(ISBLANK($J103),"",IFERROR(VLOOKUP($J103,sender,3,FALSE),"new?"))</f>
        <v>Juliana Daher</v>
      </c>
      <c r="T103" s="20" t="str">
        <f>IF(ISBLANK($J103),"",IFERROR(VLOOKUP($J103,sender,5,FALSE),"new?"))</f>
        <v>UNAIDS</v>
      </c>
      <c r="V103" s="16">
        <f t="shared" si="7"/>
        <v>157</v>
      </c>
      <c r="AE103" s="16" t="str">
        <f t="shared" si="8"/>
        <v>3.3.1 Number of new HIV infections per 1,000 uninfected population, by sex, age and key populations | Submitted by: Juliana Daher, UNAIDS (DaherJ@unaids.org)</v>
      </c>
    </row>
    <row r="104" spans="1:31" hidden="1" x14ac:dyDescent="0.45">
      <c r="A104" s="17"/>
      <c r="B104" s="17" t="str">
        <f t="shared" si="12"/>
        <v>3.3.2Storyline</v>
      </c>
      <c r="C104" s="14" t="s">
        <v>383</v>
      </c>
      <c r="D104" s="14">
        <v>3</v>
      </c>
      <c r="E104" s="14" t="s">
        <v>872</v>
      </c>
      <c r="F104" s="19" t="s">
        <v>9</v>
      </c>
      <c r="G104" s="104" t="s">
        <v>856</v>
      </c>
      <c r="H104" s="104" t="s">
        <v>68</v>
      </c>
      <c r="I104" s="105" t="s">
        <v>782</v>
      </c>
      <c r="J104" s="106" t="s">
        <v>873</v>
      </c>
      <c r="K104" s="107">
        <v>44253</v>
      </c>
      <c r="L104" s="105" t="s">
        <v>384</v>
      </c>
      <c r="M104" s="108"/>
      <c r="N104" s="109"/>
      <c r="O104" s="109"/>
      <c r="P104" s="121"/>
      <c r="Q104" s="121"/>
      <c r="R104" s="20" t="str">
        <f>IF(ISBLANK(K104), "", CONCATENATE(LOWER(LEFT('Log table'!I104,1)),"_",C104,"_",T104,"_", TEXT(K104,"yyyy"),".",TEXT(K104,"mm"),".",TEXT(K104,"dd"),IF(OR(LEFT('Log table'!I104,1)="S",LEFT('Log table'!I104,1)="M"), ".docx", ".xlsx")))</f>
        <v>s_3.3.2_WHO_2021.02.26.docx</v>
      </c>
      <c r="S104" s="20" t="str">
        <f t="shared" si="9"/>
        <v>Philippe Glaziou</v>
      </c>
      <c r="T104" s="20" t="str">
        <f t="shared" si="10"/>
        <v>WHO</v>
      </c>
      <c r="V104" s="16">
        <f t="shared" si="7"/>
        <v>108</v>
      </c>
      <c r="AE104" s="16" t="str">
        <f t="shared" si="8"/>
        <v>3.3.2 Tuberculosis incidence per 100,000 population | Submitted by: Philippe Glaziou, WHO (GlaziouP@who.int)</v>
      </c>
    </row>
    <row r="105" spans="1:31" hidden="1" x14ac:dyDescent="0.45">
      <c r="A105" s="17"/>
      <c r="B105" s="17" t="str">
        <f t="shared" si="12"/>
        <v>3.3.2Chart</v>
      </c>
      <c r="C105" s="14" t="s">
        <v>383</v>
      </c>
      <c r="D105" s="14">
        <v>3</v>
      </c>
      <c r="E105" s="14" t="s">
        <v>872</v>
      </c>
      <c r="F105" s="19" t="s">
        <v>9</v>
      </c>
      <c r="G105" s="104" t="s">
        <v>856</v>
      </c>
      <c r="H105" s="104" t="s">
        <v>68</v>
      </c>
      <c r="I105" s="105" t="s">
        <v>785</v>
      </c>
      <c r="J105" s="106" t="s">
        <v>873</v>
      </c>
      <c r="K105" s="107">
        <v>44260</v>
      </c>
      <c r="L105" s="105" t="s">
        <v>384</v>
      </c>
      <c r="M105" s="108"/>
      <c r="N105" s="109"/>
      <c r="O105" s="109"/>
      <c r="P105" s="121"/>
      <c r="Q105" s="121"/>
      <c r="R105" s="20" t="str">
        <f>IF(ISBLANK(K105), "", CONCATENATE(LOWER(LEFT('Log table'!I105,1)),"_",C105,"_",T105,"_", TEXT(K105,"yyyy"),".",TEXT(K105,"mm"),".",TEXT(K105,"dd"),IF(OR(LEFT('Log table'!I105,1)="S",LEFT('Log table'!I105,1)="M"), ".docx", ".xlsx")))</f>
        <v>c_3.3.2_WHO_2021.03.05.xlsx</v>
      </c>
      <c r="S105" s="20" t="str">
        <f t="shared" si="9"/>
        <v>Philippe Glaziou</v>
      </c>
      <c r="T105" s="20" t="str">
        <f t="shared" si="10"/>
        <v>WHO</v>
      </c>
      <c r="V105" s="16">
        <f t="shared" si="7"/>
        <v>108</v>
      </c>
      <c r="AE105" s="16" t="str">
        <f t="shared" si="8"/>
        <v>3.3.2 Tuberculosis incidence per 100,000 population | Submitted by: Philippe Glaziou, WHO (GlaziouP@who.int)</v>
      </c>
    </row>
    <row r="106" spans="1:31" hidden="1" x14ac:dyDescent="0.45">
      <c r="A106" s="17"/>
      <c r="B106" s="17" t="str">
        <f t="shared" si="12"/>
        <v>3.3.2Data</v>
      </c>
      <c r="C106" s="14" t="s">
        <v>383</v>
      </c>
      <c r="D106" s="14">
        <v>3</v>
      </c>
      <c r="E106" s="14" t="s">
        <v>872</v>
      </c>
      <c r="F106" s="19" t="s">
        <v>9</v>
      </c>
      <c r="G106" s="104" t="s">
        <v>856</v>
      </c>
      <c r="H106" s="104" t="s">
        <v>68</v>
      </c>
      <c r="I106" s="105" t="s">
        <v>786</v>
      </c>
      <c r="J106" s="106" t="s">
        <v>874</v>
      </c>
      <c r="K106" s="107">
        <v>44200</v>
      </c>
      <c r="L106" s="105" t="s">
        <v>384</v>
      </c>
      <c r="M106" s="108"/>
      <c r="N106" s="109"/>
      <c r="O106" s="109"/>
      <c r="P106" s="121"/>
      <c r="Q106" s="121"/>
      <c r="R106" s="20" t="str">
        <f>IF(ISBLANK(K106), "", CONCATENATE(LOWER(LEFT('Log table'!I106,1)),"_",C106,"_",T106,"_", TEXT(K106,"yyyy"),".",TEXT(K106,"mm"),".",TEXT(K106,"dd"),IF(OR(LEFT('Log table'!I106,1)="S",LEFT('Log table'!I106,1)="M"), ".docx", ".xlsx")))</f>
        <v>d_3.3.2_WHO_2021.01.04.xlsx</v>
      </c>
      <c r="S106" s="20" t="str">
        <f t="shared" si="9"/>
        <v>Hazim Timimi</v>
      </c>
      <c r="T106" s="20" t="str">
        <f t="shared" si="10"/>
        <v>WHO</v>
      </c>
      <c r="V106" s="16">
        <f t="shared" si="7"/>
        <v>103</v>
      </c>
      <c r="AE106" s="16" t="str">
        <f t="shared" si="8"/>
        <v>3.3.2 Tuberculosis incidence per 100,000 population | Submitted by: Hazim Timimi, WHO (timimih@who.int)</v>
      </c>
    </row>
    <row r="107" spans="1:31" hidden="1" x14ac:dyDescent="0.45">
      <c r="A107" s="17"/>
      <c r="B107" s="17" t="str">
        <f t="shared" si="12"/>
        <v>3.3.3Storyline</v>
      </c>
      <c r="C107" s="14" t="s">
        <v>385</v>
      </c>
      <c r="D107" s="14">
        <v>3</v>
      </c>
      <c r="E107" s="14" t="s">
        <v>875</v>
      </c>
      <c r="F107" s="19" t="s">
        <v>9</v>
      </c>
      <c r="G107" s="104" t="s">
        <v>856</v>
      </c>
      <c r="H107" s="104" t="s">
        <v>68</v>
      </c>
      <c r="I107" s="105" t="s">
        <v>782</v>
      </c>
      <c r="J107" s="106" t="s">
        <v>876</v>
      </c>
      <c r="K107" s="107">
        <v>44257</v>
      </c>
      <c r="L107" s="105" t="s">
        <v>386</v>
      </c>
      <c r="M107" s="108"/>
      <c r="N107" s="109"/>
      <c r="O107" s="109"/>
      <c r="P107" s="121"/>
      <c r="Q107" s="121"/>
      <c r="R107" s="20" t="str">
        <f>IF(ISBLANK(K107), "", CONCATENATE(LOWER(LEFT('Log table'!I107,1)),"_",C107,"_",T107,"_", TEXT(K107,"yyyy"),".",TEXT(K107,"mm"),".",TEXT(K107,"dd"),IF(OR(LEFT('Log table'!I107,1)="S",LEFT('Log table'!I107,1)="M"), ".docx", ".xlsx")))</f>
        <v>s_3.3.3_WHO_2021.03.02.docx</v>
      </c>
      <c r="S107" s="20" t="str">
        <f t="shared" si="9"/>
        <v>John Aponte</v>
      </c>
      <c r="T107" s="20" t="str">
        <f t="shared" si="10"/>
        <v>WHO</v>
      </c>
      <c r="V107" s="16">
        <f t="shared" si="7"/>
        <v>95</v>
      </c>
      <c r="AE107" s="16" t="str">
        <f t="shared" si="8"/>
        <v>3.3.3 Malaria incidence per 1,000 population | Submitted by: John Aponte, WHO (apontej@who.int)</v>
      </c>
    </row>
    <row r="108" spans="1:31" hidden="1" x14ac:dyDescent="0.45">
      <c r="A108" s="17"/>
      <c r="B108" s="17" t="str">
        <f t="shared" si="12"/>
        <v>3.3.3Chart</v>
      </c>
      <c r="C108" s="14" t="s">
        <v>385</v>
      </c>
      <c r="D108" s="14">
        <v>3</v>
      </c>
      <c r="E108" s="14" t="s">
        <v>875</v>
      </c>
      <c r="F108" s="19" t="s">
        <v>9</v>
      </c>
      <c r="G108" s="104" t="s">
        <v>856</v>
      </c>
      <c r="H108" s="104" t="s">
        <v>68</v>
      </c>
      <c r="I108" s="105" t="s">
        <v>785</v>
      </c>
      <c r="J108" s="106" t="s">
        <v>876</v>
      </c>
      <c r="K108" s="107">
        <v>44257</v>
      </c>
      <c r="L108" s="105" t="s">
        <v>386</v>
      </c>
      <c r="M108" s="108"/>
      <c r="N108" s="109"/>
      <c r="O108" s="109"/>
      <c r="P108" s="121"/>
      <c r="Q108" s="121"/>
      <c r="R108" s="20" t="str">
        <f>IF(ISBLANK(K108), "", CONCATENATE(LOWER(LEFT('Log table'!I108,1)),"_",C108,"_",T108,"_", TEXT(K108,"yyyy"),".",TEXT(K108,"mm"),".",TEXT(K108,"dd"),IF(OR(LEFT('Log table'!I108,1)="S",LEFT('Log table'!I108,1)="M"), ".docx", ".xlsx")))</f>
        <v>c_3.3.3_WHO_2021.03.02.xlsx</v>
      </c>
      <c r="S108" s="20" t="str">
        <f t="shared" si="9"/>
        <v>John Aponte</v>
      </c>
      <c r="T108" s="20" t="str">
        <f t="shared" si="10"/>
        <v>WHO</v>
      </c>
      <c r="V108" s="16">
        <f t="shared" si="7"/>
        <v>95</v>
      </c>
      <c r="AE108" s="16" t="str">
        <f t="shared" si="8"/>
        <v>3.3.3 Malaria incidence per 1,000 population | Submitted by: John Aponte, WHO (apontej@who.int)</v>
      </c>
    </row>
    <row r="109" spans="1:31" hidden="1" x14ac:dyDescent="0.45">
      <c r="A109" s="17"/>
      <c r="B109" s="17" t="str">
        <f t="shared" si="12"/>
        <v>3.3.3Data</v>
      </c>
      <c r="C109" s="14" t="s">
        <v>385</v>
      </c>
      <c r="D109" s="14">
        <v>3</v>
      </c>
      <c r="E109" s="14" t="s">
        <v>875</v>
      </c>
      <c r="F109" s="19" t="s">
        <v>9</v>
      </c>
      <c r="G109" s="104" t="s">
        <v>856</v>
      </c>
      <c r="H109" s="104" t="s">
        <v>68</v>
      </c>
      <c r="I109" s="105" t="s">
        <v>786</v>
      </c>
      <c r="J109" s="106" t="s">
        <v>876</v>
      </c>
      <c r="K109" s="107">
        <v>44242</v>
      </c>
      <c r="L109" s="105" t="s">
        <v>386</v>
      </c>
      <c r="M109" s="108"/>
      <c r="N109" s="109"/>
      <c r="O109" s="109"/>
      <c r="P109" s="121"/>
      <c r="Q109" s="121"/>
      <c r="R109" s="20" t="str">
        <f>IF(ISBLANK(K109), "", CONCATENATE(LOWER(LEFT('Log table'!I109,1)),"_",C109,"_",T109,"_", TEXT(K109,"yyyy"),".",TEXT(K109,"mm"),".",TEXT(K109,"dd"),IF(OR(LEFT('Log table'!I109,1)="S",LEFT('Log table'!I109,1)="M"), ".docx", ".xlsx")))</f>
        <v>d_3.3.3_WHO_2021.02.15.xlsx</v>
      </c>
      <c r="S109" s="20" t="str">
        <f t="shared" si="9"/>
        <v>John Aponte</v>
      </c>
      <c r="T109" s="20" t="str">
        <f t="shared" si="10"/>
        <v>WHO</v>
      </c>
      <c r="V109" s="16">
        <f t="shared" si="7"/>
        <v>95</v>
      </c>
      <c r="AE109" s="16" t="str">
        <f t="shared" si="8"/>
        <v>3.3.3 Malaria incidence per 1,000 population | Submitted by: John Aponte, WHO (apontej@who.int)</v>
      </c>
    </row>
    <row r="110" spans="1:31" hidden="1" x14ac:dyDescent="0.45">
      <c r="A110" s="17"/>
      <c r="B110" s="17" t="str">
        <f t="shared" si="12"/>
        <v>3.3.4Storyline</v>
      </c>
      <c r="C110" s="14" t="s">
        <v>673</v>
      </c>
      <c r="D110" s="14">
        <v>3</v>
      </c>
      <c r="E110" s="14" t="s">
        <v>877</v>
      </c>
      <c r="F110" s="19" t="s">
        <v>9</v>
      </c>
      <c r="G110" s="104" t="s">
        <v>856</v>
      </c>
      <c r="H110" s="104" t="s">
        <v>68</v>
      </c>
      <c r="I110" s="105" t="s">
        <v>782</v>
      </c>
      <c r="J110" s="106"/>
      <c r="K110" s="107"/>
      <c r="L110" s="105"/>
      <c r="M110" s="108" t="s">
        <v>3440</v>
      </c>
      <c r="N110" s="109"/>
      <c r="O110" s="109"/>
      <c r="P110" s="121"/>
      <c r="Q110" s="121"/>
      <c r="R110" s="20" t="str">
        <f>IF(ISBLANK(K110), "", CONCATENATE(LOWER(LEFT('Log table'!I110,1)),"_",C110,"_",T110,"_", TEXT(K110,"yyyy"),".",TEXT(K110,"mm"),".",TEXT(K110,"dd"),IF(OR(LEFT('Log table'!I110,1)="S",LEFT('Log table'!I110,1)="M"), ".docx", ".xlsx")))</f>
        <v/>
      </c>
      <c r="S110" s="20" t="str">
        <f t="shared" si="9"/>
        <v/>
      </c>
      <c r="T110" s="20" t="str">
        <f t="shared" si="10"/>
        <v/>
      </c>
      <c r="V110" s="16">
        <f t="shared" si="7"/>
        <v>202</v>
      </c>
      <c r="AE110" s="16" t="str">
        <f t="shared" si="8"/>
        <v>3.3.4 Hepatitis B incidence per 100,000 population
Note: no storyline; 22/3: per Jessica, 3.3.4, 3.8.1, 3.a.1, 3.9.2 (possibly 3.b.3 as well) have no updated data; storyline will be the same as previous</v>
      </c>
    </row>
    <row r="111" spans="1:31" hidden="1" x14ac:dyDescent="0.45">
      <c r="A111" s="17"/>
      <c r="B111" s="17" t="str">
        <f t="shared" si="12"/>
        <v>3.3.4Chart</v>
      </c>
      <c r="C111" s="14" t="s">
        <v>673</v>
      </c>
      <c r="D111" s="14">
        <v>3</v>
      </c>
      <c r="E111" s="14" t="s">
        <v>877</v>
      </c>
      <c r="F111" s="19" t="s">
        <v>9</v>
      </c>
      <c r="G111" s="104" t="s">
        <v>856</v>
      </c>
      <c r="H111" s="104" t="s">
        <v>68</v>
      </c>
      <c r="I111" s="105" t="s">
        <v>785</v>
      </c>
      <c r="J111" s="106" t="s">
        <v>2786</v>
      </c>
      <c r="K111" s="107">
        <v>44316</v>
      </c>
      <c r="L111" s="105" t="s">
        <v>674</v>
      </c>
      <c r="M111" s="108"/>
      <c r="N111" s="109"/>
      <c r="O111" s="109"/>
      <c r="P111" s="121"/>
      <c r="Q111" s="121"/>
      <c r="R111" s="20" t="str">
        <f>IF(ISBLANK(K111), "", CONCATENATE(LOWER(LEFT('Log table'!I111,1)),"_",C111,"_",T111,"_", TEXT(K111,"yyyy"),".",TEXT(K111,"mm"),".",TEXT(K111,"dd"),IF(OR(LEFT('Log table'!I111,1)="S",LEFT('Log table'!I111,1)="M"), ".docx", ".xlsx")))</f>
        <v>c_3.3.4_WHO_2021.04.30.xlsx</v>
      </c>
      <c r="S111" s="20" t="str">
        <f t="shared" si="9"/>
        <v>Ximena Riveros</v>
      </c>
      <c r="T111" s="20" t="str">
        <f t="shared" si="10"/>
        <v>WHO</v>
      </c>
      <c r="V111" s="16">
        <f t="shared" si="7"/>
        <v>104</v>
      </c>
      <c r="AE111" s="16" t="str">
        <f t="shared" si="8"/>
        <v>3.3.4 Hepatitis B incidence per 100,000 population | Submitted by: Ximena Riveros, WHO (lauriex@who.int)</v>
      </c>
    </row>
    <row r="112" spans="1:31" hidden="1" x14ac:dyDescent="0.45">
      <c r="A112" s="17"/>
      <c r="B112" s="17" t="str">
        <f t="shared" si="12"/>
        <v>3.3.4Data</v>
      </c>
      <c r="C112" s="14" t="s">
        <v>673</v>
      </c>
      <c r="D112" s="14">
        <v>3</v>
      </c>
      <c r="E112" s="14" t="s">
        <v>877</v>
      </c>
      <c r="F112" s="19" t="s">
        <v>9</v>
      </c>
      <c r="G112" s="104" t="s">
        <v>856</v>
      </c>
      <c r="H112" s="104" t="s">
        <v>68</v>
      </c>
      <c r="I112" s="105" t="s">
        <v>786</v>
      </c>
      <c r="J112" s="106" t="s">
        <v>2786</v>
      </c>
      <c r="K112" s="107">
        <v>44316</v>
      </c>
      <c r="L112" s="105" t="s">
        <v>674</v>
      </c>
      <c r="M112" s="108" t="s">
        <v>3379</v>
      </c>
      <c r="N112" s="109"/>
      <c r="O112" s="109"/>
      <c r="P112" s="121"/>
      <c r="Q112" s="121"/>
      <c r="R112" s="20" t="str">
        <f>IF(ISBLANK(K112), "", CONCATENATE(LOWER(LEFT('Log table'!I112,1)),"_",C112,"_",T112,"_", TEXT(K112,"yyyy"),".",TEXT(K112,"mm"),".",TEXT(K112,"dd"),IF(OR(LEFT('Log table'!I112,1)="S",LEFT('Log table'!I112,1)="M"), ".docx", ".xlsx")))</f>
        <v>d_3.3.4_WHO_2021.04.30.xlsx</v>
      </c>
      <c r="S112" s="20" t="str">
        <f t="shared" si="9"/>
        <v>Ximena Riveros</v>
      </c>
      <c r="T112" s="20" t="str">
        <f t="shared" si="10"/>
        <v>WHO</v>
      </c>
      <c r="V112" s="16">
        <f t="shared" si="7"/>
        <v>242</v>
      </c>
      <c r="AE112" s="16" t="str">
        <f t="shared" si="8"/>
        <v>3.3.4 Hepatitis B incidence per 100,000 population | Submitted by: Ximena Riveros, WHO (lauriex@who.int)
Note: 22/3: per Jessica, 3.3.4, 3.8.1, 3.a.1, 3.9.2 (possibly 3.b.3 as well) have no updated data; storyline will be the same as previous</v>
      </c>
    </row>
    <row r="113" spans="1:31" hidden="1" x14ac:dyDescent="0.45">
      <c r="A113" s="17"/>
      <c r="B113" s="17" t="str">
        <f t="shared" si="12"/>
        <v>3.3.5Storyline</v>
      </c>
      <c r="C113" s="14" t="s">
        <v>389</v>
      </c>
      <c r="D113" s="14">
        <v>3</v>
      </c>
      <c r="E113" s="14" t="s">
        <v>878</v>
      </c>
      <c r="F113" s="19" t="s">
        <v>9</v>
      </c>
      <c r="G113" s="104" t="s">
        <v>856</v>
      </c>
      <c r="H113" s="104" t="s">
        <v>68</v>
      </c>
      <c r="I113" s="105" t="s">
        <v>782</v>
      </c>
      <c r="J113" s="106" t="s">
        <v>879</v>
      </c>
      <c r="K113" s="107">
        <v>44238</v>
      </c>
      <c r="L113" s="105" t="s">
        <v>390</v>
      </c>
      <c r="M113" s="108"/>
      <c r="N113" s="109"/>
      <c r="O113" s="109"/>
      <c r="P113" s="121"/>
      <c r="Q113" s="121"/>
      <c r="R113" s="20" t="str">
        <f>IF(ISBLANK(K113), "", CONCATENATE(LOWER(LEFT('Log table'!I113,1)),"_",C113,"_",T113,"_", TEXT(K113,"yyyy"),".",TEXT(K113,"mm"),".",TEXT(K113,"dd"),IF(OR(LEFT('Log table'!I113,1)="S",LEFT('Log table'!I113,1)="M"), ".docx", ".xlsx")))</f>
        <v>s_3.3.5_WHO_2021.02.11.docx</v>
      </c>
      <c r="S113" s="20" t="str">
        <f t="shared" si="9"/>
        <v>Alexei Mikhailov</v>
      </c>
      <c r="T113" s="20" t="str">
        <f t="shared" si="10"/>
        <v>WHO</v>
      </c>
      <c r="V113" s="16">
        <f t="shared" si="7"/>
        <v>141</v>
      </c>
      <c r="AE113" s="16" t="str">
        <f t="shared" si="8"/>
        <v>3.3.5 Number of people requiring interventions against neglected tropical diseases | Submitted by: Alexei Mikhailov, WHO (mikhailova@who.int)</v>
      </c>
    </row>
    <row r="114" spans="1:31" hidden="1" x14ac:dyDescent="0.45">
      <c r="A114" s="17"/>
      <c r="B114" s="17" t="str">
        <f t="shared" si="12"/>
        <v>3.3.5Chart</v>
      </c>
      <c r="C114" s="14" t="s">
        <v>389</v>
      </c>
      <c r="D114" s="14">
        <v>3</v>
      </c>
      <c r="E114" s="14" t="s">
        <v>878</v>
      </c>
      <c r="F114" s="19" t="s">
        <v>9</v>
      </c>
      <c r="G114" s="104" t="s">
        <v>856</v>
      </c>
      <c r="H114" s="104" t="s">
        <v>68</v>
      </c>
      <c r="I114" s="105" t="s">
        <v>785</v>
      </c>
      <c r="J114" s="106" t="s">
        <v>879</v>
      </c>
      <c r="K114" s="107">
        <v>44238</v>
      </c>
      <c r="L114" s="105" t="s">
        <v>390</v>
      </c>
      <c r="M114" s="108"/>
      <c r="N114" s="109"/>
      <c r="O114" s="109"/>
      <c r="P114" s="121"/>
      <c r="Q114" s="121"/>
      <c r="R114" s="20" t="str">
        <f>IF(ISBLANK(K114), "", CONCATENATE(LOWER(LEFT('Log table'!I114,1)),"_",C114,"_",T114,"_", TEXT(K114,"yyyy"),".",TEXT(K114,"mm"),".",TEXT(K114,"dd"),IF(OR(LEFT('Log table'!I114,1)="S",LEFT('Log table'!I114,1)="M"), ".docx", ".xlsx")))</f>
        <v>c_3.3.5_WHO_2021.02.11.xlsx</v>
      </c>
      <c r="S114" s="20" t="str">
        <f t="shared" si="9"/>
        <v>Alexei Mikhailov</v>
      </c>
      <c r="T114" s="20" t="str">
        <f t="shared" si="10"/>
        <v>WHO</v>
      </c>
      <c r="V114" s="16">
        <f t="shared" si="7"/>
        <v>141</v>
      </c>
      <c r="AE114" s="16" t="str">
        <f t="shared" si="8"/>
        <v>3.3.5 Number of people requiring interventions against neglected tropical diseases | Submitted by: Alexei Mikhailov, WHO (mikhailova@who.int)</v>
      </c>
    </row>
    <row r="115" spans="1:31" hidden="1" x14ac:dyDescent="0.45">
      <c r="A115" s="17"/>
      <c r="B115" s="17" t="str">
        <f t="shared" si="12"/>
        <v>3.3.5Data</v>
      </c>
      <c r="C115" s="14" t="s">
        <v>389</v>
      </c>
      <c r="D115" s="14">
        <v>3</v>
      </c>
      <c r="E115" s="14" t="s">
        <v>878</v>
      </c>
      <c r="F115" s="19" t="s">
        <v>9</v>
      </c>
      <c r="G115" s="104" t="s">
        <v>856</v>
      </c>
      <c r="H115" s="104" t="s">
        <v>68</v>
      </c>
      <c r="I115" s="105" t="s">
        <v>786</v>
      </c>
      <c r="J115" s="106" t="s">
        <v>879</v>
      </c>
      <c r="K115" s="107">
        <v>44238</v>
      </c>
      <c r="L115" s="105" t="s">
        <v>390</v>
      </c>
      <c r="M115" s="108"/>
      <c r="N115" s="109"/>
      <c r="O115" s="109"/>
      <c r="P115" s="121"/>
      <c r="Q115" s="121"/>
      <c r="R115" s="20" t="str">
        <f>IF(ISBLANK(K115), "", CONCATENATE(LOWER(LEFT('Log table'!I115,1)),"_",C115,"_",T115,"_", TEXT(K115,"yyyy"),".",TEXT(K115,"mm"),".",TEXT(K115,"dd"),IF(OR(LEFT('Log table'!I115,1)="S",LEFT('Log table'!I115,1)="M"), ".docx", ".xlsx")))</f>
        <v>d_3.3.5_WHO_2021.02.11.xlsx</v>
      </c>
      <c r="S115" s="20" t="str">
        <f t="shared" si="9"/>
        <v>Alexei Mikhailov</v>
      </c>
      <c r="T115" s="20" t="str">
        <f t="shared" si="10"/>
        <v>WHO</v>
      </c>
      <c r="V115" s="16">
        <f t="shared" si="7"/>
        <v>141</v>
      </c>
      <c r="AE115" s="16" t="str">
        <f t="shared" si="8"/>
        <v>3.3.5 Number of people requiring interventions against neglected tropical diseases | Submitted by: Alexei Mikhailov, WHO (mikhailova@who.int)</v>
      </c>
    </row>
    <row r="116" spans="1:31" hidden="1" x14ac:dyDescent="0.45">
      <c r="A116" s="17"/>
      <c r="B116" s="17" t="str">
        <f t="shared" si="12"/>
        <v>3.4.1Storyline</v>
      </c>
      <c r="C116" s="14" t="s">
        <v>675</v>
      </c>
      <c r="D116" s="14">
        <v>3</v>
      </c>
      <c r="E116" s="14" t="s">
        <v>880</v>
      </c>
      <c r="F116" s="19" t="s">
        <v>9</v>
      </c>
      <c r="G116" s="104" t="s">
        <v>856</v>
      </c>
      <c r="H116" s="104" t="s">
        <v>68</v>
      </c>
      <c r="I116" s="105" t="s">
        <v>782</v>
      </c>
      <c r="J116" s="106" t="s">
        <v>1955</v>
      </c>
      <c r="K116" s="107">
        <v>44285</v>
      </c>
      <c r="L116" s="105" t="s">
        <v>882</v>
      </c>
      <c r="M116" s="108"/>
      <c r="N116" s="109"/>
      <c r="O116" s="109"/>
      <c r="P116" s="121"/>
      <c r="Q116" s="121"/>
      <c r="R116" s="20" t="str">
        <f>IF(ISBLANK(K116), "", CONCATENATE(LOWER(LEFT('Log table'!I116,1)),"_",C116,"_",T116,"_", TEXT(K116,"yyyy"),".",TEXT(K116,"mm"),".",TEXT(K116,"dd"),IF(OR(LEFT('Log table'!I116,1)="S",LEFT('Log table'!I116,1)="M"), ".docx", ".xlsx")))</f>
        <v>s_3.4.1_WHO_2021.03.30.docx</v>
      </c>
      <c r="S116" s="20" t="str">
        <f t="shared" si="9"/>
        <v>Annet Mahanani</v>
      </c>
      <c r="T116" s="20" t="str">
        <f t="shared" si="10"/>
        <v>WHO</v>
      </c>
      <c r="V116" s="16">
        <f t="shared" si="7"/>
        <v>162</v>
      </c>
      <c r="AE116" s="16" t="str">
        <f t="shared" si="8"/>
        <v>3.4.1 Mortality rate attributed to cardiovascular disease, cancer, diabetes or chronic respiratory disease | Submitted by: Annet Mahanani, WHO (mahananiw@who.int)</v>
      </c>
    </row>
    <row r="117" spans="1:31" hidden="1" x14ac:dyDescent="0.45">
      <c r="A117" s="17"/>
      <c r="B117" s="17" t="str">
        <f t="shared" si="12"/>
        <v>3.4.1Chart</v>
      </c>
      <c r="C117" s="14" t="s">
        <v>675</v>
      </c>
      <c r="D117" s="14">
        <v>3</v>
      </c>
      <c r="E117" s="14" t="s">
        <v>880</v>
      </c>
      <c r="F117" s="19" t="s">
        <v>9</v>
      </c>
      <c r="G117" s="104" t="s">
        <v>856</v>
      </c>
      <c r="H117" s="104" t="s">
        <v>68</v>
      </c>
      <c r="I117" s="105" t="s">
        <v>785</v>
      </c>
      <c r="J117" s="106" t="s">
        <v>1955</v>
      </c>
      <c r="K117" s="107">
        <v>44285</v>
      </c>
      <c r="L117" s="105" t="s">
        <v>882</v>
      </c>
      <c r="M117" s="108"/>
      <c r="N117" s="109"/>
      <c r="O117" s="109"/>
      <c r="P117" s="121"/>
      <c r="Q117" s="121"/>
      <c r="R117" s="20" t="str">
        <f>IF(ISBLANK(K117), "", CONCATENATE(LOWER(LEFT('Log table'!I117,1)),"_",C117,"_",T117,"_", TEXT(K117,"yyyy"),".",TEXT(K117,"mm"),".",TEXT(K117,"dd"),IF(OR(LEFT('Log table'!I117,1)="S",LEFT('Log table'!I117,1)="M"), ".docx", ".xlsx")))</f>
        <v>c_3.4.1_WHO_2021.03.30.xlsx</v>
      </c>
      <c r="S117" s="20" t="str">
        <f t="shared" si="9"/>
        <v>Annet Mahanani</v>
      </c>
      <c r="T117" s="20" t="str">
        <f t="shared" si="10"/>
        <v>WHO</v>
      </c>
      <c r="V117" s="16">
        <f t="shared" si="7"/>
        <v>162</v>
      </c>
      <c r="AE117" s="16" t="str">
        <f t="shared" si="8"/>
        <v>3.4.1 Mortality rate attributed to cardiovascular disease, cancer, diabetes or chronic respiratory disease | Submitted by: Annet Mahanani, WHO (mahananiw@who.int)</v>
      </c>
    </row>
    <row r="118" spans="1:31" hidden="1" x14ac:dyDescent="0.45">
      <c r="A118" s="17"/>
      <c r="B118" s="17" t="str">
        <f t="shared" si="12"/>
        <v>3.4.1Data</v>
      </c>
      <c r="C118" s="14" t="s">
        <v>675</v>
      </c>
      <c r="D118" s="14">
        <v>3</v>
      </c>
      <c r="E118" s="14" t="s">
        <v>880</v>
      </c>
      <c r="F118" s="19" t="s">
        <v>9</v>
      </c>
      <c r="G118" s="104" t="s">
        <v>856</v>
      </c>
      <c r="H118" s="104" t="s">
        <v>68</v>
      </c>
      <c r="I118" s="105" t="s">
        <v>786</v>
      </c>
      <c r="J118" s="106" t="s">
        <v>881</v>
      </c>
      <c r="K118" s="107">
        <v>44243</v>
      </c>
      <c r="L118" s="105" t="s">
        <v>882</v>
      </c>
      <c r="M118" s="108"/>
      <c r="N118" s="109"/>
      <c r="O118" s="109"/>
      <c r="P118" s="121"/>
      <c r="Q118" s="121"/>
      <c r="R118" s="20" t="s">
        <v>883</v>
      </c>
      <c r="S118" s="20" t="str">
        <f t="shared" si="9"/>
        <v>Jessica Chi Ying Ho</v>
      </c>
      <c r="T118" s="20" t="str">
        <f t="shared" si="10"/>
        <v>WHO</v>
      </c>
      <c r="V118" s="16">
        <f t="shared" si="7"/>
        <v>161</v>
      </c>
      <c r="AE118" s="16" t="str">
        <f t="shared" si="8"/>
        <v>3.4.1 Mortality rate attributed to cardiovascular disease, cancer, diabetes or chronic respiratory disease | Submitted by: Jessica Chi Ying Ho, WHO (hoj@who.int)</v>
      </c>
    </row>
    <row r="119" spans="1:31" hidden="1" x14ac:dyDescent="0.45">
      <c r="A119" s="17"/>
      <c r="B119" s="17" t="str">
        <f t="shared" si="12"/>
        <v>3.4.2Storyline</v>
      </c>
      <c r="C119" s="14" t="s">
        <v>391</v>
      </c>
      <c r="D119" s="14">
        <v>3</v>
      </c>
      <c r="E119" s="14" t="s">
        <v>884</v>
      </c>
      <c r="F119" s="19" t="s">
        <v>9</v>
      </c>
      <c r="G119" s="104" t="s">
        <v>856</v>
      </c>
      <c r="H119" s="104" t="s">
        <v>68</v>
      </c>
      <c r="I119" s="105" t="s">
        <v>782</v>
      </c>
      <c r="J119" s="106" t="s">
        <v>888</v>
      </c>
      <c r="K119" s="107">
        <v>44277</v>
      </c>
      <c r="L119" s="105" t="s">
        <v>392</v>
      </c>
      <c r="M119" s="108" t="s">
        <v>3380</v>
      </c>
      <c r="N119" s="109"/>
      <c r="O119" s="109"/>
      <c r="P119" s="121"/>
      <c r="Q119" s="121"/>
      <c r="R119" s="20" t="str">
        <f>IF(ISBLANK(K119), "", CONCATENATE(LOWER(LEFT('Log table'!I119,1)),"_",C119,"_",T119,"_", TEXT(K119,"yyyy"),".",TEXT(K119,"mm"),".",TEXT(K119,"dd"),IF(OR(LEFT('Log table'!I119,1)="S",LEFT('Log table'!I119,1)="M"), ".docx", ".xlsx")))</f>
        <v>s_3.4.2_WHO_2021.03.22.docx</v>
      </c>
      <c r="S119" s="20" t="str">
        <f t="shared" si="9"/>
        <v>Alexandra Fleischmann</v>
      </c>
      <c r="T119" s="20" t="str">
        <f t="shared" si="10"/>
        <v>WHO</v>
      </c>
      <c r="V119" s="16">
        <f t="shared" si="7"/>
        <v>111</v>
      </c>
      <c r="AE119" s="16" t="str">
        <f t="shared" si="8"/>
        <v>3.4.2 Suicide mortality rate | Submitted by: Alexandra Fleischmann, WHO (fleischmanna@who.int)
Note: added 3/22</v>
      </c>
    </row>
    <row r="120" spans="1:31" hidden="1" x14ac:dyDescent="0.45">
      <c r="A120" s="17"/>
      <c r="B120" s="17" t="str">
        <f t="shared" ref="B120:B183" si="13">C120&amp;I120</f>
        <v>3.4.2Chart</v>
      </c>
      <c r="C120" s="14" t="s">
        <v>391</v>
      </c>
      <c r="D120" s="14">
        <v>3</v>
      </c>
      <c r="E120" s="14" t="s">
        <v>884</v>
      </c>
      <c r="F120" s="19" t="s">
        <v>9</v>
      </c>
      <c r="G120" s="104" t="s">
        <v>856</v>
      </c>
      <c r="H120" s="104" t="s">
        <v>68</v>
      </c>
      <c r="I120" s="105" t="s">
        <v>785</v>
      </c>
      <c r="J120" s="106" t="s">
        <v>888</v>
      </c>
      <c r="K120" s="107">
        <v>44278</v>
      </c>
      <c r="L120" s="105" t="s">
        <v>392</v>
      </c>
      <c r="M120" s="108" t="s">
        <v>3397</v>
      </c>
      <c r="N120" s="109"/>
      <c r="O120" s="109"/>
      <c r="P120" s="121"/>
      <c r="Q120" s="121"/>
      <c r="R120" s="20" t="str">
        <f>IF(ISBLANK(K120), "", CONCATENATE(LOWER(LEFT('Log table'!I120,1)),"_",C120,"_",T120,"_", TEXT(K120,"yyyy"),".",TEXT(K120,"mm"),".",TEXT(K120,"dd"),IF(OR(LEFT('Log table'!I120,1)="S",LEFT('Log table'!I120,1)="M"), ".docx", ".xlsx")))</f>
        <v>c_3.4.2_WHO_2021.03.23.xlsx</v>
      </c>
      <c r="S120" s="20" t="str">
        <f t="shared" si="9"/>
        <v>Alexandra Fleischmann</v>
      </c>
      <c r="T120" s="20" t="str">
        <f t="shared" si="10"/>
        <v>WHO</v>
      </c>
      <c r="V120" s="16">
        <f t="shared" si="7"/>
        <v>111</v>
      </c>
      <c r="AE120" s="16" t="str">
        <f t="shared" si="8"/>
        <v>3.4.2 Suicide mortality rate | Submitted by: Alexandra Fleischmann, WHO (fleischmanna@who.int)
Note: added 3/23</v>
      </c>
    </row>
    <row r="121" spans="1:31" hidden="1" x14ac:dyDescent="0.45">
      <c r="A121" s="17"/>
      <c r="B121" s="17" t="str">
        <f t="shared" si="13"/>
        <v>3.4.2Data</v>
      </c>
      <c r="C121" s="14" t="s">
        <v>391</v>
      </c>
      <c r="D121" s="14">
        <v>3</v>
      </c>
      <c r="E121" s="14" t="s">
        <v>884</v>
      </c>
      <c r="F121" s="19" t="s">
        <v>9</v>
      </c>
      <c r="G121" s="104" t="s">
        <v>856</v>
      </c>
      <c r="H121" s="104" t="s">
        <v>68</v>
      </c>
      <c r="I121" s="105" t="s">
        <v>786</v>
      </c>
      <c r="J121" s="106" t="s">
        <v>881</v>
      </c>
      <c r="K121" s="107">
        <v>44242</v>
      </c>
      <c r="L121" s="105" t="s">
        <v>392</v>
      </c>
      <c r="M121" s="108"/>
      <c r="N121" s="109"/>
      <c r="O121" s="109"/>
      <c r="P121" s="121"/>
      <c r="Q121" s="121"/>
      <c r="R121" s="20" t="str">
        <f>IF(ISBLANK(K121), "", CONCATENATE(LOWER(LEFT('Log table'!I121,1)),"_",C121,"_",T121,"_", TEXT(K121,"yyyy"),".",TEXT(K121,"mm"),".",TEXT(K121,"dd"),IF(OR(LEFT('Log table'!I121,1)="S",LEFT('Log table'!I121,1)="M"), ".docx", ".xlsx")))</f>
        <v>d_3.4.2_WHO_2021.02.15.xlsx</v>
      </c>
      <c r="S121" s="20" t="str">
        <f t="shared" si="9"/>
        <v>Jessica Chi Ying Ho</v>
      </c>
      <c r="T121" s="20" t="str">
        <f t="shared" si="10"/>
        <v>WHO</v>
      </c>
      <c r="V121" s="16">
        <f t="shared" si="7"/>
        <v>83</v>
      </c>
      <c r="AE121" s="16" t="str">
        <f t="shared" si="8"/>
        <v>3.4.2 Suicide mortality rate | Submitted by: Jessica Chi Ying Ho, WHO (hoj@who.int)</v>
      </c>
    </row>
    <row r="122" spans="1:31" hidden="1" x14ac:dyDescent="0.45">
      <c r="A122" s="17"/>
      <c r="B122" s="17" t="str">
        <f t="shared" si="13"/>
        <v>3.5.1Storyline</v>
      </c>
      <c r="C122" s="14" t="s">
        <v>676</v>
      </c>
      <c r="D122" s="14">
        <v>3</v>
      </c>
      <c r="E122" s="14" t="s">
        <v>885</v>
      </c>
      <c r="F122" s="19" t="s">
        <v>17</v>
      </c>
      <c r="G122" s="104" t="s">
        <v>886</v>
      </c>
      <c r="H122" s="104" t="s">
        <v>68</v>
      </c>
      <c r="I122" s="105" t="s">
        <v>782</v>
      </c>
      <c r="J122" s="106"/>
      <c r="K122" s="107"/>
      <c r="L122" s="105"/>
      <c r="M122" s="108" t="s">
        <v>3441</v>
      </c>
      <c r="N122" s="109"/>
      <c r="O122" s="109"/>
      <c r="P122" s="121"/>
      <c r="Q122" s="121"/>
      <c r="R122" s="20" t="str">
        <f>IF(ISBLANK(K122), "", CONCATENATE(LOWER(LEFT('Log table'!I122,1)),"_",C122,"_",T122,"_", TEXT(K122,"yyyy"),".",TEXT(K122,"mm"),".",TEXT(K122,"dd"),IF(OR(LEFT('Log table'!I122,1)="S",LEFT('Log table'!I122,1)="M"), ".docx", ".xlsx")))</f>
        <v/>
      </c>
      <c r="S122" s="20" t="str">
        <f t="shared" si="9"/>
        <v/>
      </c>
      <c r="T122" s="20" t="str">
        <f t="shared" si="10"/>
        <v/>
      </c>
      <c r="V122" s="16">
        <f t="shared" si="7"/>
        <v>305</v>
      </c>
      <c r="AE122" s="16" t="str">
        <f t="shared" si="8"/>
        <v>3.5.1 Coverage of treatment interventions (pharmacological, psychosocial and rehabilitation and aftercare services) for substance use disorders
Note: no storyline; 22/3: per Jessica, 3.5.1 will have new estimates in the summer of 2021, and at the moment doesn’t have any data to report, hence no storyline</v>
      </c>
    </row>
    <row r="123" spans="1:31" hidden="1" x14ac:dyDescent="0.45">
      <c r="A123" s="17"/>
      <c r="B123" s="17" t="str">
        <f t="shared" si="13"/>
        <v>3.5.1Chart</v>
      </c>
      <c r="C123" s="14" t="s">
        <v>676</v>
      </c>
      <c r="D123" s="14">
        <v>3</v>
      </c>
      <c r="E123" s="14" t="s">
        <v>885</v>
      </c>
      <c r="F123" s="19" t="s">
        <v>17</v>
      </c>
      <c r="G123" s="104" t="s">
        <v>886</v>
      </c>
      <c r="H123" s="104" t="s">
        <v>68</v>
      </c>
      <c r="I123" s="105" t="s">
        <v>785</v>
      </c>
      <c r="J123" s="106"/>
      <c r="K123" s="107"/>
      <c r="L123" s="105"/>
      <c r="M123" s="108"/>
      <c r="N123" s="109"/>
      <c r="O123" s="109"/>
      <c r="P123" s="121"/>
      <c r="Q123" s="121"/>
      <c r="R123" s="20" t="str">
        <f>IF(ISBLANK(K123), "", CONCATENATE(LOWER(LEFT('Log table'!I123,1)),"_",C123,"_",T123,"_", TEXT(K123,"yyyy"),".",TEXT(K123,"mm"),".",TEXT(K123,"dd"),IF(OR(LEFT('Log table'!I123,1)="S",LEFT('Log table'!I123,1)="M"), ".docx", ".xlsx")))</f>
        <v/>
      </c>
      <c r="S123" s="20" t="str">
        <f t="shared" si="9"/>
        <v/>
      </c>
      <c r="T123" s="20" t="str">
        <f t="shared" si="10"/>
        <v/>
      </c>
      <c r="V123" s="16">
        <f t="shared" si="7"/>
        <v>162</v>
      </c>
      <c r="AE123" s="16" t="str">
        <f t="shared" si="8"/>
        <v>3.5.1 Coverage of treatment interventions (pharmacological, psychosocial and rehabilitation and aftercare services) for substance use disorders
Note: to follow up</v>
      </c>
    </row>
    <row r="124" spans="1:31" hidden="1" x14ac:dyDescent="0.45">
      <c r="A124" s="17"/>
      <c r="B124" s="17" t="str">
        <f t="shared" si="13"/>
        <v>3.5.1Data</v>
      </c>
      <c r="C124" s="14" t="s">
        <v>676</v>
      </c>
      <c r="D124" s="14">
        <v>3</v>
      </c>
      <c r="E124" s="14" t="s">
        <v>885</v>
      </c>
      <c r="F124" s="19" t="s">
        <v>17</v>
      </c>
      <c r="G124" s="104" t="s">
        <v>886</v>
      </c>
      <c r="H124" s="104" t="s">
        <v>68</v>
      </c>
      <c r="I124" s="105" t="s">
        <v>786</v>
      </c>
      <c r="J124" s="106" t="s">
        <v>3413</v>
      </c>
      <c r="K124" s="107">
        <v>44270</v>
      </c>
      <c r="L124" s="105" t="s">
        <v>3414</v>
      </c>
      <c r="M124" s="108"/>
      <c r="N124" s="109"/>
      <c r="O124" s="109"/>
      <c r="P124" s="121"/>
      <c r="Q124" s="121"/>
      <c r="R124" s="20" t="str">
        <f>IF(ISBLANK(K124), "", CONCATENATE(LOWER(LEFT('Log table'!I124,1)),"_",C124,"_",T124,"_", TEXT(K124,"yyyy"),".",TEXT(K124,"mm"),".",TEXT(K124,"dd"),IF(OR(LEFT('Log table'!I124,1)="S",LEFT('Log table'!I124,1)="M"), ".docx", ".xlsx")))</f>
        <v>d_3.5.1_WHO_2021.03.15.xlsx</v>
      </c>
      <c r="S124" s="20" t="str">
        <f t="shared" si="9"/>
        <v>new?</v>
      </c>
      <c r="T124" s="20" t="s">
        <v>82</v>
      </c>
      <c r="V124" s="16">
        <f t="shared" si="7"/>
        <v>191</v>
      </c>
      <c r="AE124" s="16" t="str">
        <f t="shared" si="8"/>
        <v>3.5.1 Coverage of treatment interventions (pharmacological, psychosocial and rehabilitation and aftercare services) for substance use disorders | Submitted by: new?, WHO (krupchankad@who.int)</v>
      </c>
    </row>
    <row r="125" spans="1:31" hidden="1" x14ac:dyDescent="0.45">
      <c r="A125" s="17"/>
      <c r="B125" s="17" t="str">
        <f t="shared" si="13"/>
        <v>3.5.2Storyline</v>
      </c>
      <c r="C125" s="14" t="s">
        <v>393</v>
      </c>
      <c r="D125" s="14">
        <v>3</v>
      </c>
      <c r="E125" s="14" t="s">
        <v>887</v>
      </c>
      <c r="F125" s="19" t="s">
        <v>9</v>
      </c>
      <c r="G125" s="104" t="s">
        <v>856</v>
      </c>
      <c r="H125" s="104" t="s">
        <v>68</v>
      </c>
      <c r="I125" s="105" t="s">
        <v>782</v>
      </c>
      <c r="J125" s="106" t="s">
        <v>888</v>
      </c>
      <c r="K125" s="107">
        <v>44271</v>
      </c>
      <c r="L125" s="105" t="s">
        <v>394</v>
      </c>
      <c r="M125" s="108"/>
      <c r="N125" s="109"/>
      <c r="O125" s="109"/>
      <c r="P125" s="121"/>
      <c r="Q125" s="121"/>
      <c r="R125" s="20" t="str">
        <f>IF(ISBLANK(K125), "", CONCATENATE(LOWER(LEFT('Log table'!I125,1)),"_",C125,"_",T125,"_", TEXT(K125,"yyyy"),".",TEXT(K125,"mm"),".",TEXT(K125,"dd"),IF(OR(LEFT('Log table'!I125,1)="S",LEFT('Log table'!I125,1)="M"), ".docx", ".xlsx")))</f>
        <v>s_3.5.2_WHO_2021.03.16.docx</v>
      </c>
      <c r="S125" s="20" t="str">
        <f t="shared" si="9"/>
        <v>Alexandra Fleischmann</v>
      </c>
      <c r="T125" s="20" t="str">
        <f t="shared" si="10"/>
        <v>WHO</v>
      </c>
      <c r="V125" s="16">
        <f t="shared" si="7"/>
        <v>177</v>
      </c>
      <c r="AE125" s="16" t="str">
        <f t="shared" si="8"/>
        <v>3.5.2 Alcohol per capita consumption (aged 15 years and older) within a calendar year in litres of pure alcohol | Submitted by: Alexandra Fleischmann, WHO (fleischmanna@who.int)</v>
      </c>
    </row>
    <row r="126" spans="1:31" hidden="1" x14ac:dyDescent="0.45">
      <c r="A126" s="17"/>
      <c r="B126" s="17" t="str">
        <f t="shared" si="13"/>
        <v>3.5.2Chart</v>
      </c>
      <c r="C126" s="14" t="s">
        <v>393</v>
      </c>
      <c r="D126" s="14">
        <v>3</v>
      </c>
      <c r="E126" s="14" t="s">
        <v>887</v>
      </c>
      <c r="F126" s="19" t="s">
        <v>9</v>
      </c>
      <c r="G126" s="104" t="s">
        <v>856</v>
      </c>
      <c r="H126" s="104" t="s">
        <v>68</v>
      </c>
      <c r="I126" s="105" t="s">
        <v>785</v>
      </c>
      <c r="J126" s="106" t="s">
        <v>888</v>
      </c>
      <c r="K126" s="107">
        <v>44271</v>
      </c>
      <c r="L126" s="105" t="s">
        <v>394</v>
      </c>
      <c r="M126" s="108"/>
      <c r="N126" s="109"/>
      <c r="O126" s="109"/>
      <c r="P126" s="121"/>
      <c r="Q126" s="121"/>
      <c r="R126" s="20" t="str">
        <f>IF(ISBLANK(K126), "", CONCATENATE(LOWER(LEFT('Log table'!I126,1)),"_",C126,"_",T126,"_", TEXT(K126,"yyyy"),".",TEXT(K126,"mm"),".",TEXT(K126,"dd"),IF(OR(LEFT('Log table'!I126,1)="S",LEFT('Log table'!I126,1)="M"), ".docx", ".xlsx")))</f>
        <v>c_3.5.2_WHO_2021.03.16.xlsx</v>
      </c>
      <c r="S126" s="20" t="str">
        <f t="shared" si="9"/>
        <v>Alexandra Fleischmann</v>
      </c>
      <c r="T126" s="20" t="str">
        <f t="shared" si="10"/>
        <v>WHO</v>
      </c>
      <c r="V126" s="16">
        <f t="shared" si="7"/>
        <v>177</v>
      </c>
      <c r="AE126" s="16" t="str">
        <f t="shared" si="8"/>
        <v>3.5.2 Alcohol per capita consumption (aged 15 years and older) within a calendar year in litres of pure alcohol | Submitted by: Alexandra Fleischmann, WHO (fleischmanna@who.int)</v>
      </c>
    </row>
    <row r="127" spans="1:31" hidden="1" x14ac:dyDescent="0.45">
      <c r="A127" s="17"/>
      <c r="B127" s="17" t="str">
        <f t="shared" si="13"/>
        <v>3.5.2Data</v>
      </c>
      <c r="C127" s="14" t="s">
        <v>393</v>
      </c>
      <c r="D127" s="14">
        <v>3</v>
      </c>
      <c r="E127" s="14" t="s">
        <v>887</v>
      </c>
      <c r="F127" s="19" t="s">
        <v>9</v>
      </c>
      <c r="G127" s="104" t="s">
        <v>856</v>
      </c>
      <c r="H127" s="104" t="s">
        <v>68</v>
      </c>
      <c r="I127" s="105" t="s">
        <v>786</v>
      </c>
      <c r="J127" s="106" t="s">
        <v>888</v>
      </c>
      <c r="K127" s="107">
        <v>44270</v>
      </c>
      <c r="L127" s="105" t="s">
        <v>394</v>
      </c>
      <c r="M127" s="108"/>
      <c r="N127" s="109"/>
      <c r="O127" s="109"/>
      <c r="P127" s="121"/>
      <c r="Q127" s="121"/>
      <c r="R127" s="20" t="str">
        <f>IF(ISBLANK(K127), "", CONCATENATE(LOWER(LEFT('Log table'!I127,1)),"_",C127,"_",T127,"_", TEXT(K127,"yyyy"),".",TEXT(K127,"mm"),".",TEXT(K127,"dd"),IF(OR(LEFT('Log table'!I127,1)="S",LEFT('Log table'!I127,1)="M"), ".docx", ".xlsx")))</f>
        <v>d_3.5.2_WHO_2021.03.15.xlsx</v>
      </c>
      <c r="S127" s="20" t="str">
        <f t="shared" si="9"/>
        <v>Alexandra Fleischmann</v>
      </c>
      <c r="T127" s="20" t="str">
        <f t="shared" si="10"/>
        <v>WHO</v>
      </c>
      <c r="V127" s="16">
        <f t="shared" si="7"/>
        <v>177</v>
      </c>
      <c r="AE127" s="16" t="str">
        <f t="shared" si="8"/>
        <v>3.5.2 Alcohol per capita consumption (aged 15 years and older) within a calendar year in litres of pure alcohol | Submitted by: Alexandra Fleischmann, WHO (fleischmanna@who.int)</v>
      </c>
    </row>
    <row r="128" spans="1:31" hidden="1" x14ac:dyDescent="0.45">
      <c r="A128" s="17"/>
      <c r="B128" s="17" t="str">
        <f t="shared" si="13"/>
        <v>3.6.1Storyline</v>
      </c>
      <c r="C128" s="14" t="s">
        <v>395</v>
      </c>
      <c r="D128" s="14">
        <v>3</v>
      </c>
      <c r="E128" s="14" t="s">
        <v>889</v>
      </c>
      <c r="F128" s="19" t="s">
        <v>9</v>
      </c>
      <c r="G128" s="104" t="s">
        <v>856</v>
      </c>
      <c r="H128" s="104" t="s">
        <v>890</v>
      </c>
      <c r="I128" s="105" t="s">
        <v>782</v>
      </c>
      <c r="J128" s="106" t="s">
        <v>891</v>
      </c>
      <c r="K128" s="107">
        <v>44271</v>
      </c>
      <c r="L128" s="105" t="s">
        <v>397</v>
      </c>
      <c r="M128" s="108"/>
      <c r="N128" s="109"/>
      <c r="O128" s="109"/>
      <c r="P128" s="121"/>
      <c r="Q128" s="121"/>
      <c r="R128" s="20" t="str">
        <f>IF(ISBLANK(K128), "", CONCATENATE(LOWER(LEFT('Log table'!I128,1)),"_",C128,"_",T128,"_", TEXT(K128,"yyyy"),".",TEXT(K128,"mm"),".",TEXT(K128,"dd"),IF(OR(LEFT('Log table'!I128,1)="S",LEFT('Log table'!I128,1)="M"), ".docx", ".xlsx")))</f>
        <v>s_3.6.1_WHO_2021.03.16.docx</v>
      </c>
      <c r="S128" s="20" t="str">
        <f t="shared" si="9"/>
        <v>Kacem Iaych</v>
      </c>
      <c r="T128" s="20" t="str">
        <f t="shared" si="10"/>
        <v>WHO</v>
      </c>
      <c r="V128" s="16">
        <f t="shared" si="7"/>
        <v>95</v>
      </c>
      <c r="AE128" s="16" t="str">
        <f t="shared" si="8"/>
        <v>3.6.1 Death rate due to road traffic injuries | Submitted by: Kacem Iaych, WHO (iaychk@who.int)</v>
      </c>
    </row>
    <row r="129" spans="1:31" hidden="1" x14ac:dyDescent="0.45">
      <c r="A129" s="17"/>
      <c r="B129" s="17" t="str">
        <f t="shared" si="13"/>
        <v>3.6.1Chart</v>
      </c>
      <c r="C129" s="14" t="s">
        <v>395</v>
      </c>
      <c r="D129" s="14">
        <v>3</v>
      </c>
      <c r="E129" s="14" t="s">
        <v>889</v>
      </c>
      <c r="F129" s="19" t="s">
        <v>9</v>
      </c>
      <c r="G129" s="104" t="s">
        <v>856</v>
      </c>
      <c r="H129" s="104" t="s">
        <v>890</v>
      </c>
      <c r="I129" s="105" t="s">
        <v>785</v>
      </c>
      <c r="J129" s="106" t="s">
        <v>891</v>
      </c>
      <c r="K129" s="107">
        <v>44271</v>
      </c>
      <c r="L129" s="105" t="s">
        <v>397</v>
      </c>
      <c r="M129" s="108"/>
      <c r="N129" s="109"/>
      <c r="O129" s="109"/>
      <c r="P129" s="121"/>
      <c r="Q129" s="121"/>
      <c r="R129" s="20" t="str">
        <f>IF(ISBLANK(K129), "", CONCATENATE(LOWER(LEFT('Log table'!I129,1)),"_",C129,"_",T129,"_", TEXT(K129,"yyyy"),".",TEXT(K129,"mm"),".",TEXT(K129,"dd"),IF(OR(LEFT('Log table'!I129,1)="S",LEFT('Log table'!I129,1)="M"), ".docx", ".xlsx")))</f>
        <v>c_3.6.1_WHO_2021.03.16.xlsx</v>
      </c>
      <c r="S129" s="20" t="str">
        <f t="shared" si="9"/>
        <v>Kacem Iaych</v>
      </c>
      <c r="T129" s="20" t="str">
        <f t="shared" si="10"/>
        <v>WHO</v>
      </c>
      <c r="V129" s="16">
        <f t="shared" ref="V129:V192" si="14">LEN(AE129)</f>
        <v>95</v>
      </c>
      <c r="AE129" s="16" t="str">
        <f t="shared" si="8"/>
        <v>3.6.1 Death rate due to road traffic injuries | Submitted by: Kacem Iaych, WHO (iaychk@who.int)</v>
      </c>
    </row>
    <row r="130" spans="1:31" hidden="1" x14ac:dyDescent="0.45">
      <c r="A130" s="17"/>
      <c r="B130" s="17" t="str">
        <f t="shared" si="13"/>
        <v>3.6.1Data</v>
      </c>
      <c r="C130" s="14" t="s">
        <v>395</v>
      </c>
      <c r="D130" s="14">
        <v>3</v>
      </c>
      <c r="E130" s="14" t="s">
        <v>889</v>
      </c>
      <c r="F130" s="19" t="s">
        <v>9</v>
      </c>
      <c r="G130" s="104" t="s">
        <v>856</v>
      </c>
      <c r="H130" s="104" t="s">
        <v>890</v>
      </c>
      <c r="I130" s="105" t="s">
        <v>786</v>
      </c>
      <c r="J130" s="106" t="s">
        <v>881</v>
      </c>
      <c r="K130" s="107">
        <v>44242</v>
      </c>
      <c r="L130" s="105" t="s">
        <v>397</v>
      </c>
      <c r="M130" s="108"/>
      <c r="N130" s="109"/>
      <c r="O130" s="109"/>
      <c r="P130" s="121"/>
      <c r="Q130" s="121"/>
      <c r="R130" s="20" t="str">
        <f>IF(ISBLANK(K130), "", CONCATENATE(LOWER(LEFT('Log table'!I130,1)),"_",C130,"_",T130,"_", TEXT(K130,"yyyy"),".",TEXT(K130,"mm"),".",TEXT(K130,"dd"),IF(OR(LEFT('Log table'!I130,1)="S",LEFT('Log table'!I130,1)="M"), ".docx", ".xlsx")))</f>
        <v>d_3.6.1_WHO_2021.02.15.xlsx</v>
      </c>
      <c r="S130" s="20" t="str">
        <f t="shared" si="9"/>
        <v>Jessica Chi Ying Ho</v>
      </c>
      <c r="T130" s="20" t="str">
        <f t="shared" si="10"/>
        <v>WHO</v>
      </c>
      <c r="V130" s="16">
        <f t="shared" si="14"/>
        <v>100</v>
      </c>
      <c r="AE130" s="16" t="str">
        <f t="shared" si="8"/>
        <v>3.6.1 Death rate due to road traffic injuries | Submitted by: Jessica Chi Ying Ho, WHO (hoj@who.int)</v>
      </c>
    </row>
    <row r="131" spans="1:31" hidden="1" x14ac:dyDescent="0.45">
      <c r="A131" s="17"/>
      <c r="B131" s="17" t="str">
        <f t="shared" si="13"/>
        <v>3.7.1Storyline</v>
      </c>
      <c r="C131" s="14" t="s">
        <v>401</v>
      </c>
      <c r="D131" s="14">
        <v>3</v>
      </c>
      <c r="E131" s="14" t="s">
        <v>892</v>
      </c>
      <c r="F131" s="19" t="s">
        <v>9</v>
      </c>
      <c r="G131" s="104" t="s">
        <v>893</v>
      </c>
      <c r="H131" s="104" t="s">
        <v>894</v>
      </c>
      <c r="I131" s="105" t="s">
        <v>782</v>
      </c>
      <c r="J131" s="106" t="s">
        <v>895</v>
      </c>
      <c r="K131" s="107">
        <v>44258</v>
      </c>
      <c r="L131" s="105" t="s">
        <v>680</v>
      </c>
      <c r="M131" s="108"/>
      <c r="N131" s="109"/>
      <c r="O131" s="109"/>
      <c r="P131" s="121"/>
      <c r="Q131" s="121"/>
      <c r="R131" s="20" t="str">
        <f>IF(ISBLANK(K131), "", CONCATENATE(LOWER(LEFT('Log table'!I131,1)),"_",C131,"_",T131,"_", TEXT(K131,"yyyy"),".",TEXT(K131,"mm"),".",TEXT(K131,"dd"),IF(OR(LEFT('Log table'!I131,1)="S",LEFT('Log table'!I131,1)="M"), ".docx", ".xlsx")))</f>
        <v>s_3.7.1_DESA_PopDiv_2021.03.03.docx</v>
      </c>
      <c r="S131" s="20" t="str">
        <f t="shared" si="9"/>
        <v>Vladimira Kantorova</v>
      </c>
      <c r="T131" s="20" t="str">
        <f t="shared" si="10"/>
        <v>DESA_PopDiv</v>
      </c>
      <c r="V131" s="16">
        <f t="shared" si="14"/>
        <v>202</v>
      </c>
      <c r="AE131" s="16" t="str">
        <f t="shared" ref="AE131:AE194" si="15">E131&amp;IF(ISBLANK(K131), CHAR(10)&amp;"Note: "&amp;IF(ISBLANK(M131), "to follow up", M131), " | Submitted by: "&amp;S131&amp;", "&amp;T131&amp;" ("&amp;J131&amp;")"&amp;IF(ISBLANK(M131),"", CHAR(10)&amp;"Note: "&amp;M131))</f>
        <v>3.7.1 Proportion of women of reproductive age (aged 15–49 years) who have their need for family planning satisfied with modern methods | Submitted by: Vladimira Kantorova, DESA_PopDiv (kantorova@un.org)</v>
      </c>
    </row>
    <row r="132" spans="1:31" hidden="1" x14ac:dyDescent="0.45">
      <c r="A132" s="17"/>
      <c r="B132" s="17" t="str">
        <f t="shared" si="13"/>
        <v>3.7.1Chart</v>
      </c>
      <c r="C132" s="14" t="s">
        <v>401</v>
      </c>
      <c r="D132" s="14">
        <v>3</v>
      </c>
      <c r="E132" s="14" t="s">
        <v>892</v>
      </c>
      <c r="F132" s="19" t="s">
        <v>9</v>
      </c>
      <c r="G132" s="104" t="s">
        <v>893</v>
      </c>
      <c r="H132" s="104" t="s">
        <v>894</v>
      </c>
      <c r="I132" s="105" t="s">
        <v>785</v>
      </c>
      <c r="J132" s="106" t="s">
        <v>895</v>
      </c>
      <c r="K132" s="107">
        <v>44258</v>
      </c>
      <c r="L132" s="105" t="s">
        <v>680</v>
      </c>
      <c r="M132" s="108"/>
      <c r="N132" s="109"/>
      <c r="O132" s="109"/>
      <c r="P132" s="121"/>
      <c r="Q132" s="121"/>
      <c r="R132" s="20" t="str">
        <f>IF(ISBLANK(K132), "", CONCATENATE(LOWER(LEFT('Log table'!I132,1)),"_",C132,"_",T132,"_", TEXT(K132,"yyyy"),".",TEXT(K132,"mm"),".",TEXT(K132,"dd"),IF(OR(LEFT('Log table'!I132,1)="S",LEFT('Log table'!I132,1)="M"), ".docx", ".xlsx")))</f>
        <v>c_3.7.1_DESA_PopDiv_2021.03.03.xlsx</v>
      </c>
      <c r="S132" s="20" t="str">
        <f t="shared" si="9"/>
        <v>Vladimira Kantorova</v>
      </c>
      <c r="T132" s="20" t="str">
        <f t="shared" si="10"/>
        <v>DESA_PopDiv</v>
      </c>
      <c r="V132" s="16">
        <f t="shared" si="14"/>
        <v>202</v>
      </c>
      <c r="AE132" s="16" t="str">
        <f t="shared" si="15"/>
        <v>3.7.1 Proportion of women of reproductive age (aged 15–49 years) who have their need for family planning satisfied with modern methods | Submitted by: Vladimira Kantorova, DESA_PopDiv (kantorova@un.org)</v>
      </c>
    </row>
    <row r="133" spans="1:31" hidden="1" x14ac:dyDescent="0.45">
      <c r="A133" s="17"/>
      <c r="B133" s="17" t="str">
        <f t="shared" si="13"/>
        <v>3.7.1Data</v>
      </c>
      <c r="C133" s="14" t="s">
        <v>401</v>
      </c>
      <c r="D133" s="14">
        <v>3</v>
      </c>
      <c r="E133" s="14" t="s">
        <v>892</v>
      </c>
      <c r="F133" s="19" t="s">
        <v>9</v>
      </c>
      <c r="G133" s="104" t="s">
        <v>893</v>
      </c>
      <c r="H133" s="104" t="s">
        <v>894</v>
      </c>
      <c r="I133" s="105" t="s">
        <v>786</v>
      </c>
      <c r="J133" s="106" t="s">
        <v>895</v>
      </c>
      <c r="K133" s="107">
        <v>44244</v>
      </c>
      <c r="L133" s="105" t="s">
        <v>680</v>
      </c>
      <c r="M133" s="108"/>
      <c r="N133" s="109"/>
      <c r="O133" s="109"/>
      <c r="P133" s="121"/>
      <c r="Q133" s="121"/>
      <c r="R133" s="20" t="str">
        <f>IF(ISBLANK(K133), "", CONCATENATE(LOWER(LEFT('Log table'!I133,1)),"_",C133,"_",T133,"_", TEXT(K133,"yyyy"),".",TEXT(K133,"mm"),".",TEXT(K133,"dd"),IF(OR(LEFT('Log table'!I133,1)="S",LEFT('Log table'!I133,1)="M"), ".docx", ".xlsx")))</f>
        <v>d_3.7.1_DESA_PopDiv_2021.02.17.xlsx</v>
      </c>
      <c r="S133" s="20" t="str">
        <f t="shared" si="9"/>
        <v>Vladimira Kantorova</v>
      </c>
      <c r="T133" s="20" t="str">
        <f t="shared" si="10"/>
        <v>DESA_PopDiv</v>
      </c>
      <c r="V133" s="16">
        <f t="shared" si="14"/>
        <v>202</v>
      </c>
      <c r="AE133" s="16" t="str">
        <f t="shared" si="15"/>
        <v>3.7.1 Proportion of women of reproductive age (aged 15–49 years) who have their need for family planning satisfied with modern methods | Submitted by: Vladimira Kantorova, DESA_PopDiv (kantorova@un.org)</v>
      </c>
    </row>
    <row r="134" spans="1:31" hidden="1" x14ac:dyDescent="0.45">
      <c r="A134" s="17"/>
      <c r="B134" s="17" t="str">
        <f t="shared" si="13"/>
        <v>3.7.2Storyline</v>
      </c>
      <c r="C134" s="14" t="s">
        <v>405</v>
      </c>
      <c r="D134" s="14">
        <v>3</v>
      </c>
      <c r="E134" s="14" t="s">
        <v>896</v>
      </c>
      <c r="F134" s="19" t="s">
        <v>9</v>
      </c>
      <c r="G134" s="104" t="s">
        <v>893</v>
      </c>
      <c r="H134" s="104" t="s">
        <v>894</v>
      </c>
      <c r="I134" s="105" t="s">
        <v>782</v>
      </c>
      <c r="J134" s="106" t="s">
        <v>897</v>
      </c>
      <c r="K134" s="107">
        <v>44256</v>
      </c>
      <c r="L134" s="105" t="s">
        <v>681</v>
      </c>
      <c r="M134" s="108"/>
      <c r="N134" s="109"/>
      <c r="O134" s="109"/>
      <c r="P134" s="121"/>
      <c r="Q134" s="121"/>
      <c r="R134" s="20" t="str">
        <f>IF(ISBLANK(K134), "", CONCATENATE(LOWER(LEFT('Log table'!I134,1)),"_",C134,"_",T134,"_", TEXT(K134,"yyyy"),".",TEXT(K134,"mm"),".",TEXT(K134,"dd"),IF(OR(LEFT('Log table'!I134,1)="S",LEFT('Log table'!I134,1)="M"), ".docx", ".xlsx")))</f>
        <v>s_3.7.2_DESA_PopDiv_2021.03.01.docx</v>
      </c>
      <c r="S134" s="20" t="str">
        <f t="shared" si="9"/>
        <v>Karoline Schmid</v>
      </c>
      <c r="T134" s="20" t="str">
        <f t="shared" si="10"/>
        <v>DESA_PopDiv</v>
      </c>
      <c r="V134" s="16">
        <f t="shared" si="14"/>
        <v>160</v>
      </c>
      <c r="AE134" s="16" t="str">
        <f t="shared" si="15"/>
        <v>3.7.2 Adolescent birth rate (aged 10–14 years; aged 15–19 years) per 1,000 women in that age group | Submitted by: Karoline Schmid, DESA_PopDiv (schmidk@un.org)</v>
      </c>
    </row>
    <row r="135" spans="1:31" hidden="1" x14ac:dyDescent="0.45">
      <c r="A135" s="17"/>
      <c r="B135" s="17" t="str">
        <f t="shared" si="13"/>
        <v>3.7.2Chart</v>
      </c>
      <c r="C135" s="14" t="s">
        <v>405</v>
      </c>
      <c r="D135" s="14">
        <v>3</v>
      </c>
      <c r="E135" s="14" t="s">
        <v>896</v>
      </c>
      <c r="F135" s="19" t="s">
        <v>9</v>
      </c>
      <c r="G135" s="104" t="s">
        <v>893</v>
      </c>
      <c r="H135" s="104" t="s">
        <v>894</v>
      </c>
      <c r="I135" s="105" t="s">
        <v>785</v>
      </c>
      <c r="J135" s="106" t="s">
        <v>898</v>
      </c>
      <c r="K135" s="107">
        <v>44258</v>
      </c>
      <c r="L135" s="105" t="s">
        <v>681</v>
      </c>
      <c r="M135" s="108" t="s">
        <v>899</v>
      </c>
      <c r="N135" s="109"/>
      <c r="O135" s="109"/>
      <c r="P135" s="121"/>
      <c r="Q135" s="121"/>
      <c r="R135" s="20" t="str">
        <f>IF(ISBLANK(K135), "", CONCATENATE(LOWER(LEFT('Log table'!I135,1)),"_",C135,"_",T135,"_", TEXT(K135,"yyyy"),".",TEXT(K135,"mm"),".",TEXT(K135,"dd"),IF(OR(LEFT('Log table'!I135,1)="S",LEFT('Log table'!I135,1)="M"), ".docx", ".xlsx")))</f>
        <v>c_3.7.2_DESA_PopDiv_2021.03.03.xlsx</v>
      </c>
      <c r="S135" s="20" t="s">
        <v>900</v>
      </c>
      <c r="T135" s="20" t="s">
        <v>901</v>
      </c>
      <c r="V135" s="16">
        <f t="shared" si="14"/>
        <v>247</v>
      </c>
      <c r="AE135" s="16" t="str">
        <f t="shared" si="15"/>
        <v>3.7.2 Adolescent birth rate (aged 10–14 years; aged 15–19 years) per 1,000 women in that age group | Submitted by: Stephen Kisambira, DESA_PopDiv (kisambira@un.org)
Note: R was used for the chart in the storyline file; Excel only has the data used</v>
      </c>
    </row>
    <row r="136" spans="1:31" hidden="1" x14ac:dyDescent="0.45">
      <c r="A136" s="17"/>
      <c r="B136" s="17" t="str">
        <f t="shared" si="13"/>
        <v>3.7.2Data</v>
      </c>
      <c r="C136" s="14" t="s">
        <v>405</v>
      </c>
      <c r="D136" s="14">
        <v>3</v>
      </c>
      <c r="E136" s="14" t="s">
        <v>896</v>
      </c>
      <c r="F136" s="19" t="s">
        <v>9</v>
      </c>
      <c r="G136" s="104" t="s">
        <v>893</v>
      </c>
      <c r="H136" s="104" t="s">
        <v>894</v>
      </c>
      <c r="I136" s="105" t="s">
        <v>786</v>
      </c>
      <c r="J136" s="110" t="s">
        <v>897</v>
      </c>
      <c r="K136" s="107">
        <v>44270</v>
      </c>
      <c r="L136" s="105" t="s">
        <v>681</v>
      </c>
      <c r="M136" s="108"/>
      <c r="N136" s="109"/>
      <c r="O136" s="109"/>
      <c r="P136" s="121"/>
      <c r="Q136" s="121"/>
      <c r="R136" s="20" t="str">
        <f>IF(ISBLANK(K136), "", CONCATENATE(LOWER(LEFT('Log table'!I136,1)),"_",C136,"_",T136,"_", TEXT(K136,"yyyy"),".",TEXT(K136,"mm"),".",TEXT(K136,"dd"),IF(OR(LEFT('Log table'!I136,1)="S",LEFT('Log table'!I136,1)="M"), ".docx", ".xlsx")))</f>
        <v>d_3.7.2_DESA_PopDiv_2021.03.15.xlsx</v>
      </c>
      <c r="S136" s="20" t="str">
        <f t="shared" ref="S136:S199" si="16">IF(ISBLANK($J136),"",IFERROR(VLOOKUP($J136,sender,3,FALSE),"new?"))</f>
        <v>Karoline Schmid</v>
      </c>
      <c r="T136" s="20" t="str">
        <f t="shared" ref="T136:T199" si="17">IF(ISBLANK($J136),"",IFERROR(VLOOKUP($J136,sender,5,FALSE),"new?"))</f>
        <v>DESA_PopDiv</v>
      </c>
      <c r="V136" s="16">
        <f t="shared" si="14"/>
        <v>160</v>
      </c>
      <c r="AE136" s="16" t="str">
        <f t="shared" si="15"/>
        <v>3.7.2 Adolescent birth rate (aged 10–14 years; aged 15–19 years) per 1,000 women in that age group | Submitted by: Karoline Schmid, DESA_PopDiv (schmidk@un.org)</v>
      </c>
    </row>
    <row r="137" spans="1:31" hidden="1" x14ac:dyDescent="0.45">
      <c r="A137" s="17"/>
      <c r="B137" s="17" t="str">
        <f t="shared" si="13"/>
        <v>3.8.1Storyline</v>
      </c>
      <c r="C137" s="14" t="s">
        <v>682</v>
      </c>
      <c r="D137" s="14">
        <v>3</v>
      </c>
      <c r="E137" s="14" t="s">
        <v>902</v>
      </c>
      <c r="F137" s="19" t="s">
        <v>9</v>
      </c>
      <c r="G137" s="104" t="s">
        <v>856</v>
      </c>
      <c r="H137" s="104" t="s">
        <v>903</v>
      </c>
      <c r="I137" s="105" t="s">
        <v>782</v>
      </c>
      <c r="J137" s="106" t="s">
        <v>1955</v>
      </c>
      <c r="K137" s="107">
        <v>44285</v>
      </c>
      <c r="L137" s="105" t="s">
        <v>684</v>
      </c>
      <c r="M137" s="108"/>
      <c r="N137" s="109"/>
      <c r="O137" s="109"/>
      <c r="P137" s="121"/>
      <c r="Q137" s="121"/>
      <c r="R137" s="20" t="str">
        <f>IF(ISBLANK(K137), "", CONCATENATE(LOWER(LEFT('Log table'!I137,1)),"_",C137,"_",T137,"_", TEXT(K137,"yyyy"),".",TEXT(K137,"mm"),".",TEXT(K137,"dd"),IF(OR(LEFT('Log table'!I137,1)="S",LEFT('Log table'!I137,1)="M"), ".docx", ".xlsx")))</f>
        <v>s_3.8.1_WHO_2021.03.30.docx</v>
      </c>
      <c r="S137" s="20" t="str">
        <f t="shared" si="16"/>
        <v>Annet Mahanani</v>
      </c>
      <c r="T137" s="20" t="str">
        <f t="shared" si="17"/>
        <v>WHO</v>
      </c>
      <c r="V137" s="16">
        <f t="shared" si="14"/>
        <v>99</v>
      </c>
      <c r="AE137" s="16" t="str">
        <f t="shared" si="15"/>
        <v>3.8.1 Coverage of essential health services | Submitted by: Annet Mahanani, WHO (mahananiw@who.int)</v>
      </c>
    </row>
    <row r="138" spans="1:31" hidden="1" x14ac:dyDescent="0.45">
      <c r="A138" s="17"/>
      <c r="B138" s="17" t="str">
        <f t="shared" si="13"/>
        <v>3.8.1Chart</v>
      </c>
      <c r="C138" s="14" t="s">
        <v>682</v>
      </c>
      <c r="D138" s="14">
        <v>3</v>
      </c>
      <c r="E138" s="14" t="s">
        <v>902</v>
      </c>
      <c r="F138" s="19" t="s">
        <v>9</v>
      </c>
      <c r="G138" s="104" t="s">
        <v>856</v>
      </c>
      <c r="H138" s="104" t="s">
        <v>903</v>
      </c>
      <c r="I138" s="105" t="s">
        <v>785</v>
      </c>
      <c r="J138" s="106" t="s">
        <v>1955</v>
      </c>
      <c r="K138" s="107">
        <v>44285</v>
      </c>
      <c r="L138" s="105" t="s">
        <v>684</v>
      </c>
      <c r="M138" s="108"/>
      <c r="N138" s="109"/>
      <c r="O138" s="109"/>
      <c r="P138" s="121"/>
      <c r="Q138" s="121"/>
      <c r="R138" s="20" t="str">
        <f>IF(ISBLANK(K138), "", CONCATENATE(LOWER(LEFT('Log table'!I138,1)),"_",C138,"_",T138,"_", TEXT(K138,"yyyy"),".",TEXT(K138,"mm"),".",TEXT(K138,"dd"),IF(OR(LEFT('Log table'!I138,1)="S",LEFT('Log table'!I138,1)="M"), ".docx", ".xlsx")))</f>
        <v>c_3.8.1_WHO_2021.03.30.xlsx</v>
      </c>
      <c r="S138" s="20" t="str">
        <f t="shared" si="16"/>
        <v>Annet Mahanani</v>
      </c>
      <c r="T138" s="20" t="str">
        <f t="shared" si="17"/>
        <v>WHO</v>
      </c>
      <c r="V138" s="16">
        <f t="shared" si="14"/>
        <v>99</v>
      </c>
      <c r="AE138" s="16" t="str">
        <f t="shared" si="15"/>
        <v>3.8.1 Coverage of essential health services | Submitted by: Annet Mahanani, WHO (mahananiw@who.int)</v>
      </c>
    </row>
    <row r="139" spans="1:31" hidden="1" x14ac:dyDescent="0.45">
      <c r="A139" s="17"/>
      <c r="B139" s="17" t="str">
        <f t="shared" si="13"/>
        <v>3.8.1Data</v>
      </c>
      <c r="C139" s="14" t="s">
        <v>682</v>
      </c>
      <c r="D139" s="14">
        <v>3</v>
      </c>
      <c r="E139" s="14" t="s">
        <v>902</v>
      </c>
      <c r="F139" s="19" t="s">
        <v>9</v>
      </c>
      <c r="G139" s="104" t="s">
        <v>856</v>
      </c>
      <c r="H139" s="104" t="s">
        <v>903</v>
      </c>
      <c r="I139" s="105" t="s">
        <v>786</v>
      </c>
      <c r="J139" s="106"/>
      <c r="K139" s="107"/>
      <c r="L139" s="105"/>
      <c r="M139" s="108" t="s">
        <v>3379</v>
      </c>
      <c r="N139" s="109"/>
      <c r="O139" s="109"/>
      <c r="P139" s="121"/>
      <c r="Q139" s="121"/>
      <c r="R139" s="20" t="str">
        <f>IF(ISBLANK(K139), "", CONCATENATE(LOWER(LEFT('Log table'!I139,1)),"_",C139,"_",T139,"_", TEXT(K139,"yyyy"),".",TEXT(K139,"mm"),".",TEXT(K139,"dd"),IF(OR(LEFT('Log table'!I139,1)="S",LEFT('Log table'!I139,1)="M"), ".docx", ".xlsx")))</f>
        <v/>
      </c>
      <c r="S139" s="20" t="str">
        <f t="shared" si="16"/>
        <v/>
      </c>
      <c r="T139" s="20" t="str">
        <f t="shared" si="17"/>
        <v/>
      </c>
      <c r="V139" s="16">
        <f t="shared" si="14"/>
        <v>181</v>
      </c>
      <c r="AE139" s="16" t="str">
        <f t="shared" si="15"/>
        <v>3.8.1 Coverage of essential health services
Note: 22/3: per Jessica, 3.3.4, 3.8.1, 3.a.1, 3.9.2 (possibly 3.b.3 as well) have no updated data; storyline will be the same as previous</v>
      </c>
    </row>
    <row r="140" spans="1:31" hidden="1" x14ac:dyDescent="0.45">
      <c r="A140" s="17"/>
      <c r="B140" s="17" t="str">
        <f t="shared" si="13"/>
        <v>3.8.2Storyline</v>
      </c>
      <c r="C140" s="14" t="s">
        <v>410</v>
      </c>
      <c r="D140" s="14">
        <v>3</v>
      </c>
      <c r="E140" s="14" t="s">
        <v>904</v>
      </c>
      <c r="F140" s="19" t="s">
        <v>9</v>
      </c>
      <c r="G140" s="104" t="s">
        <v>905</v>
      </c>
      <c r="H140" s="104" t="s">
        <v>68</v>
      </c>
      <c r="I140" s="105" t="s">
        <v>782</v>
      </c>
      <c r="J140" s="106" t="s">
        <v>906</v>
      </c>
      <c r="K140" s="107">
        <v>44257</v>
      </c>
      <c r="L140" s="105" t="s">
        <v>412</v>
      </c>
      <c r="M140" s="108"/>
      <c r="N140" s="109"/>
      <c r="O140" s="109"/>
      <c r="P140" s="121"/>
      <c r="Q140" s="121"/>
      <c r="R140" s="20" t="str">
        <f>IF(ISBLANK(K140), "", CONCATENATE(LOWER(LEFT('Log table'!I140,1)),"_",C140,"_",T140,"_", TEXT(K140,"yyyy"),".",TEXT(K140,"mm"),".",TEXT(K140,"dd"),IF(OR(LEFT('Log table'!I140,1)="S",LEFT('Log table'!I140,1)="M"), ".docx", ".xlsx")))</f>
        <v>s_3.8.2_WHO_2021.03.02.docx</v>
      </c>
      <c r="S140" s="20" t="str">
        <f t="shared" si="16"/>
        <v>Financial Protection Monitoring Team</v>
      </c>
      <c r="T140" s="20" t="str">
        <f t="shared" si="17"/>
        <v>WHO</v>
      </c>
      <c r="V140" s="16">
        <f t="shared" si="14"/>
        <v>204</v>
      </c>
      <c r="AE140" s="16" t="str">
        <f t="shared" si="15"/>
        <v>3.8.2 Proportion of population with large household expenditures on health as a share of total household expenditure or income | Submitted by: Financial Protection Monitoring Team, WHO (uhc_stats@who.int)</v>
      </c>
    </row>
    <row r="141" spans="1:31" hidden="1" x14ac:dyDescent="0.45">
      <c r="A141" s="17"/>
      <c r="B141" s="17" t="str">
        <f t="shared" si="13"/>
        <v>3.8.2Chart</v>
      </c>
      <c r="C141" s="14" t="s">
        <v>410</v>
      </c>
      <c r="D141" s="14">
        <v>3</v>
      </c>
      <c r="E141" s="14" t="s">
        <v>904</v>
      </c>
      <c r="F141" s="19" t="s">
        <v>9</v>
      </c>
      <c r="G141" s="104" t="s">
        <v>905</v>
      </c>
      <c r="H141" s="104" t="s">
        <v>68</v>
      </c>
      <c r="I141" s="105" t="s">
        <v>785</v>
      </c>
      <c r="J141" s="106" t="s">
        <v>906</v>
      </c>
      <c r="K141" s="107">
        <v>44257</v>
      </c>
      <c r="L141" s="105" t="s">
        <v>412</v>
      </c>
      <c r="M141" s="108"/>
      <c r="N141" s="109"/>
      <c r="O141" s="109"/>
      <c r="P141" s="121"/>
      <c r="Q141" s="121"/>
      <c r="R141" s="20" t="str">
        <f>IF(ISBLANK(K141), "", CONCATENATE(LOWER(LEFT('Log table'!I141,1)),"_",C141,"_",T141,"_", TEXT(K141,"yyyy"),".",TEXT(K141,"mm"),".",TEXT(K141,"dd"),IF(OR(LEFT('Log table'!I141,1)="S",LEFT('Log table'!I141,1)="M"), ".docx", ".xlsx")))</f>
        <v>c_3.8.2_WHO_2021.03.02.xlsx</v>
      </c>
      <c r="S141" s="20" t="str">
        <f t="shared" si="16"/>
        <v>Financial Protection Monitoring Team</v>
      </c>
      <c r="T141" s="20" t="str">
        <f t="shared" si="17"/>
        <v>WHO</v>
      </c>
      <c r="V141" s="16">
        <f t="shared" si="14"/>
        <v>204</v>
      </c>
      <c r="AE141" s="16" t="str">
        <f t="shared" si="15"/>
        <v>3.8.2 Proportion of population with large household expenditures on health as a share of total household expenditure or income | Submitted by: Financial Protection Monitoring Team, WHO (uhc_stats@who.int)</v>
      </c>
    </row>
    <row r="142" spans="1:31" hidden="1" x14ac:dyDescent="0.45">
      <c r="A142" s="17"/>
      <c r="B142" s="17" t="str">
        <f t="shared" si="13"/>
        <v>3.8.2Data</v>
      </c>
      <c r="C142" s="14" t="s">
        <v>410</v>
      </c>
      <c r="D142" s="14">
        <v>3</v>
      </c>
      <c r="E142" s="14" t="s">
        <v>904</v>
      </c>
      <c r="F142" s="19" t="s">
        <v>9</v>
      </c>
      <c r="G142" s="104" t="s">
        <v>905</v>
      </c>
      <c r="H142" s="104" t="s">
        <v>68</v>
      </c>
      <c r="I142" s="105" t="s">
        <v>786</v>
      </c>
      <c r="J142" s="106"/>
      <c r="K142" s="107"/>
      <c r="L142" s="105"/>
      <c r="M142" s="108" t="s">
        <v>3415</v>
      </c>
      <c r="N142" s="109"/>
      <c r="O142" s="109"/>
      <c r="P142" s="121"/>
      <c r="Q142" s="121"/>
      <c r="R142" s="20" t="str">
        <f>IF(ISBLANK(K142), "", CONCATENATE(LOWER(LEFT('Log table'!I142,1)),"_",C142,"_",T142,"_", TEXT(K142,"yyyy"),".",TEXT(K142,"mm"),".",TEXT(K142,"dd"),IF(OR(LEFT('Log table'!I142,1)="S",LEFT('Log table'!I142,1)="M"), ".docx", ".xlsx")))</f>
        <v/>
      </c>
      <c r="S142" s="20" t="str">
        <f t="shared" si="16"/>
        <v/>
      </c>
      <c r="T142" s="20" t="str">
        <f t="shared" si="17"/>
        <v/>
      </c>
      <c r="V142" s="16">
        <f t="shared" si="14"/>
        <v>160</v>
      </c>
      <c r="AE142" s="16" t="str">
        <f t="shared" si="15"/>
        <v>3.8.2 Proportion of population with large household expenditures on health as a share of total household expenditure or income
Note: Harumi: No data now. For Q4</v>
      </c>
    </row>
    <row r="143" spans="1:31" hidden="1" x14ac:dyDescent="0.45">
      <c r="A143" s="17"/>
      <c r="B143" s="17" t="str">
        <f t="shared" si="13"/>
        <v>3.9.1Storyline</v>
      </c>
      <c r="C143" s="14" t="s">
        <v>413</v>
      </c>
      <c r="D143" s="14">
        <v>3</v>
      </c>
      <c r="E143" s="14" t="s">
        <v>907</v>
      </c>
      <c r="F143" s="19" t="s">
        <v>9</v>
      </c>
      <c r="G143" s="104" t="s">
        <v>856</v>
      </c>
      <c r="H143" s="104" t="s">
        <v>814</v>
      </c>
      <c r="I143" s="105" t="s">
        <v>782</v>
      </c>
      <c r="J143" s="106" t="s">
        <v>908</v>
      </c>
      <c r="K143" s="107">
        <v>44257</v>
      </c>
      <c r="L143" s="105" t="s">
        <v>414</v>
      </c>
      <c r="M143" s="108"/>
      <c r="N143" s="109"/>
      <c r="O143" s="109"/>
      <c r="P143" s="121"/>
      <c r="Q143" s="121"/>
      <c r="R143" s="20" t="str">
        <f>IF(ISBLANK(K143), "", CONCATENATE(LOWER(LEFT('Log table'!I143,1)),"_",C143,"_",T143,"_", TEXT(K143,"yyyy"),".",TEXT(K143,"mm"),".",TEXT(K143,"dd"),IF(OR(LEFT('Log table'!I143,1)="S",LEFT('Log table'!I143,1)="M"), ".docx", ".xlsx")))</f>
        <v>s_3.9.1_WHO_2021.03.02.docx</v>
      </c>
      <c r="S143" s="20" t="str">
        <f t="shared" si="16"/>
        <v>Sophie Gumy</v>
      </c>
      <c r="T143" s="20" t="str">
        <f t="shared" si="17"/>
        <v>WHO</v>
      </c>
      <c r="V143" s="16">
        <f t="shared" si="14"/>
        <v>123</v>
      </c>
      <c r="AE143" s="16" t="str">
        <f t="shared" si="15"/>
        <v>3.9.1 Mortality rate attributed to household and ambient air pollution | Submitted by: Sophie Gumy, WHO (bonjourso@who.int)</v>
      </c>
    </row>
    <row r="144" spans="1:31" hidden="1" x14ac:dyDescent="0.45">
      <c r="A144" s="17"/>
      <c r="B144" s="17" t="str">
        <f t="shared" si="13"/>
        <v>3.9.1Chart</v>
      </c>
      <c r="C144" s="14" t="s">
        <v>413</v>
      </c>
      <c r="D144" s="14">
        <v>3</v>
      </c>
      <c r="E144" s="14" t="s">
        <v>907</v>
      </c>
      <c r="F144" s="19" t="s">
        <v>9</v>
      </c>
      <c r="G144" s="104" t="s">
        <v>856</v>
      </c>
      <c r="H144" s="104" t="s">
        <v>814</v>
      </c>
      <c r="I144" s="105" t="s">
        <v>785</v>
      </c>
      <c r="J144" s="106" t="s">
        <v>908</v>
      </c>
      <c r="K144" s="107">
        <v>44257</v>
      </c>
      <c r="L144" s="105" t="s">
        <v>414</v>
      </c>
      <c r="M144" s="108" t="s">
        <v>909</v>
      </c>
      <c r="N144" s="109"/>
      <c r="O144" s="109"/>
      <c r="P144" s="121"/>
      <c r="Q144" s="121"/>
      <c r="R144" s="20" t="str">
        <f>IF(ISBLANK(K144), "", CONCATENATE(LOWER(LEFT('Log table'!I144,1)),"_",C144,"_",T144,"_", TEXT(K144,"yyyy"),".",TEXT(K144,"mm"),".",TEXT(K144,"dd"),IF(OR(LEFT('Log table'!I144,1)="S",LEFT('Log table'!I144,1)="M"), ".docx", ".xlsx")))</f>
        <v>c_3.9.1_WHO_2021.03.02.xlsx</v>
      </c>
      <c r="S144" s="20" t="str">
        <f t="shared" si="16"/>
        <v>Sophie Gumy</v>
      </c>
      <c r="T144" s="20" t="str">
        <f t="shared" si="17"/>
        <v>WHO</v>
      </c>
      <c r="V144" s="16">
        <f t="shared" si="14"/>
        <v>179</v>
      </c>
      <c r="AE144" s="16" t="str">
        <f t="shared" si="15"/>
        <v>3.9.1 Mortality rate attributed to household and ambient air pollution | Submitted by: Sophie Gumy, WHO (bonjourso@who.int)
Note: chart file originally .csv; only has the raw data</v>
      </c>
    </row>
    <row r="145" spans="1:31" hidden="1" x14ac:dyDescent="0.45">
      <c r="A145" s="17"/>
      <c r="B145" s="17" t="str">
        <f t="shared" si="13"/>
        <v>3.9.1Data</v>
      </c>
      <c r="C145" s="14" t="s">
        <v>413</v>
      </c>
      <c r="D145" s="14">
        <v>3</v>
      </c>
      <c r="E145" s="14" t="s">
        <v>907</v>
      </c>
      <c r="F145" s="19" t="s">
        <v>9</v>
      </c>
      <c r="G145" s="104" t="s">
        <v>856</v>
      </c>
      <c r="H145" s="104" t="s">
        <v>814</v>
      </c>
      <c r="I145" s="105" t="s">
        <v>786</v>
      </c>
      <c r="J145" s="106"/>
      <c r="K145" s="107"/>
      <c r="L145" s="105"/>
      <c r="M145" s="108" t="s">
        <v>3434</v>
      </c>
      <c r="N145" s="109"/>
      <c r="O145" s="109"/>
      <c r="P145" s="121"/>
      <c r="Q145" s="121"/>
      <c r="R145" s="20" t="str">
        <f>IF(ISBLANK(K145), "", CONCATENATE(LOWER(LEFT('Log table'!I145,1)),"_",C145,"_",T145,"_", TEXT(K145,"yyyy"),".",TEXT(K145,"mm"),".",TEXT(K145,"dd"),IF(OR(LEFT('Log table'!I145,1)="S",LEFT('Log table'!I145,1)="M"), ".docx", ".xlsx")))</f>
        <v/>
      </c>
      <c r="S145" s="20" t="str">
        <f t="shared" si="16"/>
        <v/>
      </c>
      <c r="T145" s="20" t="str">
        <f t="shared" si="17"/>
        <v/>
      </c>
      <c r="V145" s="16">
        <f t="shared" si="14"/>
        <v>99</v>
      </c>
      <c r="AE145" s="16" t="str">
        <f t="shared" si="15"/>
        <v>3.9.1 Mortality rate attributed to household and ambient air pollution
Note: no data yet as of 3/25</v>
      </c>
    </row>
    <row r="146" spans="1:31" hidden="1" x14ac:dyDescent="0.45">
      <c r="A146" s="17"/>
      <c r="B146" s="17" t="str">
        <f t="shared" si="13"/>
        <v>3.9.2Storyline</v>
      </c>
      <c r="C146" s="14" t="s">
        <v>415</v>
      </c>
      <c r="D146" s="14">
        <v>3</v>
      </c>
      <c r="E146" s="14" t="s">
        <v>910</v>
      </c>
      <c r="F146" s="19" t="s">
        <v>9</v>
      </c>
      <c r="G146" s="104" t="s">
        <v>856</v>
      </c>
      <c r="H146" s="104" t="s">
        <v>814</v>
      </c>
      <c r="I146" s="105" t="s">
        <v>782</v>
      </c>
      <c r="J146" s="106"/>
      <c r="K146" s="107"/>
      <c r="L146" s="105"/>
      <c r="M146" s="108" t="s">
        <v>3440</v>
      </c>
      <c r="N146" s="109"/>
      <c r="O146" s="109"/>
      <c r="P146" s="121"/>
      <c r="Q146" s="121"/>
      <c r="R146" s="20" t="str">
        <f>IF(ISBLANK(K146), "", CONCATENATE(LOWER(LEFT('Log table'!I146,1)),"_",C146,"_",T146,"_", TEXT(K146,"yyyy"),".",TEXT(K146,"mm"),".",TEXT(K146,"dd"),IF(OR(LEFT('Log table'!I146,1)="S",LEFT('Log table'!I146,1)="M"), ".docx", ".xlsx")))</f>
        <v/>
      </c>
      <c r="S146" s="20" t="str">
        <f t="shared" si="16"/>
        <v/>
      </c>
      <c r="T146" s="20" t="str">
        <f t="shared" si="17"/>
        <v/>
      </c>
      <c r="V146" s="16">
        <f t="shared" si="14"/>
        <v>313</v>
      </c>
      <c r="AE146" s="16" t="str">
        <f t="shared" si="15"/>
        <v>3.9.2 Mortality rate attributed to unsafe water, unsafe sanitation and lack of hygiene (exposure to unsafe Water, Sanitation and Hygiene for All (WASH) services)
Note: no storyline; 22/3: per Jessica, 3.3.4, 3.8.1, 3.a.1, 3.9.2 (possibly 3.b.3 as well) have no updated data; storyline will be the same as previous</v>
      </c>
    </row>
    <row r="147" spans="1:31" hidden="1" x14ac:dyDescent="0.45">
      <c r="A147" s="17"/>
      <c r="B147" s="17" t="str">
        <f t="shared" si="13"/>
        <v>3.9.2Chart</v>
      </c>
      <c r="C147" s="14" t="s">
        <v>415</v>
      </c>
      <c r="D147" s="14">
        <v>3</v>
      </c>
      <c r="E147" s="14" t="s">
        <v>910</v>
      </c>
      <c r="F147" s="19" t="s">
        <v>9</v>
      </c>
      <c r="G147" s="104" t="s">
        <v>856</v>
      </c>
      <c r="H147" s="104" t="s">
        <v>814</v>
      </c>
      <c r="I147" s="105" t="s">
        <v>785</v>
      </c>
      <c r="J147" s="106"/>
      <c r="K147" s="107"/>
      <c r="L147" s="105"/>
      <c r="M147" s="108"/>
      <c r="N147" s="109"/>
      <c r="O147" s="109"/>
      <c r="P147" s="121"/>
      <c r="Q147" s="121"/>
      <c r="R147" s="20" t="str">
        <f>IF(ISBLANK(K147), "", CONCATENATE(LOWER(LEFT('Log table'!I147,1)),"_",C147,"_",T147,"_", TEXT(K147,"yyyy"),".",TEXT(K147,"mm"),".",TEXT(K147,"dd"),IF(OR(LEFT('Log table'!I147,1)="S",LEFT('Log table'!I147,1)="M"), ".docx", ".xlsx")))</f>
        <v/>
      </c>
      <c r="S147" s="20" t="str">
        <f t="shared" si="16"/>
        <v/>
      </c>
      <c r="T147" s="20" t="str">
        <f t="shared" si="17"/>
        <v/>
      </c>
      <c r="V147" s="16">
        <f t="shared" si="14"/>
        <v>180</v>
      </c>
      <c r="AE147" s="16" t="str">
        <f t="shared" si="15"/>
        <v>3.9.2 Mortality rate attributed to unsafe water, unsafe sanitation and lack of hygiene (exposure to unsafe Water, Sanitation and Hygiene for All (WASH) services)
Note: to follow up</v>
      </c>
    </row>
    <row r="148" spans="1:31" hidden="1" x14ac:dyDescent="0.45">
      <c r="A148" s="17"/>
      <c r="B148" s="17" t="str">
        <f t="shared" si="13"/>
        <v>3.9.2Data</v>
      </c>
      <c r="C148" s="14" t="s">
        <v>415</v>
      </c>
      <c r="D148" s="14">
        <v>3</v>
      </c>
      <c r="E148" s="14" t="s">
        <v>910</v>
      </c>
      <c r="F148" s="19" t="s">
        <v>9</v>
      </c>
      <c r="G148" s="104" t="s">
        <v>856</v>
      </c>
      <c r="H148" s="104" t="s">
        <v>814</v>
      </c>
      <c r="I148" s="105" t="s">
        <v>786</v>
      </c>
      <c r="J148" s="106"/>
      <c r="K148" s="107"/>
      <c r="L148" s="105"/>
      <c r="M148" s="108" t="s">
        <v>3379</v>
      </c>
      <c r="N148" s="109"/>
      <c r="O148" s="109"/>
      <c r="P148" s="121"/>
      <c r="Q148" s="121"/>
      <c r="R148" s="20" t="str">
        <f>IF(ISBLANK(K148), "", CONCATENATE(LOWER(LEFT('Log table'!I148,1)),"_",C148,"_",T148,"_", TEXT(K148,"yyyy"),".",TEXT(K148,"mm"),".",TEXT(K148,"dd"),IF(OR(LEFT('Log table'!I148,1)="S",LEFT('Log table'!I148,1)="M"), ".docx", ".xlsx")))</f>
        <v/>
      </c>
      <c r="S148" s="20" t="str">
        <f t="shared" si="16"/>
        <v/>
      </c>
      <c r="T148" s="20" t="str">
        <f t="shared" si="17"/>
        <v/>
      </c>
      <c r="V148" s="16">
        <f t="shared" si="14"/>
        <v>299</v>
      </c>
      <c r="AE148" s="16" t="str">
        <f t="shared" si="15"/>
        <v>3.9.2 Mortality rate attributed to unsafe water, unsafe sanitation and lack of hygiene (exposure to unsafe Water, Sanitation and Hygiene for All (WASH) services)
Note: 22/3: per Jessica, 3.3.4, 3.8.1, 3.a.1, 3.9.2 (possibly 3.b.3 as well) have no updated data; storyline will be the same as previous</v>
      </c>
    </row>
    <row r="149" spans="1:31" hidden="1" x14ac:dyDescent="0.45">
      <c r="A149" s="17"/>
      <c r="B149" s="17" t="str">
        <f t="shared" si="13"/>
        <v>3.9.3Storyline</v>
      </c>
      <c r="C149" s="14" t="s">
        <v>686</v>
      </c>
      <c r="D149" s="14">
        <v>3</v>
      </c>
      <c r="E149" s="14" t="s">
        <v>911</v>
      </c>
      <c r="F149" s="19" t="s">
        <v>9</v>
      </c>
      <c r="G149" s="104" t="s">
        <v>856</v>
      </c>
      <c r="H149" s="104" t="s">
        <v>814</v>
      </c>
      <c r="I149" s="105" t="s">
        <v>782</v>
      </c>
      <c r="J149" s="106" t="s">
        <v>912</v>
      </c>
      <c r="K149" s="107">
        <v>44257</v>
      </c>
      <c r="L149" s="105" t="s">
        <v>913</v>
      </c>
      <c r="M149" s="108"/>
      <c r="N149" s="109"/>
      <c r="O149" s="109"/>
      <c r="P149" s="121"/>
      <c r="Q149" s="121"/>
      <c r="R149" s="20" t="str">
        <f>IF(ISBLANK(K149), "", CONCATENATE(LOWER(LEFT('Log table'!I149,1)),"_",C149,"_",T149,"_", TEXT(K149,"yyyy"),".",TEXT(K149,"mm"),".",TEXT(K149,"dd"),IF(OR(LEFT('Log table'!I149,1)="S",LEFT('Log table'!I149,1)="M"), ".docx", ".xlsx")))</f>
        <v>s_3.9.3_WHO_2021.03.02.docx</v>
      </c>
      <c r="S149" s="20" t="str">
        <f t="shared" si="16"/>
        <v>Annette Pruss-Ustun</v>
      </c>
      <c r="T149" s="20" t="str">
        <f t="shared" si="17"/>
        <v>WHO</v>
      </c>
      <c r="V149" s="16">
        <f t="shared" si="14"/>
        <v>117</v>
      </c>
      <c r="AE149" s="16" t="str">
        <f t="shared" si="15"/>
        <v>3.9.3 Mortality rate attributed to unintentional poisoning | Submitted by: Annette Pruss-Ustun, WHO (pruessa@who.int)</v>
      </c>
    </row>
    <row r="150" spans="1:31" hidden="1" x14ac:dyDescent="0.45">
      <c r="A150" s="17"/>
      <c r="B150" s="17" t="str">
        <f t="shared" si="13"/>
        <v>3.9.3Chart</v>
      </c>
      <c r="C150" s="14" t="s">
        <v>686</v>
      </c>
      <c r="D150" s="14">
        <v>3</v>
      </c>
      <c r="E150" s="14" t="s">
        <v>911</v>
      </c>
      <c r="F150" s="19" t="s">
        <v>9</v>
      </c>
      <c r="G150" s="104" t="s">
        <v>856</v>
      </c>
      <c r="H150" s="104" t="s">
        <v>814</v>
      </c>
      <c r="I150" s="105" t="s">
        <v>785</v>
      </c>
      <c r="J150" s="106" t="s">
        <v>912</v>
      </c>
      <c r="K150" s="107">
        <v>44259</v>
      </c>
      <c r="L150" s="105" t="s">
        <v>913</v>
      </c>
      <c r="M150" s="108"/>
      <c r="N150" s="109"/>
      <c r="O150" s="109"/>
      <c r="P150" s="121"/>
      <c r="Q150" s="121"/>
      <c r="R150" s="20" t="str">
        <f>IF(ISBLANK(K150), "", CONCATENATE(LOWER(LEFT('Log table'!I150,1)),"_",C150,"_",T150,"_", TEXT(K150,"yyyy"),".",TEXT(K150,"mm"),".",TEXT(K150,"dd"),IF(OR(LEFT('Log table'!I150,1)="S",LEFT('Log table'!I150,1)="M"), ".docx", ".xlsx")))</f>
        <v>c_3.9.3_WHO_2021.03.04.xlsx</v>
      </c>
      <c r="S150" s="20" t="str">
        <f t="shared" si="16"/>
        <v>Annette Pruss-Ustun</v>
      </c>
      <c r="T150" s="20" t="str">
        <f t="shared" si="17"/>
        <v>WHO</v>
      </c>
      <c r="V150" s="16">
        <f t="shared" si="14"/>
        <v>117</v>
      </c>
      <c r="AE150" s="16" t="str">
        <f t="shared" si="15"/>
        <v>3.9.3 Mortality rate attributed to unintentional poisoning | Submitted by: Annette Pruss-Ustun, WHO (pruessa@who.int)</v>
      </c>
    </row>
    <row r="151" spans="1:31" hidden="1" x14ac:dyDescent="0.45">
      <c r="A151" s="17"/>
      <c r="B151" s="17" t="str">
        <f t="shared" si="13"/>
        <v>3.9.3Data</v>
      </c>
      <c r="C151" s="14" t="s">
        <v>686</v>
      </c>
      <c r="D151" s="14">
        <v>3</v>
      </c>
      <c r="E151" s="14" t="s">
        <v>911</v>
      </c>
      <c r="F151" s="19" t="s">
        <v>9</v>
      </c>
      <c r="G151" s="104" t="s">
        <v>856</v>
      </c>
      <c r="H151" s="104" t="s">
        <v>814</v>
      </c>
      <c r="I151" s="105" t="s">
        <v>786</v>
      </c>
      <c r="J151" s="106" t="s">
        <v>881</v>
      </c>
      <c r="K151" s="107">
        <v>44243</v>
      </c>
      <c r="L151" s="105" t="s">
        <v>913</v>
      </c>
      <c r="M151" s="108"/>
      <c r="N151" s="109"/>
      <c r="O151" s="109"/>
      <c r="P151" s="121"/>
      <c r="Q151" s="121"/>
      <c r="R151" s="20" t="str">
        <f>IF(ISBLANK(K151), "", CONCATENATE(LOWER(LEFT('Log table'!I151,1)),"_",C151,"_",T151,"_", TEXT(K151,"yyyy"),".",TEXT(K151,"mm"),".",TEXT(K151,"dd"),IF(OR(LEFT('Log table'!I151,1)="S",LEFT('Log table'!I151,1)="M"), ".docx", ".xlsx")))</f>
        <v>d_3.9.3_WHO_2021.02.16.xlsx</v>
      </c>
      <c r="S151" s="20" t="str">
        <f t="shared" si="16"/>
        <v>Jessica Chi Ying Ho</v>
      </c>
      <c r="T151" s="20" t="str">
        <f t="shared" si="17"/>
        <v>WHO</v>
      </c>
      <c r="V151" s="16">
        <f t="shared" si="14"/>
        <v>113</v>
      </c>
      <c r="AE151" s="16" t="str">
        <f t="shared" si="15"/>
        <v>3.9.3 Mortality rate attributed to unintentional poisoning | Submitted by: Jessica Chi Ying Ho, WHO (hoj@who.int)</v>
      </c>
    </row>
    <row r="152" spans="1:31" hidden="1" x14ac:dyDescent="0.45">
      <c r="A152" s="17"/>
      <c r="B152" s="17" t="str">
        <f t="shared" si="13"/>
        <v>3.a.1Storyline</v>
      </c>
      <c r="C152" s="14" t="s">
        <v>417</v>
      </c>
      <c r="D152" s="14">
        <v>3</v>
      </c>
      <c r="E152" s="14" t="s">
        <v>914</v>
      </c>
      <c r="F152" s="19" t="s">
        <v>9</v>
      </c>
      <c r="G152" s="104" t="s">
        <v>915</v>
      </c>
      <c r="H152" s="104" t="s">
        <v>68</v>
      </c>
      <c r="I152" s="105" t="s">
        <v>782</v>
      </c>
      <c r="J152" s="106"/>
      <c r="K152" s="107"/>
      <c r="L152" s="105"/>
      <c r="M152" s="108" t="s">
        <v>3440</v>
      </c>
      <c r="N152" s="109"/>
      <c r="O152" s="109"/>
      <c r="P152" s="121"/>
      <c r="Q152" s="121"/>
      <c r="R152" s="20" t="str">
        <f>IF(ISBLANK(K152), "", CONCATENATE(LOWER(LEFT('Log table'!I152,1)),"_",C152,"_",T152,"_", TEXT(K152,"yyyy"),".",TEXT(K152,"mm"),".",TEXT(K152,"dd"),IF(OR(LEFT('Log table'!I152,1)="S",LEFT('Log table'!I152,1)="M"), ".docx", ".xlsx")))</f>
        <v/>
      </c>
      <c r="S152" s="20" t="str">
        <f t="shared" si="16"/>
        <v/>
      </c>
      <c r="T152" s="20" t="str">
        <f t="shared" si="17"/>
        <v/>
      </c>
      <c r="V152" s="16">
        <f t="shared" si="14"/>
        <v>246</v>
      </c>
      <c r="AE152" s="16" t="str">
        <f t="shared" si="15"/>
        <v>3.a.1 Age-standardized prevalence of current tobacco use among persons aged 15 years and older
Note: no storyline; 22/3: per Jessica, 3.3.4, 3.8.1, 3.a.1, 3.9.2 (possibly 3.b.3 as well) have no updated data; storyline will be the same as previous</v>
      </c>
    </row>
    <row r="153" spans="1:31" hidden="1" x14ac:dyDescent="0.45">
      <c r="A153" s="17"/>
      <c r="B153" s="17" t="str">
        <f t="shared" si="13"/>
        <v>3.a.1Chart</v>
      </c>
      <c r="C153" s="14" t="s">
        <v>417</v>
      </c>
      <c r="D153" s="14">
        <v>3</v>
      </c>
      <c r="E153" s="14" t="s">
        <v>914</v>
      </c>
      <c r="F153" s="19" t="s">
        <v>9</v>
      </c>
      <c r="G153" s="104" t="s">
        <v>915</v>
      </c>
      <c r="H153" s="104" t="s">
        <v>68</v>
      </c>
      <c r="I153" s="105" t="s">
        <v>785</v>
      </c>
      <c r="J153" s="106"/>
      <c r="K153" s="107"/>
      <c r="L153" s="105"/>
      <c r="M153" s="108"/>
      <c r="N153" s="109"/>
      <c r="O153" s="109"/>
      <c r="P153" s="121"/>
      <c r="Q153" s="121"/>
      <c r="R153" s="20" t="str">
        <f>IF(ISBLANK(K153), "", CONCATENATE(LOWER(LEFT('Log table'!I153,1)),"_",C153,"_",T153,"_", TEXT(K153,"yyyy"),".",TEXT(K153,"mm"),".",TEXT(K153,"dd"),IF(OR(LEFT('Log table'!I153,1)="S",LEFT('Log table'!I153,1)="M"), ".docx", ".xlsx")))</f>
        <v/>
      </c>
      <c r="S153" s="20" t="str">
        <f t="shared" si="16"/>
        <v/>
      </c>
      <c r="T153" s="20" t="str">
        <f t="shared" si="17"/>
        <v/>
      </c>
      <c r="V153" s="16">
        <f t="shared" si="14"/>
        <v>113</v>
      </c>
      <c r="AE153" s="16" t="str">
        <f t="shared" si="15"/>
        <v>3.a.1 Age-standardized prevalence of current tobacco use among persons aged 15 years and older
Note: to follow up</v>
      </c>
    </row>
    <row r="154" spans="1:31" hidden="1" x14ac:dyDescent="0.45">
      <c r="A154" s="17"/>
      <c r="B154" s="17" t="str">
        <f t="shared" si="13"/>
        <v>3.a.1Data</v>
      </c>
      <c r="C154" s="14" t="s">
        <v>417</v>
      </c>
      <c r="D154" s="14">
        <v>3</v>
      </c>
      <c r="E154" s="14" t="s">
        <v>914</v>
      </c>
      <c r="F154" s="19" t="s">
        <v>9</v>
      </c>
      <c r="G154" s="104" t="s">
        <v>915</v>
      </c>
      <c r="H154" s="104" t="s">
        <v>68</v>
      </c>
      <c r="I154" s="105" t="s">
        <v>786</v>
      </c>
      <c r="J154" s="106"/>
      <c r="K154" s="107"/>
      <c r="L154" s="105"/>
      <c r="M154" s="108" t="s">
        <v>3379</v>
      </c>
      <c r="N154" s="109"/>
      <c r="O154" s="109"/>
      <c r="P154" s="121"/>
      <c r="Q154" s="121"/>
      <c r="R154" s="20" t="str">
        <f>IF(ISBLANK(K154), "", CONCATENATE(LOWER(LEFT('Log table'!I154,1)),"_",C154,"_",T154,"_", TEXT(K154,"yyyy"),".",TEXT(K154,"mm"),".",TEXT(K154,"dd"),IF(OR(LEFT('Log table'!I154,1)="S",LEFT('Log table'!I154,1)="M"), ".docx", ".xlsx")))</f>
        <v/>
      </c>
      <c r="S154" s="20" t="str">
        <f t="shared" si="16"/>
        <v/>
      </c>
      <c r="T154" s="20" t="str">
        <f t="shared" si="17"/>
        <v/>
      </c>
      <c r="V154" s="16">
        <f t="shared" si="14"/>
        <v>232</v>
      </c>
      <c r="AE154" s="16" t="str">
        <f t="shared" si="15"/>
        <v>3.a.1 Age-standardized prevalence of current tobacco use among persons aged 15 years and older
Note: 22/3: per Jessica, 3.3.4, 3.8.1, 3.a.1, 3.9.2 (possibly 3.b.3 as well) have no updated data; storyline will be the same as previous</v>
      </c>
    </row>
    <row r="155" spans="1:31" hidden="1" x14ac:dyDescent="0.45">
      <c r="A155" s="17"/>
      <c r="B155" s="17" t="str">
        <f t="shared" si="13"/>
        <v>3.b.1Storyline</v>
      </c>
      <c r="C155" s="14" t="s">
        <v>422</v>
      </c>
      <c r="D155" s="14">
        <v>3</v>
      </c>
      <c r="E155" s="14" t="s">
        <v>916</v>
      </c>
      <c r="F155" s="19" t="s">
        <v>9</v>
      </c>
      <c r="G155" s="104" t="s">
        <v>917</v>
      </c>
      <c r="H155" s="104" t="s">
        <v>68</v>
      </c>
      <c r="I155" s="105" t="s">
        <v>782</v>
      </c>
      <c r="J155" s="106"/>
      <c r="K155" s="107"/>
      <c r="L155" s="105"/>
      <c r="M155" s="108"/>
      <c r="N155" s="109"/>
      <c r="O155" s="109"/>
      <c r="P155" s="121"/>
      <c r="Q155" s="121"/>
      <c r="R155" s="20" t="str">
        <f>IF(ISBLANK(K155), "", CONCATENATE(LOWER(LEFT('Log table'!I155,1)),"_",C155,"_",T155,"_", TEXT(K155,"yyyy"),".",TEXT(K155,"mm"),".",TEXT(K155,"dd"),IF(OR(LEFT('Log table'!I155,1)="S",LEFT('Log table'!I155,1)="M"), ".docx", ".xlsx")))</f>
        <v/>
      </c>
      <c r="S155" s="20" t="str">
        <f t="shared" si="16"/>
        <v/>
      </c>
      <c r="T155" s="20" t="str">
        <f t="shared" si="17"/>
        <v/>
      </c>
      <c r="V155" s="16">
        <f t="shared" si="14"/>
        <v>121</v>
      </c>
      <c r="AE155" s="16" t="str">
        <f t="shared" si="15"/>
        <v>3.b.1 Proportion of the target population covered by all vaccines included in their national programme
Note: to follow up</v>
      </c>
    </row>
    <row r="156" spans="1:31" hidden="1" x14ac:dyDescent="0.45">
      <c r="A156" s="17"/>
      <c r="B156" s="17" t="str">
        <f t="shared" si="13"/>
        <v>3.b.1Chart</v>
      </c>
      <c r="C156" s="14" t="s">
        <v>422</v>
      </c>
      <c r="D156" s="14">
        <v>3</v>
      </c>
      <c r="E156" s="14" t="s">
        <v>916</v>
      </c>
      <c r="F156" s="19" t="s">
        <v>9</v>
      </c>
      <c r="G156" s="104" t="s">
        <v>917</v>
      </c>
      <c r="H156" s="104" t="s">
        <v>68</v>
      </c>
      <c r="I156" s="105" t="s">
        <v>785</v>
      </c>
      <c r="J156" s="106"/>
      <c r="K156" s="107"/>
      <c r="L156" s="105"/>
      <c r="M156" s="108"/>
      <c r="N156" s="109"/>
      <c r="O156" s="109"/>
      <c r="P156" s="121"/>
      <c r="Q156" s="121"/>
      <c r="R156" s="20" t="str">
        <f>IF(ISBLANK(K156), "", CONCATENATE(LOWER(LEFT('Log table'!I156,1)),"_",C156,"_",T156,"_", TEXT(K156,"yyyy"),".",TEXT(K156,"mm"),".",TEXT(K156,"dd"),IF(OR(LEFT('Log table'!I156,1)="S",LEFT('Log table'!I156,1)="M"), ".docx", ".xlsx")))</f>
        <v/>
      </c>
      <c r="S156" s="20" t="str">
        <f t="shared" si="16"/>
        <v/>
      </c>
      <c r="T156" s="20" t="str">
        <f t="shared" si="17"/>
        <v/>
      </c>
      <c r="V156" s="16">
        <f t="shared" si="14"/>
        <v>121</v>
      </c>
      <c r="AE156" s="16" t="str">
        <f t="shared" si="15"/>
        <v>3.b.1 Proportion of the target population covered by all vaccines included in their national programme
Note: to follow up</v>
      </c>
    </row>
    <row r="157" spans="1:31" hidden="1" x14ac:dyDescent="0.45">
      <c r="A157" s="17"/>
      <c r="B157" s="17" t="str">
        <f t="shared" si="13"/>
        <v>3.b.1Data</v>
      </c>
      <c r="C157" s="14" t="s">
        <v>422</v>
      </c>
      <c r="D157" s="14">
        <v>3</v>
      </c>
      <c r="E157" s="14" t="s">
        <v>916</v>
      </c>
      <c r="F157" s="19" t="s">
        <v>9</v>
      </c>
      <c r="G157" s="104" t="s">
        <v>917</v>
      </c>
      <c r="H157" s="104" t="s">
        <v>68</v>
      </c>
      <c r="I157" s="105" t="s">
        <v>786</v>
      </c>
      <c r="J157" s="106"/>
      <c r="K157" s="107"/>
      <c r="L157" s="105"/>
      <c r="M157" s="108" t="s">
        <v>3434</v>
      </c>
      <c r="N157" s="109"/>
      <c r="O157" s="109"/>
      <c r="P157" s="121"/>
      <c r="Q157" s="121"/>
      <c r="R157" s="20" t="str">
        <f>IF(ISBLANK(K157), "", CONCATENATE(LOWER(LEFT('Log table'!I157,1)),"_",C157,"_",T157,"_", TEXT(K157,"yyyy"),".",TEXT(K157,"mm"),".",TEXT(K157,"dd"),IF(OR(LEFT('Log table'!I157,1)="S",LEFT('Log table'!I157,1)="M"), ".docx", ".xlsx")))</f>
        <v/>
      </c>
      <c r="S157" s="20" t="str">
        <f t="shared" si="16"/>
        <v/>
      </c>
      <c r="T157" s="20" t="str">
        <f t="shared" si="17"/>
        <v/>
      </c>
      <c r="V157" s="16">
        <f t="shared" si="14"/>
        <v>131</v>
      </c>
      <c r="AE157" s="16" t="str">
        <f t="shared" si="15"/>
        <v>3.b.1 Proportion of the target population covered by all vaccines included in their national programme
Note: no data yet as of 3/25</v>
      </c>
    </row>
    <row r="158" spans="1:31" hidden="1" x14ac:dyDescent="0.45">
      <c r="A158" s="17"/>
      <c r="B158" s="17" t="str">
        <f t="shared" si="13"/>
        <v>3.b.2Storyline</v>
      </c>
      <c r="C158" s="14" t="s">
        <v>425</v>
      </c>
      <c r="D158" s="14">
        <v>3</v>
      </c>
      <c r="E158" s="14" t="s">
        <v>918</v>
      </c>
      <c r="F158" s="19" t="s">
        <v>9</v>
      </c>
      <c r="G158" s="104" t="s">
        <v>818</v>
      </c>
      <c r="H158" s="104" t="s">
        <v>68</v>
      </c>
      <c r="I158" s="105" t="s">
        <v>782</v>
      </c>
      <c r="J158" s="106" t="s">
        <v>819</v>
      </c>
      <c r="K158" s="107">
        <v>44313</v>
      </c>
      <c r="L158" s="105" t="s">
        <v>426</v>
      </c>
      <c r="M158" s="108" t="s">
        <v>821</v>
      </c>
      <c r="N158" s="109"/>
      <c r="O158" s="109"/>
      <c r="P158" s="121"/>
      <c r="Q158" s="121"/>
      <c r="R158" s="20" t="str">
        <f>IF(ISBLANK(K158), "", CONCATENATE(LOWER(LEFT('Log table'!I158,1)),"_",C158,"_",T158,"_", TEXT(K158,"yyyy"),".",TEXT(K158,"mm"),".",TEXT(K158,"dd"),IF(OR(LEFT('Log table'!I158,1)="S",LEFT('Log table'!I158,1)="M"), ".docx", ".xlsx")))</f>
        <v>s_3.b.2_OECD_2021.04.27.docx</v>
      </c>
      <c r="S158" s="20" t="str">
        <f t="shared" si="16"/>
        <v>Yasmin Ahmad</v>
      </c>
      <c r="T158" s="20" t="str">
        <f t="shared" si="17"/>
        <v>OECD</v>
      </c>
      <c r="V158" s="16">
        <f t="shared" si="14"/>
        <v>193</v>
      </c>
      <c r="AE158" s="16" t="str">
        <f t="shared" si="15"/>
        <v>3.b.2 Total net official development assistance to medical research and basic health sectors | Submitted by: Yasmin Ahmad, OECD (Yasmin.AHMAD@oecd.org)
Note: storyline has no chart in word file</v>
      </c>
    </row>
    <row r="159" spans="1:31" hidden="1" x14ac:dyDescent="0.45">
      <c r="A159" s="17"/>
      <c r="B159" s="17" t="str">
        <f t="shared" si="13"/>
        <v>3.b.2Chart</v>
      </c>
      <c r="C159" s="14" t="s">
        <v>425</v>
      </c>
      <c r="D159" s="14">
        <v>3</v>
      </c>
      <c r="E159" s="14" t="s">
        <v>918</v>
      </c>
      <c r="F159" s="19" t="s">
        <v>9</v>
      </c>
      <c r="G159" s="104" t="s">
        <v>818</v>
      </c>
      <c r="H159" s="104" t="s">
        <v>68</v>
      </c>
      <c r="I159" s="105" t="s">
        <v>785</v>
      </c>
      <c r="J159" s="106"/>
      <c r="K159" s="107"/>
      <c r="L159" s="105"/>
      <c r="M159" s="108"/>
      <c r="N159" s="109"/>
      <c r="O159" s="109"/>
      <c r="P159" s="121"/>
      <c r="Q159" s="121"/>
      <c r="R159" s="20" t="str">
        <f>IF(ISBLANK(K159), "", CONCATENATE(LOWER(LEFT('Log table'!I159,1)),"_",C159,"_",T159,"_", TEXT(K159,"yyyy"),".",TEXT(K159,"mm"),".",TEXT(K159,"dd"),IF(OR(LEFT('Log table'!I159,1)="S",LEFT('Log table'!I159,1)="M"), ".docx", ".xlsx")))</f>
        <v/>
      </c>
      <c r="S159" s="20" t="str">
        <f t="shared" si="16"/>
        <v/>
      </c>
      <c r="T159" s="20" t="str">
        <f t="shared" si="17"/>
        <v/>
      </c>
      <c r="V159" s="16">
        <f t="shared" si="14"/>
        <v>111</v>
      </c>
      <c r="AE159" s="16" t="str">
        <f t="shared" si="15"/>
        <v>3.b.2 Total net official development assistance to medical research and basic health sectors
Note: to follow up</v>
      </c>
    </row>
    <row r="160" spans="1:31" hidden="1" x14ac:dyDescent="0.45">
      <c r="A160" s="17"/>
      <c r="B160" s="17" t="str">
        <f t="shared" si="13"/>
        <v>3.b.2Data</v>
      </c>
      <c r="C160" s="14" t="s">
        <v>425</v>
      </c>
      <c r="D160" s="14">
        <v>3</v>
      </c>
      <c r="E160" s="14" t="s">
        <v>918</v>
      </c>
      <c r="F160" s="19" t="s">
        <v>9</v>
      </c>
      <c r="G160" s="104" t="s">
        <v>818</v>
      </c>
      <c r="H160" s="104" t="s">
        <v>68</v>
      </c>
      <c r="I160" s="105" t="s">
        <v>786</v>
      </c>
      <c r="J160" s="106" t="s">
        <v>819</v>
      </c>
      <c r="K160" s="107">
        <v>44313</v>
      </c>
      <c r="L160" s="105" t="s">
        <v>426</v>
      </c>
      <c r="M160" s="112" t="s">
        <v>3405</v>
      </c>
      <c r="N160" s="113"/>
      <c r="O160" s="109"/>
      <c r="P160" s="122"/>
      <c r="Q160" s="121"/>
      <c r="R160" s="20" t="str">
        <f>IF(ISBLANK(K160), "", CONCATENATE(LOWER(LEFT('Log table'!I160,1)),"_",C160,"_",T160,"_", TEXT(K160,"yyyy"),".",TEXT(K160,"mm"),".",TEXT(K160,"dd"),IF(OR(LEFT('Log table'!I160,1)="S",LEFT('Log table'!I160,1)="M"), ".docx", ".xlsx")))</f>
        <v>d_3.b.2_OECD_2021.04.27.xlsx</v>
      </c>
      <c r="S160" s="20" t="str">
        <f t="shared" si="16"/>
        <v>Yasmin Ahmad</v>
      </c>
      <c r="T160" s="20" t="str">
        <f t="shared" si="17"/>
        <v>OECD</v>
      </c>
      <c r="V160" s="16">
        <f t="shared" si="14"/>
        <v>207</v>
      </c>
      <c r="AE160" s="16" t="str">
        <f t="shared" si="15"/>
        <v>3.b.2 Total net official development assistance to medical research and basic health sectors | Submitted by: Yasmin Ahmad, OECD (Yasmin.AHMAD@oecd.org)
Note: Late: For all the block: To be submitted in April</v>
      </c>
    </row>
    <row r="161" spans="1:31" hidden="1" x14ac:dyDescent="0.45">
      <c r="A161" s="17"/>
      <c r="B161" s="17" t="str">
        <f t="shared" si="13"/>
        <v>3.b.3Storyline</v>
      </c>
      <c r="C161" s="14" t="s">
        <v>427</v>
      </c>
      <c r="D161" s="14">
        <v>3</v>
      </c>
      <c r="E161" s="14" t="s">
        <v>919</v>
      </c>
      <c r="F161" s="19" t="s">
        <v>17</v>
      </c>
      <c r="G161" s="104" t="s">
        <v>856</v>
      </c>
      <c r="H161" s="104" t="s">
        <v>68</v>
      </c>
      <c r="I161" s="105" t="s">
        <v>782</v>
      </c>
      <c r="J161" s="106"/>
      <c r="K161" s="107"/>
      <c r="L161" s="105"/>
      <c r="M161" s="108" t="s">
        <v>3440</v>
      </c>
      <c r="N161" s="109"/>
      <c r="O161" s="109"/>
      <c r="P161" s="121"/>
      <c r="Q161" s="121"/>
      <c r="R161" s="20" t="str">
        <f>IF(ISBLANK(K161), "", CONCATENATE(LOWER(LEFT('Log table'!I161,1)),"_",C161,"_",T161,"_", TEXT(K161,"yyyy"),".",TEXT(K161,"mm"),".",TEXT(K161,"dd"),IF(OR(LEFT('Log table'!I161,1)="S",LEFT('Log table'!I161,1)="M"), ".docx", ".xlsx")))</f>
        <v/>
      </c>
      <c r="S161" s="20" t="str">
        <f t="shared" si="16"/>
        <v/>
      </c>
      <c r="T161" s="20" t="str">
        <f t="shared" si="17"/>
        <v/>
      </c>
      <c r="V161" s="16">
        <f t="shared" si="14"/>
        <v>290</v>
      </c>
      <c r="AE161" s="16" t="str">
        <f t="shared" si="15"/>
        <v>3.b.3 Proportion of health facilities that have a core set of relevant essential medicines available and affordable on a sustainable basis
Note: no storyline; 22/3: per Jessica, 3.3.4, 3.8.1, 3.a.1, 3.9.2 (possibly 3.b.3 as well) have no updated data; storyline will be the same as previous</v>
      </c>
    </row>
    <row r="162" spans="1:31" hidden="1" x14ac:dyDescent="0.45">
      <c r="A162" s="17"/>
      <c r="B162" s="17" t="str">
        <f t="shared" si="13"/>
        <v>3.b.3Chart</v>
      </c>
      <c r="C162" s="14" t="s">
        <v>427</v>
      </c>
      <c r="D162" s="14">
        <v>3</v>
      </c>
      <c r="E162" s="14" t="s">
        <v>919</v>
      </c>
      <c r="F162" s="19" t="s">
        <v>17</v>
      </c>
      <c r="G162" s="104" t="s">
        <v>856</v>
      </c>
      <c r="H162" s="104" t="s">
        <v>68</v>
      </c>
      <c r="I162" s="105" t="s">
        <v>785</v>
      </c>
      <c r="J162" s="106"/>
      <c r="K162" s="107"/>
      <c r="L162" s="105"/>
      <c r="M162" s="108"/>
      <c r="N162" s="109"/>
      <c r="O162" s="109"/>
      <c r="P162" s="121"/>
      <c r="Q162" s="121"/>
      <c r="R162" s="20" t="str">
        <f>IF(ISBLANK(K162), "", CONCATENATE(LOWER(LEFT('Log table'!I162,1)),"_",C162,"_",T162,"_", TEXT(K162,"yyyy"),".",TEXT(K162,"mm"),".",TEXT(K162,"dd"),IF(OR(LEFT('Log table'!I162,1)="S",LEFT('Log table'!I162,1)="M"), ".docx", ".xlsx")))</f>
        <v/>
      </c>
      <c r="S162" s="20" t="str">
        <f t="shared" si="16"/>
        <v/>
      </c>
      <c r="T162" s="20" t="str">
        <f t="shared" si="17"/>
        <v/>
      </c>
      <c r="V162" s="16">
        <f t="shared" si="14"/>
        <v>157</v>
      </c>
      <c r="AE162" s="16" t="str">
        <f t="shared" si="15"/>
        <v>3.b.3 Proportion of health facilities that have a core set of relevant essential medicines available and affordable on a sustainable basis
Note: to follow up</v>
      </c>
    </row>
    <row r="163" spans="1:31" hidden="1" x14ac:dyDescent="0.45">
      <c r="A163" s="17"/>
      <c r="B163" s="17" t="str">
        <f t="shared" si="13"/>
        <v>3.b.3Data</v>
      </c>
      <c r="C163" s="14" t="s">
        <v>427</v>
      </c>
      <c r="D163" s="14">
        <v>3</v>
      </c>
      <c r="E163" s="14" t="s">
        <v>919</v>
      </c>
      <c r="F163" s="19" t="s">
        <v>17</v>
      </c>
      <c r="G163" s="104" t="s">
        <v>856</v>
      </c>
      <c r="H163" s="104" t="s">
        <v>68</v>
      </c>
      <c r="I163" s="105" t="s">
        <v>786</v>
      </c>
      <c r="J163" s="106"/>
      <c r="K163" s="107"/>
      <c r="L163" s="105"/>
      <c r="M163" s="108" t="s">
        <v>3379</v>
      </c>
      <c r="N163" s="109"/>
      <c r="O163" s="109"/>
      <c r="P163" s="121"/>
      <c r="Q163" s="121"/>
      <c r="R163" s="20" t="str">
        <f>IF(ISBLANK(K163), "", CONCATENATE(LOWER(LEFT('Log table'!I163,1)),"_",C163,"_",T163,"_", TEXT(K163,"yyyy"),".",TEXT(K163,"mm"),".",TEXT(K163,"dd"),IF(OR(LEFT('Log table'!I163,1)="S",LEFT('Log table'!I163,1)="M"), ".docx", ".xlsx")))</f>
        <v/>
      </c>
      <c r="S163" s="20" t="str">
        <f t="shared" si="16"/>
        <v/>
      </c>
      <c r="T163" s="20" t="str">
        <f t="shared" si="17"/>
        <v/>
      </c>
      <c r="V163" s="16">
        <f t="shared" si="14"/>
        <v>276</v>
      </c>
      <c r="AE163" s="16" t="str">
        <f t="shared" si="15"/>
        <v>3.b.3 Proportion of health facilities that have a core set of relevant essential medicines available and affordable on a sustainable basis
Note: 22/3: per Jessica, 3.3.4, 3.8.1, 3.a.1, 3.9.2 (possibly 3.b.3 as well) have no updated data; storyline will be the same as previous</v>
      </c>
    </row>
    <row r="164" spans="1:31" hidden="1" x14ac:dyDescent="0.45">
      <c r="A164" s="17"/>
      <c r="B164" s="17" t="str">
        <f t="shared" si="13"/>
        <v>3.c.1Storyline</v>
      </c>
      <c r="C164" s="14" t="s">
        <v>430</v>
      </c>
      <c r="D164" s="14">
        <v>3</v>
      </c>
      <c r="E164" s="14" t="s">
        <v>920</v>
      </c>
      <c r="F164" s="19" t="s">
        <v>9</v>
      </c>
      <c r="G164" s="104" t="s">
        <v>856</v>
      </c>
      <c r="H164" s="104" t="s">
        <v>68</v>
      </c>
      <c r="I164" s="105" t="s">
        <v>782</v>
      </c>
      <c r="J164" s="106" t="s">
        <v>921</v>
      </c>
      <c r="K164" s="107">
        <v>44254</v>
      </c>
      <c r="L164" s="105" t="s">
        <v>431</v>
      </c>
      <c r="M164" s="108"/>
      <c r="N164" s="109"/>
      <c r="O164" s="109"/>
      <c r="P164" s="121"/>
      <c r="Q164" s="121"/>
      <c r="R164" s="20" t="str">
        <f>IF(ISBLANK(K164), "", CONCATENATE(LOWER(LEFT('Log table'!I164,1)),"_",C164,"_",T164,"_", TEXT(K164,"yyyy"),".",TEXT(K164,"mm"),".",TEXT(K164,"dd"),IF(OR(LEFT('Log table'!I164,1)="S",LEFT('Log table'!I164,1)="M"), ".docx", ".xlsx")))</f>
        <v>s_3.c.1_WHO_2021.02.27.docx</v>
      </c>
      <c r="S164" s="20" t="str">
        <f t="shared" si="16"/>
        <v>Teena Kunjumen</v>
      </c>
      <c r="T164" s="20" t="str">
        <f t="shared" si="17"/>
        <v>WHO</v>
      </c>
      <c r="V164" s="16">
        <f t="shared" si="14"/>
        <v>100</v>
      </c>
      <c r="AE164" s="16" t="str">
        <f t="shared" si="15"/>
        <v>3.c.1 Health worker density and distribution | Submitted by: Teena Kunjumen, WHO (KunjumenT@who.int)</v>
      </c>
    </row>
    <row r="165" spans="1:31" hidden="1" x14ac:dyDescent="0.45">
      <c r="A165" s="17"/>
      <c r="B165" s="17" t="str">
        <f t="shared" si="13"/>
        <v>3.c.1Chart</v>
      </c>
      <c r="C165" s="14" t="s">
        <v>430</v>
      </c>
      <c r="D165" s="14">
        <v>3</v>
      </c>
      <c r="E165" s="14" t="s">
        <v>920</v>
      </c>
      <c r="F165" s="19" t="s">
        <v>9</v>
      </c>
      <c r="G165" s="104" t="s">
        <v>856</v>
      </c>
      <c r="H165" s="104" t="s">
        <v>68</v>
      </c>
      <c r="I165" s="105" t="s">
        <v>785</v>
      </c>
      <c r="J165" s="106" t="s">
        <v>921</v>
      </c>
      <c r="K165" s="107">
        <v>44254</v>
      </c>
      <c r="L165" s="105" t="s">
        <v>431</v>
      </c>
      <c r="M165" s="108"/>
      <c r="N165" s="109"/>
      <c r="O165" s="109"/>
      <c r="P165" s="121"/>
      <c r="Q165" s="121"/>
      <c r="R165" s="20" t="str">
        <f>IF(ISBLANK(K165), "", CONCATENATE(LOWER(LEFT('Log table'!I165,1)),"_",C165,"_",T165,"_", TEXT(K165,"yyyy"),".",TEXT(K165,"mm"),".",TEXT(K165,"dd"),IF(OR(LEFT('Log table'!I165,1)="S",LEFT('Log table'!I165,1)="M"), ".docx", ".xlsx")))</f>
        <v>c_3.c.1_WHO_2021.02.27.xlsx</v>
      </c>
      <c r="S165" s="20" t="str">
        <f t="shared" si="16"/>
        <v>Teena Kunjumen</v>
      </c>
      <c r="T165" s="20" t="str">
        <f t="shared" si="17"/>
        <v>WHO</v>
      </c>
      <c r="V165" s="16">
        <f t="shared" si="14"/>
        <v>100</v>
      </c>
      <c r="AE165" s="16" t="str">
        <f t="shared" si="15"/>
        <v>3.c.1 Health worker density and distribution | Submitted by: Teena Kunjumen, WHO (KunjumenT@who.int)</v>
      </c>
    </row>
    <row r="166" spans="1:31" hidden="1" x14ac:dyDescent="0.45">
      <c r="A166" s="17"/>
      <c r="B166" s="17" t="str">
        <f t="shared" si="13"/>
        <v>3.c.1Data</v>
      </c>
      <c r="C166" s="14" t="s">
        <v>430</v>
      </c>
      <c r="D166" s="14">
        <v>3</v>
      </c>
      <c r="E166" s="14" t="s">
        <v>920</v>
      </c>
      <c r="F166" s="19" t="s">
        <v>9</v>
      </c>
      <c r="G166" s="104" t="s">
        <v>856</v>
      </c>
      <c r="H166" s="104" t="s">
        <v>68</v>
      </c>
      <c r="I166" s="105" t="s">
        <v>786</v>
      </c>
      <c r="J166" s="106" t="s">
        <v>921</v>
      </c>
      <c r="K166" s="107">
        <v>44254</v>
      </c>
      <c r="L166" s="105" t="s">
        <v>431</v>
      </c>
      <c r="M166" s="108"/>
      <c r="N166" s="109"/>
      <c r="O166" s="109"/>
      <c r="P166" s="121"/>
      <c r="Q166" s="121"/>
      <c r="R166" s="20" t="s">
        <v>922</v>
      </c>
      <c r="S166" s="20" t="str">
        <f t="shared" si="16"/>
        <v>Teena Kunjumen</v>
      </c>
      <c r="T166" s="20" t="str">
        <f t="shared" si="17"/>
        <v>WHO</v>
      </c>
      <c r="V166" s="16">
        <f t="shared" si="14"/>
        <v>100</v>
      </c>
      <c r="AE166" s="16" t="str">
        <f t="shared" si="15"/>
        <v>3.c.1 Health worker density and distribution | Submitted by: Teena Kunjumen, WHO (KunjumenT@who.int)</v>
      </c>
    </row>
    <row r="167" spans="1:31" hidden="1" x14ac:dyDescent="0.45">
      <c r="A167" s="17"/>
      <c r="B167" s="17" t="str">
        <f t="shared" si="13"/>
        <v>3.d.1Storyline</v>
      </c>
      <c r="C167" s="14" t="s">
        <v>689</v>
      </c>
      <c r="D167" s="14">
        <v>3</v>
      </c>
      <c r="E167" s="14" t="s">
        <v>923</v>
      </c>
      <c r="F167" s="19" t="s">
        <v>9</v>
      </c>
      <c r="G167" s="104" t="s">
        <v>856</v>
      </c>
      <c r="H167" s="104" t="s">
        <v>68</v>
      </c>
      <c r="I167" s="105" t="s">
        <v>782</v>
      </c>
      <c r="J167" s="110" t="s">
        <v>2832</v>
      </c>
      <c r="K167" s="107">
        <v>44287</v>
      </c>
      <c r="L167" s="105"/>
      <c r="M167" s="108"/>
      <c r="N167" s="109"/>
      <c r="O167" s="109"/>
      <c r="P167" s="121"/>
      <c r="Q167" s="121"/>
      <c r="R167" s="20" t="str">
        <f>IF(ISBLANK(K167), "", CONCATENATE(LOWER(LEFT('Log table'!I167,1)),"_",C167,"_",T167,"_", TEXT(K167,"yyyy"),".",TEXT(K167,"mm"),".",TEXT(K167,"dd"),IF(OR(LEFT('Log table'!I167,1)="S",LEFT('Log table'!I167,1)="M"), ".docx", ".xlsx")))</f>
        <v>s_3.d.1_WHO_2021.04.01.docx</v>
      </c>
      <c r="S167" s="20" t="str">
        <f t="shared" si="16"/>
        <v>Daniel Lins Menucci</v>
      </c>
      <c r="T167" s="20" t="str">
        <f t="shared" si="17"/>
        <v>WHO</v>
      </c>
      <c r="V167" s="16">
        <f t="shared" si="14"/>
        <v>147</v>
      </c>
      <c r="AE167" s="16" t="str">
        <f t="shared" si="15"/>
        <v>3.d.1 International Health Regulations (IHR) capacity and health emergency preparedness | Submitted by: Daniel Lins Menucci, WHO (menuccid@who.int)</v>
      </c>
    </row>
    <row r="168" spans="1:31" hidden="1" x14ac:dyDescent="0.45">
      <c r="A168" s="17"/>
      <c r="B168" s="17" t="str">
        <f t="shared" si="13"/>
        <v>3.d.1Chart</v>
      </c>
      <c r="C168" s="14" t="s">
        <v>689</v>
      </c>
      <c r="D168" s="14">
        <v>3</v>
      </c>
      <c r="E168" s="14" t="s">
        <v>923</v>
      </c>
      <c r="F168" s="19" t="s">
        <v>9</v>
      </c>
      <c r="G168" s="104" t="s">
        <v>856</v>
      </c>
      <c r="H168" s="104" t="s">
        <v>68</v>
      </c>
      <c r="I168" s="105" t="s">
        <v>785</v>
      </c>
      <c r="J168" s="110" t="s">
        <v>2832</v>
      </c>
      <c r="K168" s="107">
        <v>44287</v>
      </c>
      <c r="L168" s="105"/>
      <c r="M168" s="108"/>
      <c r="N168" s="109"/>
      <c r="O168" s="109"/>
      <c r="P168" s="121"/>
      <c r="Q168" s="121"/>
      <c r="R168" s="20" t="str">
        <f>IF(ISBLANK(K168), "", CONCATENATE(LOWER(LEFT('Log table'!I168,1)),"_",C168,"_",T168,"_", TEXT(K168,"yyyy"),".",TEXT(K168,"mm"),".",TEXT(K168,"dd"),IF(OR(LEFT('Log table'!I168,1)="S",LEFT('Log table'!I168,1)="M"), ".docx", ".xlsx")))</f>
        <v>c_3.d.1_WHO_2021.04.01.xlsx</v>
      </c>
      <c r="S168" s="20" t="str">
        <f t="shared" si="16"/>
        <v>Daniel Lins Menucci</v>
      </c>
      <c r="T168" s="20" t="str">
        <f t="shared" si="17"/>
        <v>WHO</v>
      </c>
      <c r="V168" s="16">
        <f t="shared" si="14"/>
        <v>147</v>
      </c>
      <c r="AE168" s="16" t="str">
        <f t="shared" si="15"/>
        <v>3.d.1 International Health Regulations (IHR) capacity and health emergency preparedness | Submitted by: Daniel Lins Menucci, WHO (menuccid@who.int)</v>
      </c>
    </row>
    <row r="169" spans="1:31" hidden="1" x14ac:dyDescent="0.45">
      <c r="A169" s="17"/>
      <c r="B169" s="17" t="str">
        <f t="shared" si="13"/>
        <v>3.d.1Data</v>
      </c>
      <c r="C169" s="14" t="s">
        <v>689</v>
      </c>
      <c r="D169" s="14">
        <v>3</v>
      </c>
      <c r="E169" s="14" t="s">
        <v>923</v>
      </c>
      <c r="F169" s="19" t="s">
        <v>9</v>
      </c>
      <c r="G169" s="104" t="s">
        <v>856</v>
      </c>
      <c r="H169" s="104" t="s">
        <v>68</v>
      </c>
      <c r="I169" s="105" t="s">
        <v>786</v>
      </c>
      <c r="J169" s="110" t="s">
        <v>2832</v>
      </c>
      <c r="K169" s="107">
        <v>44287</v>
      </c>
      <c r="L169" s="105"/>
      <c r="M169" s="108"/>
      <c r="N169" s="109"/>
      <c r="O169" s="109"/>
      <c r="P169" s="121"/>
      <c r="Q169" s="121"/>
      <c r="R169" s="20" t="str">
        <f>IF(ISBLANK(K169), "", CONCATENATE(LOWER(LEFT('Log table'!I169,1)),"_",C169,"_",T169,"_", TEXT(K169,"yyyy"),".",TEXT(K169,"mm"),".",TEXT(K169,"dd"),IF(OR(LEFT('Log table'!I169,1)="S",LEFT('Log table'!I169,1)="M"), ".docx", ".xlsx")))</f>
        <v>d_3.d.1_WHO_2021.04.01.xlsx</v>
      </c>
      <c r="S169" s="20" t="str">
        <f t="shared" si="16"/>
        <v>Daniel Lins Menucci</v>
      </c>
      <c r="T169" s="20" t="str">
        <f t="shared" si="17"/>
        <v>WHO</v>
      </c>
      <c r="V169" s="16">
        <f t="shared" si="14"/>
        <v>147</v>
      </c>
      <c r="AE169" s="16" t="str">
        <f t="shared" si="15"/>
        <v>3.d.1 International Health Regulations (IHR) capacity and health emergency preparedness | Submitted by: Daniel Lins Menucci, WHO (menuccid@who.int)</v>
      </c>
    </row>
    <row r="170" spans="1:31" hidden="1" x14ac:dyDescent="0.45">
      <c r="A170" s="17"/>
      <c r="B170" s="17" t="str">
        <f t="shared" si="13"/>
        <v>3.d.2Storyline</v>
      </c>
      <c r="C170" s="14" t="s">
        <v>924</v>
      </c>
      <c r="D170" s="14">
        <v>3</v>
      </c>
      <c r="E170" s="14" t="s">
        <v>925</v>
      </c>
      <c r="F170" s="19" t="s">
        <v>17</v>
      </c>
      <c r="G170" s="104" t="s">
        <v>82</v>
      </c>
      <c r="H170" s="104" t="s">
        <v>68</v>
      </c>
      <c r="I170" s="105" t="s">
        <v>782</v>
      </c>
      <c r="J170" s="110" t="s">
        <v>3530</v>
      </c>
      <c r="K170" s="107">
        <v>44315</v>
      </c>
      <c r="L170" s="105" t="s">
        <v>3531</v>
      </c>
      <c r="M170" s="108"/>
      <c r="N170" s="109"/>
      <c r="O170" s="109"/>
      <c r="P170" s="121"/>
      <c r="Q170" s="121"/>
      <c r="R170" s="20" t="str">
        <f>IF(ISBLANK(K170), "", CONCATENATE(LOWER(LEFT('Log table'!I170,1)),"_",C170,"_",T170,"_", TEXT(K170,"yyyy"),".",TEXT(K170,"mm"),".",TEXT(K170,"dd"),IF(OR(LEFT('Log table'!I170,1)="S",LEFT('Log table'!I170,1)="M"), ".docx", ".xlsx")))</f>
        <v>s_3.d.2_WHO_2021.04.29.docx</v>
      </c>
      <c r="S170" s="20" t="str">
        <f t="shared" si="16"/>
        <v>new?</v>
      </c>
      <c r="T170" s="20" t="s">
        <v>82</v>
      </c>
      <c r="V170" s="16">
        <f t="shared" si="14"/>
        <v>140</v>
      </c>
      <c r="AE170" s="16" t="str">
        <f t="shared" si="15"/>
        <v>3.d.2 Percentage of bloodstream infections due to selected antimicrobial-resistant organisms | Submitted by: new?, WHO (tornimbeneb@who.int)</v>
      </c>
    </row>
    <row r="171" spans="1:31" hidden="1" x14ac:dyDescent="0.45">
      <c r="A171" s="17"/>
      <c r="B171" s="17" t="str">
        <f t="shared" si="13"/>
        <v>3.d.2Chart</v>
      </c>
      <c r="C171" s="14" t="s">
        <v>924</v>
      </c>
      <c r="D171" s="14">
        <v>3</v>
      </c>
      <c r="E171" s="14" t="s">
        <v>925</v>
      </c>
      <c r="F171" s="19" t="s">
        <v>17</v>
      </c>
      <c r="G171" s="104" t="s">
        <v>82</v>
      </c>
      <c r="H171" s="104" t="s">
        <v>68</v>
      </c>
      <c r="I171" s="105" t="s">
        <v>785</v>
      </c>
      <c r="J171" s="110" t="s">
        <v>3530</v>
      </c>
      <c r="K171" s="107">
        <v>44292</v>
      </c>
      <c r="L171" s="105" t="s">
        <v>3531</v>
      </c>
      <c r="M171" s="108"/>
      <c r="N171" s="109"/>
      <c r="O171" s="109"/>
      <c r="P171" s="121"/>
      <c r="Q171" s="121"/>
      <c r="R171" s="20" t="str">
        <f>IF(ISBLANK(K171), "", CONCATENATE(LOWER(LEFT('Log table'!I171,1)),"_",C171,"_",T171,"_", TEXT(K171,"yyyy"),".",TEXT(K171,"mm"),".",TEXT(K171,"dd"),IF(OR(LEFT('Log table'!I171,1)="S",LEFT('Log table'!I171,1)="M"), ".docx", ".xlsx")))</f>
        <v>c_3.d.2_WHO_2021.04.06.xlsx</v>
      </c>
      <c r="S171" s="20" t="str">
        <f t="shared" si="16"/>
        <v>new?</v>
      </c>
      <c r="T171" s="20" t="s">
        <v>82</v>
      </c>
      <c r="V171" s="16">
        <f t="shared" si="14"/>
        <v>140</v>
      </c>
      <c r="AE171" s="16" t="str">
        <f t="shared" si="15"/>
        <v>3.d.2 Percentage of bloodstream infections due to selected antimicrobial-resistant organisms | Submitted by: new?, WHO (tornimbeneb@who.int)</v>
      </c>
    </row>
    <row r="172" spans="1:31" hidden="1" x14ac:dyDescent="0.45">
      <c r="A172" s="17"/>
      <c r="B172" s="17" t="str">
        <f t="shared" si="13"/>
        <v>3.d.2Data</v>
      </c>
      <c r="C172" s="14" t="s">
        <v>924</v>
      </c>
      <c r="D172" s="14">
        <v>3</v>
      </c>
      <c r="E172" s="14" t="s">
        <v>925</v>
      </c>
      <c r="F172" s="19" t="s">
        <v>17</v>
      </c>
      <c r="G172" s="104" t="s">
        <v>82</v>
      </c>
      <c r="H172" s="104" t="s">
        <v>68</v>
      </c>
      <c r="I172" s="105" t="s">
        <v>786</v>
      </c>
      <c r="J172" s="110" t="s">
        <v>3530</v>
      </c>
      <c r="K172" s="107">
        <v>44292</v>
      </c>
      <c r="L172" s="105" t="s">
        <v>3531</v>
      </c>
      <c r="M172" s="108" t="s">
        <v>994</v>
      </c>
      <c r="N172" s="109"/>
      <c r="O172" s="109"/>
      <c r="P172" s="121"/>
      <c r="Q172" s="121"/>
      <c r="R172" s="20" t="s">
        <v>3532</v>
      </c>
      <c r="S172" s="20" t="str">
        <f t="shared" si="16"/>
        <v>new?</v>
      </c>
      <c r="T172" s="20" t="s">
        <v>82</v>
      </c>
      <c r="V172" s="16">
        <f t="shared" si="14"/>
        <v>158</v>
      </c>
      <c r="AE172" s="16" t="str">
        <f t="shared" si="15"/>
        <v>3.d.2 Percentage of bloodstream infections due to selected antimicrobial-resistant organisms | Submitted by: new?, WHO (tornimbeneb@who.int)
Note: zipped file</v>
      </c>
    </row>
    <row r="173" spans="1:31" hidden="1" x14ac:dyDescent="0.45">
      <c r="A173" s="17"/>
      <c r="B173" s="17" t="str">
        <f t="shared" si="13"/>
        <v>4.1.1Storyline</v>
      </c>
      <c r="C173" s="14" t="s">
        <v>432</v>
      </c>
      <c r="D173" s="14">
        <v>4</v>
      </c>
      <c r="E173" s="14" t="s">
        <v>927</v>
      </c>
      <c r="F173" s="19" t="s">
        <v>9</v>
      </c>
      <c r="G173" s="104" t="s">
        <v>928</v>
      </c>
      <c r="H173" s="104" t="s">
        <v>818</v>
      </c>
      <c r="I173" s="105" t="s">
        <v>782</v>
      </c>
      <c r="J173" s="106" t="s">
        <v>2671</v>
      </c>
      <c r="K173" s="107">
        <v>44277</v>
      </c>
      <c r="L173" s="105" t="s">
        <v>929</v>
      </c>
      <c r="M173" s="108" t="s">
        <v>3380</v>
      </c>
      <c r="N173" s="109"/>
      <c r="O173" s="109"/>
      <c r="P173" s="121"/>
      <c r="Q173" s="121"/>
      <c r="R173" s="20" t="str">
        <f>IF(ISBLANK(K173), "", CONCATENATE(LOWER(LEFT('Log table'!I173,1)),"_",C173,"_",T173,"_", TEXT(K173,"yyyy"),".",TEXT(K173,"mm"),".",TEXT(K173,"dd"),IF(OR(LEFT('Log table'!I173,1)="S",LEFT('Log table'!I173,1)="M"), ".docx", ".xlsx")))</f>
        <v>s_4.1.1_UNESCO-UIS_2021.03.22.docx</v>
      </c>
      <c r="S173" s="20" t="str">
        <f t="shared" si="16"/>
        <v>Silvia Montoya</v>
      </c>
      <c r="T173" s="20" t="str">
        <f t="shared" si="17"/>
        <v>UNESCO-UIS</v>
      </c>
      <c r="V173" s="16">
        <f t="shared" si="14"/>
        <v>303</v>
      </c>
      <c r="AE173" s="16" t="str">
        <f t="shared" si="15"/>
        <v>4.1.1 Proportion of children and young people (a) in grades 2/3; (b) at the end of primary; and (c) at the end of lower secondary achieving at least a minimum proficiency level in (i) reading and (ii) mathematics, by sex | Submitted by: Silvia Montoya, UNESCO-UIS (s.montoya@unesco.org)
Note: added 3/22</v>
      </c>
    </row>
    <row r="174" spans="1:31" hidden="1" x14ac:dyDescent="0.45">
      <c r="A174" s="17"/>
      <c r="B174" s="17" t="str">
        <f t="shared" si="13"/>
        <v>4.1.1Chart</v>
      </c>
      <c r="C174" s="14" t="s">
        <v>432</v>
      </c>
      <c r="D174" s="14">
        <v>4</v>
      </c>
      <c r="E174" s="14" t="s">
        <v>927</v>
      </c>
      <c r="F174" s="19" t="s">
        <v>9</v>
      </c>
      <c r="G174" s="104" t="s">
        <v>928</v>
      </c>
      <c r="H174" s="104" t="s">
        <v>818</v>
      </c>
      <c r="I174" s="105" t="s">
        <v>785</v>
      </c>
      <c r="J174" s="106" t="s">
        <v>2671</v>
      </c>
      <c r="K174" s="107">
        <v>44276</v>
      </c>
      <c r="L174" s="105" t="s">
        <v>929</v>
      </c>
      <c r="M174" s="108" t="s">
        <v>3380</v>
      </c>
      <c r="N174" s="109"/>
      <c r="O174" s="109"/>
      <c r="P174" s="121"/>
      <c r="Q174" s="121"/>
      <c r="R174" s="20" t="str">
        <f>IF(ISBLANK(K174), "", CONCATENATE(LOWER(LEFT('Log table'!I174,1)),"_",C174,"_",T174,"_", TEXT(K174,"yyyy"),".",TEXT(K174,"mm"),".",TEXT(K174,"dd"),IF(OR(LEFT('Log table'!I174,1)="S",LEFT('Log table'!I174,1)="M"), ".docx", ".xlsx")))</f>
        <v>c_4.1.1_UNESCO-UIS_2021.03.21.xlsx</v>
      </c>
      <c r="S174" s="20" t="str">
        <f t="shared" si="16"/>
        <v>Silvia Montoya</v>
      </c>
      <c r="T174" s="20" t="str">
        <f t="shared" si="17"/>
        <v>UNESCO-UIS</v>
      </c>
      <c r="V174" s="16">
        <f t="shared" si="14"/>
        <v>303</v>
      </c>
      <c r="AE174" s="16" t="str">
        <f t="shared" si="15"/>
        <v>4.1.1 Proportion of children and young people (a) in grades 2/3; (b) at the end of primary; and (c) at the end of lower secondary achieving at least a minimum proficiency level in (i) reading and (ii) mathematics, by sex | Submitted by: Silvia Montoya, UNESCO-UIS (s.montoya@unesco.org)
Note: added 3/22</v>
      </c>
    </row>
    <row r="175" spans="1:31" hidden="1" x14ac:dyDescent="0.45">
      <c r="A175" s="17"/>
      <c r="B175" s="17" t="str">
        <f t="shared" si="13"/>
        <v>4.1.1Data</v>
      </c>
      <c r="C175" s="14" t="s">
        <v>432</v>
      </c>
      <c r="D175" s="14">
        <v>4</v>
      </c>
      <c r="E175" s="14" t="s">
        <v>927</v>
      </c>
      <c r="F175" s="19" t="s">
        <v>9</v>
      </c>
      <c r="G175" s="104" t="s">
        <v>928</v>
      </c>
      <c r="H175" s="104" t="s">
        <v>818</v>
      </c>
      <c r="I175" s="105" t="s">
        <v>786</v>
      </c>
      <c r="J175" s="106" t="s">
        <v>825</v>
      </c>
      <c r="K175" s="107">
        <v>44249</v>
      </c>
      <c r="L175" s="105" t="s">
        <v>929</v>
      </c>
      <c r="M175" s="108"/>
      <c r="N175" s="109"/>
      <c r="O175" s="109"/>
      <c r="P175" s="121"/>
      <c r="Q175" s="121"/>
      <c r="R175" s="20" t="str">
        <f>IF(ISBLANK(K175), "", CONCATENATE(LOWER(LEFT('Log table'!I175,1)),"_",C175,"_",T175,"_", TEXT(K175,"yyyy"),".",TEXT(K175,"mm"),".",TEXT(K175,"dd"),IF(OR(LEFT('Log table'!I175,1)="S",LEFT('Log table'!I175,1)="M"), ".docx", ".xlsx")))</f>
        <v>d_4.1.1_UNESCO_2021.02.22.xlsx</v>
      </c>
      <c r="S175" s="20" t="str">
        <f t="shared" si="16"/>
        <v>Dian Kuswandini</v>
      </c>
      <c r="T175" s="20" t="str">
        <f t="shared" si="17"/>
        <v>UNESCO</v>
      </c>
      <c r="V175" s="16">
        <f t="shared" si="14"/>
        <v>286</v>
      </c>
      <c r="AE175" s="16" t="str">
        <f t="shared" si="15"/>
        <v>4.1.1 Proportion of children and young people (a) in grades 2/3; (b) at the end of primary; and (c) at the end of lower secondary achieving at least a minimum proficiency level in (i) reading and (ii) mathematics, by sex | Submitted by: Dian Kuswandini, UNESCO (d.kuswandini@unesco.org)</v>
      </c>
    </row>
    <row r="176" spans="1:31" hidden="1" x14ac:dyDescent="0.45">
      <c r="A176" s="17"/>
      <c r="B176" s="17" t="str">
        <f t="shared" si="13"/>
        <v>4.1.2Storyline</v>
      </c>
      <c r="C176" s="14" t="s">
        <v>930</v>
      </c>
      <c r="D176" s="14">
        <v>4</v>
      </c>
      <c r="E176" s="14" t="s">
        <v>931</v>
      </c>
      <c r="F176" s="19" t="s">
        <v>817</v>
      </c>
      <c r="G176" s="104" t="s">
        <v>192</v>
      </c>
      <c r="H176" s="104" t="s">
        <v>68</v>
      </c>
      <c r="I176" s="105" t="s">
        <v>782</v>
      </c>
      <c r="J176" s="106" t="s">
        <v>2671</v>
      </c>
      <c r="K176" s="107">
        <v>44276</v>
      </c>
      <c r="L176" s="105" t="s">
        <v>932</v>
      </c>
      <c r="M176" s="108" t="s">
        <v>3380</v>
      </c>
      <c r="N176" s="109"/>
      <c r="O176" s="109"/>
      <c r="P176" s="121"/>
      <c r="Q176" s="121"/>
      <c r="R176" s="20" t="str">
        <f>IF(ISBLANK(K176), "", CONCATENATE(LOWER(LEFT('Log table'!I176,1)),"_",C176,"_",T176,"_", TEXT(K176,"yyyy"),".",TEXT(K176,"mm"),".",TEXT(K176,"dd"),IF(OR(LEFT('Log table'!I176,1)="S",LEFT('Log table'!I176,1)="M"), ".docx", ".xlsx")))</f>
        <v>s_4.1.2_UNESCO-UIS_2021.03.21.docx</v>
      </c>
      <c r="S176" s="20" t="str">
        <f t="shared" si="16"/>
        <v>Silvia Montoya</v>
      </c>
      <c r="T176" s="20" t="str">
        <f t="shared" si="17"/>
        <v>UNESCO-UIS</v>
      </c>
      <c r="V176" s="16">
        <f t="shared" si="14"/>
        <v>178</v>
      </c>
      <c r="AE176" s="16" t="str">
        <f t="shared" si="15"/>
        <v>4.1.2 Completion rate (primary education, lower secondary education, upper secondary education) | Submitted by: Silvia Montoya, UNESCO-UIS (s.montoya@unesco.org)
Note: added 3/22</v>
      </c>
    </row>
    <row r="177" spans="1:31" hidden="1" x14ac:dyDescent="0.45">
      <c r="A177" s="17"/>
      <c r="B177" s="17" t="str">
        <f t="shared" si="13"/>
        <v>4.1.2Chart</v>
      </c>
      <c r="C177" s="14" t="s">
        <v>930</v>
      </c>
      <c r="D177" s="14">
        <v>4</v>
      </c>
      <c r="E177" s="14" t="s">
        <v>931</v>
      </c>
      <c r="F177" s="19" t="s">
        <v>817</v>
      </c>
      <c r="G177" s="104" t="s">
        <v>192</v>
      </c>
      <c r="H177" s="104" t="s">
        <v>68</v>
      </c>
      <c r="I177" s="105" t="s">
        <v>785</v>
      </c>
      <c r="J177" s="106" t="s">
        <v>2671</v>
      </c>
      <c r="K177" s="107">
        <v>44316</v>
      </c>
      <c r="L177" s="105" t="s">
        <v>932</v>
      </c>
      <c r="M177" s="108" t="s">
        <v>3380</v>
      </c>
      <c r="N177" s="109"/>
      <c r="O177" s="109"/>
      <c r="P177" s="121"/>
      <c r="Q177" s="121"/>
      <c r="R177" s="20" t="str">
        <f>IF(ISBLANK(K177), "", CONCATENATE(LOWER(LEFT('Log table'!I177,1)),"_",C177,"_",T177,"_", TEXT(K177,"yyyy"),".",TEXT(K177,"mm"),".",TEXT(K177,"dd"),IF(OR(LEFT('Log table'!I177,1)="S",LEFT('Log table'!I177,1)="M"), ".docx", ".xlsx")))</f>
        <v>c_4.1.2_UNESCO-UIS_2021.04.30.xlsx</v>
      </c>
      <c r="S177" s="20" t="str">
        <f t="shared" si="16"/>
        <v>Silvia Montoya</v>
      </c>
      <c r="T177" s="20" t="str">
        <f t="shared" si="17"/>
        <v>UNESCO-UIS</v>
      </c>
      <c r="V177" s="16">
        <f t="shared" si="14"/>
        <v>178</v>
      </c>
      <c r="AE177" s="16" t="str">
        <f t="shared" si="15"/>
        <v>4.1.2 Completion rate (primary education, lower secondary education, upper secondary education) | Submitted by: Silvia Montoya, UNESCO-UIS (s.montoya@unesco.org)
Note: added 3/22</v>
      </c>
    </row>
    <row r="178" spans="1:31" hidden="1" x14ac:dyDescent="0.45">
      <c r="A178" s="17"/>
      <c r="B178" s="17" t="str">
        <f t="shared" si="13"/>
        <v>4.1.2Data</v>
      </c>
      <c r="C178" s="14" t="s">
        <v>930</v>
      </c>
      <c r="D178" s="14">
        <v>4</v>
      </c>
      <c r="E178" s="14" t="s">
        <v>931</v>
      </c>
      <c r="F178" s="19" t="s">
        <v>817</v>
      </c>
      <c r="G178" s="104" t="s">
        <v>192</v>
      </c>
      <c r="H178" s="104" t="s">
        <v>68</v>
      </c>
      <c r="I178" s="105" t="s">
        <v>786</v>
      </c>
      <c r="J178" s="106" t="s">
        <v>825</v>
      </c>
      <c r="K178" s="107">
        <v>44249</v>
      </c>
      <c r="L178" s="105" t="s">
        <v>932</v>
      </c>
      <c r="M178" s="108"/>
      <c r="N178" s="109"/>
      <c r="O178" s="109"/>
      <c r="P178" s="121"/>
      <c r="Q178" s="121"/>
      <c r="R178" s="20" t="s">
        <v>933</v>
      </c>
      <c r="S178" s="20" t="str">
        <f t="shared" si="16"/>
        <v>Dian Kuswandini</v>
      </c>
      <c r="T178" s="20" t="str">
        <f t="shared" si="17"/>
        <v>UNESCO</v>
      </c>
      <c r="V178" s="16">
        <f t="shared" si="14"/>
        <v>161</v>
      </c>
      <c r="AE178" s="16" t="str">
        <f t="shared" si="15"/>
        <v>4.1.2 Completion rate (primary education, lower secondary education, upper secondary education) | Submitted by: Dian Kuswandini, UNESCO (d.kuswandini@unesco.org)</v>
      </c>
    </row>
    <row r="179" spans="1:31" hidden="1" x14ac:dyDescent="0.45">
      <c r="A179" s="17"/>
      <c r="B179" s="17" t="str">
        <f t="shared" si="13"/>
        <v>4.2.1Storyline</v>
      </c>
      <c r="C179" s="14" t="s">
        <v>436</v>
      </c>
      <c r="D179" s="14">
        <v>4</v>
      </c>
      <c r="E179" s="14" t="s">
        <v>934</v>
      </c>
      <c r="F179" s="19" t="s">
        <v>17</v>
      </c>
      <c r="G179" s="104" t="s">
        <v>792</v>
      </c>
      <c r="H179" s="104" t="s">
        <v>935</v>
      </c>
      <c r="I179" s="105" t="s">
        <v>782</v>
      </c>
      <c r="J179" s="106" t="s">
        <v>936</v>
      </c>
      <c r="K179" s="107">
        <v>44281</v>
      </c>
      <c r="L179" s="105" t="s">
        <v>438</v>
      </c>
      <c r="M179" s="112" t="s">
        <v>3512</v>
      </c>
      <c r="N179" s="113"/>
      <c r="O179" s="109"/>
      <c r="P179" s="122"/>
      <c r="Q179" s="121"/>
      <c r="R179" s="20" t="str">
        <f>IF(ISBLANK(K179), "", CONCATENATE(LOWER(LEFT('Log table'!I179,1)),"_",C179,"_",T179,"_", TEXT(K179,"yyyy"),".",TEXT(K179,"mm"),".",TEXT(K179,"dd"),IF(OR(LEFT('Log table'!I179,1)="S",LEFT('Log table'!I179,1)="M"), ".docx", ".xlsx")))</f>
        <v>s_4.2.1_UNICEF_2021.03.26.docx</v>
      </c>
      <c r="S179" s="20" t="str">
        <f t="shared" si="16"/>
        <v>Claudia Cappa</v>
      </c>
      <c r="T179" s="20" t="str">
        <f t="shared" si="17"/>
        <v>UNICEF</v>
      </c>
      <c r="V179" s="16">
        <f t="shared" si="14"/>
        <v>407</v>
      </c>
      <c r="AE179" s="16" t="str">
        <f t="shared" si="15"/>
        <v>4.2.1 Proportion of children aged 24–59 months who are developmentally on track in health, learning and psychosocial well-being, by sex | Submitted by: Claudia Cappa, UNICEF (ccappa@unicef.org)
Note: short-sized storyline only for the SG's report (glossy report and extended online platform requires medium-sized storyline inputs from agencies); Nothing new to report and we do not have COVID specific data.</v>
      </c>
    </row>
    <row r="180" spans="1:31" hidden="1" x14ac:dyDescent="0.45">
      <c r="A180" s="17"/>
      <c r="B180" s="17" t="str">
        <f t="shared" si="13"/>
        <v>4.2.1Chart</v>
      </c>
      <c r="C180" s="14" t="s">
        <v>436</v>
      </c>
      <c r="D180" s="14">
        <v>4</v>
      </c>
      <c r="E180" s="14" t="s">
        <v>934</v>
      </c>
      <c r="F180" s="19" t="s">
        <v>17</v>
      </c>
      <c r="G180" s="104" t="s">
        <v>792</v>
      </c>
      <c r="H180" s="104" t="s">
        <v>935</v>
      </c>
      <c r="I180" s="105" t="s">
        <v>785</v>
      </c>
      <c r="J180" s="106"/>
      <c r="K180" s="107"/>
      <c r="L180" s="105"/>
      <c r="M180" s="108" t="s">
        <v>3505</v>
      </c>
      <c r="N180" s="109"/>
      <c r="O180" s="109"/>
      <c r="P180" s="121"/>
      <c r="Q180" s="121"/>
      <c r="R180" s="20" t="str">
        <f>IF(ISBLANK(K180), "", CONCATENATE(LOWER(LEFT('Log table'!I180,1)),"_",C180,"_",T180,"_", TEXT(K180,"yyyy"),".",TEXT(K180,"mm"),".",TEXT(K180,"dd"),IF(OR(LEFT('Log table'!I180,1)="S",LEFT('Log table'!I180,1)="M"), ".docx", ".xlsx")))</f>
        <v/>
      </c>
      <c r="S180" s="20" t="str">
        <f t="shared" si="16"/>
        <v/>
      </c>
      <c r="T180" s="20" t="str">
        <f t="shared" si="17"/>
        <v/>
      </c>
      <c r="V180" s="16">
        <f t="shared" si="14"/>
        <v>180</v>
      </c>
      <c r="AE180" s="16" t="str">
        <f t="shared" si="15"/>
        <v>4.2.1 Proportion of children aged 24–59 months who are developmentally on track in health, learning and psychosocial well-being, by sex
Note: no chart in the storyline (short only)</v>
      </c>
    </row>
    <row r="181" spans="1:31" hidden="1" x14ac:dyDescent="0.45">
      <c r="A181" s="17"/>
      <c r="B181" s="17" t="str">
        <f t="shared" si="13"/>
        <v>4.2.1Data</v>
      </c>
      <c r="C181" s="14" t="s">
        <v>436</v>
      </c>
      <c r="D181" s="14">
        <v>4</v>
      </c>
      <c r="E181" s="14" t="s">
        <v>934</v>
      </c>
      <c r="F181" s="19" t="s">
        <v>17</v>
      </c>
      <c r="G181" s="104" t="s">
        <v>792</v>
      </c>
      <c r="H181" s="104" t="s">
        <v>935</v>
      </c>
      <c r="I181" s="105" t="s">
        <v>786</v>
      </c>
      <c r="J181" s="106" t="s">
        <v>936</v>
      </c>
      <c r="K181" s="107">
        <v>44244</v>
      </c>
      <c r="L181" s="105" t="s">
        <v>438</v>
      </c>
      <c r="M181" s="108"/>
      <c r="N181" s="109"/>
      <c r="O181" s="109"/>
      <c r="P181" s="121"/>
      <c r="Q181" s="121"/>
      <c r="R181" s="20" t="str">
        <f>IF(ISBLANK(K181), "", CONCATENATE(LOWER(LEFT('Log table'!I181,1)),"_",C181,"_",T181,"_", TEXT(K181,"yyyy"),".",TEXT(K181,"mm"),".",TEXT(K181,"dd"),IF(OR(LEFT('Log table'!I181,1)="S",LEFT('Log table'!I181,1)="M"), ".docx", ".xlsx")))</f>
        <v>d_4.2.1_UNICEF_2021.02.17.xlsx</v>
      </c>
      <c r="S181" s="20" t="str">
        <f t="shared" si="16"/>
        <v>Claudia Cappa</v>
      </c>
      <c r="T181" s="20" t="str">
        <f t="shared" si="17"/>
        <v>UNICEF</v>
      </c>
      <c r="V181" s="16">
        <f t="shared" si="14"/>
        <v>193</v>
      </c>
      <c r="AE181" s="16" t="str">
        <f t="shared" si="15"/>
        <v>4.2.1 Proportion of children aged 24–59 months who are developmentally on track in health, learning and psychosocial well-being, by sex | Submitted by: Claudia Cappa, UNICEF (ccappa@unicef.org)</v>
      </c>
    </row>
    <row r="182" spans="1:31" hidden="1" x14ac:dyDescent="0.45">
      <c r="A182" s="17"/>
      <c r="B182" s="17" t="str">
        <f t="shared" si="13"/>
        <v>4.2.2Storyline</v>
      </c>
      <c r="C182" s="14" t="s">
        <v>439</v>
      </c>
      <c r="D182" s="14">
        <v>4</v>
      </c>
      <c r="E182" s="14" t="s">
        <v>937</v>
      </c>
      <c r="F182" s="19" t="s">
        <v>9</v>
      </c>
      <c r="G182" s="104" t="s">
        <v>928</v>
      </c>
      <c r="H182" s="104" t="s">
        <v>938</v>
      </c>
      <c r="I182" s="105" t="s">
        <v>782</v>
      </c>
      <c r="J182" s="106" t="s">
        <v>2671</v>
      </c>
      <c r="K182" s="107">
        <v>44276</v>
      </c>
      <c r="L182" s="105" t="s">
        <v>939</v>
      </c>
      <c r="M182" s="108" t="s">
        <v>3380</v>
      </c>
      <c r="N182" s="109"/>
      <c r="O182" s="109"/>
      <c r="P182" s="121"/>
      <c r="Q182" s="121"/>
      <c r="R182" s="20" t="str">
        <f>IF(ISBLANK(K182), "", CONCATENATE(LOWER(LEFT('Log table'!I182,1)),"_",C182,"_",T182,"_", TEXT(K182,"yyyy"),".",TEXT(K182,"mm"),".",TEXT(K182,"dd"),IF(OR(LEFT('Log table'!I182,1)="S",LEFT('Log table'!I182,1)="M"), ".docx", ".xlsx")))</f>
        <v>s_4.2.2_UNESCO-UIS_2021.03.21.docx</v>
      </c>
      <c r="S182" s="20" t="str">
        <f t="shared" si="16"/>
        <v>Silvia Montoya</v>
      </c>
      <c r="T182" s="20" t="str">
        <f t="shared" si="17"/>
        <v>UNESCO-UIS</v>
      </c>
      <c r="V182" s="16">
        <f t="shared" si="14"/>
        <v>186</v>
      </c>
      <c r="AE182" s="16" t="str">
        <f t="shared" si="15"/>
        <v>4.2.2 Participation rate in organized learning (one year before the official primary entry age), by sex | Submitted by: Silvia Montoya, UNESCO-UIS (s.montoya@unesco.org)
Note: added 3/22</v>
      </c>
    </row>
    <row r="183" spans="1:31" hidden="1" x14ac:dyDescent="0.45">
      <c r="A183" s="17"/>
      <c r="B183" s="17" t="str">
        <f t="shared" si="13"/>
        <v>4.2.2Chart</v>
      </c>
      <c r="C183" s="14" t="s">
        <v>439</v>
      </c>
      <c r="D183" s="14">
        <v>4</v>
      </c>
      <c r="E183" s="14" t="s">
        <v>937</v>
      </c>
      <c r="F183" s="19" t="s">
        <v>9</v>
      </c>
      <c r="G183" s="104" t="s">
        <v>928</v>
      </c>
      <c r="H183" s="104" t="s">
        <v>938</v>
      </c>
      <c r="I183" s="105" t="s">
        <v>785</v>
      </c>
      <c r="J183" s="106" t="s">
        <v>2671</v>
      </c>
      <c r="K183" s="107">
        <v>44277</v>
      </c>
      <c r="L183" s="105" t="s">
        <v>939</v>
      </c>
      <c r="M183" s="108" t="s">
        <v>3380</v>
      </c>
      <c r="N183" s="109"/>
      <c r="O183" s="109"/>
      <c r="P183" s="121"/>
      <c r="Q183" s="121"/>
      <c r="R183" s="20" t="str">
        <f>IF(ISBLANK(K183), "", CONCATENATE(LOWER(LEFT('Log table'!I183,1)),"_",C183,"_",T183,"_", TEXT(K183,"yyyy"),".",TEXT(K183,"mm"),".",TEXT(K183,"dd"),IF(OR(LEFT('Log table'!I183,1)="S",LEFT('Log table'!I183,1)="M"), ".docx", ".xlsx")))</f>
        <v>c_4.2.2_UNESCO-UIS_2021.03.22.xlsx</v>
      </c>
      <c r="S183" s="20" t="str">
        <f t="shared" si="16"/>
        <v>Silvia Montoya</v>
      </c>
      <c r="T183" s="20" t="str">
        <f t="shared" si="17"/>
        <v>UNESCO-UIS</v>
      </c>
      <c r="V183" s="16">
        <f t="shared" si="14"/>
        <v>186</v>
      </c>
      <c r="AE183" s="16" t="str">
        <f t="shared" si="15"/>
        <v>4.2.2 Participation rate in organized learning (one year before the official primary entry age), by sex | Submitted by: Silvia Montoya, UNESCO-UIS (s.montoya@unesco.org)
Note: added 3/22</v>
      </c>
    </row>
    <row r="184" spans="1:31" hidden="1" x14ac:dyDescent="0.45">
      <c r="A184" s="17"/>
      <c r="B184" s="17" t="str">
        <f t="shared" ref="B184:B247" si="18">C184&amp;I184</f>
        <v>4.2.2Data</v>
      </c>
      <c r="C184" s="14" t="s">
        <v>439</v>
      </c>
      <c r="D184" s="14">
        <v>4</v>
      </c>
      <c r="E184" s="14" t="s">
        <v>937</v>
      </c>
      <c r="F184" s="19" t="s">
        <v>9</v>
      </c>
      <c r="G184" s="104" t="s">
        <v>928</v>
      </c>
      <c r="H184" s="104" t="s">
        <v>938</v>
      </c>
      <c r="I184" s="105" t="s">
        <v>786</v>
      </c>
      <c r="J184" s="106" t="s">
        <v>825</v>
      </c>
      <c r="K184" s="107">
        <v>44249</v>
      </c>
      <c r="L184" s="105" t="s">
        <v>939</v>
      </c>
      <c r="M184" s="108"/>
      <c r="N184" s="109"/>
      <c r="O184" s="109"/>
      <c r="P184" s="121"/>
      <c r="Q184" s="121"/>
      <c r="R184" s="20" t="str">
        <f>IF(ISBLANK(K184), "", CONCATENATE(LOWER(LEFT('Log table'!I184,1)),"_",C184,"_",T184,"_", TEXT(K184,"yyyy"),".",TEXT(K184,"mm"),".",TEXT(K184,"dd"),IF(OR(LEFT('Log table'!I184,1)="S",LEFT('Log table'!I184,1)="M"), ".docx", ".xlsx")))</f>
        <v>d_4.2.2_UNESCO_2021.02.22.xlsx</v>
      </c>
      <c r="S184" s="20" t="str">
        <f t="shared" si="16"/>
        <v>Dian Kuswandini</v>
      </c>
      <c r="T184" s="20" t="str">
        <f t="shared" si="17"/>
        <v>UNESCO</v>
      </c>
      <c r="V184" s="16">
        <f t="shared" si="14"/>
        <v>169</v>
      </c>
      <c r="AE184" s="16" t="str">
        <f t="shared" si="15"/>
        <v>4.2.2 Participation rate in organized learning (one year before the official primary entry age), by sex | Submitted by: Dian Kuswandini, UNESCO (d.kuswandini@unesco.org)</v>
      </c>
    </row>
    <row r="185" spans="1:31" hidden="1" x14ac:dyDescent="0.45">
      <c r="A185" s="17"/>
      <c r="B185" s="17" t="str">
        <f t="shared" si="18"/>
        <v>4.3.1Storyline</v>
      </c>
      <c r="C185" s="14" t="s">
        <v>443</v>
      </c>
      <c r="D185" s="14">
        <v>4</v>
      </c>
      <c r="E185" s="14" t="s">
        <v>940</v>
      </c>
      <c r="F185" s="19" t="s">
        <v>17</v>
      </c>
      <c r="G185" s="104" t="s">
        <v>928</v>
      </c>
      <c r="H185" s="104" t="s">
        <v>941</v>
      </c>
      <c r="I185" s="105" t="s">
        <v>782</v>
      </c>
      <c r="J185" s="106" t="s">
        <v>2671</v>
      </c>
      <c r="K185" s="107">
        <v>44276</v>
      </c>
      <c r="L185" s="105" t="s">
        <v>942</v>
      </c>
      <c r="M185" s="108" t="s">
        <v>3380</v>
      </c>
      <c r="N185" s="109"/>
      <c r="O185" s="109"/>
      <c r="P185" s="121"/>
      <c r="Q185" s="121"/>
      <c r="R185" s="20" t="str">
        <f>IF(ISBLANK(K185), "", CONCATENATE(LOWER(LEFT('Log table'!I185,1)),"_",C185,"_",T185,"_", TEXT(K185,"yyyy"),".",TEXT(K185,"mm"),".",TEXT(K185,"dd"),IF(OR(LEFT('Log table'!I185,1)="S",LEFT('Log table'!I185,1)="M"), ".docx", ".xlsx")))</f>
        <v>s_4.3.1_UNESCO-UIS_2021.03.21.docx</v>
      </c>
      <c r="S185" s="20" t="str">
        <f t="shared" si="16"/>
        <v>Silvia Montoya</v>
      </c>
      <c r="T185" s="20" t="str">
        <f t="shared" si="17"/>
        <v>UNESCO-UIS</v>
      </c>
      <c r="V185" s="16">
        <f t="shared" si="14"/>
        <v>209</v>
      </c>
      <c r="AE185" s="16" t="str">
        <f t="shared" si="15"/>
        <v>4.3.1 Participation rate of youth and adults in formal and non-formal education and training in the previous 12 months, by sex | Submitted by: Silvia Montoya, UNESCO-UIS (s.montoya@unesco.org)
Note: added 3/22</v>
      </c>
    </row>
    <row r="186" spans="1:31" hidden="1" x14ac:dyDescent="0.45">
      <c r="A186" s="17"/>
      <c r="B186" s="17" t="str">
        <f t="shared" si="18"/>
        <v>4.3.1Chart</v>
      </c>
      <c r="C186" s="14" t="s">
        <v>443</v>
      </c>
      <c r="D186" s="14">
        <v>4</v>
      </c>
      <c r="E186" s="14" t="s">
        <v>940</v>
      </c>
      <c r="F186" s="19" t="s">
        <v>17</v>
      </c>
      <c r="G186" s="104" t="s">
        <v>928</v>
      </c>
      <c r="H186" s="104" t="s">
        <v>941</v>
      </c>
      <c r="I186" s="105" t="s">
        <v>785</v>
      </c>
      <c r="J186" s="106" t="s">
        <v>2671</v>
      </c>
      <c r="K186" s="107">
        <v>44276</v>
      </c>
      <c r="L186" s="105" t="s">
        <v>942</v>
      </c>
      <c r="M186" s="108" t="s">
        <v>3380</v>
      </c>
      <c r="N186" s="109"/>
      <c r="O186" s="109"/>
      <c r="P186" s="121"/>
      <c r="Q186" s="121"/>
      <c r="R186" s="20" t="str">
        <f>IF(ISBLANK(K186), "", CONCATENATE(LOWER(LEFT('Log table'!I186,1)),"_",C186,"_",T186,"_", TEXT(K186,"yyyy"),".",TEXT(K186,"mm"),".",TEXT(K186,"dd"),IF(OR(LEFT('Log table'!I186,1)="S",LEFT('Log table'!I186,1)="M"), ".docx", ".xlsx")))</f>
        <v>c_4.3.1_UNESCO-UIS_2021.03.21.xlsx</v>
      </c>
      <c r="S186" s="20" t="str">
        <f t="shared" si="16"/>
        <v>Silvia Montoya</v>
      </c>
      <c r="T186" s="20" t="str">
        <f t="shared" si="17"/>
        <v>UNESCO-UIS</v>
      </c>
      <c r="V186" s="16">
        <f t="shared" si="14"/>
        <v>209</v>
      </c>
      <c r="AE186" s="16" t="str">
        <f t="shared" si="15"/>
        <v>4.3.1 Participation rate of youth and adults in formal and non-formal education and training in the previous 12 months, by sex | Submitted by: Silvia Montoya, UNESCO-UIS (s.montoya@unesco.org)
Note: added 3/22</v>
      </c>
    </row>
    <row r="187" spans="1:31" hidden="1" x14ac:dyDescent="0.45">
      <c r="A187" s="17"/>
      <c r="B187" s="17" t="str">
        <f t="shared" si="18"/>
        <v>4.3.1Data</v>
      </c>
      <c r="C187" s="14" t="s">
        <v>443</v>
      </c>
      <c r="D187" s="14">
        <v>4</v>
      </c>
      <c r="E187" s="14" t="s">
        <v>940</v>
      </c>
      <c r="F187" s="19" t="s">
        <v>17</v>
      </c>
      <c r="G187" s="104" t="s">
        <v>928</v>
      </c>
      <c r="H187" s="104" t="s">
        <v>941</v>
      </c>
      <c r="I187" s="105" t="s">
        <v>786</v>
      </c>
      <c r="J187" s="106" t="s">
        <v>825</v>
      </c>
      <c r="K187" s="107">
        <v>44249</v>
      </c>
      <c r="L187" s="105" t="s">
        <v>942</v>
      </c>
      <c r="M187" s="108"/>
      <c r="N187" s="109"/>
      <c r="O187" s="109"/>
      <c r="P187" s="121"/>
      <c r="Q187" s="121"/>
      <c r="R187" s="20" t="str">
        <f>IF(ISBLANK(K187), "", CONCATENATE(LOWER(LEFT('Log table'!I187,1)),"_",C187,"_",T187,"_", TEXT(K187,"yyyy"),".",TEXT(K187,"mm"),".",TEXT(K187,"dd"),IF(OR(LEFT('Log table'!I187,1)="S",LEFT('Log table'!I187,1)="M"), ".docx", ".xlsx")))</f>
        <v>d_4.3.1_UNESCO_2021.02.22.xlsx</v>
      </c>
      <c r="S187" s="20" t="str">
        <f t="shared" si="16"/>
        <v>Dian Kuswandini</v>
      </c>
      <c r="T187" s="20" t="str">
        <f t="shared" si="17"/>
        <v>UNESCO</v>
      </c>
      <c r="V187" s="16">
        <f t="shared" si="14"/>
        <v>192</v>
      </c>
      <c r="AE187" s="16" t="str">
        <f t="shared" si="15"/>
        <v>4.3.1 Participation rate of youth and adults in formal and non-formal education and training in the previous 12 months, by sex | Submitted by: Dian Kuswandini, UNESCO (d.kuswandini@unesco.org)</v>
      </c>
    </row>
    <row r="188" spans="1:31" hidden="1" x14ac:dyDescent="0.45">
      <c r="A188" s="17"/>
      <c r="B188" s="17" t="str">
        <f t="shared" si="18"/>
        <v>4.4.1Storyline</v>
      </c>
      <c r="C188" s="14" t="s">
        <v>446</v>
      </c>
      <c r="D188" s="14">
        <v>4</v>
      </c>
      <c r="E188" s="14" t="s">
        <v>943</v>
      </c>
      <c r="F188" s="19" t="s">
        <v>17</v>
      </c>
      <c r="G188" s="104" t="s">
        <v>944</v>
      </c>
      <c r="H188" s="104" t="s">
        <v>818</v>
      </c>
      <c r="I188" s="105" t="s">
        <v>782</v>
      </c>
      <c r="J188" s="106" t="s">
        <v>945</v>
      </c>
      <c r="K188" s="107">
        <v>44257</v>
      </c>
      <c r="L188" s="105" t="s">
        <v>696</v>
      </c>
      <c r="M188" s="108" t="s">
        <v>946</v>
      </c>
      <c r="N188" s="109"/>
      <c r="O188" s="109"/>
      <c r="P188" s="121"/>
      <c r="Q188" s="121"/>
      <c r="R188" s="20" t="str">
        <f>IF(ISBLANK(K188), "", CONCATENATE(LOWER(LEFT('Log table'!I188,1)),"_",C188,"_",T188,"_", TEXT(K188,"yyyy"),".",TEXT(K188,"mm"),".",TEXT(K188,"dd"),IF(OR(LEFT('Log table'!I188,1)="S",LEFT('Log table'!I188,1)="M"), ".docx", ".xlsx")))</f>
        <v>s_4.4.1_ITU_2021.03.02.docx</v>
      </c>
      <c r="S188" s="20" t="str">
        <f t="shared" si="16"/>
        <v>Martin Schaaper</v>
      </c>
      <c r="T188" s="20" t="str">
        <f t="shared" si="17"/>
        <v>ITU</v>
      </c>
      <c r="V188" s="16">
        <f t="shared" si="14"/>
        <v>216</v>
      </c>
      <c r="AE188" s="16" t="str">
        <f t="shared" si="15"/>
        <v>4.4.1 Proportion of youth and adults with information and communications technology (ICT) skills, by type of skill | Submitted by: Martin Schaaper, ITU (martin.schaaper@itu.int)
Note: per storyline, there is no chart</v>
      </c>
    </row>
    <row r="189" spans="1:31" hidden="1" x14ac:dyDescent="0.45">
      <c r="A189" s="17"/>
      <c r="B189" s="17" t="str">
        <f t="shared" si="18"/>
        <v>4.4.1Chart</v>
      </c>
      <c r="C189" s="14" t="s">
        <v>446</v>
      </c>
      <c r="D189" s="14">
        <v>4</v>
      </c>
      <c r="E189" s="14" t="s">
        <v>943</v>
      </c>
      <c r="F189" s="19" t="s">
        <v>17</v>
      </c>
      <c r="G189" s="104" t="s">
        <v>944</v>
      </c>
      <c r="H189" s="104" t="s">
        <v>818</v>
      </c>
      <c r="I189" s="105" t="s">
        <v>785</v>
      </c>
      <c r="J189" s="106"/>
      <c r="K189" s="107"/>
      <c r="L189" s="105"/>
      <c r="M189" s="108" t="s">
        <v>946</v>
      </c>
      <c r="N189" s="109"/>
      <c r="O189" s="109"/>
      <c r="P189" s="121"/>
      <c r="Q189" s="121"/>
      <c r="R189" s="20" t="str">
        <f>IF(ISBLANK(K189), "", CONCATENATE(LOWER(LEFT('Log table'!I189,1)),"_",C189,"_",T189,"_", TEXT(K189,"yyyy"),".",TEXT(K189,"mm"),".",TEXT(K189,"dd"),IF(OR(LEFT('Log table'!I189,1)="S",LEFT('Log table'!I189,1)="M"), ".docx", ".xlsx")))</f>
        <v/>
      </c>
      <c r="S189" s="20" t="str">
        <f t="shared" si="16"/>
        <v/>
      </c>
      <c r="T189" s="20" t="str">
        <f t="shared" si="17"/>
        <v/>
      </c>
      <c r="V189" s="16">
        <f t="shared" si="14"/>
        <v>153</v>
      </c>
      <c r="AE189" s="16" t="str">
        <f t="shared" si="15"/>
        <v>4.4.1 Proportion of youth and adults with information and communications technology (ICT) skills, by type of skill
Note: per storyline, there is no chart</v>
      </c>
    </row>
    <row r="190" spans="1:31" hidden="1" x14ac:dyDescent="0.45">
      <c r="A190" s="17"/>
      <c r="B190" s="17" t="str">
        <f t="shared" si="18"/>
        <v>4.4.1Data</v>
      </c>
      <c r="C190" s="14" t="s">
        <v>446</v>
      </c>
      <c r="D190" s="14">
        <v>4</v>
      </c>
      <c r="E190" s="14" t="s">
        <v>943</v>
      </c>
      <c r="F190" s="19" t="s">
        <v>17</v>
      </c>
      <c r="G190" s="104" t="s">
        <v>944</v>
      </c>
      <c r="H190" s="104" t="s">
        <v>818</v>
      </c>
      <c r="I190" s="105" t="s">
        <v>786</v>
      </c>
      <c r="J190" s="106" t="s">
        <v>947</v>
      </c>
      <c r="K190" s="107">
        <v>44242</v>
      </c>
      <c r="L190" s="105" t="s">
        <v>696</v>
      </c>
      <c r="M190" s="108"/>
      <c r="N190" s="109"/>
      <c r="O190" s="109"/>
      <c r="P190" s="121"/>
      <c r="Q190" s="121"/>
      <c r="R190" s="20" t="str">
        <f>IF(ISBLANK(K190), "", CONCATENATE(LOWER(LEFT('Log table'!I190,1)),"_",C190,"_",T190,"_", TEXT(K190,"yyyy"),".",TEXT(K190,"mm"),".",TEXT(K190,"dd"),IF(OR(LEFT('Log table'!I190,1)="S",LEFT('Log table'!I190,1)="M"), ".docx", ".xlsx")))</f>
        <v>d_4.4.1_ITU_2021.02.15.xlsx</v>
      </c>
      <c r="S190" s="20" t="str">
        <f t="shared" si="16"/>
        <v>Esperanza Magpantay</v>
      </c>
      <c r="T190" s="20" t="str">
        <f t="shared" si="17"/>
        <v>ITU</v>
      </c>
      <c r="V190" s="16">
        <f t="shared" si="14"/>
        <v>185</v>
      </c>
      <c r="AE190" s="16" t="str">
        <f t="shared" si="15"/>
        <v>4.4.1 Proportion of youth and adults with information and communications technology (ICT) skills, by type of skill | Submitted by: Esperanza Magpantay, ITU (esperanza.magpantay@itu.int)</v>
      </c>
    </row>
    <row r="191" spans="1:31" hidden="1" x14ac:dyDescent="0.45">
      <c r="A191" s="17"/>
      <c r="B191" s="17" t="str">
        <f t="shared" si="18"/>
        <v>4.5.1Storyline</v>
      </c>
      <c r="C191" s="14" t="s">
        <v>450</v>
      </c>
      <c r="D191" s="14">
        <v>4</v>
      </c>
      <c r="E191" s="14" t="s">
        <v>948</v>
      </c>
      <c r="F191" s="19" t="s">
        <v>697</v>
      </c>
      <c r="G191" s="104" t="s">
        <v>928</v>
      </c>
      <c r="H191" s="104" t="s">
        <v>818</v>
      </c>
      <c r="I191" s="105" t="s">
        <v>782</v>
      </c>
      <c r="J191" s="106" t="s">
        <v>2671</v>
      </c>
      <c r="K191" s="107">
        <v>44276</v>
      </c>
      <c r="L191" s="105" t="s">
        <v>949</v>
      </c>
      <c r="M191" s="108" t="s">
        <v>3380</v>
      </c>
      <c r="N191" s="109"/>
      <c r="O191" s="109"/>
      <c r="P191" s="121"/>
      <c r="Q191" s="121"/>
      <c r="R191" s="20" t="str">
        <f>IF(ISBLANK(K191), "", CONCATENATE(LOWER(LEFT('Log table'!I191,1)),"_",C191,"_",T191,"_", TEXT(K191,"yyyy"),".",TEXT(K191,"mm"),".",TEXT(K191,"dd"),IF(OR(LEFT('Log table'!I191,1)="S",LEFT('Log table'!I191,1)="M"), ".docx", ".xlsx")))</f>
        <v>s_4.5.1_UNESCO-UIS_2021.03.21.docx</v>
      </c>
      <c r="S191" s="20" t="str">
        <f t="shared" si="16"/>
        <v>Silvia Montoya</v>
      </c>
      <c r="T191" s="20" t="str">
        <f t="shared" si="17"/>
        <v>UNESCO-UIS</v>
      </c>
      <c r="V191" s="16">
        <f t="shared" si="14"/>
        <v>331</v>
      </c>
      <c r="AE191" s="16" t="str">
        <f t="shared" si="15"/>
        <v>4.5.1 Parity indices (female/male, rural/urban, bottom/top wealth quintile and others such as disability status, indigenous peoples and conflict-affected, as data become available) for all education indicators on this list that can be disaggregated | Submitted by: Silvia Montoya, UNESCO-UIS (s.montoya@unesco.org)
Note: added 3/22</v>
      </c>
    </row>
    <row r="192" spans="1:31" hidden="1" x14ac:dyDescent="0.45">
      <c r="A192" s="17"/>
      <c r="B192" s="17" t="str">
        <f t="shared" si="18"/>
        <v>4.5.1Chart</v>
      </c>
      <c r="C192" s="14" t="s">
        <v>450</v>
      </c>
      <c r="D192" s="14">
        <v>4</v>
      </c>
      <c r="E192" s="14" t="s">
        <v>948</v>
      </c>
      <c r="F192" s="19" t="s">
        <v>697</v>
      </c>
      <c r="G192" s="104" t="s">
        <v>928</v>
      </c>
      <c r="H192" s="104" t="s">
        <v>818</v>
      </c>
      <c r="I192" s="105" t="s">
        <v>785</v>
      </c>
      <c r="J192" s="106" t="s">
        <v>2671</v>
      </c>
      <c r="K192" s="107">
        <v>44276</v>
      </c>
      <c r="L192" s="105" t="s">
        <v>949</v>
      </c>
      <c r="M192" s="108" t="s">
        <v>3380</v>
      </c>
      <c r="N192" s="109"/>
      <c r="O192" s="109"/>
      <c r="P192" s="121"/>
      <c r="Q192" s="121"/>
      <c r="R192" s="20" t="str">
        <f>IF(ISBLANK(K192), "", CONCATENATE(LOWER(LEFT('Log table'!I192,1)),"_",C192,"_",T192,"_", TEXT(K192,"yyyy"),".",TEXT(K192,"mm"),".",TEXT(K192,"dd"),IF(OR(LEFT('Log table'!I192,1)="S",LEFT('Log table'!I192,1)="M"), ".docx", ".xlsx")))</f>
        <v>c_4.5.1_UNESCO-UIS_2021.03.21.xlsx</v>
      </c>
      <c r="S192" s="20" t="str">
        <f t="shared" si="16"/>
        <v>Silvia Montoya</v>
      </c>
      <c r="T192" s="20" t="str">
        <f t="shared" si="17"/>
        <v>UNESCO-UIS</v>
      </c>
      <c r="V192" s="16">
        <f t="shared" si="14"/>
        <v>331</v>
      </c>
      <c r="AE192" s="16" t="str">
        <f t="shared" si="15"/>
        <v>4.5.1 Parity indices (female/male, rural/urban, bottom/top wealth quintile and others such as disability status, indigenous peoples and conflict-affected, as data become available) for all education indicators on this list that can be disaggregated | Submitted by: Silvia Montoya, UNESCO-UIS (s.montoya@unesco.org)
Note: added 3/22</v>
      </c>
    </row>
    <row r="193" spans="1:31" hidden="1" x14ac:dyDescent="0.45">
      <c r="A193" s="17"/>
      <c r="B193" s="17" t="str">
        <f t="shared" si="18"/>
        <v>4.5.1Data</v>
      </c>
      <c r="C193" s="14" t="s">
        <v>450</v>
      </c>
      <c r="D193" s="14">
        <v>4</v>
      </c>
      <c r="E193" s="14" t="s">
        <v>948</v>
      </c>
      <c r="F193" s="19" t="s">
        <v>697</v>
      </c>
      <c r="G193" s="104" t="s">
        <v>928</v>
      </c>
      <c r="H193" s="104" t="s">
        <v>818</v>
      </c>
      <c r="I193" s="105" t="s">
        <v>786</v>
      </c>
      <c r="J193" s="106" t="s">
        <v>825</v>
      </c>
      <c r="K193" s="107">
        <v>44249</v>
      </c>
      <c r="L193" s="105" t="s">
        <v>949</v>
      </c>
      <c r="M193" s="108"/>
      <c r="N193" s="109"/>
      <c r="O193" s="109"/>
      <c r="P193" s="121"/>
      <c r="Q193" s="121"/>
      <c r="R193" s="20" t="s">
        <v>950</v>
      </c>
      <c r="S193" s="20" t="str">
        <f t="shared" si="16"/>
        <v>Dian Kuswandini</v>
      </c>
      <c r="T193" s="20" t="str">
        <f t="shared" si="17"/>
        <v>UNESCO</v>
      </c>
      <c r="V193" s="16">
        <f t="shared" ref="V193:V256" si="19">LEN(AE193)</f>
        <v>314</v>
      </c>
      <c r="AE193" s="16" t="str">
        <f t="shared" si="15"/>
        <v>4.5.1 Parity indices (female/male, rural/urban, bottom/top wealth quintile and others such as disability status, indigenous peoples and conflict-affected, as data become available) for all education indicators on this list that can be disaggregated | Submitted by: Dian Kuswandini, UNESCO (d.kuswandini@unesco.org)</v>
      </c>
    </row>
    <row r="194" spans="1:31" hidden="1" x14ac:dyDescent="0.45">
      <c r="A194" s="17"/>
      <c r="B194" s="17" t="str">
        <f t="shared" si="18"/>
        <v>4.6.1Storyline</v>
      </c>
      <c r="C194" s="14" t="s">
        <v>453</v>
      </c>
      <c r="D194" s="14">
        <v>4</v>
      </c>
      <c r="E194" s="14" t="s">
        <v>951</v>
      </c>
      <c r="F194" s="19" t="s">
        <v>17</v>
      </c>
      <c r="G194" s="104" t="s">
        <v>928</v>
      </c>
      <c r="H194" s="104" t="s">
        <v>952</v>
      </c>
      <c r="I194" s="105" t="s">
        <v>782</v>
      </c>
      <c r="J194" s="106"/>
      <c r="K194" s="107"/>
      <c r="L194" s="105"/>
      <c r="M194" s="108" t="s">
        <v>3455</v>
      </c>
      <c r="N194" s="109"/>
      <c r="O194" s="109"/>
      <c r="P194" s="121"/>
      <c r="Q194" s="121"/>
      <c r="R194" s="20" t="str">
        <f>IF(ISBLANK(K194), "", CONCATENATE(LOWER(LEFT('Log table'!I194,1)),"_",C194,"_",T194,"_", TEXT(K194,"yyyy"),".",TEXT(K194,"mm"),".",TEXT(K194,"dd"),IF(OR(LEFT('Log table'!I194,1)="S",LEFT('Log table'!I194,1)="M"), ".docx", ".xlsx")))</f>
        <v/>
      </c>
      <c r="S194" s="20" t="str">
        <f t="shared" si="16"/>
        <v/>
      </c>
      <c r="T194" s="20" t="str">
        <f t="shared" si="17"/>
        <v/>
      </c>
      <c r="V194" s="16">
        <f t="shared" si="19"/>
        <v>229</v>
      </c>
      <c r="AE194" s="16" t="str">
        <f t="shared" si="15"/>
        <v>4.6.1 Proportion of population in a given age group achieving at least a fixed level of proficiency in functional (a) literacy and (b) numeracy skills, by sex
Note: aiming to provided inputs no later than 23 March (delay to 23/3)</v>
      </c>
    </row>
    <row r="195" spans="1:31" hidden="1" x14ac:dyDescent="0.45">
      <c r="A195" s="17"/>
      <c r="B195" s="17" t="str">
        <f t="shared" si="18"/>
        <v>4.6.1Chart</v>
      </c>
      <c r="C195" s="14" t="s">
        <v>453</v>
      </c>
      <c r="D195" s="14">
        <v>4</v>
      </c>
      <c r="E195" s="14" t="s">
        <v>951</v>
      </c>
      <c r="F195" s="19" t="s">
        <v>17</v>
      </c>
      <c r="G195" s="104" t="s">
        <v>928</v>
      </c>
      <c r="H195" s="104" t="s">
        <v>952</v>
      </c>
      <c r="I195" s="105" t="s">
        <v>785</v>
      </c>
      <c r="J195" s="106"/>
      <c r="K195" s="107"/>
      <c r="L195" s="105"/>
      <c r="M195" s="108"/>
      <c r="N195" s="109"/>
      <c r="O195" s="109"/>
      <c r="P195" s="121"/>
      <c r="Q195" s="121"/>
      <c r="R195" s="20" t="str">
        <f>IF(ISBLANK(K195), "", CONCATENATE(LOWER(LEFT('Log table'!I195,1)),"_",C195,"_",T195,"_", TEXT(K195,"yyyy"),".",TEXT(K195,"mm"),".",TEXT(K195,"dd"),IF(OR(LEFT('Log table'!I195,1)="S",LEFT('Log table'!I195,1)="M"), ".docx", ".xlsx")))</f>
        <v/>
      </c>
      <c r="S195" s="20" t="str">
        <f t="shared" si="16"/>
        <v/>
      </c>
      <c r="T195" s="20" t="str">
        <f t="shared" si="17"/>
        <v/>
      </c>
      <c r="V195" s="16">
        <f t="shared" si="19"/>
        <v>177</v>
      </c>
      <c r="AE195" s="16" t="str">
        <f t="shared" ref="AE195:AE258" si="20">E195&amp;IF(ISBLANK(K195), CHAR(10)&amp;"Note: "&amp;IF(ISBLANK(M195), "to follow up", M195), " | Submitted by: "&amp;S195&amp;", "&amp;T195&amp;" ("&amp;J195&amp;")"&amp;IF(ISBLANK(M195),"", CHAR(10)&amp;"Note: "&amp;M195))</f>
        <v>4.6.1 Proportion of population in a given age group achieving at least a fixed level of proficiency in functional (a) literacy and (b) numeracy skills, by sex
Note: to follow up</v>
      </c>
    </row>
    <row r="196" spans="1:31" hidden="1" x14ac:dyDescent="0.45">
      <c r="A196" s="17"/>
      <c r="B196" s="17" t="str">
        <f t="shared" si="18"/>
        <v>4.6.1Data</v>
      </c>
      <c r="C196" s="14" t="s">
        <v>453</v>
      </c>
      <c r="D196" s="14">
        <v>4</v>
      </c>
      <c r="E196" s="14" t="s">
        <v>951</v>
      </c>
      <c r="F196" s="19" t="s">
        <v>17</v>
      </c>
      <c r="G196" s="104" t="s">
        <v>928</v>
      </c>
      <c r="H196" s="104" t="s">
        <v>952</v>
      </c>
      <c r="I196" s="105" t="s">
        <v>786</v>
      </c>
      <c r="J196" s="106" t="s">
        <v>825</v>
      </c>
      <c r="K196" s="107">
        <v>44249</v>
      </c>
      <c r="L196" s="105" t="s">
        <v>953</v>
      </c>
      <c r="M196" s="108"/>
      <c r="N196" s="109"/>
      <c r="O196" s="109"/>
      <c r="P196" s="121"/>
      <c r="Q196" s="121"/>
      <c r="R196" s="20" t="str">
        <f>IF(ISBLANK(K196), "", CONCATENATE(LOWER(LEFT('Log table'!I196,1)),"_",C196,"_",T196,"_", TEXT(K196,"yyyy"),".",TEXT(K196,"mm"),".",TEXT(K196,"dd"),IF(OR(LEFT('Log table'!I196,1)="S",LEFT('Log table'!I196,1)="M"), ".docx", ".xlsx")))</f>
        <v>d_4.6.1_UNESCO_2021.02.22.xlsx</v>
      </c>
      <c r="S196" s="20" t="str">
        <f t="shared" si="16"/>
        <v>Dian Kuswandini</v>
      </c>
      <c r="T196" s="20" t="str">
        <f t="shared" si="17"/>
        <v>UNESCO</v>
      </c>
      <c r="V196" s="16">
        <f t="shared" si="19"/>
        <v>224</v>
      </c>
      <c r="AE196" s="16" t="str">
        <f t="shared" si="20"/>
        <v>4.6.1 Proportion of population in a given age group achieving at least a fixed level of proficiency in functional (a) literacy and (b) numeracy skills, by sex | Submitted by: Dian Kuswandini, UNESCO (d.kuswandini@unesco.org)</v>
      </c>
    </row>
    <row r="197" spans="1:31" hidden="1" x14ac:dyDescent="0.45">
      <c r="A197" s="17"/>
      <c r="B197" s="17" t="str">
        <f t="shared" si="18"/>
        <v>4.7.1Storyline</v>
      </c>
      <c r="C197" s="14" t="s">
        <v>456</v>
      </c>
      <c r="D197" s="14">
        <v>4</v>
      </c>
      <c r="E197" s="14" t="s">
        <v>954</v>
      </c>
      <c r="F197" s="19" t="s">
        <v>17</v>
      </c>
      <c r="G197" s="104" t="s">
        <v>928</v>
      </c>
      <c r="H197" s="104" t="s">
        <v>955</v>
      </c>
      <c r="I197" s="105" t="s">
        <v>782</v>
      </c>
      <c r="J197" s="106"/>
      <c r="K197" s="107"/>
      <c r="L197" s="105"/>
      <c r="M197" s="108" t="s">
        <v>3442</v>
      </c>
      <c r="N197" s="109"/>
      <c r="O197" s="109"/>
      <c r="P197" s="121"/>
      <c r="Q197" s="121"/>
      <c r="R197" s="20" t="str">
        <f>IF(ISBLANK(K197), "", CONCATENATE(LOWER(LEFT('Log table'!I197,1)),"_",C197,"_",T197,"_", TEXT(K197,"yyyy"),".",TEXT(K197,"mm"),".",TEXT(K197,"dd"),IF(OR(LEFT('Log table'!I197,1)="S",LEFT('Log table'!I197,1)="M"), ".docx", ".xlsx")))</f>
        <v/>
      </c>
      <c r="S197" s="20" t="str">
        <f t="shared" si="16"/>
        <v/>
      </c>
      <c r="T197" s="20" t="str">
        <f t="shared" si="17"/>
        <v/>
      </c>
      <c r="V197" s="16">
        <f t="shared" si="19"/>
        <v>351</v>
      </c>
      <c r="AE197" s="16" t="str">
        <f t="shared" si="20"/>
        <v>4.7.1/12.8.1/13.3.1 Extent to which (i) global citizenship education and (ii) education for sustainable development are mainstreamed in (a) national education policies; (b) curricula; (c) teacher education; and (d) student assessment
Note: no storyline; will not submit anything new for 2021; the data collection for this indicator is not yet complete</v>
      </c>
    </row>
    <row r="198" spans="1:31" hidden="1" x14ac:dyDescent="0.45">
      <c r="A198" s="17"/>
      <c r="B198" s="17" t="str">
        <f t="shared" si="18"/>
        <v>4.7.1Chart</v>
      </c>
      <c r="C198" s="14" t="s">
        <v>456</v>
      </c>
      <c r="D198" s="14">
        <v>4</v>
      </c>
      <c r="E198" s="14" t="s">
        <v>954</v>
      </c>
      <c r="F198" s="19" t="s">
        <v>17</v>
      </c>
      <c r="G198" s="104" t="s">
        <v>928</v>
      </c>
      <c r="H198" s="104" t="s">
        <v>955</v>
      </c>
      <c r="I198" s="105" t="s">
        <v>785</v>
      </c>
      <c r="J198" s="106"/>
      <c r="K198" s="107"/>
      <c r="L198" s="105"/>
      <c r="M198" s="108" t="s">
        <v>956</v>
      </c>
      <c r="N198" s="109"/>
      <c r="O198" s="109"/>
      <c r="P198" s="121"/>
      <c r="Q198" s="121"/>
      <c r="R198" s="20" t="str">
        <f>IF(ISBLANK(K198), "", CONCATENATE(LOWER(LEFT('Log table'!I198,1)),"_",C198,"_",T198,"_", TEXT(K198,"yyyy"),".",TEXT(K198,"mm"),".",TEXT(K198,"dd"),IF(OR(LEFT('Log table'!I198,1)="S",LEFT('Log table'!I198,1)="M"), ".docx", ".xlsx")))</f>
        <v/>
      </c>
      <c r="S198" s="20" t="str">
        <f t="shared" si="16"/>
        <v/>
      </c>
      <c r="T198" s="20" t="str">
        <f t="shared" si="17"/>
        <v/>
      </c>
      <c r="V198" s="16">
        <f t="shared" si="19"/>
        <v>337</v>
      </c>
      <c r="AE198" s="16" t="str">
        <f t="shared" si="20"/>
        <v>4.7.1/12.8.1/13.3.1 Extent to which (i) global citizenship education and (ii) education for sustainable development are mainstreamed in (a) national education policies; (b) curricula; (c) teacher education; and (d) student assessment
Note: will not submit anything new for 2021; the data collection for this indicator is not yet complete</v>
      </c>
    </row>
    <row r="199" spans="1:31" ht="28.5" hidden="1" x14ac:dyDescent="0.45">
      <c r="A199" s="17"/>
      <c r="B199" s="17" t="str">
        <f t="shared" si="18"/>
        <v>4.7.1Data</v>
      </c>
      <c r="C199" s="14" t="s">
        <v>456</v>
      </c>
      <c r="D199" s="14">
        <v>4</v>
      </c>
      <c r="E199" s="14" t="s">
        <v>954</v>
      </c>
      <c r="F199" s="19" t="s">
        <v>17</v>
      </c>
      <c r="G199" s="114" t="s">
        <v>928</v>
      </c>
      <c r="H199" s="104" t="s">
        <v>955</v>
      </c>
      <c r="I199" s="105" t="s">
        <v>786</v>
      </c>
      <c r="J199" s="106"/>
      <c r="K199" s="107"/>
      <c r="L199" s="105"/>
      <c r="M199" s="108" t="s">
        <v>956</v>
      </c>
      <c r="N199" s="109"/>
      <c r="O199" s="109"/>
      <c r="P199" s="121"/>
      <c r="Q199" s="121"/>
      <c r="R199" s="20" t="str">
        <f>IF(ISBLANK(K199), "", CONCATENATE(LOWER(LEFT('Log table'!I199,1)),"_",C199,"_",T199,"_", TEXT(K199,"yyyy"),".",TEXT(K199,"mm"),".",TEXT(K199,"dd"),IF(OR(LEFT('Log table'!I199,1)="S",LEFT('Log table'!I199,1)="M"), ".docx", ".xlsx")))</f>
        <v/>
      </c>
      <c r="S199" s="20" t="str">
        <f t="shared" si="16"/>
        <v/>
      </c>
      <c r="T199" s="20" t="str">
        <f t="shared" si="17"/>
        <v/>
      </c>
      <c r="V199" s="16">
        <f t="shared" si="19"/>
        <v>337</v>
      </c>
      <c r="AE199" s="16" t="str">
        <f t="shared" si="20"/>
        <v>4.7.1/12.8.1/13.3.1 Extent to which (i) global citizenship education and (ii) education for sustainable development are mainstreamed in (a) national education policies; (b) curricula; (c) teacher education; and (d) student assessment
Note: will not submit anything new for 2021; the data collection for this indicator is not yet complete</v>
      </c>
    </row>
    <row r="200" spans="1:31" hidden="1" x14ac:dyDescent="0.45">
      <c r="A200" s="17"/>
      <c r="B200" s="17" t="str">
        <f t="shared" si="18"/>
        <v>4.a.1Storyline</v>
      </c>
      <c r="C200" s="14" t="s">
        <v>459</v>
      </c>
      <c r="D200" s="14">
        <v>4</v>
      </c>
      <c r="E200" s="14" t="s">
        <v>957</v>
      </c>
      <c r="F200" s="19" t="s">
        <v>17</v>
      </c>
      <c r="G200" s="104" t="s">
        <v>928</v>
      </c>
      <c r="H200" s="104" t="s">
        <v>958</v>
      </c>
      <c r="I200" s="105" t="s">
        <v>782</v>
      </c>
      <c r="J200" s="106" t="s">
        <v>2671</v>
      </c>
      <c r="K200" s="107">
        <v>44276</v>
      </c>
      <c r="L200" s="105" t="s">
        <v>959</v>
      </c>
      <c r="M200" s="108" t="s">
        <v>3380</v>
      </c>
      <c r="N200" s="109"/>
      <c r="O200" s="109"/>
      <c r="P200" s="121"/>
      <c r="Q200" s="121"/>
      <c r="R200" s="20" t="str">
        <f>IF(ISBLANK(K200), "", CONCATENATE(LOWER(LEFT('Log table'!I200,1)),"_",C200,"_",T200,"_", TEXT(K200,"yyyy"),".",TEXT(K200,"mm"),".",TEXT(K200,"dd"),IF(OR(LEFT('Log table'!I200,1)="S",LEFT('Log table'!I200,1)="M"), ".docx", ".xlsx")))</f>
        <v>s_4.a.1_UNESCO-UIS_2021.03.21.docx</v>
      </c>
      <c r="S200" s="20" t="str">
        <f t="shared" ref="S200:S263" si="21">IF(ISBLANK($J200),"",IFERROR(VLOOKUP($J200,sender,3,FALSE),"new?"))</f>
        <v>Silvia Montoya</v>
      </c>
      <c r="T200" s="20" t="str">
        <f t="shared" ref="T200:T263" si="22">IF(ISBLANK($J200),"",IFERROR(VLOOKUP($J200,sender,5,FALSE),"new?"))</f>
        <v>UNESCO-UIS</v>
      </c>
      <c r="V200" s="16">
        <f t="shared" si="19"/>
        <v>154</v>
      </c>
      <c r="AE200" s="16" t="str">
        <f t="shared" si="20"/>
        <v>4.a.1 Proportion of schools offering basic services, by type of service | Submitted by: Silvia Montoya, UNESCO-UIS (s.montoya@unesco.org)
Note: added 3/22</v>
      </c>
    </row>
    <row r="201" spans="1:31" hidden="1" x14ac:dyDescent="0.45">
      <c r="A201" s="17"/>
      <c r="B201" s="17" t="str">
        <f t="shared" si="18"/>
        <v>4.a.1Chart</v>
      </c>
      <c r="C201" s="14" t="s">
        <v>459</v>
      </c>
      <c r="D201" s="14">
        <v>4</v>
      </c>
      <c r="E201" s="14" t="s">
        <v>957</v>
      </c>
      <c r="F201" s="19" t="s">
        <v>17</v>
      </c>
      <c r="G201" s="104" t="s">
        <v>928</v>
      </c>
      <c r="H201" s="104" t="s">
        <v>958</v>
      </c>
      <c r="I201" s="105" t="s">
        <v>785</v>
      </c>
      <c r="J201" s="106" t="s">
        <v>2671</v>
      </c>
      <c r="K201" s="107">
        <v>44276</v>
      </c>
      <c r="L201" s="105" t="s">
        <v>959</v>
      </c>
      <c r="M201" s="108" t="s">
        <v>3380</v>
      </c>
      <c r="N201" s="109"/>
      <c r="O201" s="109"/>
      <c r="P201" s="121"/>
      <c r="Q201" s="121"/>
      <c r="R201" s="20" t="str">
        <f>IF(ISBLANK(K201), "", CONCATENATE(LOWER(LEFT('Log table'!I201,1)),"_",C201,"_",T201,"_", TEXT(K201,"yyyy"),".",TEXT(K201,"mm"),".",TEXT(K201,"dd"),IF(OR(LEFT('Log table'!I201,1)="S",LEFT('Log table'!I201,1)="M"), ".docx", ".xlsx")))</f>
        <v>c_4.a.1_UNESCO-UIS_2021.03.21.xlsx</v>
      </c>
      <c r="S201" s="20" t="str">
        <f t="shared" si="21"/>
        <v>Silvia Montoya</v>
      </c>
      <c r="T201" s="20" t="str">
        <f t="shared" si="22"/>
        <v>UNESCO-UIS</v>
      </c>
      <c r="V201" s="16">
        <f t="shared" si="19"/>
        <v>154</v>
      </c>
      <c r="AE201" s="16" t="str">
        <f t="shared" si="20"/>
        <v>4.a.1 Proportion of schools offering basic services, by type of service | Submitted by: Silvia Montoya, UNESCO-UIS (s.montoya@unesco.org)
Note: added 3/22</v>
      </c>
    </row>
    <row r="202" spans="1:31" hidden="1" x14ac:dyDescent="0.45">
      <c r="A202" s="17"/>
      <c r="B202" s="17" t="str">
        <f t="shared" si="18"/>
        <v>4.a.1Data</v>
      </c>
      <c r="C202" s="14" t="s">
        <v>459</v>
      </c>
      <c r="D202" s="14">
        <v>4</v>
      </c>
      <c r="E202" s="14" t="s">
        <v>957</v>
      </c>
      <c r="F202" s="19" t="s">
        <v>17</v>
      </c>
      <c r="G202" s="104" t="s">
        <v>928</v>
      </c>
      <c r="H202" s="104" t="s">
        <v>958</v>
      </c>
      <c r="I202" s="105" t="s">
        <v>786</v>
      </c>
      <c r="J202" s="106" t="s">
        <v>825</v>
      </c>
      <c r="K202" s="107">
        <v>44249</v>
      </c>
      <c r="L202" s="105" t="s">
        <v>959</v>
      </c>
      <c r="M202" s="108"/>
      <c r="N202" s="109"/>
      <c r="O202" s="109"/>
      <c r="P202" s="121"/>
      <c r="Q202" s="121"/>
      <c r="R202" s="20" t="s">
        <v>960</v>
      </c>
      <c r="S202" s="20" t="str">
        <f t="shared" si="21"/>
        <v>Dian Kuswandini</v>
      </c>
      <c r="T202" s="20" t="str">
        <f t="shared" si="22"/>
        <v>UNESCO</v>
      </c>
      <c r="V202" s="16">
        <f t="shared" si="19"/>
        <v>137</v>
      </c>
      <c r="AE202" s="16" t="str">
        <f t="shared" si="20"/>
        <v>4.a.1 Proportion of schools offering basic services, by type of service | Submitted by: Dian Kuswandini, UNESCO (d.kuswandini@unesco.org)</v>
      </c>
    </row>
    <row r="203" spans="1:31" hidden="1" x14ac:dyDescent="0.45">
      <c r="A203" s="17"/>
      <c r="B203" s="17" t="str">
        <f t="shared" si="18"/>
        <v>4.b.1Storyline</v>
      </c>
      <c r="C203" s="14" t="s">
        <v>463</v>
      </c>
      <c r="D203" s="14">
        <v>4</v>
      </c>
      <c r="E203" s="14" t="s">
        <v>961</v>
      </c>
      <c r="F203" s="19" t="s">
        <v>9</v>
      </c>
      <c r="G203" s="104" t="s">
        <v>818</v>
      </c>
      <c r="H203" s="104" t="s">
        <v>928</v>
      </c>
      <c r="I203" s="105" t="s">
        <v>782</v>
      </c>
      <c r="J203" s="106" t="s">
        <v>819</v>
      </c>
      <c r="K203" s="107">
        <v>44313</v>
      </c>
      <c r="L203" s="105" t="s">
        <v>464</v>
      </c>
      <c r="M203" s="108" t="s">
        <v>821</v>
      </c>
      <c r="N203" s="109"/>
      <c r="O203" s="109"/>
      <c r="P203" s="121"/>
      <c r="Q203" s="121"/>
      <c r="R203" s="20" t="str">
        <f>IF(ISBLANK(K203), "", CONCATENATE(LOWER(LEFT('Log table'!I203,1)),"_",C203,"_",T203,"_", TEXT(K203,"yyyy"),".",TEXT(K203,"mm"),".",TEXT(K203,"dd"),IF(OR(LEFT('Log table'!I203,1)="S",LEFT('Log table'!I203,1)="M"), ".docx", ".xlsx")))</f>
        <v>s_4.b.1_OECD_2021.04.27.docx</v>
      </c>
      <c r="S203" s="20" t="str">
        <f t="shared" si="21"/>
        <v>Yasmin Ahmad</v>
      </c>
      <c r="T203" s="20" t="str">
        <f t="shared" si="22"/>
        <v>OECD</v>
      </c>
      <c r="V203" s="16">
        <f t="shared" si="19"/>
        <v>199</v>
      </c>
      <c r="AE203" s="16" t="str">
        <f t="shared" si="20"/>
        <v>4.b.1 Volume of official development assistance flows for scholarships by sector and type of study | Submitted by: Yasmin Ahmad, OECD (Yasmin.AHMAD@oecd.org)
Note: storyline has no chart in word file</v>
      </c>
    </row>
    <row r="204" spans="1:31" hidden="1" x14ac:dyDescent="0.45">
      <c r="A204" s="17"/>
      <c r="B204" s="17" t="str">
        <f t="shared" si="18"/>
        <v>4.b.1Chart</v>
      </c>
      <c r="C204" s="14" t="s">
        <v>463</v>
      </c>
      <c r="D204" s="14">
        <v>4</v>
      </c>
      <c r="E204" s="14" t="s">
        <v>961</v>
      </c>
      <c r="F204" s="19" t="s">
        <v>9</v>
      </c>
      <c r="G204" s="104" t="s">
        <v>818</v>
      </c>
      <c r="H204" s="104" t="s">
        <v>928</v>
      </c>
      <c r="I204" s="105" t="s">
        <v>785</v>
      </c>
      <c r="J204" s="106"/>
      <c r="K204" s="107"/>
      <c r="L204" s="105"/>
      <c r="M204" s="108"/>
      <c r="N204" s="109"/>
      <c r="O204" s="109"/>
      <c r="P204" s="121"/>
      <c r="Q204" s="121"/>
      <c r="R204" s="20" t="str">
        <f>IF(ISBLANK(K204), "", CONCATENATE(LOWER(LEFT('Log table'!I204,1)),"_",C204,"_",T204,"_", TEXT(K204,"yyyy"),".",TEXT(K204,"mm"),".",TEXT(K204,"dd"),IF(OR(LEFT('Log table'!I204,1)="S",LEFT('Log table'!I204,1)="M"), ".docx", ".xlsx")))</f>
        <v/>
      </c>
      <c r="S204" s="20" t="str">
        <f t="shared" si="21"/>
        <v/>
      </c>
      <c r="T204" s="20" t="str">
        <f t="shared" si="22"/>
        <v/>
      </c>
      <c r="V204" s="16">
        <f t="shared" si="19"/>
        <v>117</v>
      </c>
      <c r="AE204" s="16" t="str">
        <f t="shared" si="20"/>
        <v>4.b.1 Volume of official development assistance flows for scholarships by sector and type of study
Note: to follow up</v>
      </c>
    </row>
    <row r="205" spans="1:31" hidden="1" x14ac:dyDescent="0.45">
      <c r="A205" s="17"/>
      <c r="B205" s="17" t="str">
        <f t="shared" si="18"/>
        <v>4.b.1Data</v>
      </c>
      <c r="C205" s="14" t="s">
        <v>463</v>
      </c>
      <c r="D205" s="14">
        <v>4</v>
      </c>
      <c r="E205" s="14" t="s">
        <v>961</v>
      </c>
      <c r="F205" s="19" t="s">
        <v>9</v>
      </c>
      <c r="G205" s="104" t="s">
        <v>818</v>
      </c>
      <c r="H205" s="104" t="s">
        <v>928</v>
      </c>
      <c r="I205" s="105" t="s">
        <v>786</v>
      </c>
      <c r="J205" s="106" t="s">
        <v>819</v>
      </c>
      <c r="K205" s="107">
        <v>44313</v>
      </c>
      <c r="L205" s="105" t="s">
        <v>464</v>
      </c>
      <c r="M205" s="108" t="s">
        <v>3405</v>
      </c>
      <c r="N205" s="109"/>
      <c r="O205" s="109"/>
      <c r="P205" s="121"/>
      <c r="Q205" s="121"/>
      <c r="R205" s="20" t="str">
        <f>IF(ISBLANK(K205), "", CONCATENATE(LOWER(LEFT('Log table'!I205,1)),"_",C205,"_",T205,"_", TEXT(K205,"yyyy"),".",TEXT(K205,"mm"),".",TEXT(K205,"dd"),IF(OR(LEFT('Log table'!I205,1)="S",LEFT('Log table'!I205,1)="M"), ".docx", ".xlsx")))</f>
        <v>d_4.b.1_OECD_2021.04.27.xlsx</v>
      </c>
      <c r="S205" s="20" t="str">
        <f t="shared" si="21"/>
        <v>Yasmin Ahmad</v>
      </c>
      <c r="T205" s="20" t="str">
        <f t="shared" si="22"/>
        <v>OECD</v>
      </c>
      <c r="V205" s="16">
        <f t="shared" si="19"/>
        <v>213</v>
      </c>
      <c r="AE205" s="16" t="str">
        <f t="shared" si="20"/>
        <v>4.b.1 Volume of official development assistance flows for scholarships by sector and type of study | Submitted by: Yasmin Ahmad, OECD (Yasmin.AHMAD@oecd.org)
Note: Late: For all the block: To be submitted in April</v>
      </c>
    </row>
    <row r="206" spans="1:31" hidden="1" x14ac:dyDescent="0.45">
      <c r="A206" s="17"/>
      <c r="B206" s="17" t="str">
        <f t="shared" si="18"/>
        <v>4.c.1Storyline</v>
      </c>
      <c r="C206" s="14" t="s">
        <v>465</v>
      </c>
      <c r="D206" s="14">
        <v>4</v>
      </c>
      <c r="E206" s="14" t="s">
        <v>962</v>
      </c>
      <c r="F206" s="19" t="s">
        <v>17</v>
      </c>
      <c r="G206" s="104" t="s">
        <v>928</v>
      </c>
      <c r="H206" s="104" t="s">
        <v>818</v>
      </c>
      <c r="I206" s="105" t="s">
        <v>782</v>
      </c>
      <c r="J206" s="106" t="s">
        <v>2671</v>
      </c>
      <c r="K206" s="107">
        <v>44276</v>
      </c>
      <c r="L206" s="105" t="s">
        <v>963</v>
      </c>
      <c r="M206" s="108" t="s">
        <v>3380</v>
      </c>
      <c r="N206" s="109"/>
      <c r="O206" s="109"/>
      <c r="P206" s="121"/>
      <c r="Q206" s="121"/>
      <c r="R206" s="20" t="str">
        <f>IF(ISBLANK(K206), "", CONCATENATE(LOWER(LEFT('Log table'!I206,1)),"_",C206,"_",T206,"_", TEXT(K206,"yyyy"),".",TEXT(K206,"mm"),".",TEXT(K206,"dd"),IF(OR(LEFT('Log table'!I206,1)="S",LEFT('Log table'!I206,1)="M"), ".docx", ".xlsx")))</f>
        <v>s_4.c.1_UNESCO-UIS_2021.03.21.docx</v>
      </c>
      <c r="S206" s="20" t="str">
        <f t="shared" si="21"/>
        <v>Silvia Montoya</v>
      </c>
      <c r="T206" s="20" t="str">
        <f t="shared" si="22"/>
        <v>UNESCO-UIS</v>
      </c>
      <c r="V206" s="16">
        <f t="shared" si="19"/>
        <v>172</v>
      </c>
      <c r="AE206" s="16" t="str">
        <f t="shared" si="20"/>
        <v>4.c.1 Proportion of teachers with the minimum required qualifications, by education level | Submitted by: Silvia Montoya, UNESCO-UIS (s.montoya@unesco.org)
Note: added 3/22</v>
      </c>
    </row>
    <row r="207" spans="1:31" hidden="1" x14ac:dyDescent="0.45">
      <c r="A207" s="17"/>
      <c r="B207" s="17" t="str">
        <f t="shared" si="18"/>
        <v>4.c.1Chart</v>
      </c>
      <c r="C207" s="14" t="s">
        <v>465</v>
      </c>
      <c r="D207" s="14">
        <v>4</v>
      </c>
      <c r="E207" s="14" t="s">
        <v>962</v>
      </c>
      <c r="F207" s="19" t="s">
        <v>17</v>
      </c>
      <c r="G207" s="104" t="s">
        <v>928</v>
      </c>
      <c r="H207" s="104" t="s">
        <v>818</v>
      </c>
      <c r="I207" s="105" t="s">
        <v>785</v>
      </c>
      <c r="J207" s="106" t="s">
        <v>2671</v>
      </c>
      <c r="K207" s="107">
        <v>44276</v>
      </c>
      <c r="L207" s="105" t="s">
        <v>963</v>
      </c>
      <c r="M207" s="108" t="s">
        <v>3380</v>
      </c>
      <c r="N207" s="109"/>
      <c r="O207" s="109"/>
      <c r="P207" s="121"/>
      <c r="Q207" s="121"/>
      <c r="R207" s="20" t="str">
        <f>IF(ISBLANK(K207), "", CONCATENATE(LOWER(LEFT('Log table'!I207,1)),"_",C207,"_",T207,"_", TEXT(K207,"yyyy"),".",TEXT(K207,"mm"),".",TEXT(K207,"dd"),IF(OR(LEFT('Log table'!I207,1)="S",LEFT('Log table'!I207,1)="M"), ".docx", ".xlsx")))</f>
        <v>c_4.c.1_UNESCO-UIS_2021.03.21.xlsx</v>
      </c>
      <c r="S207" s="20" t="str">
        <f t="shared" si="21"/>
        <v>Silvia Montoya</v>
      </c>
      <c r="T207" s="20" t="str">
        <f t="shared" si="22"/>
        <v>UNESCO-UIS</v>
      </c>
      <c r="V207" s="16">
        <f t="shared" si="19"/>
        <v>172</v>
      </c>
      <c r="AE207" s="16" t="str">
        <f t="shared" si="20"/>
        <v>4.c.1 Proportion of teachers with the minimum required qualifications, by education level | Submitted by: Silvia Montoya, UNESCO-UIS (s.montoya@unesco.org)
Note: added 3/22</v>
      </c>
    </row>
    <row r="208" spans="1:31" hidden="1" x14ac:dyDescent="0.45">
      <c r="A208" s="17"/>
      <c r="B208" s="17" t="str">
        <f t="shared" si="18"/>
        <v>4.c.1Data</v>
      </c>
      <c r="C208" s="14" t="s">
        <v>465</v>
      </c>
      <c r="D208" s="14">
        <v>4</v>
      </c>
      <c r="E208" s="14" t="s">
        <v>962</v>
      </c>
      <c r="F208" s="19" t="s">
        <v>17</v>
      </c>
      <c r="G208" s="104" t="s">
        <v>928</v>
      </c>
      <c r="H208" s="104" t="s">
        <v>818</v>
      </c>
      <c r="I208" s="105" t="s">
        <v>786</v>
      </c>
      <c r="J208" s="106" t="s">
        <v>825</v>
      </c>
      <c r="K208" s="107">
        <v>44249</v>
      </c>
      <c r="L208" s="105" t="s">
        <v>963</v>
      </c>
      <c r="M208" s="108"/>
      <c r="N208" s="109"/>
      <c r="O208" s="109"/>
      <c r="P208" s="121"/>
      <c r="Q208" s="121"/>
      <c r="R208" s="20" t="str">
        <f>IF(ISBLANK(K208), "", CONCATENATE(LOWER(LEFT('Log table'!I208,1)),"_",C208,"_",T208,"_", TEXT(K208,"yyyy"),".",TEXT(K208,"mm"),".",TEXT(K208,"dd"),IF(OR(LEFT('Log table'!I208,1)="S",LEFT('Log table'!I208,1)="M"), ".docx", ".xlsx")))</f>
        <v>d_4.c.1_UNESCO_2021.02.22.xlsx</v>
      </c>
      <c r="S208" s="20" t="str">
        <f t="shared" si="21"/>
        <v>Dian Kuswandini</v>
      </c>
      <c r="T208" s="20" t="str">
        <f t="shared" si="22"/>
        <v>UNESCO</v>
      </c>
      <c r="V208" s="16">
        <f t="shared" si="19"/>
        <v>155</v>
      </c>
      <c r="AE208" s="16" t="str">
        <f t="shared" si="20"/>
        <v>4.c.1 Proportion of teachers with the minimum required qualifications, by education level | Submitted by: Dian Kuswandini, UNESCO (d.kuswandini@unesco.org)</v>
      </c>
    </row>
    <row r="209" spans="1:31" hidden="1" x14ac:dyDescent="0.45">
      <c r="A209" s="17"/>
      <c r="B209" s="17" t="str">
        <f t="shared" si="18"/>
        <v>5.1.1Storyline</v>
      </c>
      <c r="C209" s="14" t="s">
        <v>467</v>
      </c>
      <c r="D209" s="14">
        <v>5</v>
      </c>
      <c r="E209" s="14" t="s">
        <v>964</v>
      </c>
      <c r="F209" s="19" t="s">
        <v>17</v>
      </c>
      <c r="G209" s="104" t="s">
        <v>965</v>
      </c>
      <c r="H209" s="104" t="s">
        <v>966</v>
      </c>
      <c r="I209" s="105" t="s">
        <v>782</v>
      </c>
      <c r="J209" s="106" t="s">
        <v>967</v>
      </c>
      <c r="K209" s="107">
        <v>44271</v>
      </c>
      <c r="L209" s="105" t="s">
        <v>702</v>
      </c>
      <c r="M209" s="108" t="s">
        <v>968</v>
      </c>
      <c r="N209" s="109"/>
      <c r="O209" s="109"/>
      <c r="P209" s="121"/>
      <c r="Q209" s="121"/>
      <c r="R209" s="20" t="str">
        <f>IF(ISBLANK(K209), "", CONCATENATE(LOWER(LEFT('Log table'!I209,1)),"_",C209,"_",T209,"_", TEXT(K209,"yyyy"),".",TEXT(K209,"mm"),".",TEXT(K209,"dd"),IF(OR(LEFT('Log table'!I209,1)="S",LEFT('Log table'!I209,1)="M"), ".docx", ".xlsx")))</f>
        <v>s_5.1.1_UN Women_2021.03.16.docx</v>
      </c>
      <c r="S209" s="20" t="s">
        <v>969</v>
      </c>
      <c r="T209" s="20" t="s">
        <v>255</v>
      </c>
      <c r="V209" s="16">
        <f t="shared" si="19"/>
        <v>320</v>
      </c>
      <c r="AE209" s="16" t="str">
        <f t="shared" si="20"/>
        <v>5.1.1 Whether or not legal frameworks are in place to promote, enforce and monitor equality and non‑discrimination on the basis of sex | Submitted by: Janette Amer, Ginette Azcona, UN Women (janette.amer@unwomen.org; ginette.azcona@unwomen.org)
Note: Janette submitted short storyline; Ginette submitted medium storyline</v>
      </c>
    </row>
    <row r="210" spans="1:31" hidden="1" x14ac:dyDescent="0.45">
      <c r="A210" s="17"/>
      <c r="B210" s="17" t="str">
        <f t="shared" si="18"/>
        <v>5.1.1Chart</v>
      </c>
      <c r="C210" s="14" t="s">
        <v>467</v>
      </c>
      <c r="D210" s="14">
        <v>5</v>
      </c>
      <c r="E210" s="14" t="s">
        <v>964</v>
      </c>
      <c r="F210" s="19" t="s">
        <v>17</v>
      </c>
      <c r="G210" s="104" t="s">
        <v>965</v>
      </c>
      <c r="H210" s="104" t="s">
        <v>966</v>
      </c>
      <c r="I210" s="105" t="s">
        <v>785</v>
      </c>
      <c r="J210" s="106" t="s">
        <v>970</v>
      </c>
      <c r="K210" s="107">
        <v>44271</v>
      </c>
      <c r="L210" s="105" t="s">
        <v>702</v>
      </c>
      <c r="M210" s="108"/>
      <c r="N210" s="109"/>
      <c r="O210" s="109"/>
      <c r="P210" s="121"/>
      <c r="Q210" s="121"/>
      <c r="R210" s="20" t="str">
        <f>IF(ISBLANK(K210), "", CONCATENATE(LOWER(LEFT('Log table'!I210,1)),"_",C210,"_",T210,"_", TEXT(K210,"yyyy"),".",TEXT(K210,"mm"),".",TEXT(K210,"dd"),IF(OR(LEFT('Log table'!I210,1)="S",LEFT('Log table'!I210,1)="M"), ".docx", ".xlsx")))</f>
        <v>c_5.1.1_UN Women_2021.03.16.xlsx</v>
      </c>
      <c r="S210" s="20" t="str">
        <f t="shared" si="21"/>
        <v>Ginette Azcona</v>
      </c>
      <c r="T210" s="20" t="str">
        <f t="shared" si="22"/>
        <v>UN Women</v>
      </c>
      <c r="V210" s="16">
        <f t="shared" si="19"/>
        <v>204</v>
      </c>
      <c r="AE210" s="16" t="str">
        <f t="shared" si="20"/>
        <v>5.1.1 Whether or not legal frameworks are in place to promote, enforce and monitor equality and non‑discrimination on the basis of sex | Submitted by: Ginette Azcona, UN Women (ginette.azcona@unwomen.org)</v>
      </c>
    </row>
    <row r="211" spans="1:31" hidden="1" x14ac:dyDescent="0.45">
      <c r="A211" s="17"/>
      <c r="B211" s="17" t="str">
        <f t="shared" si="18"/>
        <v>5.1.1Data</v>
      </c>
      <c r="C211" s="14" t="s">
        <v>467</v>
      </c>
      <c r="D211" s="14">
        <v>5</v>
      </c>
      <c r="E211" s="14" t="s">
        <v>964</v>
      </c>
      <c r="F211" s="19" t="s">
        <v>17</v>
      </c>
      <c r="G211" s="104" t="s">
        <v>965</v>
      </c>
      <c r="H211" s="104" t="s">
        <v>966</v>
      </c>
      <c r="I211" s="105" t="s">
        <v>786</v>
      </c>
      <c r="J211" s="106" t="s">
        <v>971</v>
      </c>
      <c r="K211" s="107">
        <v>44242</v>
      </c>
      <c r="L211" s="105" t="s">
        <v>702</v>
      </c>
      <c r="M211" s="108"/>
      <c r="N211" s="109"/>
      <c r="O211" s="109"/>
      <c r="P211" s="121"/>
      <c r="Q211" s="121"/>
      <c r="R211" s="20" t="str">
        <f>IF(ISBLANK(K211), "", CONCATENATE(LOWER(LEFT('Log table'!I211,1)),"_",C211,"_",T211,"_", TEXT(K211,"yyyy"),".",TEXT(K211,"mm"),".",TEXT(K211,"dd"),IF(OR(LEFT('Log table'!I211,1)="S",LEFT('Log table'!I211,1)="M"), ".docx", ".xlsx")))</f>
        <v>d_5.1.1_UN Women_2021.02.15.xlsx</v>
      </c>
      <c r="S211" s="20" t="str">
        <f t="shared" si="21"/>
        <v>Janette Amer</v>
      </c>
      <c r="T211" s="20" t="str">
        <f t="shared" si="22"/>
        <v>UN Women</v>
      </c>
      <c r="V211" s="16">
        <f t="shared" si="19"/>
        <v>200</v>
      </c>
      <c r="AE211" s="16" t="str">
        <f t="shared" si="20"/>
        <v>5.1.1 Whether or not legal frameworks are in place to promote, enforce and monitor equality and non‑discrimination on the basis of sex | Submitted by: Janette Amer, UN Women (janette.amer@unwomen.org)</v>
      </c>
    </row>
    <row r="212" spans="1:31" hidden="1" x14ac:dyDescent="0.45">
      <c r="A212" s="17"/>
      <c r="B212" s="17" t="str">
        <f t="shared" si="18"/>
        <v>5.2.1Storyline</v>
      </c>
      <c r="C212" s="14" t="s">
        <v>471</v>
      </c>
      <c r="D212" s="14">
        <v>5</v>
      </c>
      <c r="E212" s="14" t="s">
        <v>972</v>
      </c>
      <c r="F212" s="19" t="s">
        <v>17</v>
      </c>
      <c r="G212" s="104" t="s">
        <v>973</v>
      </c>
      <c r="H212" s="104" t="s">
        <v>974</v>
      </c>
      <c r="I212" s="105" t="s">
        <v>782</v>
      </c>
      <c r="J212" s="106" t="s">
        <v>970</v>
      </c>
      <c r="K212" s="107">
        <v>44271</v>
      </c>
      <c r="L212" s="105" t="s">
        <v>705</v>
      </c>
      <c r="M212" s="108" t="s">
        <v>975</v>
      </c>
      <c r="N212" s="109"/>
      <c r="O212" s="109"/>
      <c r="P212" s="121"/>
      <c r="Q212" s="121"/>
      <c r="R212" s="20" t="str">
        <f>IF(ISBLANK(K212), "", CONCATENATE(LOWER(LEFT('Log table'!I212,1)),"_",C212,"_",T212,"_", TEXT(K212,"yyyy"),".",TEXT(K212,"mm"),".",TEXT(K212,"dd"),IF(OR(LEFT('Log table'!I212,1)="S",LEFT('Log table'!I212,1)="M"), ".docx", ".xlsx")))</f>
        <v>s_5.2.1_UN Women_2021.03.16.docx</v>
      </c>
      <c r="S212" s="20" t="str">
        <f t="shared" si="21"/>
        <v>Ginette Azcona</v>
      </c>
      <c r="T212" s="20" t="str">
        <f t="shared" si="22"/>
        <v>UN Women</v>
      </c>
      <c r="V212" s="16">
        <f t="shared" si="19"/>
        <v>362</v>
      </c>
      <c r="AE212" s="16" t="str">
        <f t="shared" si="20"/>
        <v>5.2.1 Proportion of ever-partnered women and girls aged 15 years and older subjected to physical, sexual or psychological violence by a current or former intimate partner in the previous 12 months, by form of violence and by age | Submitted by: Ginette Azcona, UN Women (ginette.azcona@unwomen.org)
Note: 5.2.1 and 5.2.2 combined, medium only; ask for chart file</v>
      </c>
    </row>
    <row r="213" spans="1:31" hidden="1" x14ac:dyDescent="0.45">
      <c r="A213" s="17"/>
      <c r="B213" s="17" t="str">
        <f t="shared" si="18"/>
        <v>5.2.1Chart</v>
      </c>
      <c r="C213" s="14" t="s">
        <v>471</v>
      </c>
      <c r="D213" s="14">
        <v>5</v>
      </c>
      <c r="E213" s="14" t="s">
        <v>972</v>
      </c>
      <c r="F213" s="19" t="s">
        <v>17</v>
      </c>
      <c r="G213" s="104" t="s">
        <v>973</v>
      </c>
      <c r="H213" s="104" t="s">
        <v>974</v>
      </c>
      <c r="I213" s="105" t="s">
        <v>785</v>
      </c>
      <c r="J213" s="106"/>
      <c r="K213" s="107"/>
      <c r="L213" s="105"/>
      <c r="M213" s="108"/>
      <c r="N213" s="109"/>
      <c r="O213" s="109"/>
      <c r="P213" s="121"/>
      <c r="Q213" s="121"/>
      <c r="R213" s="20" t="str">
        <f>IF(ISBLANK(K213), "", CONCATENATE(LOWER(LEFT('Log table'!I213,1)),"_",C213,"_",T213,"_", TEXT(K213,"yyyy"),".",TEXT(K213,"mm"),".",TEXT(K213,"dd"),IF(OR(LEFT('Log table'!I213,1)="S",LEFT('Log table'!I213,1)="M"), ".docx", ".xlsx")))</f>
        <v/>
      </c>
      <c r="S213" s="20" t="str">
        <f t="shared" si="21"/>
        <v/>
      </c>
      <c r="T213" s="20" t="str">
        <f t="shared" si="22"/>
        <v/>
      </c>
      <c r="V213" s="16">
        <f t="shared" si="19"/>
        <v>247</v>
      </c>
      <c r="AE213" s="16" t="str">
        <f t="shared" si="20"/>
        <v>5.2.1 Proportion of ever-partnered women and girls aged 15 years and older subjected to physical, sexual or psychological violence by a current or former intimate partner in the previous 12 months, by form of violence and by age
Note: to follow up</v>
      </c>
    </row>
    <row r="214" spans="1:31" hidden="1" x14ac:dyDescent="0.45">
      <c r="A214" s="17"/>
      <c r="B214" s="17" t="str">
        <f t="shared" si="18"/>
        <v>5.2.1Data</v>
      </c>
      <c r="C214" s="14" t="s">
        <v>471</v>
      </c>
      <c r="D214" s="14">
        <v>5</v>
      </c>
      <c r="E214" s="14" t="s">
        <v>972</v>
      </c>
      <c r="F214" s="19" t="s">
        <v>17</v>
      </c>
      <c r="G214" s="104" t="s">
        <v>973</v>
      </c>
      <c r="H214" s="104" t="s">
        <v>974</v>
      </c>
      <c r="I214" s="105" t="s">
        <v>786</v>
      </c>
      <c r="J214" s="106"/>
      <c r="K214" s="107"/>
      <c r="L214" s="105"/>
      <c r="M214" s="108" t="s">
        <v>3434</v>
      </c>
      <c r="N214" s="109"/>
      <c r="O214" s="109"/>
      <c r="P214" s="121"/>
      <c r="Q214" s="121"/>
      <c r="R214" s="20" t="str">
        <f>IF(ISBLANK(K214), "", CONCATENATE(LOWER(LEFT('Log table'!I214,1)),"_",C214,"_",T214,"_", TEXT(K214,"yyyy"),".",TEXT(K214,"mm"),".",TEXT(K214,"dd"),IF(OR(LEFT('Log table'!I214,1)="S",LEFT('Log table'!I214,1)="M"), ".docx", ".xlsx")))</f>
        <v/>
      </c>
      <c r="S214" s="20" t="str">
        <f t="shared" si="21"/>
        <v/>
      </c>
      <c r="T214" s="20" t="str">
        <f t="shared" si="22"/>
        <v/>
      </c>
      <c r="V214" s="16">
        <f t="shared" si="19"/>
        <v>257</v>
      </c>
      <c r="AE214" s="16" t="str">
        <f t="shared" si="20"/>
        <v>5.2.1 Proportion of ever-partnered women and girls aged 15 years and older subjected to physical, sexual or psychological violence by a current or former intimate partner in the previous 12 months, by form of violence and by age
Note: no data yet as of 3/25</v>
      </c>
    </row>
    <row r="215" spans="1:31" hidden="1" x14ac:dyDescent="0.45">
      <c r="A215" s="17"/>
      <c r="B215" s="17" t="str">
        <f t="shared" si="18"/>
        <v>5.2.2Storyline</v>
      </c>
      <c r="C215" s="14" t="s">
        <v>706</v>
      </c>
      <c r="D215" s="14">
        <v>5</v>
      </c>
      <c r="E215" s="14" t="s">
        <v>976</v>
      </c>
      <c r="F215" s="19" t="s">
        <v>17</v>
      </c>
      <c r="G215" s="104" t="s">
        <v>973</v>
      </c>
      <c r="H215" s="104" t="s">
        <v>974</v>
      </c>
      <c r="I215" s="105" t="s">
        <v>782</v>
      </c>
      <c r="J215" s="106" t="s">
        <v>970</v>
      </c>
      <c r="K215" s="107">
        <v>44271</v>
      </c>
      <c r="L215" s="105" t="s">
        <v>977</v>
      </c>
      <c r="M215" s="108" t="s">
        <v>975</v>
      </c>
      <c r="N215" s="109"/>
      <c r="O215" s="109"/>
      <c r="P215" s="121"/>
      <c r="Q215" s="121"/>
      <c r="R215" s="20" t="str">
        <f>IF(ISBLANK(K215), "", CONCATENATE(LOWER(LEFT('Log table'!I215,1)),"_",C215,"_",T215,"_", TEXT(K215,"yyyy"),".",TEXT(K215,"mm"),".",TEXT(K215,"dd"),IF(OR(LEFT('Log table'!I215,1)="S",LEFT('Log table'!I215,1)="M"), ".docx", ".xlsx")))</f>
        <v>s_5.2.2_UN Women_2021.03.16.docx</v>
      </c>
      <c r="S215" s="20" t="str">
        <f t="shared" si="21"/>
        <v>Ginette Azcona</v>
      </c>
      <c r="T215" s="20" t="str">
        <f t="shared" si="22"/>
        <v>UN Women</v>
      </c>
      <c r="V215" s="16">
        <f t="shared" si="19"/>
        <v>322</v>
      </c>
      <c r="AE215" s="16" t="str">
        <f t="shared" si="20"/>
        <v>5.2.2 Proportion of women and girls aged 15 years and older subjected to sexual violence by persons other than an intimate partner in the previous 12 months, by age and place of occurrence | Submitted by: Ginette Azcona, UN Women (ginette.azcona@unwomen.org)
Note: 5.2.1 and 5.2.2 combined, medium only; ask for chart file</v>
      </c>
    </row>
    <row r="216" spans="1:31" hidden="1" x14ac:dyDescent="0.45">
      <c r="A216" s="17"/>
      <c r="B216" s="17" t="str">
        <f t="shared" si="18"/>
        <v>5.2.2Chart</v>
      </c>
      <c r="C216" s="14" t="s">
        <v>706</v>
      </c>
      <c r="D216" s="14">
        <v>5</v>
      </c>
      <c r="E216" s="14" t="s">
        <v>976</v>
      </c>
      <c r="F216" s="19" t="s">
        <v>17</v>
      </c>
      <c r="G216" s="104" t="s">
        <v>973</v>
      </c>
      <c r="H216" s="104" t="s">
        <v>974</v>
      </c>
      <c r="I216" s="105" t="s">
        <v>785</v>
      </c>
      <c r="J216" s="106"/>
      <c r="K216" s="107"/>
      <c r="L216" s="105"/>
      <c r="M216" s="108"/>
      <c r="N216" s="109"/>
      <c r="O216" s="109"/>
      <c r="P216" s="121"/>
      <c r="Q216" s="121"/>
      <c r="R216" s="20" t="str">
        <f>IF(ISBLANK(K216), "", CONCATENATE(LOWER(LEFT('Log table'!I216,1)),"_",C216,"_",T216,"_", TEXT(K216,"yyyy"),".",TEXT(K216,"mm"),".",TEXT(K216,"dd"),IF(OR(LEFT('Log table'!I216,1)="S",LEFT('Log table'!I216,1)="M"), ".docx", ".xlsx")))</f>
        <v/>
      </c>
      <c r="S216" s="20" t="str">
        <f t="shared" si="21"/>
        <v/>
      </c>
      <c r="T216" s="20" t="str">
        <f t="shared" si="22"/>
        <v/>
      </c>
      <c r="V216" s="16">
        <f t="shared" si="19"/>
        <v>207</v>
      </c>
      <c r="AE216" s="16" t="str">
        <f t="shared" si="20"/>
        <v>5.2.2 Proportion of women and girls aged 15 years and older subjected to sexual violence by persons other than an intimate partner in the previous 12 months, by age and place of occurrence
Note: to follow up</v>
      </c>
    </row>
    <row r="217" spans="1:31" hidden="1" x14ac:dyDescent="0.45">
      <c r="A217" s="17"/>
      <c r="B217" s="17" t="str">
        <f t="shared" si="18"/>
        <v>5.2.2Data</v>
      </c>
      <c r="C217" s="14" t="s">
        <v>706</v>
      </c>
      <c r="D217" s="14">
        <v>5</v>
      </c>
      <c r="E217" s="14" t="s">
        <v>976</v>
      </c>
      <c r="F217" s="19" t="s">
        <v>17</v>
      </c>
      <c r="G217" s="104" t="s">
        <v>973</v>
      </c>
      <c r="H217" s="104" t="s">
        <v>974</v>
      </c>
      <c r="I217" s="105" t="s">
        <v>786</v>
      </c>
      <c r="J217" s="106"/>
      <c r="K217" s="107"/>
      <c r="L217" s="105"/>
      <c r="M217" s="108" t="s">
        <v>3434</v>
      </c>
      <c r="N217" s="109"/>
      <c r="O217" s="109"/>
      <c r="P217" s="121"/>
      <c r="Q217" s="121"/>
      <c r="R217" s="20" t="str">
        <f>IF(ISBLANK(K217), "", CONCATENATE(LOWER(LEFT('Log table'!I217,1)),"_",C217,"_",T217,"_", TEXT(K217,"yyyy"),".",TEXT(K217,"mm"),".",TEXT(K217,"dd"),IF(OR(LEFT('Log table'!I217,1)="S",LEFT('Log table'!I217,1)="M"), ".docx", ".xlsx")))</f>
        <v/>
      </c>
      <c r="S217" s="20" t="str">
        <f t="shared" si="21"/>
        <v/>
      </c>
      <c r="T217" s="20" t="str">
        <f t="shared" si="22"/>
        <v/>
      </c>
      <c r="V217" s="16">
        <f t="shared" si="19"/>
        <v>217</v>
      </c>
      <c r="AE217" s="16" t="str">
        <f t="shared" si="20"/>
        <v>5.2.2 Proportion of women and girls aged 15 years and older subjected to sexual violence by persons other than an intimate partner in the previous 12 months, by age and place of occurrence
Note: no data yet as of 3/25</v>
      </c>
    </row>
    <row r="218" spans="1:31" hidden="1" x14ac:dyDescent="0.45">
      <c r="A218" s="17"/>
      <c r="B218" s="17" t="str">
        <f t="shared" si="18"/>
        <v>5.3.1Storyline</v>
      </c>
      <c r="C218" s="14" t="s">
        <v>477</v>
      </c>
      <c r="D218" s="14">
        <v>5</v>
      </c>
      <c r="E218" s="14" t="s">
        <v>978</v>
      </c>
      <c r="F218" s="19" t="s">
        <v>9</v>
      </c>
      <c r="G218" s="104" t="s">
        <v>792</v>
      </c>
      <c r="H218" s="104" t="s">
        <v>979</v>
      </c>
      <c r="I218" s="105" t="s">
        <v>782</v>
      </c>
      <c r="J218" s="106" t="s">
        <v>970</v>
      </c>
      <c r="K218" s="107">
        <v>44271</v>
      </c>
      <c r="L218" s="105" t="s">
        <v>479</v>
      </c>
      <c r="M218" s="108" t="s">
        <v>980</v>
      </c>
      <c r="N218" s="109"/>
      <c r="O218" s="109"/>
      <c r="P218" s="121"/>
      <c r="Q218" s="121"/>
      <c r="R218" s="20" t="str">
        <f>IF(ISBLANK(K218), "", CONCATENATE(LOWER(LEFT('Log table'!I218,1)),"_",C218,"_",T218,"_", TEXT(K218,"yyyy"),".",TEXT(K218,"mm"),".",TEXT(K218,"dd"),IF(OR(LEFT('Log table'!I218,1)="S",LEFT('Log table'!I218,1)="M"), ".docx", ".xlsx")))</f>
        <v>s_5.3.1_UN Women_2021.03.16.docx</v>
      </c>
      <c r="S218" s="20" t="str">
        <f t="shared" si="21"/>
        <v>Ginette Azcona</v>
      </c>
      <c r="T218" s="20" t="str">
        <f t="shared" si="22"/>
        <v>UN Women</v>
      </c>
      <c r="V218" s="16">
        <f t="shared" si="19"/>
        <v>193</v>
      </c>
      <c r="AE218" s="16" t="str">
        <f t="shared" si="20"/>
        <v>5.3.1 Proportion of women aged 20–24 years who were married or in a union before age 15 and before age 18 | Submitted by: Ginette Azcona, UN Women (ginette.azcona@unwomen.org)
Note: medium only</v>
      </c>
    </row>
    <row r="219" spans="1:31" hidden="1" x14ac:dyDescent="0.45">
      <c r="A219" s="17"/>
      <c r="B219" s="17" t="str">
        <f t="shared" si="18"/>
        <v>5.3.1Chart</v>
      </c>
      <c r="C219" s="14" t="s">
        <v>477</v>
      </c>
      <c r="D219" s="14">
        <v>5</v>
      </c>
      <c r="E219" s="14" t="s">
        <v>978</v>
      </c>
      <c r="F219" s="19" t="s">
        <v>9</v>
      </c>
      <c r="G219" s="104" t="s">
        <v>792</v>
      </c>
      <c r="H219" s="104" t="s">
        <v>979</v>
      </c>
      <c r="I219" s="105" t="s">
        <v>785</v>
      </c>
      <c r="J219" s="106" t="s">
        <v>981</v>
      </c>
      <c r="K219" s="107">
        <v>44272</v>
      </c>
      <c r="L219" s="105" t="s">
        <v>479</v>
      </c>
      <c r="M219" s="108"/>
      <c r="N219" s="109"/>
      <c r="O219" s="109"/>
      <c r="P219" s="121"/>
      <c r="Q219" s="121"/>
      <c r="R219" s="20" t="str">
        <f>IF(ISBLANK(K219), "", CONCATENATE(LOWER(LEFT('Log table'!I219,1)),"_",C219,"_",T219,"_", TEXT(K219,"yyyy"),".",TEXT(K219,"mm"),".",TEXT(K219,"dd"),IF(OR(LEFT('Log table'!I219,1)="S",LEFT('Log table'!I219,1)="M"), ".docx", ".xlsx")))</f>
        <v>c_5.3.1_UNICEF_2021.03.17.xlsx</v>
      </c>
      <c r="S219" s="20" t="str">
        <f t="shared" si="21"/>
        <v>Colleen Murray</v>
      </c>
      <c r="T219" s="20" t="str">
        <f t="shared" si="22"/>
        <v>UNICEF</v>
      </c>
      <c r="V219" s="16">
        <f t="shared" si="19"/>
        <v>165</v>
      </c>
      <c r="AE219" s="16" t="str">
        <f t="shared" si="20"/>
        <v>5.3.1 Proportion of women aged 20–24 years who were married or in a union before age 15 and before age 18 | Submitted by: Colleen Murray, UNICEF (cmurray@unicef.org)</v>
      </c>
    </row>
    <row r="220" spans="1:31" hidden="1" x14ac:dyDescent="0.45">
      <c r="A220" s="17"/>
      <c r="B220" s="17" t="str">
        <f t="shared" si="18"/>
        <v>5.3.1Data</v>
      </c>
      <c r="C220" s="14" t="s">
        <v>477</v>
      </c>
      <c r="D220" s="14">
        <v>5</v>
      </c>
      <c r="E220" s="14" t="s">
        <v>978</v>
      </c>
      <c r="F220" s="19" t="s">
        <v>9</v>
      </c>
      <c r="G220" s="104" t="s">
        <v>792</v>
      </c>
      <c r="H220" s="104" t="s">
        <v>979</v>
      </c>
      <c r="I220" s="105" t="s">
        <v>786</v>
      </c>
      <c r="J220" s="106" t="s">
        <v>936</v>
      </c>
      <c r="K220" s="107">
        <v>44244</v>
      </c>
      <c r="L220" s="105" t="s">
        <v>479</v>
      </c>
      <c r="M220" s="108"/>
      <c r="N220" s="109"/>
      <c r="O220" s="109"/>
      <c r="P220" s="121"/>
      <c r="Q220" s="121"/>
      <c r="R220" s="20" t="s">
        <v>982</v>
      </c>
      <c r="S220" s="20" t="str">
        <f t="shared" si="21"/>
        <v>Claudia Cappa</v>
      </c>
      <c r="T220" s="20" t="str">
        <f t="shared" si="22"/>
        <v>UNICEF</v>
      </c>
      <c r="V220" s="16">
        <f t="shared" si="19"/>
        <v>163</v>
      </c>
      <c r="AE220" s="16" t="str">
        <f t="shared" si="20"/>
        <v>5.3.1 Proportion of women aged 20–24 years who were married or in a union before age 15 and before age 18 | Submitted by: Claudia Cappa, UNICEF (ccappa@unicef.org)</v>
      </c>
    </row>
    <row r="221" spans="1:31" hidden="1" x14ac:dyDescent="0.45">
      <c r="A221" s="17"/>
      <c r="B221" s="17" t="str">
        <f t="shared" si="18"/>
        <v>5.3.2Storyline</v>
      </c>
      <c r="C221" s="14" t="s">
        <v>481</v>
      </c>
      <c r="D221" s="14">
        <v>5</v>
      </c>
      <c r="E221" s="14" t="s">
        <v>983</v>
      </c>
      <c r="F221" s="19" t="s">
        <v>9</v>
      </c>
      <c r="G221" s="104" t="s">
        <v>792</v>
      </c>
      <c r="H221" s="104" t="s">
        <v>894</v>
      </c>
      <c r="I221" s="105" t="s">
        <v>782</v>
      </c>
      <c r="J221" s="106" t="s">
        <v>936</v>
      </c>
      <c r="K221" s="107">
        <v>44272</v>
      </c>
      <c r="L221" s="105" t="s">
        <v>482</v>
      </c>
      <c r="M221" s="108" t="s">
        <v>3513</v>
      </c>
      <c r="N221" s="109"/>
      <c r="O221" s="109"/>
      <c r="P221" s="121"/>
      <c r="Q221" s="121"/>
      <c r="R221" s="20" t="str">
        <f>IF(ISBLANK(K221), "", CONCATENATE(LOWER(LEFT('Log table'!I221,1)),"_",C221,"_",T221,"_", TEXT(K221,"yyyy"),".",TEXT(K221,"mm"),".",TEXT(K221,"dd"),IF(OR(LEFT('Log table'!I221,1)="S",LEFT('Log table'!I221,1)="M"), ".docx", ".xlsx")))</f>
        <v>s_5.3.2_UNICEF_2021.03.17.docx</v>
      </c>
      <c r="S221" s="20" t="str">
        <f t="shared" si="21"/>
        <v>Claudia Cappa</v>
      </c>
      <c r="T221" s="20" t="str">
        <f t="shared" si="22"/>
        <v>UNICEF</v>
      </c>
      <c r="V221" s="16">
        <f t="shared" si="19"/>
        <v>328</v>
      </c>
      <c r="AE221" s="16" t="str">
        <f t="shared" si="20"/>
        <v>5.3.2 Proportion of girls and women aged 15–49 years who have undergone female genital mutilation/cutting, by age | Submitted by: Claudia Cappa, UNICEF (ccappa@unicef.org)
Note: 25/3: short-sized storyline only for the SG's report (glossy report and extended online platform requires medium-sized storyline inputs from agencies)</v>
      </c>
    </row>
    <row r="222" spans="1:31" hidden="1" x14ac:dyDescent="0.45">
      <c r="A222" s="17"/>
      <c r="B222" s="17" t="str">
        <f t="shared" si="18"/>
        <v>5.3.2Chart</v>
      </c>
      <c r="C222" s="14" t="s">
        <v>481</v>
      </c>
      <c r="D222" s="14">
        <v>5</v>
      </c>
      <c r="E222" s="14" t="s">
        <v>983</v>
      </c>
      <c r="F222" s="19" t="s">
        <v>9</v>
      </c>
      <c r="G222" s="104" t="s">
        <v>792</v>
      </c>
      <c r="H222" s="104" t="s">
        <v>894</v>
      </c>
      <c r="I222" s="105" t="s">
        <v>785</v>
      </c>
      <c r="J222" s="106"/>
      <c r="K222" s="107"/>
      <c r="L222" s="105"/>
      <c r="M222" s="108"/>
      <c r="N222" s="109"/>
      <c r="O222" s="109"/>
      <c r="P222" s="121"/>
      <c r="Q222" s="121"/>
      <c r="R222" s="20" t="str">
        <f>IF(ISBLANK(K222), "", CONCATENATE(LOWER(LEFT('Log table'!I222,1)),"_",C222,"_",T222,"_", TEXT(K222,"yyyy"),".",TEXT(K222,"mm"),".",TEXT(K222,"dd"),IF(OR(LEFT('Log table'!I222,1)="S",LEFT('Log table'!I222,1)="M"), ".docx", ".xlsx")))</f>
        <v/>
      </c>
      <c r="S222" s="20" t="str">
        <f t="shared" si="21"/>
        <v/>
      </c>
      <c r="T222" s="20" t="str">
        <f t="shared" si="22"/>
        <v/>
      </c>
      <c r="V222" s="16">
        <f t="shared" si="19"/>
        <v>132</v>
      </c>
      <c r="AE222" s="16" t="str">
        <f t="shared" si="20"/>
        <v>5.3.2 Proportion of girls and women aged 15–49 years who have undergone female genital mutilation/cutting, by age
Note: to follow up</v>
      </c>
    </row>
    <row r="223" spans="1:31" hidden="1" x14ac:dyDescent="0.45">
      <c r="A223" s="17"/>
      <c r="B223" s="17" t="str">
        <f t="shared" si="18"/>
        <v>5.3.2Data</v>
      </c>
      <c r="C223" s="14" t="s">
        <v>481</v>
      </c>
      <c r="D223" s="14">
        <v>5</v>
      </c>
      <c r="E223" s="14" t="s">
        <v>983</v>
      </c>
      <c r="F223" s="19" t="s">
        <v>9</v>
      </c>
      <c r="G223" s="104" t="s">
        <v>792</v>
      </c>
      <c r="H223" s="104" t="s">
        <v>894</v>
      </c>
      <c r="I223" s="105" t="s">
        <v>786</v>
      </c>
      <c r="J223" s="106" t="s">
        <v>936</v>
      </c>
      <c r="K223" s="107">
        <v>44244</v>
      </c>
      <c r="L223" s="105" t="s">
        <v>482</v>
      </c>
      <c r="M223" s="108"/>
      <c r="N223" s="109"/>
      <c r="O223" s="109"/>
      <c r="P223" s="121"/>
      <c r="Q223" s="121"/>
      <c r="R223" s="20" t="str">
        <f>IF(ISBLANK(K223), "", CONCATENATE(LOWER(LEFT('Log table'!I223,1)),"_",C223,"_",T223,"_", TEXT(K223,"yyyy"),".",TEXT(K223,"mm"),".",TEXT(K223,"dd"),IF(OR(LEFT('Log table'!I223,1)="S",LEFT('Log table'!I223,1)="M"), ".docx", ".xlsx")))</f>
        <v>d_5.3.2_UNICEF_2021.02.17.xlsx</v>
      </c>
      <c r="S223" s="20" t="str">
        <f t="shared" si="21"/>
        <v>Claudia Cappa</v>
      </c>
      <c r="T223" s="20" t="str">
        <f t="shared" si="22"/>
        <v>UNICEF</v>
      </c>
      <c r="V223" s="16">
        <f t="shared" si="19"/>
        <v>171</v>
      </c>
      <c r="AE223" s="16" t="str">
        <f t="shared" si="20"/>
        <v>5.3.2 Proportion of girls and women aged 15–49 years who have undergone female genital mutilation/cutting, by age | Submitted by: Claudia Cappa, UNICEF (ccappa@unicef.org)</v>
      </c>
    </row>
    <row r="224" spans="1:31" hidden="1" x14ac:dyDescent="0.45">
      <c r="A224" s="17"/>
      <c r="B224" s="17" t="str">
        <f t="shared" si="18"/>
        <v>5.4.1Storyline</v>
      </c>
      <c r="C224" s="14" t="s">
        <v>486</v>
      </c>
      <c r="D224" s="14">
        <v>5</v>
      </c>
      <c r="E224" s="14" t="s">
        <v>984</v>
      </c>
      <c r="F224" s="19" t="s">
        <v>17</v>
      </c>
      <c r="G224" s="104" t="s">
        <v>985</v>
      </c>
      <c r="H224" s="104" t="s">
        <v>68</v>
      </c>
      <c r="I224" s="105" t="s">
        <v>782</v>
      </c>
      <c r="J224" s="51" t="s">
        <v>3583</v>
      </c>
      <c r="K224" s="107">
        <v>44312</v>
      </c>
      <c r="L224" s="105" t="s">
        <v>488</v>
      </c>
      <c r="M224" s="108"/>
      <c r="N224" s="109"/>
      <c r="O224" s="109"/>
      <c r="P224" s="121"/>
      <c r="Q224" s="121"/>
      <c r="R224" s="20" t="str">
        <f>IF(ISBLANK(K224), "", CONCATENATE(LOWER(LEFT('Log table'!I224,1)),"_",C224,"_",T224,"_", TEXT(K224,"yyyy"),".",TEXT(K224,"mm"),".",TEXT(K224,"dd"),IF(OR(LEFT('Log table'!I224,1)="S",LEFT('Log table'!I224,1)="M"), ".docx", ".xlsx")))</f>
        <v>s_5.4.1_DESA_UNSD_2021.04.26.docx</v>
      </c>
      <c r="S224" s="20" t="str">
        <f t="shared" si="21"/>
        <v>new?</v>
      </c>
      <c r="T224" s="20" t="s">
        <v>1887</v>
      </c>
      <c r="V224" s="16">
        <f t="shared" si="19"/>
        <v>138</v>
      </c>
      <c r="AE224" s="16" t="str">
        <f t="shared" si="20"/>
        <v>5.4.1 Proportion of time spent on unpaid domestic and care work, by sex, age and location | Submitted by: new?, DESA_UNSD (zeifman@un.org)</v>
      </c>
    </row>
    <row r="225" spans="1:31" hidden="1" x14ac:dyDescent="0.45">
      <c r="A225" s="17"/>
      <c r="B225" s="17" t="str">
        <f t="shared" si="18"/>
        <v>5.4.1Chart</v>
      </c>
      <c r="C225" s="14" t="s">
        <v>486</v>
      </c>
      <c r="D225" s="14">
        <v>5</v>
      </c>
      <c r="E225" s="14" t="s">
        <v>984</v>
      </c>
      <c r="F225" s="19" t="s">
        <v>17</v>
      </c>
      <c r="G225" s="104" t="s">
        <v>985</v>
      </c>
      <c r="H225" s="104" t="s">
        <v>68</v>
      </c>
      <c r="I225" s="105" t="s">
        <v>785</v>
      </c>
      <c r="J225" s="51" t="s">
        <v>3583</v>
      </c>
      <c r="K225" s="107">
        <v>44313</v>
      </c>
      <c r="L225" s="105" t="s">
        <v>488</v>
      </c>
      <c r="M225" s="108"/>
      <c r="N225" s="109"/>
      <c r="O225" s="109"/>
      <c r="P225" s="121"/>
      <c r="Q225" s="121"/>
      <c r="R225" s="20" t="str">
        <f>IF(ISBLANK(K225), "", CONCATENATE(LOWER(LEFT('Log table'!I225,1)),"_",C225,"_",T225,"_", TEXT(K225,"yyyy"),".",TEXT(K225,"mm"),".",TEXT(K225,"dd"),IF(OR(LEFT('Log table'!I225,1)="S",LEFT('Log table'!I225,1)="M"), ".docx", ".xlsx")))</f>
        <v>c_5.4.1_DESA_UNSD_2021.04.27.xlsx</v>
      </c>
      <c r="S225" s="20" t="str">
        <f t="shared" si="21"/>
        <v>new?</v>
      </c>
      <c r="T225" s="20" t="s">
        <v>1887</v>
      </c>
      <c r="V225" s="16">
        <f t="shared" si="19"/>
        <v>138</v>
      </c>
      <c r="AE225" s="16" t="str">
        <f t="shared" si="20"/>
        <v>5.4.1 Proportion of time spent on unpaid domestic and care work, by sex, age and location | Submitted by: new?, DESA_UNSD (zeifman@un.org)</v>
      </c>
    </row>
    <row r="226" spans="1:31" hidden="1" x14ac:dyDescent="0.45">
      <c r="A226" s="17"/>
      <c r="B226" s="17" t="str">
        <f t="shared" si="18"/>
        <v>5.4.1Data</v>
      </c>
      <c r="C226" s="14" t="s">
        <v>486</v>
      </c>
      <c r="D226" s="14">
        <v>5</v>
      </c>
      <c r="E226" s="14" t="s">
        <v>984</v>
      </c>
      <c r="F226" s="19" t="s">
        <v>17</v>
      </c>
      <c r="G226" s="104" t="s">
        <v>985</v>
      </c>
      <c r="H226" s="104" t="s">
        <v>68</v>
      </c>
      <c r="I226" s="105" t="s">
        <v>786</v>
      </c>
      <c r="J226" s="106"/>
      <c r="K226" s="107"/>
      <c r="L226" s="105"/>
      <c r="M226" s="108" t="s">
        <v>3434</v>
      </c>
      <c r="N226" s="109"/>
      <c r="O226" s="109"/>
      <c r="P226" s="121"/>
      <c r="Q226" s="121"/>
      <c r="R226" s="20" t="str">
        <f>IF(ISBLANK(K226), "", CONCATENATE(LOWER(LEFT('Log table'!I226,1)),"_",C226,"_",T226,"_", TEXT(K226,"yyyy"),".",TEXT(K226,"mm"),".",TEXT(K226,"dd"),IF(OR(LEFT('Log table'!I226,1)="S",LEFT('Log table'!I226,1)="M"), ".docx", ".xlsx")))</f>
        <v/>
      </c>
      <c r="S226" s="20" t="str">
        <f t="shared" si="21"/>
        <v/>
      </c>
      <c r="T226" s="20" t="str">
        <f t="shared" si="22"/>
        <v/>
      </c>
      <c r="V226" s="16">
        <f t="shared" si="19"/>
        <v>118</v>
      </c>
      <c r="AE226" s="16" t="str">
        <f t="shared" si="20"/>
        <v>5.4.1 Proportion of time spent on unpaid domestic and care work, by sex, age and location
Note: no data yet as of 3/25</v>
      </c>
    </row>
    <row r="227" spans="1:31" hidden="1" x14ac:dyDescent="0.45">
      <c r="A227" s="17"/>
      <c r="B227" s="17" t="str">
        <f t="shared" si="18"/>
        <v>5.5.1Storyline</v>
      </c>
      <c r="C227" s="14" t="s">
        <v>489</v>
      </c>
      <c r="D227" s="14">
        <v>5</v>
      </c>
      <c r="E227" s="14" t="s">
        <v>987</v>
      </c>
      <c r="F227" s="19" t="s">
        <v>9</v>
      </c>
      <c r="G227" s="104" t="s">
        <v>988</v>
      </c>
      <c r="H227" s="104" t="s">
        <v>780</v>
      </c>
      <c r="I227" s="105" t="s">
        <v>782</v>
      </c>
      <c r="J227" s="106" t="s">
        <v>989</v>
      </c>
      <c r="K227" s="107">
        <v>44260</v>
      </c>
      <c r="L227" s="105" t="s">
        <v>990</v>
      </c>
      <c r="M227" s="108" t="s">
        <v>991</v>
      </c>
      <c r="N227" s="109"/>
      <c r="O227" s="109"/>
      <c r="P227" s="121"/>
      <c r="Q227" s="121"/>
      <c r="R227" s="20" t="str">
        <f>IF(ISBLANK(K227), "", CONCATENATE(LOWER(LEFT('Log table'!I227,1)),"_",C227,"_",T227,"_", TEXT(K227,"yyyy"),".",TEXT(K227,"mm"),".",TEXT(K227,"dd"),IF(OR(LEFT('Log table'!I227,1)="S",LEFT('Log table'!I227,1)="M"), ".docx", ".xlsx")))</f>
        <v>s_5.5.1_UN Women_2021.03.05.docx</v>
      </c>
      <c r="S227" s="20" t="s">
        <v>992</v>
      </c>
      <c r="T227" s="20" t="s">
        <v>255</v>
      </c>
      <c r="V227" s="16">
        <f t="shared" si="19"/>
        <v>308</v>
      </c>
      <c r="AE227" s="16" t="str">
        <f t="shared" si="20"/>
        <v>5.5.1 Proportion of seats held by women in (a) national parliaments and (b) local governments | Submitted by: Ionica Berevoescu, Ginette Azcona, UN Women (ionica.berevoescu@unwomen.org; ginette.azcona@unwomen.org)
Note: Ionica submitted short storyline; Ginette submitted medium storyline (with placeholders)</v>
      </c>
    </row>
    <row r="228" spans="1:31" hidden="1" x14ac:dyDescent="0.45">
      <c r="A228" s="17"/>
      <c r="B228" s="17" t="str">
        <f t="shared" si="18"/>
        <v>5.5.1Chart</v>
      </c>
      <c r="C228" s="14" t="s">
        <v>489</v>
      </c>
      <c r="D228" s="14">
        <v>5</v>
      </c>
      <c r="E228" s="14" t="s">
        <v>987</v>
      </c>
      <c r="F228" s="19" t="s">
        <v>9</v>
      </c>
      <c r="G228" s="104" t="s">
        <v>988</v>
      </c>
      <c r="H228" s="104" t="s">
        <v>780</v>
      </c>
      <c r="I228" s="105" t="s">
        <v>785</v>
      </c>
      <c r="J228" s="106" t="s">
        <v>970</v>
      </c>
      <c r="K228" s="107">
        <v>44271</v>
      </c>
      <c r="L228" s="105" t="s">
        <v>990</v>
      </c>
      <c r="M228" s="108"/>
      <c r="N228" s="109"/>
      <c r="O228" s="109"/>
      <c r="P228" s="121"/>
      <c r="Q228" s="121"/>
      <c r="R228" s="20" t="str">
        <f>IF(ISBLANK(K228), "", CONCATENATE(LOWER(LEFT('Log table'!I228,1)),"_",C228,"_",T228,"_", TEXT(K228,"yyyy"),".",TEXT(K228,"mm"),".",TEXT(K228,"dd"),IF(OR(LEFT('Log table'!I228,1)="S",LEFT('Log table'!I228,1)="M"), ".docx", ".xlsx")))</f>
        <v>c_5.5.1_UN Women_2021.03.16.xlsx</v>
      </c>
      <c r="S228" s="20" t="str">
        <f t="shared" si="21"/>
        <v>Ginette Azcona</v>
      </c>
      <c r="T228" s="20" t="str">
        <f t="shared" si="22"/>
        <v>UN Women</v>
      </c>
      <c r="V228" s="16">
        <f t="shared" si="19"/>
        <v>163</v>
      </c>
      <c r="AE228" s="16" t="str">
        <f t="shared" si="20"/>
        <v>5.5.1 Proportion of seats held by women in (a) national parliaments and (b) local governments | Submitted by: Ginette Azcona, UN Women (ginette.azcona@unwomen.org)</v>
      </c>
    </row>
    <row r="229" spans="1:31" hidden="1" x14ac:dyDescent="0.45">
      <c r="A229" s="17"/>
      <c r="B229" s="17" t="str">
        <f t="shared" si="18"/>
        <v>5.5.1Data</v>
      </c>
      <c r="C229" s="14" t="s">
        <v>489</v>
      </c>
      <c r="D229" s="14">
        <v>5</v>
      </c>
      <c r="E229" s="14" t="s">
        <v>987</v>
      </c>
      <c r="F229" s="19" t="s">
        <v>9</v>
      </c>
      <c r="G229" s="104" t="s">
        <v>988</v>
      </c>
      <c r="H229" s="104" t="s">
        <v>780</v>
      </c>
      <c r="I229" s="105" t="s">
        <v>786</v>
      </c>
      <c r="J229" s="106" t="s">
        <v>1299</v>
      </c>
      <c r="K229" s="107">
        <v>44257</v>
      </c>
      <c r="L229" s="105" t="s">
        <v>990</v>
      </c>
      <c r="M229" s="108"/>
      <c r="N229" s="109"/>
      <c r="O229" s="109"/>
      <c r="P229" s="121"/>
      <c r="Q229" s="121"/>
      <c r="R229" s="20" t="s">
        <v>3418</v>
      </c>
      <c r="S229" s="20" t="str">
        <f t="shared" si="21"/>
        <v>Andy Richardson</v>
      </c>
      <c r="T229" s="20" t="str">
        <f t="shared" si="22"/>
        <v>IPU</v>
      </c>
      <c r="V229" s="16">
        <f t="shared" si="19"/>
        <v>143</v>
      </c>
      <c r="AE229" s="16" t="str">
        <f t="shared" si="20"/>
        <v>5.5.1 Proportion of seats held by women in (a) national parliaments and (b) local governments | Submitted by: Andy Richardson, IPU (ar@ipu.org)</v>
      </c>
    </row>
    <row r="230" spans="1:31" hidden="1" x14ac:dyDescent="0.45">
      <c r="A230" s="17"/>
      <c r="B230" s="17" t="str">
        <f t="shared" si="18"/>
        <v>5.5.2Storyline</v>
      </c>
      <c r="C230" s="14" t="s">
        <v>494</v>
      </c>
      <c r="D230" s="14">
        <v>5</v>
      </c>
      <c r="E230" s="14" t="s">
        <v>993</v>
      </c>
      <c r="F230" s="19" t="s">
        <v>9</v>
      </c>
      <c r="G230" s="104" t="s">
        <v>781</v>
      </c>
      <c r="H230" s="104" t="s">
        <v>68</v>
      </c>
      <c r="I230" s="105" t="s">
        <v>782</v>
      </c>
      <c r="J230" s="106" t="s">
        <v>783</v>
      </c>
      <c r="K230" s="107">
        <v>44242</v>
      </c>
      <c r="L230" s="105" t="s">
        <v>713</v>
      </c>
      <c r="M230" s="108"/>
      <c r="N230" s="109"/>
      <c r="O230" s="109"/>
      <c r="P230" s="121"/>
      <c r="Q230" s="121"/>
      <c r="R230" s="20" t="str">
        <f>IF(ISBLANK(K230), "", CONCATENATE(LOWER(LEFT('Log table'!I230,1)),"_",C230,"_",T230,"_", TEXT(K230,"yyyy"),".",TEXT(K230,"mm"),".",TEXT(K230,"dd"),IF(OR(LEFT('Log table'!I230,1)="S",LEFT('Log table'!I230,1)="M"), ".docx", ".xlsx")))</f>
        <v>s_5.5.2_ILO_2021.02.15.docx</v>
      </c>
      <c r="S230" s="20" t="str">
        <f t="shared" si="21"/>
        <v>Steven Kapsos</v>
      </c>
      <c r="T230" s="20" t="str">
        <f t="shared" si="22"/>
        <v>ILO</v>
      </c>
      <c r="V230" s="16">
        <f t="shared" si="19"/>
        <v>101</v>
      </c>
      <c r="AE230" s="16" t="str">
        <f t="shared" si="20"/>
        <v>5.5.2 Proportion of women in managerial positions | Submitted by: Steven Kapsos, ILO (kapsos@ilo.org)</v>
      </c>
    </row>
    <row r="231" spans="1:31" hidden="1" x14ac:dyDescent="0.45">
      <c r="A231" s="17"/>
      <c r="B231" s="17" t="str">
        <f t="shared" si="18"/>
        <v>5.5.2Chart</v>
      </c>
      <c r="C231" s="14" t="s">
        <v>494</v>
      </c>
      <c r="D231" s="14">
        <v>5</v>
      </c>
      <c r="E231" s="14" t="s">
        <v>993</v>
      </c>
      <c r="F231" s="19" t="s">
        <v>9</v>
      </c>
      <c r="G231" s="104" t="s">
        <v>781</v>
      </c>
      <c r="H231" s="104" t="s">
        <v>68</v>
      </c>
      <c r="I231" s="105" t="s">
        <v>785</v>
      </c>
      <c r="J231" s="106" t="s">
        <v>783</v>
      </c>
      <c r="K231" s="107">
        <v>44242</v>
      </c>
      <c r="L231" s="105" t="s">
        <v>713</v>
      </c>
      <c r="M231" s="108"/>
      <c r="N231" s="109"/>
      <c r="O231" s="109"/>
      <c r="P231" s="121"/>
      <c r="Q231" s="121"/>
      <c r="R231" s="20" t="str">
        <f>IF(ISBLANK(K231), "", CONCATENATE(LOWER(LEFT('Log table'!I231,1)),"_",C231,"_",T231,"_", TEXT(K231,"yyyy"),".",TEXT(K231,"mm"),".",TEXT(K231,"dd"),IF(OR(LEFT('Log table'!I231,1)="S",LEFT('Log table'!I231,1)="M"), ".docx", ".xlsx")))</f>
        <v>c_5.5.2_ILO_2021.02.15.xlsx</v>
      </c>
      <c r="S231" s="20" t="str">
        <f t="shared" si="21"/>
        <v>Steven Kapsos</v>
      </c>
      <c r="T231" s="20" t="str">
        <f t="shared" si="22"/>
        <v>ILO</v>
      </c>
      <c r="V231" s="16">
        <f t="shared" si="19"/>
        <v>101</v>
      </c>
      <c r="AE231" s="16" t="str">
        <f t="shared" si="20"/>
        <v>5.5.2 Proportion of women in managerial positions | Submitted by: Steven Kapsos, ILO (kapsos@ilo.org)</v>
      </c>
    </row>
    <row r="232" spans="1:31" hidden="1" x14ac:dyDescent="0.45">
      <c r="A232" s="17"/>
      <c r="B232" s="17" t="str">
        <f t="shared" si="18"/>
        <v>5.5.2Data</v>
      </c>
      <c r="C232" s="14" t="s">
        <v>494</v>
      </c>
      <c r="D232" s="14">
        <v>5</v>
      </c>
      <c r="E232" s="14" t="s">
        <v>993</v>
      </c>
      <c r="F232" s="19" t="s">
        <v>9</v>
      </c>
      <c r="G232" s="104" t="s">
        <v>781</v>
      </c>
      <c r="H232" s="104" t="s">
        <v>68</v>
      </c>
      <c r="I232" s="105" t="s">
        <v>786</v>
      </c>
      <c r="J232" s="106" t="s">
        <v>783</v>
      </c>
      <c r="K232" s="107">
        <v>44242</v>
      </c>
      <c r="L232" s="105" t="s">
        <v>713</v>
      </c>
      <c r="M232" s="108" t="s">
        <v>994</v>
      </c>
      <c r="N232" s="109"/>
      <c r="O232" s="109"/>
      <c r="P232" s="121"/>
      <c r="Q232" s="121"/>
      <c r="R232" s="20" t="s">
        <v>995</v>
      </c>
      <c r="S232" s="20" t="str">
        <f t="shared" si="21"/>
        <v>Steven Kapsos</v>
      </c>
      <c r="T232" s="20" t="str">
        <f t="shared" si="22"/>
        <v>ILO</v>
      </c>
      <c r="V232" s="16">
        <f t="shared" si="19"/>
        <v>119</v>
      </c>
      <c r="AE232" s="16" t="str">
        <f t="shared" si="20"/>
        <v>5.5.2 Proportion of women in managerial positions | Submitted by: Steven Kapsos, ILO (kapsos@ilo.org)
Note: zipped file</v>
      </c>
    </row>
    <row r="233" spans="1:31" hidden="1" x14ac:dyDescent="0.45">
      <c r="A233" s="17"/>
      <c r="B233" s="17" t="str">
        <f t="shared" si="18"/>
        <v>5.6.1Storyline</v>
      </c>
      <c r="C233" s="14" t="s">
        <v>496</v>
      </c>
      <c r="D233" s="14">
        <v>5</v>
      </c>
      <c r="E233" s="14" t="s">
        <v>996</v>
      </c>
      <c r="F233" s="19" t="s">
        <v>17</v>
      </c>
      <c r="G233" s="104" t="s">
        <v>860</v>
      </c>
      <c r="H233" s="104" t="s">
        <v>997</v>
      </c>
      <c r="I233" s="105" t="s">
        <v>782</v>
      </c>
      <c r="J233" s="106" t="s">
        <v>998</v>
      </c>
      <c r="K233" s="107">
        <v>44265</v>
      </c>
      <c r="L233" s="105" t="s">
        <v>498</v>
      </c>
      <c r="M233" s="108"/>
      <c r="N233" s="109"/>
      <c r="O233" s="109"/>
      <c r="P233" s="121"/>
      <c r="Q233" s="121"/>
      <c r="R233" s="20" t="str">
        <f>IF(ISBLANK(K233), "", CONCATENATE(LOWER(LEFT('Log table'!I233,1)),"_",C233,"_",T233,"_", TEXT(K233,"yyyy"),".",TEXT(K233,"mm"),".",TEXT(K233,"dd"),IF(OR(LEFT('Log table'!I233,1)="S",LEFT('Log table'!I233,1)="M"), ".docx", ".xlsx")))</f>
        <v>s_5.6.1_UNFPA_2021.03.10.docx</v>
      </c>
      <c r="S233" s="20" t="str">
        <f t="shared" si="21"/>
        <v>Mengjia Liang</v>
      </c>
      <c r="T233" s="20" t="str">
        <f t="shared" si="22"/>
        <v>UNFPA</v>
      </c>
      <c r="V233" s="16">
        <f t="shared" si="19"/>
        <v>210</v>
      </c>
      <c r="AE233" s="16" t="str">
        <f t="shared" si="20"/>
        <v>5.6.1 Proportion of women aged 15–49 years who make their own informed decisions regarding sexual relations, contraceptive use and reproductive health care | Submitted by: Mengjia Liang, UNFPA (liang@unfpa.org)</v>
      </c>
    </row>
    <row r="234" spans="1:31" hidden="1" x14ac:dyDescent="0.45">
      <c r="A234" s="17"/>
      <c r="B234" s="17" t="str">
        <f t="shared" si="18"/>
        <v>5.6.1Chart</v>
      </c>
      <c r="C234" s="14" t="s">
        <v>496</v>
      </c>
      <c r="D234" s="14">
        <v>5</v>
      </c>
      <c r="E234" s="14" t="s">
        <v>996</v>
      </c>
      <c r="F234" s="19" t="s">
        <v>17</v>
      </c>
      <c r="G234" s="104" t="s">
        <v>860</v>
      </c>
      <c r="H234" s="104" t="s">
        <v>997</v>
      </c>
      <c r="I234" s="105" t="s">
        <v>785</v>
      </c>
      <c r="J234" s="106" t="s">
        <v>998</v>
      </c>
      <c r="K234" s="107">
        <v>44265</v>
      </c>
      <c r="L234" s="105" t="s">
        <v>498</v>
      </c>
      <c r="M234" s="108"/>
      <c r="N234" s="109"/>
      <c r="O234" s="109"/>
      <c r="P234" s="121"/>
      <c r="Q234" s="121"/>
      <c r="R234" s="20" t="str">
        <f>IF(ISBLANK(K234), "", CONCATENATE(LOWER(LEFT('Log table'!I234,1)),"_",C234,"_",T234,"_", TEXT(K234,"yyyy"),".",TEXT(K234,"mm"),".",TEXT(K234,"dd"),IF(OR(LEFT('Log table'!I234,1)="S",LEFT('Log table'!I234,1)="M"), ".docx", ".xlsx")))</f>
        <v>c_5.6.1_UNFPA_2021.03.10.xlsx</v>
      </c>
      <c r="S234" s="20" t="str">
        <f t="shared" si="21"/>
        <v>Mengjia Liang</v>
      </c>
      <c r="T234" s="20" t="str">
        <f t="shared" si="22"/>
        <v>UNFPA</v>
      </c>
      <c r="V234" s="16">
        <f t="shared" si="19"/>
        <v>210</v>
      </c>
      <c r="AE234" s="16" t="str">
        <f t="shared" si="20"/>
        <v>5.6.1 Proportion of women aged 15–49 years who make their own informed decisions regarding sexual relations, contraceptive use and reproductive health care | Submitted by: Mengjia Liang, UNFPA (liang@unfpa.org)</v>
      </c>
    </row>
    <row r="235" spans="1:31" hidden="1" x14ac:dyDescent="0.45">
      <c r="A235" s="17"/>
      <c r="B235" s="17" t="str">
        <f t="shared" si="18"/>
        <v>5.6.1Data</v>
      </c>
      <c r="C235" s="14" t="s">
        <v>496</v>
      </c>
      <c r="D235" s="14">
        <v>5</v>
      </c>
      <c r="E235" s="14" t="s">
        <v>996</v>
      </c>
      <c r="F235" s="19" t="s">
        <v>17</v>
      </c>
      <c r="G235" s="104" t="s">
        <v>860</v>
      </c>
      <c r="H235" s="104" t="s">
        <v>997</v>
      </c>
      <c r="I235" s="105" t="s">
        <v>786</v>
      </c>
      <c r="J235" s="106" t="s">
        <v>998</v>
      </c>
      <c r="K235" s="107">
        <v>44242</v>
      </c>
      <c r="L235" s="105" t="s">
        <v>498</v>
      </c>
      <c r="M235" s="108"/>
      <c r="N235" s="109"/>
      <c r="O235" s="109"/>
      <c r="P235" s="121"/>
      <c r="Q235" s="121"/>
      <c r="R235" s="20" t="str">
        <f>IF(ISBLANK(K235), "", CONCATENATE(LOWER(LEFT('Log table'!I235,1)),"_",C235,"_",T235,"_", TEXT(K235,"yyyy"),".",TEXT(K235,"mm"),".",TEXT(K235,"dd"),IF(OR(LEFT('Log table'!I235,1)="S",LEFT('Log table'!I235,1)="M"), ".docx", ".xlsx")))</f>
        <v>d_5.6.1_UNFPA_2021.02.15.xlsx</v>
      </c>
      <c r="S235" s="20" t="str">
        <f t="shared" si="21"/>
        <v>Mengjia Liang</v>
      </c>
      <c r="T235" s="20" t="str">
        <f t="shared" si="22"/>
        <v>UNFPA</v>
      </c>
      <c r="V235" s="16">
        <f t="shared" si="19"/>
        <v>210</v>
      </c>
      <c r="AE235" s="16" t="str">
        <f t="shared" si="20"/>
        <v>5.6.1 Proportion of women aged 15–49 years who make their own informed decisions regarding sexual relations, contraceptive use and reproductive health care | Submitted by: Mengjia Liang, UNFPA (liang@unfpa.org)</v>
      </c>
    </row>
    <row r="236" spans="1:31" hidden="1" x14ac:dyDescent="0.45">
      <c r="A236" s="17"/>
      <c r="B236" s="17" t="str">
        <f t="shared" si="18"/>
        <v>5.6.2Storyline</v>
      </c>
      <c r="C236" s="14" t="s">
        <v>715</v>
      </c>
      <c r="D236" s="14">
        <v>5</v>
      </c>
      <c r="E236" s="14" t="s">
        <v>999</v>
      </c>
      <c r="F236" s="19" t="s">
        <v>17</v>
      </c>
      <c r="G236" s="104" t="s">
        <v>860</v>
      </c>
      <c r="H236" s="104" t="s">
        <v>1000</v>
      </c>
      <c r="I236" s="105" t="s">
        <v>782</v>
      </c>
      <c r="J236" s="106" t="s">
        <v>998</v>
      </c>
      <c r="K236" s="107">
        <v>44265</v>
      </c>
      <c r="L236" s="105" t="s">
        <v>717</v>
      </c>
      <c r="M236" s="108"/>
      <c r="N236" s="109"/>
      <c r="O236" s="109"/>
      <c r="P236" s="121"/>
      <c r="Q236" s="121"/>
      <c r="R236" s="20" t="str">
        <f>IF(ISBLANK(K236), "", CONCATENATE(LOWER(LEFT('Log table'!I236,1)),"_",C236,"_",T236,"_", TEXT(K236,"yyyy"),".",TEXT(K236,"mm"),".",TEXT(K236,"dd"),IF(OR(LEFT('Log table'!I236,1)="S",LEFT('Log table'!I236,1)="M"), ".docx", ".xlsx")))</f>
        <v>s_5.6.2_UNFPA_2021.03.10.docx</v>
      </c>
      <c r="S236" s="20" t="str">
        <f t="shared" si="21"/>
        <v>Mengjia Liang</v>
      </c>
      <c r="T236" s="20" t="str">
        <f t="shared" si="22"/>
        <v>UNFPA</v>
      </c>
      <c r="V236" s="16">
        <f t="shared" si="19"/>
        <v>250</v>
      </c>
      <c r="AE236" s="16" t="str">
        <f t="shared" si="20"/>
        <v>5.6.2 Number of countries with laws and regulations that guarantee full and equal access to women and men aged 15 years and older to sexual and reproductive health care, information and education | Submitted by: Mengjia Liang, UNFPA (liang@unfpa.org)</v>
      </c>
    </row>
    <row r="237" spans="1:31" hidden="1" x14ac:dyDescent="0.45">
      <c r="A237" s="17"/>
      <c r="B237" s="17" t="str">
        <f t="shared" si="18"/>
        <v>5.6.2Chart</v>
      </c>
      <c r="C237" s="14" t="s">
        <v>715</v>
      </c>
      <c r="D237" s="14">
        <v>5</v>
      </c>
      <c r="E237" s="14" t="s">
        <v>999</v>
      </c>
      <c r="F237" s="19" t="s">
        <v>17</v>
      </c>
      <c r="G237" s="104" t="s">
        <v>860</v>
      </c>
      <c r="H237" s="104" t="s">
        <v>1000</v>
      </c>
      <c r="I237" s="105" t="s">
        <v>785</v>
      </c>
      <c r="J237" s="115" t="s">
        <v>998</v>
      </c>
      <c r="K237" s="107">
        <v>44265</v>
      </c>
      <c r="L237" s="105" t="s">
        <v>717</v>
      </c>
      <c r="M237" s="108"/>
      <c r="N237" s="109"/>
      <c r="O237" s="109"/>
      <c r="P237" s="121"/>
      <c r="Q237" s="121"/>
      <c r="R237" s="20" t="str">
        <f>IF(ISBLANK(K237), "", CONCATENATE(LOWER(LEFT('Log table'!I237,1)),"_",C237,"_",T237,"_", TEXT(K237,"yyyy"),".",TEXT(K237,"mm"),".",TEXT(K237,"dd"),IF(OR(LEFT('Log table'!I237,1)="S",LEFT('Log table'!I237,1)="M"), ".docx", ".xlsx")))</f>
        <v>c_5.6.2_UNFPA_2021.03.10.xlsx</v>
      </c>
      <c r="S237" s="20" t="str">
        <f t="shared" si="21"/>
        <v>Mengjia Liang</v>
      </c>
      <c r="T237" s="20" t="str">
        <f t="shared" si="22"/>
        <v>UNFPA</v>
      </c>
      <c r="V237" s="16">
        <f t="shared" si="19"/>
        <v>250</v>
      </c>
      <c r="AE237" s="16" t="str">
        <f t="shared" si="20"/>
        <v>5.6.2 Number of countries with laws and regulations that guarantee full and equal access to women and men aged 15 years and older to sexual and reproductive health care, information and education | Submitted by: Mengjia Liang, UNFPA (liang@unfpa.org)</v>
      </c>
    </row>
    <row r="238" spans="1:31" hidden="1" x14ac:dyDescent="0.45">
      <c r="A238" s="17"/>
      <c r="B238" s="17" t="str">
        <f t="shared" si="18"/>
        <v>5.6.2Data</v>
      </c>
      <c r="C238" s="14" t="s">
        <v>715</v>
      </c>
      <c r="D238" s="14">
        <v>5</v>
      </c>
      <c r="E238" s="14" t="s">
        <v>999</v>
      </c>
      <c r="F238" s="19" t="s">
        <v>17</v>
      </c>
      <c r="G238" s="104" t="s">
        <v>860</v>
      </c>
      <c r="H238" s="104" t="s">
        <v>1000</v>
      </c>
      <c r="I238" s="105" t="s">
        <v>786</v>
      </c>
      <c r="J238" s="106"/>
      <c r="K238" s="107"/>
      <c r="L238" s="105"/>
      <c r="M238" s="108" t="s">
        <v>3419</v>
      </c>
      <c r="N238" s="109"/>
      <c r="O238" s="109"/>
      <c r="P238" s="121"/>
      <c r="Q238" s="121"/>
      <c r="R238" s="20" t="str">
        <f>IF(ISBLANK(K238), "", CONCATENATE(LOWER(LEFT('Log table'!I238,1)),"_",C238,"_",T238,"_", TEXT(K238,"yyyy"),".",TEXT(K238,"mm"),".",TEXT(K238,"dd"),IF(OR(LEFT('Log table'!I238,1)="S",LEFT('Log table'!I238,1)="M"), ".docx", ".xlsx")))</f>
        <v/>
      </c>
      <c r="S238" s="20" t="str">
        <f t="shared" si="21"/>
        <v/>
      </c>
      <c r="T238" s="20" t="str">
        <f t="shared" si="22"/>
        <v/>
      </c>
      <c r="V238" s="16">
        <f t="shared" si="19"/>
        <v>368</v>
      </c>
      <c r="AE238" s="16" t="str">
        <f t="shared" si="20"/>
        <v>5.6.2 Number of countries with laws and regulations that guarantee full and equal access to women and men aged 15 years and older to sexual and reproductive health care, information and education
Note: No data: Please note that we are currently collecting another round of data for SDG indicator 5.6.2 and the new data will become available for next year's reporting. </v>
      </c>
    </row>
    <row r="239" spans="1:31" hidden="1" x14ac:dyDescent="0.45">
      <c r="A239" s="17"/>
      <c r="B239" s="17" t="str">
        <f t="shared" si="18"/>
        <v>5.a.1Storyline</v>
      </c>
      <c r="C239" s="14" t="s">
        <v>718</v>
      </c>
      <c r="D239" s="14">
        <v>5</v>
      </c>
      <c r="E239" s="14" t="s">
        <v>1001</v>
      </c>
      <c r="F239" s="19" t="s">
        <v>17</v>
      </c>
      <c r="G239" s="104" t="s">
        <v>828</v>
      </c>
      <c r="H239" s="104" t="s">
        <v>1002</v>
      </c>
      <c r="I239" s="105" t="s">
        <v>782</v>
      </c>
      <c r="J239" s="106" t="s">
        <v>829</v>
      </c>
      <c r="K239" s="107">
        <v>44258</v>
      </c>
      <c r="L239" s="105" t="s">
        <v>1003</v>
      </c>
      <c r="M239" s="108"/>
      <c r="N239" s="109"/>
      <c r="O239" s="109"/>
      <c r="P239" s="121"/>
      <c r="Q239" s="121"/>
      <c r="R239" s="20" t="str">
        <f>IF(ISBLANK(K239), "", CONCATENATE(LOWER(LEFT('Log table'!I239,1)),"_",C239,"_",T239,"_", TEXT(K239,"yyyy"),".",TEXT(K239,"mm"),".",TEXT(K239,"dd"),IF(OR(LEFT('Log table'!I239,1)="S",LEFT('Log table'!I239,1)="M"), ".docx", ".xlsx")))</f>
        <v>s_5.a.1_FAO_2021.03.03.docx</v>
      </c>
      <c r="S239" s="20" t="str">
        <f t="shared" si="21"/>
        <v>Dorian Kalamvrezos Navarro</v>
      </c>
      <c r="T239" s="20" t="str">
        <f t="shared" si="22"/>
        <v>FAO</v>
      </c>
      <c r="V239" s="16">
        <f t="shared" si="19"/>
        <v>295</v>
      </c>
      <c r="AE239" s="16" t="str">
        <f t="shared" si="20"/>
        <v>5.a.1 (a) Proportion of total agricultural population with ownership or secure rights over agricultural land, by sex; and (b) share of women among owners or rights-bearers of agricultural land, by type of tenure | Submitted by: Dorian Kalamvrezos Navarro, FAO (DorianKalamvrezos.Navarro@fao.org)</v>
      </c>
    </row>
    <row r="240" spans="1:31" hidden="1" x14ac:dyDescent="0.45">
      <c r="A240" s="17"/>
      <c r="B240" s="17" t="str">
        <f t="shared" si="18"/>
        <v>5.a.1Chart</v>
      </c>
      <c r="C240" s="14" t="s">
        <v>718</v>
      </c>
      <c r="D240" s="14">
        <v>5</v>
      </c>
      <c r="E240" s="14" t="s">
        <v>1001</v>
      </c>
      <c r="F240" s="19" t="s">
        <v>17</v>
      </c>
      <c r="G240" s="104" t="s">
        <v>828</v>
      </c>
      <c r="H240" s="104" t="s">
        <v>1002</v>
      </c>
      <c r="I240" s="105" t="s">
        <v>785</v>
      </c>
      <c r="J240" s="106" t="s">
        <v>829</v>
      </c>
      <c r="K240" s="107">
        <v>44258</v>
      </c>
      <c r="L240" s="105" t="s">
        <v>1003</v>
      </c>
      <c r="M240" s="108"/>
      <c r="N240" s="109"/>
      <c r="O240" s="109"/>
      <c r="P240" s="121"/>
      <c r="Q240" s="121"/>
      <c r="R240" s="20" t="str">
        <f>IF(ISBLANK(K240), "", CONCATENATE(LOWER(LEFT('Log table'!I240,1)),"_",C240,"_",T240,"_", TEXT(K240,"yyyy"),".",TEXT(K240,"mm"),".",TEXT(K240,"dd"),IF(OR(LEFT('Log table'!I240,1)="S",LEFT('Log table'!I240,1)="M"), ".docx", ".xlsx")))</f>
        <v>c_5.a.1_FAO_2021.03.03.xlsx</v>
      </c>
      <c r="S240" s="20" t="str">
        <f t="shared" si="21"/>
        <v>Dorian Kalamvrezos Navarro</v>
      </c>
      <c r="T240" s="20" t="str">
        <f t="shared" si="22"/>
        <v>FAO</v>
      </c>
      <c r="V240" s="16">
        <f t="shared" si="19"/>
        <v>295</v>
      </c>
      <c r="AE240" s="16" t="str">
        <f t="shared" si="20"/>
        <v>5.a.1 (a) Proportion of total agricultural population with ownership or secure rights over agricultural land, by sex; and (b) share of women among owners or rights-bearers of agricultural land, by type of tenure | Submitted by: Dorian Kalamvrezos Navarro, FAO (DorianKalamvrezos.Navarro@fao.org)</v>
      </c>
    </row>
    <row r="241" spans="1:31" hidden="1" x14ac:dyDescent="0.45">
      <c r="A241" s="17"/>
      <c r="B241" s="17" t="str">
        <f t="shared" si="18"/>
        <v>5.a.1Data</v>
      </c>
      <c r="C241" s="14" t="s">
        <v>718</v>
      </c>
      <c r="D241" s="14">
        <v>5</v>
      </c>
      <c r="E241" s="14" t="s">
        <v>1001</v>
      </c>
      <c r="F241" s="19" t="s">
        <v>17</v>
      </c>
      <c r="G241" s="104" t="s">
        <v>828</v>
      </c>
      <c r="H241" s="104" t="s">
        <v>1002</v>
      </c>
      <c r="I241" s="105" t="s">
        <v>786</v>
      </c>
      <c r="J241" s="106"/>
      <c r="K241" s="107"/>
      <c r="L241" s="105"/>
      <c r="M241" s="108" t="s">
        <v>3412</v>
      </c>
      <c r="N241" s="109"/>
      <c r="O241" s="109"/>
      <c r="P241" s="121"/>
      <c r="Q241" s="121"/>
      <c r="R241" s="20" t="str">
        <f>IF(ISBLANK(K241), "", CONCATENATE(LOWER(LEFT('Log table'!I241,1)),"_",C241,"_",T241,"_", TEXT(K241,"yyyy"),".",TEXT(K241,"mm"),".",TEXT(K241,"dd"),IF(OR(LEFT('Log table'!I241,1)="S",LEFT('Log table'!I241,1)="M"), ".docx", ".xlsx")))</f>
        <v/>
      </c>
      <c r="S241" s="20" t="str">
        <f t="shared" si="21"/>
        <v/>
      </c>
      <c r="T241" s="20" t="str">
        <f t="shared" si="22"/>
        <v/>
      </c>
      <c r="V241" s="16">
        <f t="shared" si="19"/>
        <v>241</v>
      </c>
      <c r="AE241" s="16" t="str">
        <f t="shared" si="20"/>
        <v>5.a.1 (a) Proportion of total agricultural population with ownership or secure rights over agricultural land, by sex; and (b) share of women among owners or rights-bearers of agricultural land, by type of tenure
Note: Harumi: No updated data</v>
      </c>
    </row>
    <row r="242" spans="1:31" hidden="1" x14ac:dyDescent="0.45">
      <c r="A242" s="17"/>
      <c r="B242" s="17" t="str">
        <f t="shared" si="18"/>
        <v>5.a.2Storyline</v>
      </c>
      <c r="C242" s="14" t="s">
        <v>721</v>
      </c>
      <c r="D242" s="14">
        <v>5</v>
      </c>
      <c r="E242" s="14" t="s">
        <v>1004</v>
      </c>
      <c r="F242" s="19" t="s">
        <v>17</v>
      </c>
      <c r="G242" s="104" t="s">
        <v>828</v>
      </c>
      <c r="H242" s="104" t="s">
        <v>1005</v>
      </c>
      <c r="I242" s="105" t="s">
        <v>782</v>
      </c>
      <c r="J242" s="106" t="s">
        <v>829</v>
      </c>
      <c r="K242" s="107">
        <v>44258</v>
      </c>
      <c r="L242" s="105" t="s">
        <v>1006</v>
      </c>
      <c r="M242" s="108"/>
      <c r="N242" s="109"/>
      <c r="O242" s="109"/>
      <c r="P242" s="121"/>
      <c r="Q242" s="121"/>
      <c r="R242" s="20" t="str">
        <f>IF(ISBLANK(K242), "", CONCATENATE(LOWER(LEFT('Log table'!I242,1)),"_",C242,"_",T242,"_", TEXT(K242,"yyyy"),".",TEXT(K242,"mm"),".",TEXT(K242,"dd"),IF(OR(LEFT('Log table'!I242,1)="S",LEFT('Log table'!I242,1)="M"), ".docx", ".xlsx")))</f>
        <v>s_5.a.2_FAO_2021.03.03.docx</v>
      </c>
      <c r="S242" s="20" t="str">
        <f t="shared" si="21"/>
        <v>Dorian Kalamvrezos Navarro</v>
      </c>
      <c r="T242" s="20" t="str">
        <f t="shared" si="22"/>
        <v>FAO</v>
      </c>
      <c r="V242" s="16">
        <f t="shared" si="19"/>
        <v>230</v>
      </c>
      <c r="AE242" s="16" t="str">
        <f t="shared" si="20"/>
        <v>5.a.2 Proportion of countries where the legal framework (including customary law) guarantees women’s equal rights to land ownership and/or control | Submitted by: Dorian Kalamvrezos Navarro, FAO (DorianKalamvrezos.Navarro@fao.org)</v>
      </c>
    </row>
    <row r="243" spans="1:31" hidden="1" x14ac:dyDescent="0.45">
      <c r="A243" s="17"/>
      <c r="B243" s="17" t="str">
        <f t="shared" si="18"/>
        <v>5.a.2Chart</v>
      </c>
      <c r="C243" s="14" t="s">
        <v>721</v>
      </c>
      <c r="D243" s="14">
        <v>5</v>
      </c>
      <c r="E243" s="14" t="s">
        <v>1004</v>
      </c>
      <c r="F243" s="19" t="s">
        <v>17</v>
      </c>
      <c r="G243" s="104" t="s">
        <v>828</v>
      </c>
      <c r="H243" s="104" t="s">
        <v>1005</v>
      </c>
      <c r="I243" s="105" t="s">
        <v>785</v>
      </c>
      <c r="J243" s="106" t="s">
        <v>829</v>
      </c>
      <c r="K243" s="107">
        <v>44258</v>
      </c>
      <c r="L243" s="105" t="s">
        <v>1006</v>
      </c>
      <c r="M243" s="108"/>
      <c r="N243" s="109"/>
      <c r="O243" s="109"/>
      <c r="P243" s="121"/>
      <c r="Q243" s="121"/>
      <c r="R243" s="20" t="str">
        <f>IF(ISBLANK(K243), "", CONCATENATE(LOWER(LEFT('Log table'!I243,1)),"_",C243,"_",T243,"_", TEXT(K243,"yyyy"),".",TEXT(K243,"mm"),".",TEXT(K243,"dd"),IF(OR(LEFT('Log table'!I243,1)="S",LEFT('Log table'!I243,1)="M"), ".docx", ".xlsx")))</f>
        <v>c_5.a.2_FAO_2021.03.03.xlsx</v>
      </c>
      <c r="S243" s="20" t="str">
        <f t="shared" si="21"/>
        <v>Dorian Kalamvrezos Navarro</v>
      </c>
      <c r="T243" s="20" t="str">
        <f t="shared" si="22"/>
        <v>FAO</v>
      </c>
      <c r="V243" s="16">
        <f t="shared" si="19"/>
        <v>230</v>
      </c>
      <c r="AE243" s="16" t="str">
        <f t="shared" si="20"/>
        <v>5.a.2 Proportion of countries where the legal framework (including customary law) guarantees women’s equal rights to land ownership and/or control | Submitted by: Dorian Kalamvrezos Navarro, FAO (DorianKalamvrezos.Navarro@fao.org)</v>
      </c>
    </row>
    <row r="244" spans="1:31" hidden="1" x14ac:dyDescent="0.45">
      <c r="A244" s="17"/>
      <c r="B244" s="17" t="str">
        <f t="shared" si="18"/>
        <v>5.a.2Data</v>
      </c>
      <c r="C244" s="14" t="s">
        <v>721</v>
      </c>
      <c r="D244" s="14">
        <v>5</v>
      </c>
      <c r="E244" s="14" t="s">
        <v>1004</v>
      </c>
      <c r="F244" s="19" t="s">
        <v>17</v>
      </c>
      <c r="G244" s="104" t="s">
        <v>828</v>
      </c>
      <c r="H244" s="104" t="s">
        <v>1005</v>
      </c>
      <c r="I244" s="105" t="s">
        <v>786</v>
      </c>
      <c r="J244" s="106" t="s">
        <v>829</v>
      </c>
      <c r="K244" s="107">
        <v>44243</v>
      </c>
      <c r="L244" s="105" t="s">
        <v>1006</v>
      </c>
      <c r="M244" s="108"/>
      <c r="N244" s="109"/>
      <c r="O244" s="109"/>
      <c r="P244" s="121"/>
      <c r="Q244" s="121"/>
      <c r="R244" s="20" t="str">
        <f>IF(ISBLANK(K244), "", CONCATENATE(LOWER(LEFT('Log table'!I244,1)),"_",C244,"_",T244,"_", TEXT(K244,"yyyy"),".",TEXT(K244,"mm"),".",TEXT(K244,"dd"),IF(OR(LEFT('Log table'!I244,1)="S",LEFT('Log table'!I244,1)="M"), ".docx", ".xlsx")))</f>
        <v>d_5.a.2_FAO_2021.02.16.xlsx</v>
      </c>
      <c r="S244" s="20" t="str">
        <f t="shared" si="21"/>
        <v>Dorian Kalamvrezos Navarro</v>
      </c>
      <c r="T244" s="20" t="str">
        <f t="shared" si="22"/>
        <v>FAO</v>
      </c>
      <c r="V244" s="16">
        <f t="shared" si="19"/>
        <v>230</v>
      </c>
      <c r="AE244" s="16" t="str">
        <f t="shared" si="20"/>
        <v>5.a.2 Proportion of countries where the legal framework (including customary law) guarantees women’s equal rights to land ownership and/or control | Submitted by: Dorian Kalamvrezos Navarro, FAO (DorianKalamvrezos.Navarro@fao.org)</v>
      </c>
    </row>
    <row r="245" spans="1:31" hidden="1" x14ac:dyDescent="0.45">
      <c r="A245" s="17"/>
      <c r="B245" s="17" t="str">
        <f t="shared" si="18"/>
        <v>5.b.1Storyline</v>
      </c>
      <c r="C245" s="14" t="s">
        <v>499</v>
      </c>
      <c r="D245" s="14">
        <v>5</v>
      </c>
      <c r="E245" s="14" t="s">
        <v>1007</v>
      </c>
      <c r="F245" s="19" t="s">
        <v>17</v>
      </c>
      <c r="G245" s="104" t="s">
        <v>1008</v>
      </c>
      <c r="H245" s="104" t="s">
        <v>68</v>
      </c>
      <c r="I245" s="105" t="s">
        <v>782</v>
      </c>
      <c r="J245" s="106" t="s">
        <v>970</v>
      </c>
      <c r="K245" s="107">
        <v>44271</v>
      </c>
      <c r="L245" s="105" t="s">
        <v>500</v>
      </c>
      <c r="M245" s="108" t="s">
        <v>1009</v>
      </c>
      <c r="N245" s="109"/>
      <c r="O245" s="109"/>
      <c r="P245" s="121"/>
      <c r="Q245" s="121"/>
      <c r="R245" s="20" t="str">
        <f>IF(ISBLANK(K245), "", CONCATENATE(LOWER(LEFT('Log table'!I245,1)),"_",C245,"_",T245,"_", TEXT(K245,"yyyy"),".",TEXT(K245,"mm"),".",TEXT(K245,"dd"),IF(OR(LEFT('Log table'!I245,1)="S",LEFT('Log table'!I245,1)="M"), ".docx", ".xlsx")))</f>
        <v>s_5.b.1_UN Women_2021.03.16.docx</v>
      </c>
      <c r="S245" s="20" t="str">
        <f t="shared" si="21"/>
        <v>Ginette Azcona</v>
      </c>
      <c r="T245" s="20" t="str">
        <f t="shared" si="22"/>
        <v>UN Women</v>
      </c>
      <c r="V245" s="16">
        <f t="shared" si="19"/>
        <v>184</v>
      </c>
      <c r="AE245" s="16" t="str">
        <f t="shared" si="20"/>
        <v>5.b.1 Proportion of individuals who own a mobile telephone, by sex | Submitted by: Ginette Azcona, UN Women (ginette.azcona@unwomen.org)
Note: sent with joint SDG submission by Ginette</v>
      </c>
    </row>
    <row r="246" spans="1:31" hidden="1" x14ac:dyDescent="0.45">
      <c r="A246" s="17"/>
      <c r="B246" s="17" t="str">
        <f t="shared" si="18"/>
        <v>5.b.1Chart</v>
      </c>
      <c r="C246" s="14" t="s">
        <v>499</v>
      </c>
      <c r="D246" s="14">
        <v>5</v>
      </c>
      <c r="E246" s="14" t="s">
        <v>1007</v>
      </c>
      <c r="F246" s="19" t="s">
        <v>17</v>
      </c>
      <c r="G246" s="104" t="s">
        <v>1008</v>
      </c>
      <c r="H246" s="104" t="s">
        <v>68</v>
      </c>
      <c r="I246" s="105" t="s">
        <v>785</v>
      </c>
      <c r="J246" s="106" t="s">
        <v>970</v>
      </c>
      <c r="K246" s="107">
        <v>44271</v>
      </c>
      <c r="L246" s="105" t="s">
        <v>500</v>
      </c>
      <c r="M246" s="108"/>
      <c r="N246" s="109"/>
      <c r="O246" s="109"/>
      <c r="P246" s="121"/>
      <c r="Q246" s="121"/>
      <c r="R246" s="20" t="str">
        <f>IF(ISBLANK(K246), "", CONCATENATE(LOWER(LEFT('Log table'!I246,1)),"_",C246,"_",T246,"_", TEXT(K246,"yyyy"),".",TEXT(K246,"mm"),".",TEXT(K246,"dd"),IF(OR(LEFT('Log table'!I246,1)="S",LEFT('Log table'!I246,1)="M"), ".docx", ".xlsx")))</f>
        <v>c_5.b.1_UN Women_2021.03.16.xlsx</v>
      </c>
      <c r="S246" s="20" t="str">
        <f t="shared" si="21"/>
        <v>Ginette Azcona</v>
      </c>
      <c r="T246" s="20" t="str">
        <f t="shared" si="22"/>
        <v>UN Women</v>
      </c>
      <c r="V246" s="16">
        <f t="shared" si="19"/>
        <v>136</v>
      </c>
      <c r="AE246" s="16" t="str">
        <f t="shared" si="20"/>
        <v>5.b.1 Proportion of individuals who own a mobile telephone, by sex | Submitted by: Ginette Azcona, UN Women (ginette.azcona@unwomen.org)</v>
      </c>
    </row>
    <row r="247" spans="1:31" hidden="1" x14ac:dyDescent="0.45">
      <c r="A247" s="17"/>
      <c r="B247" s="17" t="str">
        <f t="shared" si="18"/>
        <v>5.b.1Data</v>
      </c>
      <c r="C247" s="14" t="s">
        <v>499</v>
      </c>
      <c r="D247" s="14">
        <v>5</v>
      </c>
      <c r="E247" s="14" t="s">
        <v>1007</v>
      </c>
      <c r="F247" s="19" t="s">
        <v>17</v>
      </c>
      <c r="G247" s="104" t="s">
        <v>1008</v>
      </c>
      <c r="H247" s="104" t="s">
        <v>68</v>
      </c>
      <c r="I247" s="105" t="s">
        <v>786</v>
      </c>
      <c r="J247" s="106" t="s">
        <v>947</v>
      </c>
      <c r="K247" s="107">
        <v>44242</v>
      </c>
      <c r="L247" s="105" t="s">
        <v>500</v>
      </c>
      <c r="M247" s="108"/>
      <c r="N247" s="109"/>
      <c r="O247" s="109"/>
      <c r="P247" s="121"/>
      <c r="Q247" s="121"/>
      <c r="R247" s="20" t="str">
        <f>IF(ISBLANK(K247), "", CONCATENATE(LOWER(LEFT('Log table'!I247,1)),"_",C247,"_",T247,"_", TEXT(K247,"yyyy"),".",TEXT(K247,"mm"),".",TEXT(K247,"dd"),IF(OR(LEFT('Log table'!I247,1)="S",LEFT('Log table'!I247,1)="M"), ".docx", ".xlsx")))</f>
        <v>d_5.b.1_ITU_2021.02.15.xlsx</v>
      </c>
      <c r="S247" s="20" t="str">
        <f t="shared" si="21"/>
        <v>Esperanza Magpantay</v>
      </c>
      <c r="T247" s="20" t="str">
        <f t="shared" si="22"/>
        <v>ITU</v>
      </c>
      <c r="V247" s="16">
        <f t="shared" si="19"/>
        <v>137</v>
      </c>
      <c r="AE247" s="16" t="str">
        <f t="shared" si="20"/>
        <v>5.b.1 Proportion of individuals who own a mobile telephone, by sex | Submitted by: Esperanza Magpantay, ITU (esperanza.magpantay@itu.int)</v>
      </c>
    </row>
    <row r="248" spans="1:31" hidden="1" x14ac:dyDescent="0.45">
      <c r="A248" s="17"/>
      <c r="B248" s="17" t="str">
        <f t="shared" ref="B248:B311" si="23">C248&amp;I248</f>
        <v>5.c.1Storyline</v>
      </c>
      <c r="C248" s="14" t="s">
        <v>501</v>
      </c>
      <c r="D248" s="14">
        <v>5</v>
      </c>
      <c r="E248" s="14" t="s">
        <v>1010</v>
      </c>
      <c r="F248" s="19" t="s">
        <v>17</v>
      </c>
      <c r="G248" s="104" t="s">
        <v>1011</v>
      </c>
      <c r="H248" s="104" t="s">
        <v>68</v>
      </c>
      <c r="I248" s="105" t="s">
        <v>782</v>
      </c>
      <c r="J248" s="106" t="s">
        <v>1012</v>
      </c>
      <c r="K248" s="107">
        <v>44267</v>
      </c>
      <c r="L248" s="105" t="s">
        <v>726</v>
      </c>
      <c r="M248" s="108" t="s">
        <v>1013</v>
      </c>
      <c r="N248" s="109"/>
      <c r="O248" s="109"/>
      <c r="P248" s="121"/>
      <c r="Q248" s="121"/>
      <c r="R248" s="20" t="str">
        <f>IF(ISBLANK(K248), "", CONCATENATE(LOWER(LEFT('Log table'!I248,1)),"_",C248,"_",T248,"_", TEXT(K248,"yyyy"),".",TEXT(K248,"mm"),".",TEXT(K248,"dd"),IF(OR(LEFT('Log table'!I248,1)="S",LEFT('Log table'!I248,1)="M"), ".docx", ".xlsx")))</f>
        <v>s_5.c.1_UN Women_2021.03.12.docx</v>
      </c>
      <c r="S248" s="20" t="s">
        <v>1014</v>
      </c>
      <c r="T248" s="20" t="s">
        <v>255</v>
      </c>
      <c r="V248" s="16">
        <f t="shared" si="19"/>
        <v>321</v>
      </c>
      <c r="AE248" s="16" t="str">
        <f t="shared" si="20"/>
        <v>5.c.1 Proportion of countries with systems to track and make public allocations for gender equality and women’s empowerment | Submitted by: Katherine Gifford, Ginette Azcona, UN Women (katherine.gifford@unwomen.org; ginette.azcona@unwomen.org)
Note: Katherine submitted short storyline; Ginette submitted medium storyline</v>
      </c>
    </row>
    <row r="249" spans="1:31" hidden="1" x14ac:dyDescent="0.45">
      <c r="A249" s="17"/>
      <c r="B249" s="17" t="str">
        <f t="shared" si="23"/>
        <v>5.c.1Chart</v>
      </c>
      <c r="C249" s="14" t="s">
        <v>501</v>
      </c>
      <c r="D249" s="14">
        <v>5</v>
      </c>
      <c r="E249" s="14" t="s">
        <v>1010</v>
      </c>
      <c r="F249" s="19" t="s">
        <v>17</v>
      </c>
      <c r="G249" s="104" t="s">
        <v>1011</v>
      </c>
      <c r="H249" s="104" t="s">
        <v>68</v>
      </c>
      <c r="I249" s="105" t="s">
        <v>785</v>
      </c>
      <c r="J249" s="106" t="s">
        <v>970</v>
      </c>
      <c r="K249" s="107">
        <v>44271</v>
      </c>
      <c r="L249" s="105" t="s">
        <v>726</v>
      </c>
      <c r="M249" s="108"/>
      <c r="N249" s="109"/>
      <c r="O249" s="109"/>
      <c r="P249" s="121"/>
      <c r="Q249" s="121"/>
      <c r="R249" s="20" t="str">
        <f>IF(ISBLANK(K249), "", CONCATENATE(LOWER(LEFT('Log table'!I249,1)),"_",C249,"_",T249,"_", TEXT(K249,"yyyy"),".",TEXT(K249,"mm"),".",TEXT(K249,"dd"),IF(OR(LEFT('Log table'!I249,1)="S",LEFT('Log table'!I249,1)="M"), ".docx", ".xlsx")))</f>
        <v>c_5.c.1_UN Women_2021.03.16.xlsx</v>
      </c>
      <c r="S249" s="20" t="str">
        <f t="shared" si="21"/>
        <v>Ginette Azcona</v>
      </c>
      <c r="T249" s="20" t="str">
        <f t="shared" si="22"/>
        <v>UN Women</v>
      </c>
      <c r="V249" s="16">
        <f t="shared" si="19"/>
        <v>193</v>
      </c>
      <c r="AE249" s="16" t="str">
        <f t="shared" si="20"/>
        <v>5.c.1 Proportion of countries with systems to track and make public allocations for gender equality and women’s empowerment | Submitted by: Ginette Azcona, UN Women (ginette.azcona@unwomen.org)</v>
      </c>
    </row>
    <row r="250" spans="1:31" hidden="1" x14ac:dyDescent="0.45">
      <c r="A250" s="17"/>
      <c r="B250" s="17" t="str">
        <f t="shared" si="23"/>
        <v>5.c.1Data</v>
      </c>
      <c r="C250" s="14" t="s">
        <v>501</v>
      </c>
      <c r="D250" s="14">
        <v>5</v>
      </c>
      <c r="E250" s="14" t="s">
        <v>1010</v>
      </c>
      <c r="F250" s="19" t="s">
        <v>17</v>
      </c>
      <c r="G250" s="104" t="s">
        <v>1011</v>
      </c>
      <c r="H250" s="104" t="s">
        <v>68</v>
      </c>
      <c r="I250" s="105" t="s">
        <v>786</v>
      </c>
      <c r="J250" s="106" t="s">
        <v>1015</v>
      </c>
      <c r="K250" s="107">
        <v>44242</v>
      </c>
      <c r="L250" s="105" t="s">
        <v>726</v>
      </c>
      <c r="M250" s="108"/>
      <c r="N250" s="109"/>
      <c r="O250" s="109"/>
      <c r="P250" s="121"/>
      <c r="Q250" s="121"/>
      <c r="R250" s="20" t="str">
        <f>IF(ISBLANK(K250), "", CONCATENATE(LOWER(LEFT('Log table'!I250,1)),"_",C250,"_",T250,"_", TEXT(K250,"yyyy"),".",TEXT(K250,"mm"),".",TEXT(K250,"dd"),IF(OR(LEFT('Log table'!I250,1)="S",LEFT('Log table'!I250,1)="M"), ".docx", ".xlsx")))</f>
        <v>d_5.c.1_UN Women_2021.02.15.xlsx</v>
      </c>
      <c r="S250" s="20" t="str">
        <f t="shared" si="21"/>
        <v>Katherine Gifford</v>
      </c>
      <c r="T250" s="20" t="str">
        <f t="shared" si="22"/>
        <v>UN Women</v>
      </c>
      <c r="V250" s="16">
        <f t="shared" si="19"/>
        <v>199</v>
      </c>
      <c r="AE250" s="16" t="str">
        <f t="shared" si="20"/>
        <v>5.c.1 Proportion of countries with systems to track and make public allocations for gender equality and women’s empowerment | Submitted by: Katherine Gifford, UN Women (katherine.gifford@unwomen.org)</v>
      </c>
    </row>
    <row r="251" spans="1:31" hidden="1" x14ac:dyDescent="0.45">
      <c r="A251" s="17"/>
      <c r="B251" s="17" t="str">
        <f t="shared" si="23"/>
        <v>6.1.1Storyline</v>
      </c>
      <c r="C251" s="14" t="s">
        <v>505</v>
      </c>
      <c r="D251" s="14">
        <v>6</v>
      </c>
      <c r="E251" s="14" t="s">
        <v>1016</v>
      </c>
      <c r="F251" s="19" t="s">
        <v>17</v>
      </c>
      <c r="G251" s="104" t="s">
        <v>917</v>
      </c>
      <c r="H251" s="104" t="s">
        <v>1017</v>
      </c>
      <c r="I251" s="105" t="s">
        <v>782</v>
      </c>
      <c r="J251" s="106" t="s">
        <v>1018</v>
      </c>
      <c r="K251" s="107">
        <v>44299</v>
      </c>
      <c r="L251" s="105" t="s">
        <v>1019</v>
      </c>
      <c r="M251" s="108"/>
      <c r="N251" s="109"/>
      <c r="O251" s="109"/>
      <c r="P251" s="121"/>
      <c r="Q251" s="121"/>
      <c r="R251" s="20" t="str">
        <f>IF(ISBLANK(K251), "", CONCATENATE(LOWER(LEFT('Log table'!I251,1)),"_",C251,"_",T251,"_", TEXT(K251,"yyyy"),".",TEXT(K251,"mm"),".",TEXT(K251,"dd"),IF(OR(LEFT('Log table'!I251,1)="S",LEFT('Log table'!I251,1)="M"), ".docx", ".xlsx")))</f>
        <v>s_6.1.1_UNICEF_2021.04.13.docx</v>
      </c>
      <c r="S251" s="20" t="str">
        <f t="shared" si="21"/>
        <v>Tom Slaymaker</v>
      </c>
      <c r="T251" s="20" t="str">
        <f t="shared" si="22"/>
        <v>UNICEF</v>
      </c>
      <c r="V251" s="16">
        <f t="shared" si="19"/>
        <v>137</v>
      </c>
      <c r="AE251" s="16" t="str">
        <f t="shared" si="20"/>
        <v>6.1.1 Proportion of population using safely managed drinking water services | Submitted by: Tom Slaymaker, UNICEF (tslaymaker@unicef.org)</v>
      </c>
    </row>
    <row r="252" spans="1:31" hidden="1" x14ac:dyDescent="0.45">
      <c r="A252" s="17"/>
      <c r="B252" s="17" t="str">
        <f t="shared" si="23"/>
        <v>6.1.1Chart</v>
      </c>
      <c r="C252" s="14" t="s">
        <v>505</v>
      </c>
      <c r="D252" s="14">
        <v>6</v>
      </c>
      <c r="E252" s="14" t="s">
        <v>1016</v>
      </c>
      <c r="F252" s="19" t="s">
        <v>17</v>
      </c>
      <c r="G252" s="104" t="s">
        <v>917</v>
      </c>
      <c r="H252" s="104" t="s">
        <v>1017</v>
      </c>
      <c r="I252" s="105" t="s">
        <v>785</v>
      </c>
      <c r="J252" s="106" t="s">
        <v>1018</v>
      </c>
      <c r="K252" s="107">
        <v>44299</v>
      </c>
      <c r="L252" s="105" t="s">
        <v>1019</v>
      </c>
      <c r="M252" s="108"/>
      <c r="N252" s="109"/>
      <c r="O252" s="109"/>
      <c r="P252" s="121"/>
      <c r="Q252" s="121"/>
      <c r="R252" s="20" t="str">
        <f>IF(ISBLANK(K252), "", CONCATENATE(LOWER(LEFT('Log table'!I252,1)),"_",C252,"_",T252,"_", TEXT(K252,"yyyy"),".",TEXT(K252,"mm"),".",TEXT(K252,"dd"),IF(OR(LEFT('Log table'!I252,1)="S",LEFT('Log table'!I252,1)="M"), ".docx", ".xlsx")))</f>
        <v>c_6.1.1_UNICEF_2021.04.13.xlsx</v>
      </c>
      <c r="S252" s="20" t="str">
        <f t="shared" si="21"/>
        <v>Tom Slaymaker</v>
      </c>
      <c r="T252" s="20" t="str">
        <f t="shared" si="22"/>
        <v>UNICEF</v>
      </c>
      <c r="V252" s="16">
        <f t="shared" si="19"/>
        <v>137</v>
      </c>
      <c r="AE252" s="16" t="str">
        <f t="shared" si="20"/>
        <v>6.1.1 Proportion of population using safely managed drinking water services | Submitted by: Tom Slaymaker, UNICEF (tslaymaker@unicef.org)</v>
      </c>
    </row>
    <row r="253" spans="1:31" hidden="1" x14ac:dyDescent="0.45">
      <c r="A253" s="17"/>
      <c r="B253" s="17" t="str">
        <f t="shared" si="23"/>
        <v>6.1.1Data</v>
      </c>
      <c r="C253" s="14" t="s">
        <v>505</v>
      </c>
      <c r="D253" s="14">
        <v>6</v>
      </c>
      <c r="E253" s="14" t="s">
        <v>1016</v>
      </c>
      <c r="F253" s="19" t="s">
        <v>17</v>
      </c>
      <c r="G253" s="104" t="s">
        <v>917</v>
      </c>
      <c r="H253" s="104" t="s">
        <v>1017</v>
      </c>
      <c r="I253" s="105" t="s">
        <v>786</v>
      </c>
      <c r="J253" s="106"/>
      <c r="K253" s="107"/>
      <c r="L253" s="105"/>
      <c r="M253" s="108" t="s">
        <v>3420</v>
      </c>
      <c r="N253" s="109"/>
      <c r="O253" s="109"/>
      <c r="P253" s="121"/>
      <c r="Q253" s="121"/>
      <c r="R253" s="20" t="str">
        <f>IF(ISBLANK(K253), "", CONCATENATE(LOWER(LEFT('Log table'!I253,1)),"_",C253,"_",T253,"_", TEXT(K253,"yyyy"),".",TEXT(K253,"mm"),".",TEXT(K253,"dd"),IF(OR(LEFT('Log table'!I253,1)="S",LEFT('Log table'!I253,1)="M"), ".docx", ".xlsx")))</f>
        <v/>
      </c>
      <c r="S253" s="20" t="str">
        <f t="shared" si="21"/>
        <v/>
      </c>
      <c r="T253" s="20" t="str">
        <f t="shared" si="22"/>
        <v/>
      </c>
      <c r="V253" s="16">
        <f t="shared" si="19"/>
        <v>192</v>
      </c>
      <c r="AE253" s="16" t="str">
        <f t="shared" si="20"/>
        <v>6.1.1 Proportion of population using safely managed drinking water services
Note: Harumi: embargoed until we publish the JMP 2021 progress update on WASH in households in early June (date tbc)</v>
      </c>
    </row>
    <row r="254" spans="1:31" hidden="1" x14ac:dyDescent="0.45">
      <c r="A254" s="17"/>
      <c r="B254" s="17" t="str">
        <f t="shared" si="23"/>
        <v>6.2.1Storyline</v>
      </c>
      <c r="C254" s="14" t="s">
        <v>512</v>
      </c>
      <c r="D254" s="14">
        <v>6</v>
      </c>
      <c r="E254" s="14" t="s">
        <v>1020</v>
      </c>
      <c r="F254" s="19" t="s">
        <v>17</v>
      </c>
      <c r="G254" s="104" t="s">
        <v>917</v>
      </c>
      <c r="H254" s="104" t="s">
        <v>814</v>
      </c>
      <c r="I254" s="105" t="s">
        <v>782</v>
      </c>
      <c r="J254" s="106" t="s">
        <v>1018</v>
      </c>
      <c r="K254" s="107">
        <v>44299</v>
      </c>
      <c r="L254" s="105" t="s">
        <v>1021</v>
      </c>
      <c r="M254" s="108"/>
      <c r="N254" s="109"/>
      <c r="O254" s="109"/>
      <c r="P254" s="121"/>
      <c r="Q254" s="121"/>
      <c r="R254" s="20" t="str">
        <f>IF(ISBLANK(K254), "", CONCATENATE(LOWER(LEFT('Log table'!I254,1)),"_",C254,"_",T254,"_", TEXT(K254,"yyyy"),".",TEXT(K254,"mm"),".",TEXT(K254,"dd"),IF(OR(LEFT('Log table'!I254,1)="S",LEFT('Log table'!I254,1)="M"), ".docx", ".xlsx")))</f>
        <v>s_6.2.1_UNICEF_2021.04.13.docx</v>
      </c>
      <c r="S254" s="20" t="str">
        <f t="shared" si="21"/>
        <v>Tom Slaymaker</v>
      </c>
      <c r="T254" s="20" t="str">
        <f t="shared" si="22"/>
        <v>UNICEF</v>
      </c>
      <c r="V254" s="16">
        <f t="shared" si="19"/>
        <v>189</v>
      </c>
      <c r="AE254" s="16" t="str">
        <f t="shared" si="20"/>
        <v>6.2.1 Proportion of population using (a) safely managed sanitation services and (b) a hand-washing facility with soap and water | Submitted by: Tom Slaymaker, UNICEF (tslaymaker@unicef.org)</v>
      </c>
    </row>
    <row r="255" spans="1:31" hidden="1" x14ac:dyDescent="0.45">
      <c r="A255" s="17"/>
      <c r="B255" s="17" t="str">
        <f t="shared" si="23"/>
        <v>6.2.1Chart</v>
      </c>
      <c r="C255" s="14" t="s">
        <v>512</v>
      </c>
      <c r="D255" s="14">
        <v>6</v>
      </c>
      <c r="E255" s="14" t="s">
        <v>1020</v>
      </c>
      <c r="F255" s="19" t="s">
        <v>17</v>
      </c>
      <c r="G255" s="104" t="s">
        <v>917</v>
      </c>
      <c r="H255" s="104" t="s">
        <v>814</v>
      </c>
      <c r="I255" s="105" t="s">
        <v>785</v>
      </c>
      <c r="J255" s="106" t="s">
        <v>1018</v>
      </c>
      <c r="K255" s="107">
        <v>44299</v>
      </c>
      <c r="L255" s="105" t="s">
        <v>1021</v>
      </c>
      <c r="M255" s="108"/>
      <c r="N255" s="109"/>
      <c r="O255" s="109"/>
      <c r="P255" s="121"/>
      <c r="Q255" s="121"/>
      <c r="R255" s="20" t="str">
        <f>IF(ISBLANK(K255), "", CONCATENATE(LOWER(LEFT('Log table'!I255,1)),"_",C255,"_",T255,"_", TEXT(K255,"yyyy"),".",TEXT(K255,"mm"),".",TEXT(K255,"dd"),IF(OR(LEFT('Log table'!I255,1)="S",LEFT('Log table'!I255,1)="M"), ".docx", ".xlsx")))</f>
        <v>c_6.2.1_UNICEF_2021.04.13.xlsx</v>
      </c>
      <c r="S255" s="20" t="str">
        <f t="shared" si="21"/>
        <v>Tom Slaymaker</v>
      </c>
      <c r="T255" s="20" t="str">
        <f t="shared" si="22"/>
        <v>UNICEF</v>
      </c>
      <c r="V255" s="16">
        <f t="shared" si="19"/>
        <v>189</v>
      </c>
      <c r="AE255" s="16" t="str">
        <f t="shared" si="20"/>
        <v>6.2.1 Proportion of population using (a) safely managed sanitation services and (b) a hand-washing facility with soap and water | Submitted by: Tom Slaymaker, UNICEF (tslaymaker@unicef.org)</v>
      </c>
    </row>
    <row r="256" spans="1:31" hidden="1" x14ac:dyDescent="0.45">
      <c r="A256" s="17"/>
      <c r="B256" s="17" t="str">
        <f t="shared" si="23"/>
        <v>6.2.1Data</v>
      </c>
      <c r="C256" s="14" t="s">
        <v>512</v>
      </c>
      <c r="D256" s="14">
        <v>6</v>
      </c>
      <c r="E256" s="14" t="s">
        <v>1020</v>
      </c>
      <c r="F256" s="19" t="s">
        <v>17</v>
      </c>
      <c r="G256" s="104" t="s">
        <v>917</v>
      </c>
      <c r="H256" s="104" t="s">
        <v>814</v>
      </c>
      <c r="I256" s="105" t="s">
        <v>786</v>
      </c>
      <c r="J256" s="106"/>
      <c r="K256" s="107"/>
      <c r="L256" s="105"/>
      <c r="M256" s="108" t="s">
        <v>3420</v>
      </c>
      <c r="N256" s="109"/>
      <c r="O256" s="109"/>
      <c r="P256" s="121"/>
      <c r="Q256" s="121"/>
      <c r="R256" s="20" t="str">
        <f>IF(ISBLANK(K256), "", CONCATENATE(LOWER(LEFT('Log table'!I256,1)),"_",C256,"_",T256,"_", TEXT(K256,"yyyy"),".",TEXT(K256,"mm"),".",TEXT(K256,"dd"),IF(OR(LEFT('Log table'!I256,1)="S",LEFT('Log table'!I256,1)="M"), ".docx", ".xlsx")))</f>
        <v/>
      </c>
      <c r="S256" s="20" t="str">
        <f t="shared" si="21"/>
        <v/>
      </c>
      <c r="T256" s="20" t="str">
        <f t="shared" si="22"/>
        <v/>
      </c>
      <c r="V256" s="16">
        <f t="shared" si="19"/>
        <v>244</v>
      </c>
      <c r="AE256" s="16" t="str">
        <f t="shared" si="20"/>
        <v>6.2.1 Proportion of population using (a) safely managed sanitation services and (b) a hand-washing facility with soap and water
Note: Harumi: embargoed until we publish the JMP 2021 progress update on WASH in households in early June (date tbc)</v>
      </c>
    </row>
    <row r="257" spans="1:31" hidden="1" x14ac:dyDescent="0.45">
      <c r="A257" s="17"/>
      <c r="B257" s="17" t="str">
        <f t="shared" si="23"/>
        <v>6.3.1Storyline</v>
      </c>
      <c r="C257" s="14" t="s">
        <v>514</v>
      </c>
      <c r="D257" s="14">
        <v>6</v>
      </c>
      <c r="E257" s="14" t="s">
        <v>1022</v>
      </c>
      <c r="F257" s="19" t="s">
        <v>17</v>
      </c>
      <c r="G257" s="104" t="s">
        <v>1023</v>
      </c>
      <c r="H257" s="104" t="s">
        <v>1024</v>
      </c>
      <c r="I257" s="105" t="s">
        <v>782</v>
      </c>
      <c r="J257" s="106" t="s">
        <v>1025</v>
      </c>
      <c r="K257" s="107">
        <v>44299</v>
      </c>
      <c r="L257" s="105" t="s">
        <v>1026</v>
      </c>
      <c r="M257" s="108"/>
      <c r="N257" s="109"/>
      <c r="O257" s="109"/>
      <c r="P257" s="121"/>
      <c r="Q257" s="121"/>
      <c r="R257" s="20" t="s">
        <v>3533</v>
      </c>
      <c r="S257" s="20" t="str">
        <f t="shared" si="21"/>
        <v>Rick Johnston</v>
      </c>
      <c r="T257" s="20" t="str">
        <f t="shared" si="22"/>
        <v>WHO</v>
      </c>
      <c r="V257" s="16">
        <f t="shared" ref="V257:V320" si="24">LEN(AE257)</f>
        <v>130</v>
      </c>
      <c r="AE257" s="16" t="str">
        <f t="shared" si="20"/>
        <v>6.3.1 Proportion of domestic and industrial wastewater flows safely treated | Submitted by: Rick Johnston, WHO (johnstonr@who.int)</v>
      </c>
    </row>
    <row r="258" spans="1:31" hidden="1" x14ac:dyDescent="0.45">
      <c r="A258" s="17"/>
      <c r="B258" s="17" t="str">
        <f t="shared" si="23"/>
        <v>6.3.1Chart</v>
      </c>
      <c r="C258" s="14" t="s">
        <v>514</v>
      </c>
      <c r="D258" s="14">
        <v>6</v>
      </c>
      <c r="E258" s="14" t="s">
        <v>1022</v>
      </c>
      <c r="F258" s="19" t="s">
        <v>17</v>
      </c>
      <c r="G258" s="104" t="s">
        <v>1023</v>
      </c>
      <c r="H258" s="104" t="s">
        <v>1024</v>
      </c>
      <c r="I258" s="105" t="s">
        <v>785</v>
      </c>
      <c r="J258" s="106" t="s">
        <v>1025</v>
      </c>
      <c r="K258" s="107">
        <v>44257</v>
      </c>
      <c r="L258" s="105" t="s">
        <v>1026</v>
      </c>
      <c r="M258" s="108"/>
      <c r="N258" s="109"/>
      <c r="O258" s="109"/>
      <c r="P258" s="121"/>
      <c r="Q258" s="121"/>
      <c r="R258" s="20" t="s">
        <v>1027</v>
      </c>
      <c r="S258" s="20" t="str">
        <f t="shared" si="21"/>
        <v>Rick Johnston</v>
      </c>
      <c r="T258" s="20" t="str">
        <f t="shared" si="22"/>
        <v>WHO</v>
      </c>
      <c r="V258" s="16">
        <f t="shared" si="24"/>
        <v>130</v>
      </c>
      <c r="AE258" s="16" t="str">
        <f t="shared" si="20"/>
        <v>6.3.1 Proportion of domestic and industrial wastewater flows safely treated | Submitted by: Rick Johnston, WHO (johnstonr@who.int)</v>
      </c>
    </row>
    <row r="259" spans="1:31" hidden="1" x14ac:dyDescent="0.45">
      <c r="A259" s="17"/>
      <c r="B259" s="17" t="str">
        <f t="shared" si="23"/>
        <v>6.3.1Data</v>
      </c>
      <c r="C259" s="14" t="s">
        <v>514</v>
      </c>
      <c r="D259" s="14">
        <v>6</v>
      </c>
      <c r="E259" s="14" t="s">
        <v>1022</v>
      </c>
      <c r="F259" s="19" t="s">
        <v>17</v>
      </c>
      <c r="G259" s="104" t="s">
        <v>1023</v>
      </c>
      <c r="H259" s="104" t="s">
        <v>1024</v>
      </c>
      <c r="I259" s="105" t="s">
        <v>786</v>
      </c>
      <c r="J259" s="106" t="s">
        <v>1025</v>
      </c>
      <c r="K259" s="107">
        <v>44272</v>
      </c>
      <c r="L259" s="105" t="s">
        <v>1026</v>
      </c>
      <c r="M259" s="108"/>
      <c r="N259" s="109"/>
      <c r="O259" s="109"/>
      <c r="P259" s="121"/>
      <c r="Q259" s="121"/>
      <c r="R259" s="20" t="s">
        <v>3421</v>
      </c>
      <c r="S259" s="20" t="str">
        <f t="shared" si="21"/>
        <v>Rick Johnston</v>
      </c>
      <c r="T259" s="20" t="str">
        <f t="shared" si="22"/>
        <v>WHO</v>
      </c>
      <c r="V259" s="16">
        <f t="shared" si="24"/>
        <v>130</v>
      </c>
      <c r="AE259" s="16" t="str">
        <f t="shared" ref="AE259:AE322" si="25">E259&amp;IF(ISBLANK(K259), CHAR(10)&amp;"Note: "&amp;IF(ISBLANK(M259), "to follow up", M259), " | Submitted by: "&amp;S259&amp;", "&amp;T259&amp;" ("&amp;J259&amp;")"&amp;IF(ISBLANK(M259),"", CHAR(10)&amp;"Note: "&amp;M259))</f>
        <v>6.3.1 Proportion of domestic and industrial wastewater flows safely treated | Submitted by: Rick Johnston, WHO (johnstonr@who.int)</v>
      </c>
    </row>
    <row r="260" spans="1:31" hidden="1" x14ac:dyDescent="0.45">
      <c r="A260" s="17"/>
      <c r="B260" s="17" t="str">
        <f t="shared" si="23"/>
        <v>6.3.2Storyline</v>
      </c>
      <c r="C260" s="14" t="s">
        <v>521</v>
      </c>
      <c r="D260" s="14">
        <v>6</v>
      </c>
      <c r="E260" s="14" t="s">
        <v>1028</v>
      </c>
      <c r="F260" s="19" t="s">
        <v>17</v>
      </c>
      <c r="G260" s="104" t="s">
        <v>814</v>
      </c>
      <c r="H260" s="104" t="s">
        <v>1029</v>
      </c>
      <c r="I260" s="105" t="s">
        <v>782</v>
      </c>
      <c r="J260" s="106" t="s">
        <v>1030</v>
      </c>
      <c r="K260" s="107">
        <v>44256</v>
      </c>
      <c r="L260" s="105" t="s">
        <v>523</v>
      </c>
      <c r="M260" s="108"/>
      <c r="N260" s="109">
        <v>44301</v>
      </c>
      <c r="O260" s="109" t="s">
        <v>1030</v>
      </c>
      <c r="P260" s="121"/>
      <c r="Q260" s="121"/>
      <c r="R260" s="20" t="s">
        <v>3548</v>
      </c>
      <c r="S260" s="20" t="str">
        <f t="shared" si="21"/>
        <v>Dany Ghafari</v>
      </c>
      <c r="T260" s="20" t="str">
        <f t="shared" si="22"/>
        <v>UNEP</v>
      </c>
      <c r="V260" s="16">
        <f t="shared" si="24"/>
        <v>124</v>
      </c>
      <c r="AE260" s="16" t="str">
        <f t="shared" si="25"/>
        <v>6.3.2 Proportion of bodies of water with good ambient water quality | Submitted by: Dany Ghafari, UNEP (dany.ghafari@un.org)</v>
      </c>
    </row>
    <row r="261" spans="1:31" hidden="1" x14ac:dyDescent="0.45">
      <c r="A261" s="17"/>
      <c r="B261" s="17" t="str">
        <f t="shared" si="23"/>
        <v>6.3.2Chart</v>
      </c>
      <c r="C261" s="14" t="s">
        <v>521</v>
      </c>
      <c r="D261" s="14">
        <v>6</v>
      </c>
      <c r="E261" s="14" t="s">
        <v>1028</v>
      </c>
      <c r="F261" s="19" t="s">
        <v>17</v>
      </c>
      <c r="G261" s="104" t="s">
        <v>814</v>
      </c>
      <c r="H261" s="104" t="s">
        <v>1029</v>
      </c>
      <c r="I261" s="105" t="s">
        <v>785</v>
      </c>
      <c r="J261" s="106" t="s">
        <v>1030</v>
      </c>
      <c r="K261" s="107">
        <v>44256</v>
      </c>
      <c r="L261" s="105" t="s">
        <v>523</v>
      </c>
      <c r="M261" s="108"/>
      <c r="N261" s="109">
        <v>44301</v>
      </c>
      <c r="O261" s="109" t="s">
        <v>1030</v>
      </c>
      <c r="P261" s="121"/>
      <c r="Q261" s="121"/>
      <c r="R261" s="20" t="s">
        <v>3547</v>
      </c>
      <c r="S261" s="20" t="str">
        <f t="shared" si="21"/>
        <v>Dany Ghafari</v>
      </c>
      <c r="T261" s="20" t="str">
        <f t="shared" si="22"/>
        <v>UNEP</v>
      </c>
      <c r="V261" s="16">
        <f t="shared" si="24"/>
        <v>124</v>
      </c>
      <c r="AE261" s="16" t="str">
        <f t="shared" si="25"/>
        <v>6.3.2 Proportion of bodies of water with good ambient water quality | Submitted by: Dany Ghafari, UNEP (dany.ghafari@un.org)</v>
      </c>
    </row>
    <row r="262" spans="1:31" hidden="1" x14ac:dyDescent="0.45">
      <c r="A262" s="17"/>
      <c r="B262" s="17" t="str">
        <f t="shared" si="23"/>
        <v>6.3.2Data</v>
      </c>
      <c r="C262" s="14" t="s">
        <v>521</v>
      </c>
      <c r="D262" s="14">
        <v>6</v>
      </c>
      <c r="E262" s="14" t="s">
        <v>1028</v>
      </c>
      <c r="F262" s="19" t="s">
        <v>17</v>
      </c>
      <c r="G262" s="104" t="s">
        <v>814</v>
      </c>
      <c r="H262" s="104" t="s">
        <v>1029</v>
      </c>
      <c r="I262" s="105" t="s">
        <v>786</v>
      </c>
      <c r="J262" s="106" t="s">
        <v>1030</v>
      </c>
      <c r="K262" s="107"/>
      <c r="L262" s="105"/>
      <c r="M262" s="108" t="s">
        <v>3422</v>
      </c>
      <c r="N262" s="109"/>
      <c r="O262" s="109"/>
      <c r="P262" s="121"/>
      <c r="Q262" s="121"/>
      <c r="R262" s="20" t="str">
        <f>IF(ISBLANK(K262), "", CONCATENATE(LOWER(LEFT('Log table'!I262,1)),"_",C262,"_",T262,"_", TEXT(K262,"yyyy"),".",TEXT(K262,"mm"),".",TEXT(K262,"dd"),IF(OR(LEFT('Log table'!I262,1)="S",LEFT('Log table'!I262,1)="M"), ".docx", ".xlsx")))</f>
        <v/>
      </c>
      <c r="S262" s="20" t="str">
        <f t="shared" si="21"/>
        <v>Dany Ghafari</v>
      </c>
      <c r="T262" s="20" t="str">
        <f t="shared" si="22"/>
        <v>UNEP</v>
      </c>
      <c r="V262" s="16">
        <f t="shared" si="24"/>
        <v>97</v>
      </c>
      <c r="AE262" s="16" t="str">
        <f t="shared" si="25"/>
        <v>6.3.2 Proportion of bodies of water with good ambient water quality
Note: Harumi: SDMX Submisison</v>
      </c>
    </row>
    <row r="263" spans="1:31" hidden="1" x14ac:dyDescent="0.45">
      <c r="A263" s="17"/>
      <c r="B263" s="17" t="str">
        <f t="shared" si="23"/>
        <v>6.4.1Storyline</v>
      </c>
      <c r="C263" s="14" t="s">
        <v>524</v>
      </c>
      <c r="D263" s="14">
        <v>6</v>
      </c>
      <c r="E263" s="14" t="s">
        <v>1031</v>
      </c>
      <c r="F263" s="19" t="s">
        <v>9</v>
      </c>
      <c r="G263" s="104" t="s">
        <v>828</v>
      </c>
      <c r="H263" s="104" t="s">
        <v>1032</v>
      </c>
      <c r="I263" s="105" t="s">
        <v>782</v>
      </c>
      <c r="J263" s="106" t="s">
        <v>829</v>
      </c>
      <c r="K263" s="107">
        <v>44258</v>
      </c>
      <c r="L263" s="105" t="s">
        <v>526</v>
      </c>
      <c r="M263" s="108"/>
      <c r="N263" s="109">
        <v>44301</v>
      </c>
      <c r="O263" s="109" t="s">
        <v>3309</v>
      </c>
      <c r="P263" s="121"/>
      <c r="Q263" s="121"/>
      <c r="R263" s="20" t="s">
        <v>3551</v>
      </c>
      <c r="S263" s="20" t="str">
        <f t="shared" si="21"/>
        <v>Dorian Kalamvrezos Navarro</v>
      </c>
      <c r="T263" s="20" t="str">
        <f t="shared" si="22"/>
        <v>FAO</v>
      </c>
      <c r="V263" s="16">
        <f t="shared" si="24"/>
        <v>130</v>
      </c>
      <c r="AE263" s="16" t="str">
        <f t="shared" si="25"/>
        <v>6.4.1 Change in water-use efficiency over time | Submitted by: Dorian Kalamvrezos Navarro, FAO (DorianKalamvrezos.Navarro@fao.org)</v>
      </c>
    </row>
    <row r="264" spans="1:31" hidden="1" x14ac:dyDescent="0.45">
      <c r="A264" s="17"/>
      <c r="B264" s="17" t="str">
        <f t="shared" si="23"/>
        <v>6.4.1Chart</v>
      </c>
      <c r="C264" s="14" t="s">
        <v>524</v>
      </c>
      <c r="D264" s="14">
        <v>6</v>
      </c>
      <c r="E264" s="14" t="s">
        <v>1031</v>
      </c>
      <c r="F264" s="19" t="s">
        <v>9</v>
      </c>
      <c r="G264" s="104" t="s">
        <v>828</v>
      </c>
      <c r="H264" s="104" t="s">
        <v>1032</v>
      </c>
      <c r="I264" s="105" t="s">
        <v>785</v>
      </c>
      <c r="J264" s="106" t="s">
        <v>829</v>
      </c>
      <c r="K264" s="107">
        <v>44258</v>
      </c>
      <c r="L264" s="105" t="s">
        <v>526</v>
      </c>
      <c r="M264" s="108"/>
      <c r="N264" s="109">
        <v>44305</v>
      </c>
      <c r="O264" s="125" t="s">
        <v>3258</v>
      </c>
      <c r="P264" s="121"/>
      <c r="Q264" s="121"/>
      <c r="R264" s="20" t="str">
        <f>IF(ISBLANK(K264), "", CONCATENATE(LOWER(LEFT('Log table'!I264,1)),"_",C264,"_",T264,"_", TEXT(K264,"yyyy"),".",TEXT(K264,"mm"),".",TEXT(K264,"dd"),IF(OR(LEFT('Log table'!I264,1)="S",LEFT('Log table'!I264,1)="M"), ".docx", ".xlsx")))</f>
        <v>c_6.4.1_FAO_2021.03.03.xlsx</v>
      </c>
      <c r="S264" s="20" t="str">
        <f t="shared" ref="S264:S327" si="26">IF(ISBLANK($J264),"",IFERROR(VLOOKUP($J264,sender,3,FALSE),"new?"))</f>
        <v>Dorian Kalamvrezos Navarro</v>
      </c>
      <c r="T264" s="20" t="str">
        <f t="shared" ref="T264:T327" si="27">IF(ISBLANK($J264),"",IFERROR(VLOOKUP($J264,sender,5,FALSE),"new?"))</f>
        <v>FAO</v>
      </c>
      <c r="V264" s="16">
        <f t="shared" si="24"/>
        <v>130</v>
      </c>
      <c r="AE264" s="16" t="str">
        <f t="shared" si="25"/>
        <v>6.4.1 Change in water-use efficiency over time | Submitted by: Dorian Kalamvrezos Navarro, FAO (DorianKalamvrezos.Navarro@fao.org)</v>
      </c>
    </row>
    <row r="265" spans="1:31" hidden="1" x14ac:dyDescent="0.45">
      <c r="A265" s="17"/>
      <c r="B265" s="17" t="str">
        <f t="shared" si="23"/>
        <v>6.4.1Data</v>
      </c>
      <c r="C265" s="14" t="s">
        <v>524</v>
      </c>
      <c r="D265" s="14">
        <v>6</v>
      </c>
      <c r="E265" s="14" t="s">
        <v>1031</v>
      </c>
      <c r="F265" s="19" t="s">
        <v>9</v>
      </c>
      <c r="G265" s="104" t="s">
        <v>828</v>
      </c>
      <c r="H265" s="104" t="s">
        <v>1032</v>
      </c>
      <c r="I265" s="105" t="s">
        <v>786</v>
      </c>
      <c r="J265" s="106" t="s">
        <v>829</v>
      </c>
      <c r="K265" s="107">
        <v>44266</v>
      </c>
      <c r="L265" s="105" t="s">
        <v>526</v>
      </c>
      <c r="M265" s="108"/>
      <c r="N265" s="109"/>
      <c r="O265" s="109"/>
      <c r="P265" s="121"/>
      <c r="Q265" s="121"/>
      <c r="R265" s="20" t="str">
        <f>IF(ISBLANK(K265), "", CONCATENATE(LOWER(LEFT('Log table'!I265,1)),"_",C265,"_",T265,"_", TEXT(K265,"yyyy"),".",TEXT(K265,"mm"),".",TEXT(K265,"dd"),IF(OR(LEFT('Log table'!I265,1)="S",LEFT('Log table'!I265,1)="M"), ".docx", ".xlsx")))</f>
        <v>d_6.4.1_FAO_2021.03.11.xlsx</v>
      </c>
      <c r="S265" s="20" t="str">
        <f t="shared" si="26"/>
        <v>Dorian Kalamvrezos Navarro</v>
      </c>
      <c r="T265" s="20" t="str">
        <f t="shared" si="27"/>
        <v>FAO</v>
      </c>
      <c r="V265" s="16">
        <f t="shared" si="24"/>
        <v>130</v>
      </c>
      <c r="AE265" s="16" t="str">
        <f t="shared" si="25"/>
        <v>6.4.1 Change in water-use efficiency over time | Submitted by: Dorian Kalamvrezos Navarro, FAO (DorianKalamvrezos.Navarro@fao.org)</v>
      </c>
    </row>
    <row r="266" spans="1:31" hidden="1" x14ac:dyDescent="0.45">
      <c r="A266" s="17"/>
      <c r="B266" s="17" t="str">
        <f t="shared" si="23"/>
        <v>6.4.2Storyline</v>
      </c>
      <c r="C266" s="14" t="s">
        <v>528</v>
      </c>
      <c r="D266" s="14">
        <v>6</v>
      </c>
      <c r="E266" s="14" t="s">
        <v>1033</v>
      </c>
      <c r="F266" s="19" t="s">
        <v>9</v>
      </c>
      <c r="G266" s="104" t="s">
        <v>828</v>
      </c>
      <c r="H266" s="104" t="s">
        <v>1032</v>
      </c>
      <c r="I266" s="105" t="s">
        <v>782</v>
      </c>
      <c r="J266" s="106" t="s">
        <v>829</v>
      </c>
      <c r="K266" s="107">
        <v>44258</v>
      </c>
      <c r="L266" s="105" t="s">
        <v>529</v>
      </c>
      <c r="M266" s="108"/>
      <c r="N266" s="109">
        <v>44301</v>
      </c>
      <c r="O266" s="109" t="s">
        <v>3309</v>
      </c>
      <c r="P266" s="121"/>
      <c r="Q266" s="121"/>
      <c r="R266" s="20" t="s">
        <v>3552</v>
      </c>
      <c r="S266" s="20" t="str">
        <f t="shared" si="26"/>
        <v>Dorian Kalamvrezos Navarro</v>
      </c>
      <c r="T266" s="20" t="str">
        <f t="shared" si="27"/>
        <v>FAO</v>
      </c>
      <c r="V266" s="16">
        <f t="shared" si="24"/>
        <v>184</v>
      </c>
      <c r="AE266" s="16" t="str">
        <f t="shared" si="25"/>
        <v>6.4.2 Level of water stress: freshwater withdrawal as a proportion of available freshwater resources | Submitted by: Dorian Kalamvrezos Navarro, FAO (DorianKalamvrezos.Navarro@fao.org)</v>
      </c>
    </row>
    <row r="267" spans="1:31" hidden="1" x14ac:dyDescent="0.45">
      <c r="A267" s="17"/>
      <c r="B267" s="17" t="str">
        <f t="shared" si="23"/>
        <v>6.4.2Chart</v>
      </c>
      <c r="C267" s="14" t="s">
        <v>528</v>
      </c>
      <c r="D267" s="14">
        <v>6</v>
      </c>
      <c r="E267" s="14" t="s">
        <v>1033</v>
      </c>
      <c r="F267" s="19" t="s">
        <v>9</v>
      </c>
      <c r="G267" s="104" t="s">
        <v>828</v>
      </c>
      <c r="H267" s="104" t="s">
        <v>1032</v>
      </c>
      <c r="I267" s="105" t="s">
        <v>785</v>
      </c>
      <c r="J267" s="106" t="s">
        <v>829</v>
      </c>
      <c r="K267" s="107">
        <v>44258</v>
      </c>
      <c r="L267" s="105" t="s">
        <v>529</v>
      </c>
      <c r="M267" s="108"/>
      <c r="N267" s="109">
        <v>44305</v>
      </c>
      <c r="O267" s="125" t="s">
        <v>3258</v>
      </c>
      <c r="P267" s="121"/>
      <c r="Q267" s="121"/>
      <c r="R267" s="20" t="str">
        <f>IF(ISBLANK(K267), "", CONCATENATE(LOWER(LEFT('Log table'!I267,1)),"_",C267,"_",T267,"_", TEXT(K267,"yyyy"),".",TEXT(K267,"mm"),".",TEXT(K267,"dd"),IF(OR(LEFT('Log table'!I267,1)="S",LEFT('Log table'!I267,1)="M"), ".docx", ".xlsx")))</f>
        <v>c_6.4.2_FAO_2021.03.03.xlsx</v>
      </c>
      <c r="S267" s="20" t="str">
        <f t="shared" si="26"/>
        <v>Dorian Kalamvrezos Navarro</v>
      </c>
      <c r="T267" s="20" t="str">
        <f t="shared" si="27"/>
        <v>FAO</v>
      </c>
      <c r="V267" s="16">
        <f t="shared" si="24"/>
        <v>184</v>
      </c>
      <c r="AE267" s="16" t="str">
        <f t="shared" si="25"/>
        <v>6.4.2 Level of water stress: freshwater withdrawal as a proportion of available freshwater resources | Submitted by: Dorian Kalamvrezos Navarro, FAO (DorianKalamvrezos.Navarro@fao.org)</v>
      </c>
    </row>
    <row r="268" spans="1:31" hidden="1" x14ac:dyDescent="0.45">
      <c r="A268" s="17"/>
      <c r="B268" s="17" t="str">
        <f t="shared" si="23"/>
        <v>6.4.2Data</v>
      </c>
      <c r="C268" s="14" t="s">
        <v>528</v>
      </c>
      <c r="D268" s="14">
        <v>6</v>
      </c>
      <c r="E268" s="14" t="s">
        <v>1033</v>
      </c>
      <c r="F268" s="19" t="s">
        <v>9</v>
      </c>
      <c r="G268" s="104" t="s">
        <v>828</v>
      </c>
      <c r="H268" s="104" t="s">
        <v>1032</v>
      </c>
      <c r="I268" s="105" t="s">
        <v>786</v>
      </c>
      <c r="J268" s="106" t="s">
        <v>829</v>
      </c>
      <c r="K268" s="107">
        <v>44266</v>
      </c>
      <c r="L268" s="105" t="s">
        <v>526</v>
      </c>
      <c r="M268" s="108"/>
      <c r="N268" s="109"/>
      <c r="O268" s="109"/>
      <c r="P268" s="121"/>
      <c r="Q268" s="121"/>
      <c r="R268" s="20" t="str">
        <f>IF(ISBLANK(K268), "", CONCATENATE(LOWER(LEFT('Log table'!I268,1)),"_",C268,"_",T268,"_", TEXT(K268,"yyyy"),".",TEXT(K268,"mm"),".",TEXT(K268,"dd"),IF(OR(LEFT('Log table'!I268,1)="S",LEFT('Log table'!I268,1)="M"), ".docx", ".xlsx")))</f>
        <v>d_6.4.2_FAO_2021.03.11.xlsx</v>
      </c>
      <c r="S268" s="20" t="str">
        <f t="shared" si="26"/>
        <v>Dorian Kalamvrezos Navarro</v>
      </c>
      <c r="T268" s="20" t="str">
        <f t="shared" si="27"/>
        <v>FAO</v>
      </c>
      <c r="V268" s="16">
        <f t="shared" si="24"/>
        <v>184</v>
      </c>
      <c r="AE268" s="16" t="str">
        <f t="shared" si="25"/>
        <v>6.4.2 Level of water stress: freshwater withdrawal as a proportion of available freshwater resources | Submitted by: Dorian Kalamvrezos Navarro, FAO (DorianKalamvrezos.Navarro@fao.org)</v>
      </c>
    </row>
    <row r="269" spans="1:31" hidden="1" x14ac:dyDescent="0.45">
      <c r="A269" s="17"/>
      <c r="B269" s="17" t="str">
        <f t="shared" si="23"/>
        <v>6.5.1Storyline</v>
      </c>
      <c r="C269" s="14" t="s">
        <v>530</v>
      </c>
      <c r="D269" s="14">
        <v>6</v>
      </c>
      <c r="E269" s="14" t="s">
        <v>1034</v>
      </c>
      <c r="F269" s="19" t="s">
        <v>9</v>
      </c>
      <c r="G269" s="104" t="s">
        <v>814</v>
      </c>
      <c r="H269" s="104" t="s">
        <v>1035</v>
      </c>
      <c r="I269" s="105" t="s">
        <v>782</v>
      </c>
      <c r="J269" s="106" t="s">
        <v>1030</v>
      </c>
      <c r="K269" s="107">
        <v>44256</v>
      </c>
      <c r="L269" s="105" t="s">
        <v>532</v>
      </c>
      <c r="M269" s="108"/>
      <c r="N269" s="109"/>
      <c r="O269" s="109"/>
      <c r="P269" s="121"/>
      <c r="Q269" s="121"/>
      <c r="R269" s="20" t="str">
        <f>IF(ISBLANK(K269), "", CONCATENATE(LOWER(LEFT('Log table'!I269,1)),"_",C269,"_",T269,"_", TEXT(K269,"yyyy"),".",TEXT(K269,"mm"),".",TEXT(K269,"dd"),IF(OR(LEFT('Log table'!I269,1)="S",LEFT('Log table'!I269,1)="M"), ".docx", ".xlsx")))</f>
        <v>s_6.5.1_UNEP_2021.03.01.docx</v>
      </c>
      <c r="S269" s="20" t="str">
        <f t="shared" si="26"/>
        <v>Dany Ghafari</v>
      </c>
      <c r="T269" s="20" t="str">
        <f t="shared" si="27"/>
        <v>UNEP</v>
      </c>
      <c r="V269" s="16">
        <f t="shared" si="24"/>
        <v>110</v>
      </c>
      <c r="AE269" s="16" t="str">
        <f t="shared" si="25"/>
        <v>6.5.1 Degree of integrated water resources management | Submitted by: Dany Ghafari, UNEP (dany.ghafari@un.org)</v>
      </c>
    </row>
    <row r="270" spans="1:31" hidden="1" x14ac:dyDescent="0.45">
      <c r="A270" s="17"/>
      <c r="B270" s="17" t="str">
        <f t="shared" si="23"/>
        <v>6.5.1Chart</v>
      </c>
      <c r="C270" s="14" t="s">
        <v>530</v>
      </c>
      <c r="D270" s="14">
        <v>6</v>
      </c>
      <c r="E270" s="14" t="s">
        <v>1034</v>
      </c>
      <c r="F270" s="19" t="s">
        <v>9</v>
      </c>
      <c r="G270" s="104" t="s">
        <v>814</v>
      </c>
      <c r="H270" s="104" t="s">
        <v>1035</v>
      </c>
      <c r="I270" s="105" t="s">
        <v>785</v>
      </c>
      <c r="J270" s="106" t="s">
        <v>1030</v>
      </c>
      <c r="K270" s="107">
        <v>44256</v>
      </c>
      <c r="L270" s="105" t="s">
        <v>532</v>
      </c>
      <c r="M270" s="108"/>
      <c r="N270" s="109"/>
      <c r="O270" s="109"/>
      <c r="P270" s="121"/>
      <c r="Q270" s="121"/>
      <c r="R270" s="20" t="str">
        <f>IF(ISBLANK(K270), "", CONCATENATE(LOWER(LEFT('Log table'!I270,1)),"_",C270,"_",T270,"_", TEXT(K270,"yyyy"),".",TEXT(K270,"mm"),".",TEXT(K270,"dd"),IF(OR(LEFT('Log table'!I270,1)="S",LEFT('Log table'!I270,1)="M"), ".docx", ".xlsx")))</f>
        <v>c_6.5.1_UNEP_2021.03.01.xlsx</v>
      </c>
      <c r="S270" s="20" t="str">
        <f t="shared" si="26"/>
        <v>Dany Ghafari</v>
      </c>
      <c r="T270" s="20" t="str">
        <f t="shared" si="27"/>
        <v>UNEP</v>
      </c>
      <c r="V270" s="16">
        <f t="shared" si="24"/>
        <v>110</v>
      </c>
      <c r="AE270" s="16" t="str">
        <f t="shared" si="25"/>
        <v>6.5.1 Degree of integrated water resources management | Submitted by: Dany Ghafari, UNEP (dany.ghafari@un.org)</v>
      </c>
    </row>
    <row r="271" spans="1:31" hidden="1" x14ac:dyDescent="0.45">
      <c r="A271" s="17"/>
      <c r="B271" s="17" t="str">
        <f t="shared" si="23"/>
        <v>6.5.1Data</v>
      </c>
      <c r="C271" s="14" t="s">
        <v>530</v>
      </c>
      <c r="D271" s="14">
        <v>6</v>
      </c>
      <c r="E271" s="14" t="s">
        <v>1034</v>
      </c>
      <c r="F271" s="19" t="s">
        <v>9</v>
      </c>
      <c r="G271" s="104" t="s">
        <v>814</v>
      </c>
      <c r="H271" s="104" t="s">
        <v>1035</v>
      </c>
      <c r="I271" s="105" t="s">
        <v>786</v>
      </c>
      <c r="J271" s="106" t="s">
        <v>1030</v>
      </c>
      <c r="K271" s="107">
        <v>44242</v>
      </c>
      <c r="L271" s="105" t="s">
        <v>532</v>
      </c>
      <c r="M271" s="108" t="s">
        <v>3422</v>
      </c>
      <c r="N271" s="109"/>
      <c r="O271" s="109"/>
      <c r="P271" s="121"/>
      <c r="Q271" s="121"/>
      <c r="R271" s="20" t="str">
        <f>IF(ISBLANK(K271), "", CONCATENATE(LOWER(LEFT('Log table'!I271,1)),"_",C271,"_",T271,"_", TEXT(K271,"yyyy"),".",TEXT(K271,"mm"),".",TEXT(K271,"dd"),IF(OR(LEFT('Log table'!I271,1)="S",LEFT('Log table'!I271,1)="M"), ".docx", ".xlsx")))</f>
        <v>d_6.5.1_UNEP_2021.02.15.xlsx</v>
      </c>
      <c r="S271" s="20" t="str">
        <f t="shared" si="26"/>
        <v>Dany Ghafari</v>
      </c>
      <c r="T271" s="20" t="str">
        <f t="shared" si="27"/>
        <v>UNEP</v>
      </c>
      <c r="V271" s="16">
        <f t="shared" si="24"/>
        <v>140</v>
      </c>
      <c r="AE271" s="16" t="str">
        <f t="shared" si="25"/>
        <v>6.5.1 Degree of integrated water resources management | Submitted by: Dany Ghafari, UNEP (dany.ghafari@un.org)
Note: Harumi: SDMX Submisison</v>
      </c>
    </row>
    <row r="272" spans="1:31" hidden="1" x14ac:dyDescent="0.45">
      <c r="A272" s="17"/>
      <c r="B272" s="17" t="str">
        <f t="shared" si="23"/>
        <v>6.5.2Storyline</v>
      </c>
      <c r="C272" s="14" t="s">
        <v>533</v>
      </c>
      <c r="D272" s="14">
        <v>6</v>
      </c>
      <c r="E272" s="14" t="s">
        <v>1036</v>
      </c>
      <c r="F272" s="19" t="s">
        <v>9</v>
      </c>
      <c r="G272" s="104" t="s">
        <v>1037</v>
      </c>
      <c r="H272" s="104" t="s">
        <v>68</v>
      </c>
      <c r="I272" s="105" t="s">
        <v>782</v>
      </c>
      <c r="J272" s="106" t="s">
        <v>1038</v>
      </c>
      <c r="K272" s="107">
        <v>44257</v>
      </c>
      <c r="L272" s="105" t="s">
        <v>535</v>
      </c>
      <c r="M272" s="108"/>
      <c r="N272" s="109">
        <v>44302</v>
      </c>
      <c r="O272" s="109" t="s">
        <v>1038</v>
      </c>
      <c r="P272" s="121"/>
      <c r="Q272" s="121"/>
      <c r="R272" s="20" t="s">
        <v>3565</v>
      </c>
      <c r="S272" s="20" t="str">
        <f t="shared" si="26"/>
        <v>Sarah Tiefenauer-Linardon</v>
      </c>
      <c r="T272" s="20" t="str">
        <f t="shared" si="27"/>
        <v>UNECE</v>
      </c>
      <c r="V272" s="16">
        <f t="shared" si="24"/>
        <v>182</v>
      </c>
      <c r="AE272" s="16" t="str">
        <f t="shared" si="25"/>
        <v>6.5.2 Proportion of transboundary basin area with an operational arrangement for water cooperation | Submitted by: Sarah Tiefenauer-Linardon, UNECE (sarah.tiefenauer-linardon@un.org)</v>
      </c>
    </row>
    <row r="273" spans="1:31" hidden="1" x14ac:dyDescent="0.45">
      <c r="A273" s="17"/>
      <c r="B273" s="17" t="str">
        <f t="shared" si="23"/>
        <v>6.5.2Chart</v>
      </c>
      <c r="C273" s="14" t="s">
        <v>533</v>
      </c>
      <c r="D273" s="14">
        <v>6</v>
      </c>
      <c r="E273" s="14" t="s">
        <v>1036</v>
      </c>
      <c r="F273" s="19" t="s">
        <v>9</v>
      </c>
      <c r="G273" s="104" t="s">
        <v>1037</v>
      </c>
      <c r="H273" s="104" t="s">
        <v>68</v>
      </c>
      <c r="I273" s="105" t="s">
        <v>785</v>
      </c>
      <c r="J273" s="106" t="s">
        <v>1038</v>
      </c>
      <c r="K273" s="107">
        <v>44257</v>
      </c>
      <c r="L273" s="105" t="s">
        <v>535</v>
      </c>
      <c r="M273" s="108"/>
      <c r="N273" s="109"/>
      <c r="O273" s="109"/>
      <c r="P273" s="121"/>
      <c r="Q273" s="121"/>
      <c r="R273" s="20" t="str">
        <f>IF(ISBLANK(K273), "", CONCATENATE(LOWER(LEFT('Log table'!I273,1)),"_",C273,"_",T273,"_", TEXT(K273,"yyyy"),".",TEXT(K273,"mm"),".",TEXT(K273,"dd"),IF(OR(LEFT('Log table'!I273,1)="S",LEFT('Log table'!I273,1)="M"), ".docx", ".xlsx")))</f>
        <v>c_6.5.2_UNECE_2021.03.02.xlsx</v>
      </c>
      <c r="S273" s="20" t="str">
        <f t="shared" si="26"/>
        <v>Sarah Tiefenauer-Linardon</v>
      </c>
      <c r="T273" s="20" t="str">
        <f t="shared" si="27"/>
        <v>UNECE</v>
      </c>
      <c r="V273" s="16">
        <f t="shared" si="24"/>
        <v>182</v>
      </c>
      <c r="AE273" s="16" t="str">
        <f t="shared" si="25"/>
        <v>6.5.2 Proportion of transboundary basin area with an operational arrangement for water cooperation | Submitted by: Sarah Tiefenauer-Linardon, UNECE (sarah.tiefenauer-linardon@un.org)</v>
      </c>
    </row>
    <row r="274" spans="1:31" hidden="1" x14ac:dyDescent="0.45">
      <c r="A274" s="17"/>
      <c r="B274" s="17" t="str">
        <f t="shared" si="23"/>
        <v>6.5.2Data</v>
      </c>
      <c r="C274" s="14" t="s">
        <v>533</v>
      </c>
      <c r="D274" s="14">
        <v>6</v>
      </c>
      <c r="E274" s="14" t="s">
        <v>1036</v>
      </c>
      <c r="F274" s="19" t="s">
        <v>9</v>
      </c>
      <c r="G274" s="104" t="s">
        <v>1037</v>
      </c>
      <c r="H274" s="104" t="s">
        <v>68</v>
      </c>
      <c r="I274" s="105" t="s">
        <v>786</v>
      </c>
      <c r="J274" s="106" t="s">
        <v>1038</v>
      </c>
      <c r="K274" s="107">
        <v>44256</v>
      </c>
      <c r="L274" s="105" t="s">
        <v>535</v>
      </c>
      <c r="M274" s="108"/>
      <c r="N274" s="109"/>
      <c r="O274" s="109"/>
      <c r="P274" s="121"/>
      <c r="Q274" s="121"/>
      <c r="R274" s="20" t="s">
        <v>3423</v>
      </c>
      <c r="S274" s="20" t="str">
        <f t="shared" si="26"/>
        <v>Sarah Tiefenauer-Linardon</v>
      </c>
      <c r="T274" s="20" t="str">
        <f t="shared" si="27"/>
        <v>UNECE</v>
      </c>
      <c r="V274" s="16">
        <f t="shared" si="24"/>
        <v>182</v>
      </c>
      <c r="AE274" s="16" t="str">
        <f t="shared" si="25"/>
        <v>6.5.2 Proportion of transboundary basin area with an operational arrangement for water cooperation | Submitted by: Sarah Tiefenauer-Linardon, UNECE (sarah.tiefenauer-linardon@un.org)</v>
      </c>
    </row>
    <row r="275" spans="1:31" hidden="1" x14ac:dyDescent="0.45">
      <c r="A275" s="17"/>
      <c r="B275" s="17" t="str">
        <f t="shared" si="23"/>
        <v>6.6.1Storyline</v>
      </c>
      <c r="C275" s="14" t="s">
        <v>536</v>
      </c>
      <c r="D275" s="14">
        <v>6</v>
      </c>
      <c r="E275" s="14" t="s">
        <v>1039</v>
      </c>
      <c r="F275" s="19" t="s">
        <v>9</v>
      </c>
      <c r="G275" s="104" t="s">
        <v>1040</v>
      </c>
      <c r="H275" s="104" t="s">
        <v>1041</v>
      </c>
      <c r="I275" s="105" t="s">
        <v>782</v>
      </c>
      <c r="J275" s="106" t="s">
        <v>1030</v>
      </c>
      <c r="K275" s="107">
        <v>44256</v>
      </c>
      <c r="L275" s="105" t="s">
        <v>539</v>
      </c>
      <c r="M275" s="108"/>
      <c r="N275" s="109">
        <v>44305</v>
      </c>
      <c r="O275" s="109" t="s">
        <v>1030</v>
      </c>
      <c r="P275" s="121"/>
      <c r="Q275" s="121"/>
      <c r="R275" s="20" t="s">
        <v>3566</v>
      </c>
      <c r="S275" s="20" t="str">
        <f t="shared" si="26"/>
        <v>Dany Ghafari</v>
      </c>
      <c r="T275" s="20" t="str">
        <f t="shared" si="27"/>
        <v>UNEP</v>
      </c>
      <c r="V275" s="16">
        <f t="shared" si="24"/>
        <v>121</v>
      </c>
      <c r="AE275" s="16" t="str">
        <f t="shared" si="25"/>
        <v>6.6.1 Change in the extent of water-related ecosystems over time | Submitted by: Dany Ghafari, UNEP (dany.ghafari@un.org)</v>
      </c>
    </row>
    <row r="276" spans="1:31" hidden="1" x14ac:dyDescent="0.45">
      <c r="A276" s="17"/>
      <c r="B276" s="17" t="str">
        <f t="shared" si="23"/>
        <v>6.6.1Chart</v>
      </c>
      <c r="C276" s="14" t="s">
        <v>536</v>
      </c>
      <c r="D276" s="14">
        <v>6</v>
      </c>
      <c r="E276" s="14" t="s">
        <v>1039</v>
      </c>
      <c r="F276" s="19" t="s">
        <v>9</v>
      </c>
      <c r="G276" s="104" t="s">
        <v>1040</v>
      </c>
      <c r="H276" s="104" t="s">
        <v>1041</v>
      </c>
      <c r="I276" s="105" t="s">
        <v>785</v>
      </c>
      <c r="J276" s="106" t="s">
        <v>1030</v>
      </c>
      <c r="K276" s="107">
        <v>44256</v>
      </c>
      <c r="L276" s="105" t="s">
        <v>539</v>
      </c>
      <c r="M276" s="108"/>
      <c r="N276" s="109">
        <v>44305</v>
      </c>
      <c r="O276" s="109" t="s">
        <v>1030</v>
      </c>
      <c r="P276" s="121"/>
      <c r="Q276" s="121"/>
      <c r="R276" s="20" t="s">
        <v>3567</v>
      </c>
      <c r="S276" s="20" t="str">
        <f t="shared" si="26"/>
        <v>Dany Ghafari</v>
      </c>
      <c r="T276" s="20" t="str">
        <f t="shared" si="27"/>
        <v>UNEP</v>
      </c>
      <c r="V276" s="16">
        <f t="shared" si="24"/>
        <v>121</v>
      </c>
      <c r="AE276" s="16" t="str">
        <f t="shared" si="25"/>
        <v>6.6.1 Change in the extent of water-related ecosystems over time | Submitted by: Dany Ghafari, UNEP (dany.ghafari@un.org)</v>
      </c>
    </row>
    <row r="277" spans="1:31" hidden="1" x14ac:dyDescent="0.45">
      <c r="A277" s="17"/>
      <c r="B277" s="17" t="str">
        <f t="shared" si="23"/>
        <v>6.6.1Data</v>
      </c>
      <c r="C277" s="14" t="s">
        <v>536</v>
      </c>
      <c r="D277" s="14">
        <v>6</v>
      </c>
      <c r="E277" s="14" t="s">
        <v>1039</v>
      </c>
      <c r="F277" s="19" t="s">
        <v>9</v>
      </c>
      <c r="G277" s="104" t="s">
        <v>1040</v>
      </c>
      <c r="H277" s="104" t="s">
        <v>1041</v>
      </c>
      <c r="I277" s="105" t="s">
        <v>786</v>
      </c>
      <c r="J277" s="106" t="s">
        <v>1030</v>
      </c>
      <c r="K277" s="107">
        <v>44243</v>
      </c>
      <c r="L277" s="105" t="s">
        <v>539</v>
      </c>
      <c r="M277" s="108"/>
      <c r="N277" s="109"/>
      <c r="O277" s="109"/>
      <c r="P277" s="121"/>
      <c r="Q277" s="121"/>
      <c r="R277" s="20" t="str">
        <f>IF(ISBLANK(K277), "", CONCATENATE(LOWER(LEFT('Log table'!I277,1)),"_",C277,"_",T277,"_", TEXT(K277,"yyyy"),".",TEXT(K277,"mm"),".",TEXT(K277,"dd"),IF(OR(LEFT('Log table'!I277,1)="S",LEFT('Log table'!I277,1)="M"), ".docx", ".xlsx")))</f>
        <v>d_6.6.1_UNEP_2021.02.16.xlsx</v>
      </c>
      <c r="S277" s="20" t="str">
        <f t="shared" si="26"/>
        <v>Dany Ghafari</v>
      </c>
      <c r="T277" s="20" t="str">
        <f t="shared" si="27"/>
        <v>UNEP</v>
      </c>
      <c r="V277" s="16">
        <f t="shared" si="24"/>
        <v>121</v>
      </c>
      <c r="AE277" s="16" t="str">
        <f t="shared" si="25"/>
        <v>6.6.1 Change in the extent of water-related ecosystems over time | Submitted by: Dany Ghafari, UNEP (dany.ghafari@un.org)</v>
      </c>
    </row>
    <row r="278" spans="1:31" hidden="1" x14ac:dyDescent="0.45">
      <c r="A278" s="17"/>
      <c r="B278" s="17" t="str">
        <f t="shared" si="23"/>
        <v>6.a.1Storyline</v>
      </c>
      <c r="C278" s="14" t="s">
        <v>541</v>
      </c>
      <c r="D278" s="14">
        <v>6</v>
      </c>
      <c r="E278" s="14" t="s">
        <v>1042</v>
      </c>
      <c r="F278" s="19" t="s">
        <v>9</v>
      </c>
      <c r="G278" s="104" t="s">
        <v>1043</v>
      </c>
      <c r="H278" s="104" t="s">
        <v>1044</v>
      </c>
      <c r="I278" s="105" t="s">
        <v>782</v>
      </c>
      <c r="J278" s="106" t="s">
        <v>1045</v>
      </c>
      <c r="K278" s="107">
        <v>44315</v>
      </c>
      <c r="L278" s="105" t="s">
        <v>544</v>
      </c>
      <c r="M278" s="108"/>
      <c r="N278" s="109">
        <v>44301</v>
      </c>
      <c r="O278" s="109" t="s">
        <v>1045</v>
      </c>
      <c r="P278" s="121"/>
      <c r="Q278" s="121"/>
      <c r="R278" s="20" t="s">
        <v>3544</v>
      </c>
      <c r="S278" s="20" t="str">
        <f t="shared" si="26"/>
        <v>Marina Takane</v>
      </c>
      <c r="T278" s="20" t="str">
        <f t="shared" si="27"/>
        <v>WHO</v>
      </c>
      <c r="V278" s="16">
        <f t="shared" si="24"/>
        <v>185</v>
      </c>
      <c r="AE278" s="16" t="str">
        <f t="shared" si="25"/>
        <v>6.a.1 Amount of water- and sanitation-related official development assistance that is part of a government-coordinated spending plan | Submitted by: Marina Takane, WHO (takanem@who.int)</v>
      </c>
    </row>
    <row r="279" spans="1:31" hidden="1" x14ac:dyDescent="0.45">
      <c r="A279" s="17"/>
      <c r="B279" s="17" t="str">
        <f t="shared" si="23"/>
        <v>6.a.1Chart</v>
      </c>
      <c r="C279" s="14" t="s">
        <v>541</v>
      </c>
      <c r="D279" s="14">
        <v>6</v>
      </c>
      <c r="E279" s="14" t="s">
        <v>1042</v>
      </c>
      <c r="F279" s="19" t="s">
        <v>9</v>
      </c>
      <c r="G279" s="104" t="s">
        <v>1043</v>
      </c>
      <c r="H279" s="104" t="s">
        <v>1044</v>
      </c>
      <c r="I279" s="105" t="s">
        <v>785</v>
      </c>
      <c r="J279" s="106" t="s">
        <v>1045</v>
      </c>
      <c r="K279" s="107">
        <v>44263</v>
      </c>
      <c r="L279" s="105" t="s">
        <v>544</v>
      </c>
      <c r="M279" s="108"/>
      <c r="N279" s="109"/>
      <c r="O279" s="109"/>
      <c r="P279" s="121"/>
      <c r="Q279" s="121"/>
      <c r="R279" s="20" t="s">
        <v>3546</v>
      </c>
      <c r="S279" s="20" t="str">
        <f t="shared" si="26"/>
        <v>Marina Takane</v>
      </c>
      <c r="T279" s="20" t="str">
        <f t="shared" si="27"/>
        <v>WHO</v>
      </c>
      <c r="V279" s="16">
        <f t="shared" si="24"/>
        <v>185</v>
      </c>
      <c r="AE279" s="16" t="str">
        <f t="shared" si="25"/>
        <v>6.a.1 Amount of water- and sanitation-related official development assistance that is part of a government-coordinated spending plan | Submitted by: Marina Takane, WHO (takanem@who.int)</v>
      </c>
    </row>
    <row r="280" spans="1:31" hidden="1" x14ac:dyDescent="0.45">
      <c r="A280" s="17"/>
      <c r="B280" s="17" t="str">
        <f t="shared" si="23"/>
        <v>6.a.1Data</v>
      </c>
      <c r="C280" s="14" t="s">
        <v>541</v>
      </c>
      <c r="D280" s="14">
        <v>6</v>
      </c>
      <c r="E280" s="14" t="s">
        <v>1042</v>
      </c>
      <c r="F280" s="19" t="s">
        <v>9</v>
      </c>
      <c r="G280" s="104" t="s">
        <v>1043</v>
      </c>
      <c r="H280" s="104" t="s">
        <v>1044</v>
      </c>
      <c r="I280" s="105" t="s">
        <v>786</v>
      </c>
      <c r="J280" s="106" t="s">
        <v>819</v>
      </c>
      <c r="K280" s="107">
        <v>44313</v>
      </c>
      <c r="L280" s="105"/>
      <c r="M280" s="108" t="s">
        <v>3424</v>
      </c>
      <c r="N280" s="109"/>
      <c r="O280" s="109"/>
      <c r="P280" s="121"/>
      <c r="Q280" s="121"/>
      <c r="R280" s="20" t="str">
        <f>IF(ISBLANK(K280), "", CONCATENATE(LOWER(LEFT('Log table'!I280,1)),"_",C280,"_",T280,"_", TEXT(K280,"yyyy"),".",TEXT(K280,"mm"),".",TEXT(K280,"dd"),IF(OR(LEFT('Log table'!I280,1)="S",LEFT('Log table'!I280,1)="M"), ".docx", ".xlsx")))</f>
        <v>d_6.a.1_OECD_2021.04.27.xlsx</v>
      </c>
      <c r="S280" s="20" t="str">
        <f t="shared" si="26"/>
        <v>Yasmin Ahmad</v>
      </c>
      <c r="T280" s="20" t="str">
        <f t="shared" si="27"/>
        <v>OECD</v>
      </c>
      <c r="V280" s="16">
        <f t="shared" si="24"/>
        <v>311</v>
      </c>
      <c r="AE280" s="16" t="str">
        <f t="shared" si="25"/>
        <v>6.a.1 Amount of water- and sanitation-related official development assistance that is part of a government-coordinated spending plan | Submitted by: Yasmin Ahmad, OECD (Yasmin.AHMAD@oecd.org)
Note: we expect to update the numbers and figure for the storyline in April once the OECD CRS database has been updated</v>
      </c>
    </row>
    <row r="281" spans="1:31" hidden="1" x14ac:dyDescent="0.45">
      <c r="A281" s="17"/>
      <c r="B281" s="17" t="str">
        <f t="shared" si="23"/>
        <v>6.b.1Storyline</v>
      </c>
      <c r="C281" s="14" t="s">
        <v>545</v>
      </c>
      <c r="D281" s="14">
        <v>6</v>
      </c>
      <c r="E281" s="14" t="s">
        <v>1046</v>
      </c>
      <c r="F281" s="19" t="s">
        <v>9</v>
      </c>
      <c r="G281" s="104" t="s">
        <v>1043</v>
      </c>
      <c r="H281" s="104" t="s">
        <v>814</v>
      </c>
      <c r="I281" s="105" t="s">
        <v>782</v>
      </c>
      <c r="J281" s="106" t="s">
        <v>1045</v>
      </c>
      <c r="K281" s="107">
        <v>44263</v>
      </c>
      <c r="L281" s="105" t="s">
        <v>546</v>
      </c>
      <c r="M281" s="108"/>
      <c r="N281" s="109">
        <v>44301</v>
      </c>
      <c r="O281" s="109" t="s">
        <v>1045</v>
      </c>
      <c r="P281" s="121"/>
      <c r="Q281" s="121"/>
      <c r="R281" s="20" t="s">
        <v>3545</v>
      </c>
      <c r="S281" s="20" t="str">
        <f t="shared" si="26"/>
        <v>Marina Takane</v>
      </c>
      <c r="T281" s="20" t="str">
        <f t="shared" si="27"/>
        <v>WHO</v>
      </c>
      <c r="V281" s="16">
        <f t="shared" si="24"/>
        <v>230</v>
      </c>
      <c r="AE281" s="16" t="str">
        <f t="shared" si="25"/>
        <v>6.b.1 Proportion of local administrative units with established and operational policies and procedures for participation of local communities in water and sanitation management | Submitted by: Marina Takane, WHO (takanem@who.int)</v>
      </c>
    </row>
    <row r="282" spans="1:31" hidden="1" x14ac:dyDescent="0.45">
      <c r="A282" s="17"/>
      <c r="B282" s="17" t="str">
        <f t="shared" si="23"/>
        <v>6.b.1Chart</v>
      </c>
      <c r="C282" s="14" t="s">
        <v>545</v>
      </c>
      <c r="D282" s="14">
        <v>6</v>
      </c>
      <c r="E282" s="14" t="s">
        <v>1046</v>
      </c>
      <c r="F282" s="19" t="s">
        <v>9</v>
      </c>
      <c r="G282" s="104" t="s">
        <v>1043</v>
      </c>
      <c r="H282" s="104" t="s">
        <v>814</v>
      </c>
      <c r="I282" s="105" t="s">
        <v>785</v>
      </c>
      <c r="J282" s="106" t="s">
        <v>1045</v>
      </c>
      <c r="K282" s="107">
        <v>44263</v>
      </c>
      <c r="L282" s="105"/>
      <c r="M282" s="108"/>
      <c r="N282" s="109"/>
      <c r="O282" s="109"/>
      <c r="P282" s="121"/>
      <c r="Q282" s="121"/>
      <c r="R282" s="20" t="str">
        <f>IF(ISBLANK(K282), "", CONCATENATE(LOWER(LEFT('Log table'!I282,1)),"_",C282,"_",T282,"_", TEXT(K282,"yyyy"),".",TEXT(K282,"mm"),".",TEXT(K282,"dd"),IF(OR(LEFT('Log table'!I282,1)="S",LEFT('Log table'!I282,1)="M"), ".docx", ".xlsx")))</f>
        <v>c_6.b.1_WHO_2021.03.08.xlsx</v>
      </c>
      <c r="S282" s="20" t="str">
        <f t="shared" si="26"/>
        <v>Marina Takane</v>
      </c>
      <c r="T282" s="20" t="str">
        <f t="shared" si="27"/>
        <v>WHO</v>
      </c>
      <c r="V282" s="16">
        <f t="shared" si="24"/>
        <v>230</v>
      </c>
      <c r="AE282" s="16" t="str">
        <f t="shared" si="25"/>
        <v>6.b.1 Proportion of local administrative units with established and operational policies and procedures for participation of local communities in water and sanitation management | Submitted by: Marina Takane, WHO (takanem@who.int)</v>
      </c>
    </row>
    <row r="283" spans="1:31" hidden="1" x14ac:dyDescent="0.45">
      <c r="A283" s="17"/>
      <c r="B283" s="17" t="str">
        <f t="shared" si="23"/>
        <v>6.b.1Data</v>
      </c>
      <c r="C283" s="14" t="s">
        <v>545</v>
      </c>
      <c r="D283" s="14">
        <v>6</v>
      </c>
      <c r="E283" s="14" t="s">
        <v>1046</v>
      </c>
      <c r="F283" s="19" t="s">
        <v>9</v>
      </c>
      <c r="G283" s="104" t="s">
        <v>1043</v>
      </c>
      <c r="H283" s="104" t="s">
        <v>814</v>
      </c>
      <c r="I283" s="105" t="s">
        <v>786</v>
      </c>
      <c r="J283" s="106"/>
      <c r="K283" s="107"/>
      <c r="L283" s="105"/>
      <c r="M283" s="108" t="s">
        <v>3434</v>
      </c>
      <c r="N283" s="109"/>
      <c r="O283" s="109"/>
      <c r="P283" s="121"/>
      <c r="Q283" s="121"/>
      <c r="R283" s="20" t="str">
        <f>IF(ISBLANK(K283), "", CONCATENATE(LOWER(LEFT('Log table'!I283,1)),"_",C283,"_",T283,"_", TEXT(K283,"yyyy"),".",TEXT(K283,"mm"),".",TEXT(K283,"dd"),IF(OR(LEFT('Log table'!I283,1)="S",LEFT('Log table'!I283,1)="M"), ".docx", ".xlsx")))</f>
        <v/>
      </c>
      <c r="S283" s="20" t="str">
        <f t="shared" si="26"/>
        <v/>
      </c>
      <c r="T283" s="20" t="str">
        <f t="shared" si="27"/>
        <v/>
      </c>
      <c r="V283" s="16">
        <f t="shared" si="24"/>
        <v>206</v>
      </c>
      <c r="AE283" s="16" t="str">
        <f t="shared" si="25"/>
        <v>6.b.1 Proportion of local administrative units with established and operational policies and procedures for participation of local communities in water and sanitation management
Note: no data yet as of 3/25</v>
      </c>
    </row>
    <row r="284" spans="1:31" hidden="1" x14ac:dyDescent="0.45">
      <c r="A284" s="17"/>
      <c r="B284" s="17" t="str">
        <f t="shared" si="23"/>
        <v>7.1.1Storyline</v>
      </c>
      <c r="C284" s="14" t="s">
        <v>548</v>
      </c>
      <c r="D284" s="14">
        <v>7</v>
      </c>
      <c r="E284" s="14" t="s">
        <v>1047</v>
      </c>
      <c r="F284" s="19" t="s">
        <v>9</v>
      </c>
      <c r="G284" s="104" t="s">
        <v>780</v>
      </c>
      <c r="H284" s="104" t="s">
        <v>1048</v>
      </c>
      <c r="I284" s="105" t="s">
        <v>782</v>
      </c>
      <c r="J284" s="106" t="s">
        <v>3524</v>
      </c>
      <c r="K284" s="107">
        <v>44287</v>
      </c>
      <c r="L284" s="105" t="s">
        <v>551</v>
      </c>
      <c r="M284" s="108"/>
      <c r="N284" s="109"/>
      <c r="O284" s="109"/>
      <c r="P284" s="121"/>
      <c r="Q284" s="121"/>
      <c r="R284" s="20" t="str">
        <f>IF(ISBLANK(K284), "", CONCATENATE(LOWER(LEFT('Log table'!I284,1)),"_",C284,"_",T284,"_", TEXT(K284,"yyyy"),".",TEXT(K284,"mm"),".",TEXT(K284,"dd"),IF(OR(LEFT('Log table'!I284,1)="S",LEFT('Log table'!I284,1)="M"), ".docx", ".xlsx")))</f>
        <v>s_7.1.1_World Bank_2021.04.01.docx</v>
      </c>
      <c r="S284" s="20" t="str">
        <f t="shared" si="26"/>
        <v>new?</v>
      </c>
      <c r="T284" s="20" t="s">
        <v>10</v>
      </c>
      <c r="V284" s="16">
        <f t="shared" si="24"/>
        <v>114</v>
      </c>
      <c r="AE284" s="16" t="str">
        <f t="shared" si="25"/>
        <v>7.1.1 Proportion of population with access to electricity | Submitted by: new?, World Bank (jpark24@worldbank.org)</v>
      </c>
    </row>
    <row r="285" spans="1:31" hidden="1" x14ac:dyDescent="0.45">
      <c r="A285" s="17"/>
      <c r="B285" s="17" t="str">
        <f t="shared" si="23"/>
        <v>7.1.1Chart</v>
      </c>
      <c r="C285" s="14" t="s">
        <v>548</v>
      </c>
      <c r="D285" s="14">
        <v>7</v>
      </c>
      <c r="E285" s="14" t="s">
        <v>1047</v>
      </c>
      <c r="F285" s="19" t="s">
        <v>9</v>
      </c>
      <c r="G285" s="104" t="s">
        <v>780</v>
      </c>
      <c r="H285" s="104" t="s">
        <v>1048</v>
      </c>
      <c r="I285" s="105" t="s">
        <v>785</v>
      </c>
      <c r="J285" s="106" t="s">
        <v>3524</v>
      </c>
      <c r="K285" s="107">
        <v>44287</v>
      </c>
      <c r="L285" s="105" t="s">
        <v>551</v>
      </c>
      <c r="M285" s="108"/>
      <c r="N285" s="109"/>
      <c r="O285" s="109"/>
      <c r="P285" s="121"/>
      <c r="Q285" s="121"/>
      <c r="R285" s="20" t="str">
        <f>IF(ISBLANK(K285), "", CONCATENATE(LOWER(LEFT('Log table'!I285,1)),"_",C285,"_",T285,"_", TEXT(K285,"yyyy"),".",TEXT(K285,"mm"),".",TEXT(K285,"dd"),IF(OR(LEFT('Log table'!I285,1)="S",LEFT('Log table'!I285,1)="M"), ".docx", ".xlsx")))</f>
        <v>c_7.1.1_World Bank_2021.04.01.xlsx</v>
      </c>
      <c r="S285" s="20" t="str">
        <f t="shared" si="26"/>
        <v>new?</v>
      </c>
      <c r="T285" s="20" t="s">
        <v>10</v>
      </c>
      <c r="V285" s="16">
        <f t="shared" si="24"/>
        <v>114</v>
      </c>
      <c r="AE285" s="16" t="str">
        <f t="shared" si="25"/>
        <v>7.1.1 Proportion of population with access to electricity | Submitted by: new?, World Bank (jpark24@worldbank.org)</v>
      </c>
    </row>
    <row r="286" spans="1:31" hidden="1" x14ac:dyDescent="0.45">
      <c r="A286" s="17"/>
      <c r="B286" s="17" t="str">
        <f t="shared" si="23"/>
        <v>7.1.1Data</v>
      </c>
      <c r="C286" s="14" t="s">
        <v>548</v>
      </c>
      <c r="D286" s="14">
        <v>7</v>
      </c>
      <c r="E286" s="14" t="s">
        <v>1047</v>
      </c>
      <c r="F286" s="19" t="s">
        <v>9</v>
      </c>
      <c r="G286" s="104" t="s">
        <v>780</v>
      </c>
      <c r="H286" s="104" t="s">
        <v>1048</v>
      </c>
      <c r="I286" s="105" t="s">
        <v>786</v>
      </c>
      <c r="J286" s="106" t="s">
        <v>1049</v>
      </c>
      <c r="K286" s="107">
        <v>44243</v>
      </c>
      <c r="L286" s="105" t="s">
        <v>551</v>
      </c>
      <c r="M286" s="108"/>
      <c r="N286" s="109"/>
      <c r="O286" s="109"/>
      <c r="P286" s="121"/>
      <c r="Q286" s="121"/>
      <c r="R286" s="20" t="str">
        <f>IF(ISBLANK(K286), "", CONCATENATE(LOWER(LEFT('Log table'!I286,1)),"_",C286,"_",T286,"_", TEXT(K286,"yyyy"),".",TEXT(K286,"mm"),".",TEXT(K286,"dd"),IF(OR(LEFT('Log table'!I286,1)="S",LEFT('Log table'!I286,1)="M"), ".docx", ".xlsx")))</f>
        <v>d_7.1.1_World Bank_2021.02.16.xlsx</v>
      </c>
      <c r="S286" s="20" t="str">
        <f t="shared" si="26"/>
        <v>Juliette Besnard</v>
      </c>
      <c r="T286" s="20" t="str">
        <f t="shared" si="27"/>
        <v>World Bank</v>
      </c>
      <c r="V286" s="16">
        <f t="shared" si="24"/>
        <v>127</v>
      </c>
      <c r="AE286" s="16" t="str">
        <f t="shared" si="25"/>
        <v>7.1.1 Proportion of population with access to electricity | Submitted by: Juliette Besnard, World Bank (jbesnard@worldbank.org)</v>
      </c>
    </row>
    <row r="287" spans="1:31" hidden="1" x14ac:dyDescent="0.45">
      <c r="A287" s="17"/>
      <c r="B287" s="17" t="str">
        <f t="shared" si="23"/>
        <v>7.1.2Storyline</v>
      </c>
      <c r="C287" s="14" t="s">
        <v>552</v>
      </c>
      <c r="D287" s="14">
        <v>7</v>
      </c>
      <c r="E287" s="14" t="s">
        <v>1050</v>
      </c>
      <c r="F287" s="19" t="s">
        <v>9</v>
      </c>
      <c r="G287" s="104" t="s">
        <v>856</v>
      </c>
      <c r="H287" s="104" t="s">
        <v>1051</v>
      </c>
      <c r="I287" s="105" t="s">
        <v>782</v>
      </c>
      <c r="J287" s="106" t="s">
        <v>1052</v>
      </c>
      <c r="K287" s="107">
        <v>44259</v>
      </c>
      <c r="L287" s="107" t="s">
        <v>554</v>
      </c>
      <c r="M287" s="108"/>
      <c r="N287" s="109"/>
      <c r="O287" s="109"/>
      <c r="P287" s="121"/>
      <c r="Q287" s="121"/>
      <c r="R287" s="20" t="str">
        <f>IF(ISBLANK(K287), "", CONCATENATE(LOWER(LEFT('Log table'!I287,1)),"_",C287,"_",T287,"_", TEXT(K287,"yyyy"),".",TEXT(K287,"mm"),".",TEXT(K287,"dd"),IF(OR(LEFT('Log table'!I287,1)="S",LEFT('Log table'!I287,1)="M"), ".docx", ".xlsx")))</f>
        <v>s_7.1.2_WHO_2021.03.04.docx</v>
      </c>
      <c r="S287" s="20" t="str">
        <f t="shared" si="26"/>
        <v>Heather Adair-Rohani</v>
      </c>
      <c r="T287" s="20" t="str">
        <f t="shared" si="27"/>
        <v>WHO</v>
      </c>
      <c r="V287" s="16">
        <f t="shared" si="24"/>
        <v>147</v>
      </c>
      <c r="AE287" s="16" t="str">
        <f t="shared" si="25"/>
        <v>7.1.2 Proportion of population with primary reliance on clean fuels and technology | Submitted by: Heather Adair-Rohani, WHO (adairrohanih@who.int)</v>
      </c>
    </row>
    <row r="288" spans="1:31" hidden="1" x14ac:dyDescent="0.45">
      <c r="A288" s="17"/>
      <c r="B288" s="17" t="str">
        <f t="shared" si="23"/>
        <v>7.1.2Chart</v>
      </c>
      <c r="C288" s="14" t="s">
        <v>552</v>
      </c>
      <c r="D288" s="14">
        <v>7</v>
      </c>
      <c r="E288" s="14" t="s">
        <v>1050</v>
      </c>
      <c r="F288" s="19" t="s">
        <v>9</v>
      </c>
      <c r="G288" s="104" t="s">
        <v>856</v>
      </c>
      <c r="H288" s="104" t="s">
        <v>1051</v>
      </c>
      <c r="I288" s="105" t="s">
        <v>785</v>
      </c>
      <c r="J288" s="106" t="s">
        <v>1053</v>
      </c>
      <c r="K288" s="107">
        <v>44266</v>
      </c>
      <c r="L288" s="107" t="s">
        <v>554</v>
      </c>
      <c r="M288" s="108"/>
      <c r="N288" s="109"/>
      <c r="O288" s="109"/>
      <c r="P288" s="121"/>
      <c r="Q288" s="121"/>
      <c r="R288" s="20" t="str">
        <f>IF(ISBLANK(K288), "", CONCATENATE(LOWER(LEFT('Log table'!I288,1)),"_",C288,"_",T288,"_", TEXT(K288,"yyyy"),".",TEXT(K288,"mm"),".",TEXT(K288,"dd"),IF(OR(LEFT('Log table'!I288,1)="S",LEFT('Log table'!I288,1)="M"), ".docx", ".xlsx")))</f>
        <v>c_7.1.2_WHO_2021.03.11.xlsx</v>
      </c>
      <c r="S288" s="20" t="s">
        <v>1054</v>
      </c>
      <c r="T288" s="20" t="s">
        <v>82</v>
      </c>
      <c r="V288" s="16">
        <f t="shared" si="24"/>
        <v>141</v>
      </c>
      <c r="AE288" s="16" t="str">
        <f t="shared" si="25"/>
        <v>7.1.2 Proportion of population with primary reliance on clean fuels and technology | Submitted by: Itzel Lucio Martínez, WHO (lucioi@who.int)</v>
      </c>
    </row>
    <row r="289" spans="1:31" hidden="1" x14ac:dyDescent="0.45">
      <c r="A289" s="17"/>
      <c r="B289" s="17" t="str">
        <f t="shared" si="23"/>
        <v>7.1.2Data</v>
      </c>
      <c r="C289" s="14" t="s">
        <v>552</v>
      </c>
      <c r="D289" s="14">
        <v>7</v>
      </c>
      <c r="E289" s="14" t="s">
        <v>1050</v>
      </c>
      <c r="F289" s="19" t="s">
        <v>9</v>
      </c>
      <c r="G289" s="104" t="s">
        <v>856</v>
      </c>
      <c r="H289" s="104" t="s">
        <v>1051</v>
      </c>
      <c r="I289" s="105" t="s">
        <v>786</v>
      </c>
      <c r="J289" s="106" t="s">
        <v>1052</v>
      </c>
      <c r="K289" s="107">
        <v>44259</v>
      </c>
      <c r="L289" s="107" t="s">
        <v>554</v>
      </c>
      <c r="M289" s="108"/>
      <c r="N289" s="109"/>
      <c r="O289" s="109"/>
      <c r="P289" s="121"/>
      <c r="Q289" s="121"/>
      <c r="R289" s="20" t="str">
        <f>IF(ISBLANK(K289), "", CONCATENATE(LOWER(LEFT('Log table'!I289,1)),"_",C289,"_",T289,"_", TEXT(K289,"yyyy"),".",TEXT(K289,"mm"),".",TEXT(K289,"dd"),IF(OR(LEFT('Log table'!I289,1)="S",LEFT('Log table'!I289,1)="M"), ".docx", ".xlsx")))</f>
        <v>d_7.1.2_WHO_2021.03.04.xlsx</v>
      </c>
      <c r="S289" s="20" t="str">
        <f t="shared" si="26"/>
        <v>Heather Adair-Rohani</v>
      </c>
      <c r="T289" s="20" t="str">
        <f t="shared" si="27"/>
        <v>WHO</v>
      </c>
      <c r="V289" s="16">
        <f t="shared" si="24"/>
        <v>147</v>
      </c>
      <c r="AE289" s="16" t="str">
        <f t="shared" si="25"/>
        <v>7.1.2 Proportion of population with primary reliance on clean fuels and technology | Submitted by: Heather Adair-Rohani, WHO (adairrohanih@who.int)</v>
      </c>
    </row>
    <row r="290" spans="1:31" hidden="1" x14ac:dyDescent="0.45">
      <c r="A290" s="17"/>
      <c r="B290" s="17" t="str">
        <f t="shared" si="23"/>
        <v>7.2.1Storyline</v>
      </c>
      <c r="C290" s="14" t="s">
        <v>555</v>
      </c>
      <c r="D290" s="14">
        <v>7</v>
      </c>
      <c r="E290" s="14" t="s">
        <v>1055</v>
      </c>
      <c r="F290" s="19" t="s">
        <v>9</v>
      </c>
      <c r="G290" s="104" t="s">
        <v>1056</v>
      </c>
      <c r="H290" s="104" t="s">
        <v>1057</v>
      </c>
      <c r="I290" s="105" t="s">
        <v>782</v>
      </c>
      <c r="J290" s="106" t="s">
        <v>1058</v>
      </c>
      <c r="K290" s="107">
        <v>44266</v>
      </c>
      <c r="L290" s="105" t="s">
        <v>558</v>
      </c>
      <c r="M290" s="108"/>
      <c r="N290" s="109"/>
      <c r="O290" s="109"/>
      <c r="P290" s="121"/>
      <c r="Q290" s="121"/>
      <c r="R290" s="20" t="str">
        <f>IF(ISBLANK(K290), "", CONCATENATE(LOWER(LEFT('Log table'!I290,1)),"_",C290,"_",T290,"_", TEXT(K290,"yyyy"),".",TEXT(K290,"mm"),".",TEXT(K290,"dd"),IF(OR(LEFT('Log table'!I290,1)="S",LEFT('Log table'!I290,1)="M"), ".docx", ".xlsx")))</f>
        <v>s_7.2.1_IEA_2021.03.11.docx</v>
      </c>
      <c r="S290" s="20" t="s">
        <v>1059</v>
      </c>
      <c r="T290" s="20" t="s">
        <v>745</v>
      </c>
      <c r="V290" s="16">
        <f t="shared" si="24"/>
        <v>129</v>
      </c>
      <c r="AE290" s="16" t="str">
        <f t="shared" si="25"/>
        <v>7.2.1 Renewable energy share in the total final energy consumption | Submitted by: Kieran McNamara, IEA (Kieran.MCNAMARA@iea.org)</v>
      </c>
    </row>
    <row r="291" spans="1:31" hidden="1" x14ac:dyDescent="0.45">
      <c r="A291" s="17"/>
      <c r="B291" s="17" t="str">
        <f t="shared" si="23"/>
        <v>7.2.1Chart</v>
      </c>
      <c r="C291" s="14" t="s">
        <v>555</v>
      </c>
      <c r="D291" s="14">
        <v>7</v>
      </c>
      <c r="E291" s="14" t="s">
        <v>1055</v>
      </c>
      <c r="F291" s="19" t="s">
        <v>9</v>
      </c>
      <c r="G291" s="104" t="s">
        <v>1056</v>
      </c>
      <c r="H291" s="104" t="s">
        <v>1057</v>
      </c>
      <c r="I291" s="105" t="s">
        <v>785</v>
      </c>
      <c r="J291" s="106" t="s">
        <v>1058</v>
      </c>
      <c r="K291" s="107">
        <v>44266</v>
      </c>
      <c r="L291" s="105" t="s">
        <v>558</v>
      </c>
      <c r="M291" s="108"/>
      <c r="N291" s="109"/>
      <c r="O291" s="109"/>
      <c r="P291" s="121"/>
      <c r="Q291" s="121"/>
      <c r="R291" s="20" t="str">
        <f>IF(ISBLANK(K291), "", CONCATENATE(LOWER(LEFT('Log table'!I291,1)),"_",C291,"_",T291,"_", TEXT(K291,"yyyy"),".",TEXT(K291,"mm"),".",TEXT(K291,"dd"),IF(OR(LEFT('Log table'!I291,1)="S",LEFT('Log table'!I291,1)="M"), ".docx", ".xlsx")))</f>
        <v>c_7.2.1_IEA_2021.03.11.xlsx</v>
      </c>
      <c r="S291" s="20" t="s">
        <v>1059</v>
      </c>
      <c r="T291" s="20" t="s">
        <v>745</v>
      </c>
      <c r="V291" s="16">
        <f t="shared" si="24"/>
        <v>129</v>
      </c>
      <c r="AE291" s="16" t="str">
        <f t="shared" si="25"/>
        <v>7.2.1 Renewable energy share in the total final energy consumption | Submitted by: Kieran McNamara, IEA (Kieran.MCNAMARA@iea.org)</v>
      </c>
    </row>
    <row r="292" spans="1:31" hidden="1" x14ac:dyDescent="0.45">
      <c r="A292" s="17"/>
      <c r="B292" s="17" t="str">
        <f t="shared" si="23"/>
        <v>7.2.1Data</v>
      </c>
      <c r="C292" s="14" t="s">
        <v>555</v>
      </c>
      <c r="D292" s="14">
        <v>7</v>
      </c>
      <c r="E292" s="14" t="s">
        <v>1055</v>
      </c>
      <c r="F292" s="19" t="s">
        <v>9</v>
      </c>
      <c r="G292" s="104" t="s">
        <v>1056</v>
      </c>
      <c r="H292" s="104" t="s">
        <v>1057</v>
      </c>
      <c r="I292" s="105" t="s">
        <v>786</v>
      </c>
      <c r="J292" s="106" t="s">
        <v>1060</v>
      </c>
      <c r="K292" s="107">
        <v>44242</v>
      </c>
      <c r="L292" s="105" t="s">
        <v>558</v>
      </c>
      <c r="M292" s="108"/>
      <c r="N292" s="109"/>
      <c r="O292" s="109"/>
      <c r="P292" s="121"/>
      <c r="Q292" s="121"/>
      <c r="R292" s="20" t="str">
        <f>IF(ISBLANK(K292), "", CONCATENATE(LOWER(LEFT('Log table'!I292,1)),"_",C292,"_",T292,"_", TEXT(K292,"yyyy"),".",TEXT(K292,"mm"),".",TEXT(K292,"dd"),IF(OR(LEFT('Log table'!I292,1)="S",LEFT('Log table'!I292,1)="M"), ".docx", ".xlsx")))</f>
        <v>d_7.2.1_IEA_2021.02.15.xlsx</v>
      </c>
      <c r="S292" s="20" t="str">
        <f t="shared" si="26"/>
        <v>Pouya Taghavi</v>
      </c>
      <c r="T292" s="20" t="str">
        <f t="shared" si="27"/>
        <v>IEA</v>
      </c>
      <c r="V292" s="16">
        <f t="shared" si="24"/>
        <v>135</v>
      </c>
      <c r="AE292" s="16" t="str">
        <f t="shared" si="25"/>
        <v>7.2.1 Renewable energy share in the total final energy consumption | Submitted by: Pouya Taghavi, IEA (Pouya.TAGHAVI-MOHARAMLI@iea.org)</v>
      </c>
    </row>
    <row r="293" spans="1:31" hidden="1" x14ac:dyDescent="0.45">
      <c r="A293" s="17"/>
      <c r="B293" s="17" t="str">
        <f t="shared" si="23"/>
        <v>7.3.1Storyline</v>
      </c>
      <c r="C293" s="14" t="s">
        <v>559</v>
      </c>
      <c r="D293" s="14">
        <v>7</v>
      </c>
      <c r="E293" s="14" t="s">
        <v>1061</v>
      </c>
      <c r="F293" s="19" t="s">
        <v>9</v>
      </c>
      <c r="G293" s="104" t="s">
        <v>1062</v>
      </c>
      <c r="H293" s="104" t="s">
        <v>1057</v>
      </c>
      <c r="I293" s="105" t="s">
        <v>782</v>
      </c>
      <c r="J293" s="106" t="s">
        <v>1058</v>
      </c>
      <c r="K293" s="107">
        <v>44266</v>
      </c>
      <c r="L293" s="105" t="s">
        <v>561</v>
      </c>
      <c r="M293" s="108"/>
      <c r="N293" s="109"/>
      <c r="O293" s="109"/>
      <c r="P293" s="121"/>
      <c r="Q293" s="121"/>
      <c r="R293" s="20" t="str">
        <f>IF(ISBLANK(K293), "", CONCATENATE(LOWER(LEFT('Log table'!I293,1)),"_",C293,"_",T293,"_", TEXT(K293,"yyyy"),".",TEXT(K293,"mm"),".",TEXT(K293,"dd"),IF(OR(LEFT('Log table'!I293,1)="S",LEFT('Log table'!I293,1)="M"), ".docx", ".xlsx")))</f>
        <v>s_7.3.1_IEA_2021.03.11.docx</v>
      </c>
      <c r="S293" s="20" t="s">
        <v>1059</v>
      </c>
      <c r="T293" s="20" t="s">
        <v>745</v>
      </c>
      <c r="V293" s="16">
        <f t="shared" si="24"/>
        <v>129</v>
      </c>
      <c r="AE293" s="16" t="str">
        <f t="shared" si="25"/>
        <v>7.3.1 Energy intensity measured in terms of primary energy and GDP | Submitted by: Kieran McNamara, IEA (Kieran.MCNAMARA@iea.org)</v>
      </c>
    </row>
    <row r="294" spans="1:31" hidden="1" x14ac:dyDescent="0.45">
      <c r="A294" s="17"/>
      <c r="B294" s="17" t="str">
        <f t="shared" si="23"/>
        <v>7.3.1Chart</v>
      </c>
      <c r="C294" s="14" t="s">
        <v>559</v>
      </c>
      <c r="D294" s="14">
        <v>7</v>
      </c>
      <c r="E294" s="14" t="s">
        <v>1061</v>
      </c>
      <c r="F294" s="19" t="s">
        <v>9</v>
      </c>
      <c r="G294" s="104" t="s">
        <v>1062</v>
      </c>
      <c r="H294" s="104" t="s">
        <v>1057</v>
      </c>
      <c r="I294" s="105" t="s">
        <v>785</v>
      </c>
      <c r="J294" s="106" t="s">
        <v>1058</v>
      </c>
      <c r="K294" s="107">
        <v>44266</v>
      </c>
      <c r="L294" s="105" t="s">
        <v>561</v>
      </c>
      <c r="M294" s="108"/>
      <c r="N294" s="109"/>
      <c r="O294" s="109"/>
      <c r="P294" s="121"/>
      <c r="Q294" s="121"/>
      <c r="R294" s="20" t="str">
        <f>IF(ISBLANK(K294), "", CONCATENATE(LOWER(LEFT('Log table'!I294,1)),"_",C294,"_",T294,"_", TEXT(K294,"yyyy"),".",TEXT(K294,"mm"),".",TEXT(K294,"dd"),IF(OR(LEFT('Log table'!I294,1)="S",LEFT('Log table'!I294,1)="M"), ".docx", ".xlsx")))</f>
        <v>c_7.3.1_IEA_2021.03.11.xlsx</v>
      </c>
      <c r="S294" s="20" t="s">
        <v>1059</v>
      </c>
      <c r="T294" s="20" t="s">
        <v>745</v>
      </c>
      <c r="V294" s="16">
        <f t="shared" si="24"/>
        <v>129</v>
      </c>
      <c r="AE294" s="16" t="str">
        <f t="shared" si="25"/>
        <v>7.3.1 Energy intensity measured in terms of primary energy and GDP | Submitted by: Kieran McNamara, IEA (Kieran.MCNAMARA@iea.org)</v>
      </c>
    </row>
    <row r="295" spans="1:31" hidden="1" x14ac:dyDescent="0.45">
      <c r="A295" s="17"/>
      <c r="B295" s="17" t="str">
        <f t="shared" si="23"/>
        <v>7.3.1Data</v>
      </c>
      <c r="C295" s="14" t="s">
        <v>559</v>
      </c>
      <c r="D295" s="14">
        <v>7</v>
      </c>
      <c r="E295" s="14" t="s">
        <v>1061</v>
      </c>
      <c r="F295" s="19" t="s">
        <v>9</v>
      </c>
      <c r="G295" s="104" t="s">
        <v>1062</v>
      </c>
      <c r="H295" s="104" t="s">
        <v>1057</v>
      </c>
      <c r="I295" s="105" t="s">
        <v>786</v>
      </c>
      <c r="J295" s="106" t="s">
        <v>1060</v>
      </c>
      <c r="K295" s="107">
        <v>44242</v>
      </c>
      <c r="L295" s="105" t="s">
        <v>561</v>
      </c>
      <c r="M295" s="108"/>
      <c r="N295" s="109"/>
      <c r="O295" s="109"/>
      <c r="P295" s="121"/>
      <c r="Q295" s="121"/>
      <c r="R295" s="20" t="str">
        <f>IF(ISBLANK(K295), "", CONCATENATE(LOWER(LEFT('Log table'!I295,1)),"_",C295,"_",T295,"_", TEXT(K295,"yyyy"),".",TEXT(K295,"mm"),".",TEXT(K295,"dd"),IF(OR(LEFT('Log table'!I295,1)="S",LEFT('Log table'!I295,1)="M"), ".docx", ".xlsx")))</f>
        <v>d_7.3.1_IEA_2021.02.15.xlsx</v>
      </c>
      <c r="S295" s="20" t="str">
        <f t="shared" si="26"/>
        <v>Pouya Taghavi</v>
      </c>
      <c r="T295" s="20" t="str">
        <f t="shared" si="27"/>
        <v>IEA</v>
      </c>
      <c r="V295" s="16">
        <f t="shared" si="24"/>
        <v>135</v>
      </c>
      <c r="AE295" s="16" t="str">
        <f t="shared" si="25"/>
        <v>7.3.1 Energy intensity measured in terms of primary energy and GDP | Submitted by: Pouya Taghavi, IEA (Pouya.TAGHAVI-MOHARAMLI@iea.org)</v>
      </c>
    </row>
    <row r="296" spans="1:31" hidden="1" x14ac:dyDescent="0.45">
      <c r="A296" s="17"/>
      <c r="B296" s="17" t="str">
        <f t="shared" si="23"/>
        <v>7.a.1Storyline</v>
      </c>
      <c r="C296" s="14" t="s">
        <v>562</v>
      </c>
      <c r="D296" s="14">
        <v>7</v>
      </c>
      <c r="E296" s="14" t="s">
        <v>1063</v>
      </c>
      <c r="F296" s="19" t="s">
        <v>9</v>
      </c>
      <c r="G296" s="104" t="s">
        <v>1064</v>
      </c>
      <c r="H296" s="104" t="s">
        <v>1065</v>
      </c>
      <c r="I296" s="105" t="s">
        <v>782</v>
      </c>
      <c r="J296" s="106" t="s">
        <v>1066</v>
      </c>
      <c r="K296" s="107">
        <v>44254</v>
      </c>
      <c r="L296" s="105" t="s">
        <v>565</v>
      </c>
      <c r="M296" s="108"/>
      <c r="N296" s="109"/>
      <c r="O296" s="109"/>
      <c r="P296" s="121"/>
      <c r="Q296" s="121"/>
      <c r="R296" s="20" t="str">
        <f>IF(ISBLANK(K296), "", CONCATENATE(LOWER(LEFT('Log table'!I296,1)),"_",C296,"_",T296,"_", TEXT(K296,"yyyy"),".",TEXT(K296,"mm"),".",TEXT(K296,"dd"),IF(OR(LEFT('Log table'!I296,1)="S",LEFT('Log table'!I296,1)="M"), ".docx", ".xlsx")))</f>
        <v>s_7.a.1_IRENA_2021.02.27.docx</v>
      </c>
      <c r="S296" s="20" t="str">
        <f t="shared" si="26"/>
        <v>Gerardo Escamilla</v>
      </c>
      <c r="T296" s="20" t="str">
        <f t="shared" si="27"/>
        <v>IRENA</v>
      </c>
      <c r="V296" s="16">
        <f t="shared" si="24"/>
        <v>236</v>
      </c>
      <c r="AE296" s="16" t="str">
        <f t="shared" si="25"/>
        <v>7.a.1 International financial flows to developing countries in support of clean energy research and development and renewable energy production, including in hybrid systems | Submitted by: Gerardo Escamilla, IRENA (GEscamilla@irena.org)</v>
      </c>
    </row>
    <row r="297" spans="1:31" hidden="1" x14ac:dyDescent="0.45">
      <c r="A297" s="17"/>
      <c r="B297" s="17" t="str">
        <f t="shared" si="23"/>
        <v>7.a.1Chart</v>
      </c>
      <c r="C297" s="14" t="s">
        <v>562</v>
      </c>
      <c r="D297" s="14">
        <v>7</v>
      </c>
      <c r="E297" s="14" t="s">
        <v>1063</v>
      </c>
      <c r="F297" s="19" t="s">
        <v>9</v>
      </c>
      <c r="G297" s="104" t="s">
        <v>1064</v>
      </c>
      <c r="H297" s="104" t="s">
        <v>1065</v>
      </c>
      <c r="I297" s="105" t="s">
        <v>785</v>
      </c>
      <c r="J297" s="106" t="s">
        <v>1066</v>
      </c>
      <c r="K297" s="107">
        <v>44254</v>
      </c>
      <c r="L297" s="105" t="s">
        <v>565</v>
      </c>
      <c r="M297" s="108"/>
      <c r="N297" s="109"/>
      <c r="O297" s="109"/>
      <c r="P297" s="121"/>
      <c r="Q297" s="121"/>
      <c r="R297" s="20" t="str">
        <f>IF(ISBLANK(K297), "", CONCATENATE(LOWER(LEFT('Log table'!I297,1)),"_",C297,"_",T297,"_", TEXT(K297,"yyyy"),".",TEXT(K297,"mm"),".",TEXT(K297,"dd"),IF(OR(LEFT('Log table'!I297,1)="S",LEFT('Log table'!I297,1)="M"), ".docx", ".xlsx")))</f>
        <v>c_7.a.1_IRENA_2021.02.27.xlsx</v>
      </c>
      <c r="S297" s="20" t="str">
        <f t="shared" si="26"/>
        <v>Gerardo Escamilla</v>
      </c>
      <c r="T297" s="20" t="str">
        <f t="shared" si="27"/>
        <v>IRENA</v>
      </c>
      <c r="V297" s="16">
        <f t="shared" si="24"/>
        <v>236</v>
      </c>
      <c r="AE297" s="16" t="str">
        <f t="shared" si="25"/>
        <v>7.a.1 International financial flows to developing countries in support of clean energy research and development and renewable energy production, including in hybrid systems | Submitted by: Gerardo Escamilla, IRENA (GEscamilla@irena.org)</v>
      </c>
    </row>
    <row r="298" spans="1:31" hidden="1" x14ac:dyDescent="0.45">
      <c r="A298" s="17"/>
      <c r="B298" s="17" t="str">
        <f t="shared" si="23"/>
        <v>7.a.1Data</v>
      </c>
      <c r="C298" s="14" t="s">
        <v>562</v>
      </c>
      <c r="D298" s="14">
        <v>7</v>
      </c>
      <c r="E298" s="14" t="s">
        <v>1063</v>
      </c>
      <c r="F298" s="19" t="s">
        <v>9</v>
      </c>
      <c r="G298" s="104" t="s">
        <v>1064</v>
      </c>
      <c r="H298" s="104" t="s">
        <v>1065</v>
      </c>
      <c r="I298" s="105" t="s">
        <v>786</v>
      </c>
      <c r="J298" s="106" t="s">
        <v>1067</v>
      </c>
      <c r="K298" s="107">
        <v>44237</v>
      </c>
      <c r="L298" s="105" t="s">
        <v>565</v>
      </c>
      <c r="M298" s="108"/>
      <c r="N298" s="109"/>
      <c r="O298" s="109"/>
      <c r="P298" s="121"/>
      <c r="Q298" s="121"/>
      <c r="R298" s="20" t="str">
        <f>IF(ISBLANK(K298), "", CONCATENATE(LOWER(LEFT('Log table'!I298,1)),"_",C298,"_",T298,"_", TEXT(K298,"yyyy"),".",TEXT(K298,"mm"),".",TEXT(K298,"dd"),IF(OR(LEFT('Log table'!I298,1)="S",LEFT('Log table'!I298,1)="M"), ".docx", ".xlsx")))</f>
        <v>d_7.a.1_IRENA_2021.02.10.xlsx</v>
      </c>
      <c r="S298" s="20" t="str">
        <f t="shared" si="26"/>
        <v>Adrian Whiteman</v>
      </c>
      <c r="T298" s="20" t="str">
        <f t="shared" si="27"/>
        <v>IRENA</v>
      </c>
      <c r="V298" s="16">
        <f t="shared" si="24"/>
        <v>233</v>
      </c>
      <c r="AE298" s="16" t="str">
        <f t="shared" si="25"/>
        <v>7.a.1 International financial flows to developing countries in support of clean energy research and development and renewable energy production, including in hybrid systems | Submitted by: Adrian Whiteman, IRENA (AWhiteman@irena.org)</v>
      </c>
    </row>
    <row r="299" spans="1:31" hidden="1" x14ac:dyDescent="0.45">
      <c r="A299" s="17"/>
      <c r="B299" s="17" t="str">
        <f t="shared" si="23"/>
        <v>7.b.1Storyline</v>
      </c>
      <c r="C299" s="14" t="s">
        <v>744</v>
      </c>
      <c r="D299" s="14">
        <v>7</v>
      </c>
      <c r="E299" s="14" t="s">
        <v>1068</v>
      </c>
      <c r="F299" s="19" t="s">
        <v>817</v>
      </c>
      <c r="G299" s="104" t="s">
        <v>1069</v>
      </c>
      <c r="H299" s="104" t="s">
        <v>68</v>
      </c>
      <c r="I299" s="105" t="s">
        <v>782</v>
      </c>
      <c r="J299" s="106" t="s">
        <v>1066</v>
      </c>
      <c r="K299" s="107">
        <v>44254</v>
      </c>
      <c r="L299" s="105" t="s">
        <v>1070</v>
      </c>
      <c r="M299" s="108"/>
      <c r="N299" s="109"/>
      <c r="O299" s="109"/>
      <c r="P299" s="121"/>
      <c r="Q299" s="121"/>
      <c r="R299" s="20" t="str">
        <f>IF(ISBLANK(K299), "", CONCATENATE(LOWER(LEFT('Log table'!I299,1)),"_",C299,"_",T299,"_", TEXT(K299,"yyyy"),".",TEXT(K299,"mm"),".",TEXT(K299,"dd"),IF(OR(LEFT('Log table'!I299,1)="S",LEFT('Log table'!I299,1)="M"), ".docx", ".xlsx")))</f>
        <v>s_7.b.1_IRENA_2021.02.27.docx</v>
      </c>
      <c r="S299" s="20" t="str">
        <f t="shared" si="26"/>
        <v>Gerardo Escamilla</v>
      </c>
      <c r="T299" s="20" t="str">
        <f t="shared" si="27"/>
        <v>IRENA</v>
      </c>
      <c r="V299" s="16">
        <f t="shared" si="24"/>
        <v>170</v>
      </c>
      <c r="AE299" s="16" t="str">
        <f t="shared" si="25"/>
        <v>7.b.1/12.a.1  Installed renewable energy-generating capacity in developing countries (in watts per capita) | Submitted by: Gerardo Escamilla, IRENA (GEscamilla@irena.org)</v>
      </c>
    </row>
    <row r="300" spans="1:31" hidden="1" x14ac:dyDescent="0.45">
      <c r="A300" s="17"/>
      <c r="B300" s="17" t="str">
        <f t="shared" si="23"/>
        <v>7.b.1Chart</v>
      </c>
      <c r="C300" s="14" t="s">
        <v>744</v>
      </c>
      <c r="D300" s="14">
        <v>7</v>
      </c>
      <c r="E300" s="14" t="s">
        <v>1068</v>
      </c>
      <c r="F300" s="19" t="s">
        <v>817</v>
      </c>
      <c r="G300" s="104" t="s">
        <v>1069</v>
      </c>
      <c r="H300" s="104" t="s">
        <v>68</v>
      </c>
      <c r="I300" s="105" t="s">
        <v>785</v>
      </c>
      <c r="J300" s="106" t="s">
        <v>1066</v>
      </c>
      <c r="K300" s="107">
        <v>44254</v>
      </c>
      <c r="L300" s="105" t="s">
        <v>1070</v>
      </c>
      <c r="M300" s="108"/>
      <c r="N300" s="109"/>
      <c r="O300" s="109"/>
      <c r="P300" s="121"/>
      <c r="Q300" s="121"/>
      <c r="R300" s="20" t="str">
        <f>IF(ISBLANK(K300), "", CONCATENATE(LOWER(LEFT('Log table'!I300,1)),"_",C300,"_",T300,"_", TEXT(K300,"yyyy"),".",TEXT(K300,"mm"),".",TEXT(K300,"dd"),IF(OR(LEFT('Log table'!I300,1)="S",LEFT('Log table'!I300,1)="M"), ".docx", ".xlsx")))</f>
        <v>c_7.b.1_IRENA_2021.02.27.xlsx</v>
      </c>
      <c r="S300" s="20" t="str">
        <f t="shared" si="26"/>
        <v>Gerardo Escamilla</v>
      </c>
      <c r="T300" s="20" t="str">
        <f t="shared" si="27"/>
        <v>IRENA</v>
      </c>
      <c r="V300" s="16">
        <f t="shared" si="24"/>
        <v>170</v>
      </c>
      <c r="AE300" s="16" t="str">
        <f t="shared" si="25"/>
        <v>7.b.1/12.a.1  Installed renewable energy-generating capacity in developing countries (in watts per capita) | Submitted by: Gerardo Escamilla, IRENA (GEscamilla@irena.org)</v>
      </c>
    </row>
    <row r="301" spans="1:31" hidden="1" x14ac:dyDescent="0.45">
      <c r="A301" s="17"/>
      <c r="B301" s="17" t="str">
        <f t="shared" si="23"/>
        <v>7.b.1Data</v>
      </c>
      <c r="C301" s="14" t="s">
        <v>744</v>
      </c>
      <c r="D301" s="14">
        <v>7</v>
      </c>
      <c r="E301" s="14" t="s">
        <v>1068</v>
      </c>
      <c r="F301" s="19" t="s">
        <v>817</v>
      </c>
      <c r="G301" s="104" t="s">
        <v>1069</v>
      </c>
      <c r="H301" s="104" t="s">
        <v>68</v>
      </c>
      <c r="I301" s="105" t="s">
        <v>786</v>
      </c>
      <c r="J301" s="106" t="s">
        <v>1067</v>
      </c>
      <c r="K301" s="107">
        <v>44237</v>
      </c>
      <c r="L301" s="105" t="s">
        <v>1070</v>
      </c>
      <c r="M301" s="108"/>
      <c r="N301" s="109"/>
      <c r="O301" s="109"/>
      <c r="P301" s="121"/>
      <c r="Q301" s="121"/>
      <c r="R301" s="20" t="str">
        <f>IF(ISBLANK(K301), "", CONCATENATE(LOWER(LEFT('Log table'!I301,1)),"_",C301,"_",T301,"_", TEXT(K301,"yyyy"),".",TEXT(K301,"mm"),".",TEXT(K301,"dd"),IF(OR(LEFT('Log table'!I301,1)="S",LEFT('Log table'!I301,1)="M"), ".docx", ".xlsx")))</f>
        <v>d_7.b.1_IRENA_2021.02.10.xlsx</v>
      </c>
      <c r="S301" s="20" t="str">
        <f t="shared" si="26"/>
        <v>Adrian Whiteman</v>
      </c>
      <c r="T301" s="20" t="str">
        <f t="shared" si="27"/>
        <v>IRENA</v>
      </c>
      <c r="V301" s="16">
        <f t="shared" si="24"/>
        <v>167</v>
      </c>
      <c r="AE301" s="16" t="str">
        <f t="shared" si="25"/>
        <v>7.b.1/12.a.1  Installed renewable energy-generating capacity in developing countries (in watts per capita) | Submitted by: Adrian Whiteman, IRENA (AWhiteman@irena.org)</v>
      </c>
    </row>
    <row r="302" spans="1:31" hidden="1" x14ac:dyDescent="0.45">
      <c r="A302" s="17"/>
      <c r="B302" s="17" t="str">
        <f t="shared" si="23"/>
        <v>8.1.1Storyline</v>
      </c>
      <c r="C302" s="14" t="s">
        <v>567</v>
      </c>
      <c r="D302" s="14">
        <v>8</v>
      </c>
      <c r="E302" s="14" t="s">
        <v>1071</v>
      </c>
      <c r="F302" s="19" t="s">
        <v>9</v>
      </c>
      <c r="G302" s="104" t="s">
        <v>1072</v>
      </c>
      <c r="H302" s="104" t="s">
        <v>780</v>
      </c>
      <c r="I302" s="105" t="s">
        <v>782</v>
      </c>
      <c r="J302" s="106" t="s">
        <v>1073</v>
      </c>
      <c r="K302" s="107">
        <v>44257</v>
      </c>
      <c r="L302" s="105" t="s">
        <v>569</v>
      </c>
      <c r="M302" s="108"/>
      <c r="N302" s="109"/>
      <c r="O302" s="109"/>
      <c r="P302" s="121"/>
      <c r="Q302" s="121"/>
      <c r="R302" s="20" t="str">
        <f>IF(ISBLANK(K302), "", CONCATENATE(LOWER(LEFT('Log table'!I302,1)),"_",C302,"_",T302,"_", TEXT(K302,"yyyy"),".",TEXT(K302,"mm"),".",TEXT(K302,"dd"),IF(OR(LEFT('Log table'!I302,1)="S",LEFT('Log table'!I302,1)="M"), ".docx", ".xlsx")))</f>
        <v>s_8.1.1_DESA_UNSD_2021.03.02.docx</v>
      </c>
      <c r="S302" s="20" t="str">
        <f t="shared" si="26"/>
        <v>Herman Smith</v>
      </c>
      <c r="T302" s="20" t="str">
        <f t="shared" si="27"/>
        <v>DESA_UNSD</v>
      </c>
      <c r="V302" s="16">
        <f t="shared" si="24"/>
        <v>104</v>
      </c>
      <c r="AE302" s="16" t="str">
        <f t="shared" si="25"/>
        <v>8.1.1 Annual growth rate of real GDP per capita | Submitted by: Herman Smith, DESA_UNSD (smith33@un.org)</v>
      </c>
    </row>
    <row r="303" spans="1:31" hidden="1" x14ac:dyDescent="0.45">
      <c r="A303" s="17"/>
      <c r="B303" s="17" t="str">
        <f t="shared" si="23"/>
        <v>8.1.1Chart</v>
      </c>
      <c r="C303" s="14" t="s">
        <v>567</v>
      </c>
      <c r="D303" s="14">
        <v>8</v>
      </c>
      <c r="E303" s="14" t="s">
        <v>1071</v>
      </c>
      <c r="F303" s="19" t="s">
        <v>9</v>
      </c>
      <c r="G303" s="104" t="s">
        <v>1072</v>
      </c>
      <c r="H303" s="104" t="s">
        <v>780</v>
      </c>
      <c r="I303" s="105" t="s">
        <v>785</v>
      </c>
      <c r="J303" s="106" t="s">
        <v>1073</v>
      </c>
      <c r="K303" s="107">
        <v>44257</v>
      </c>
      <c r="L303" s="116" t="s">
        <v>569</v>
      </c>
      <c r="M303" s="108"/>
      <c r="N303" s="109"/>
      <c r="O303" s="109"/>
      <c r="P303" s="121"/>
      <c r="Q303" s="121"/>
      <c r="R303" s="20" t="str">
        <f>IF(ISBLANK(K303), "", CONCATENATE(LOWER(LEFT('Log table'!I303,1)),"_",C303,"_",T303,"_", TEXT(K303,"yyyy"),".",TEXT(K303,"mm"),".",TEXT(K303,"dd"),IF(OR(LEFT('Log table'!I303,1)="S",LEFT('Log table'!I303,1)="M"), ".docx", ".xlsx")))</f>
        <v>c_8.1.1_DESA_UNSD_2021.03.02.xlsx</v>
      </c>
      <c r="S303" s="20" t="str">
        <f t="shared" si="26"/>
        <v>Herman Smith</v>
      </c>
      <c r="T303" s="20" t="str">
        <f t="shared" si="27"/>
        <v>DESA_UNSD</v>
      </c>
      <c r="V303" s="16">
        <f t="shared" si="24"/>
        <v>104</v>
      </c>
      <c r="AE303" s="16" t="str">
        <f t="shared" si="25"/>
        <v>8.1.1 Annual growth rate of real GDP per capita | Submitted by: Herman Smith, DESA_UNSD (smith33@un.org)</v>
      </c>
    </row>
    <row r="304" spans="1:31" hidden="1" x14ac:dyDescent="0.45">
      <c r="A304" s="17"/>
      <c r="B304" s="17" t="str">
        <f t="shared" si="23"/>
        <v>8.1.1Data</v>
      </c>
      <c r="C304" s="14" t="s">
        <v>567</v>
      </c>
      <c r="D304" s="14">
        <v>8</v>
      </c>
      <c r="E304" s="14" t="s">
        <v>1071</v>
      </c>
      <c r="F304" s="19" t="s">
        <v>9</v>
      </c>
      <c r="G304" s="104" t="s">
        <v>1072</v>
      </c>
      <c r="H304" s="104" t="s">
        <v>780</v>
      </c>
      <c r="I304" s="105" t="s">
        <v>786</v>
      </c>
      <c r="J304" s="106" t="s">
        <v>1073</v>
      </c>
      <c r="K304" s="107">
        <v>44242</v>
      </c>
      <c r="L304" s="105" t="s">
        <v>569</v>
      </c>
      <c r="M304" s="108"/>
      <c r="N304" s="109"/>
      <c r="O304" s="109"/>
      <c r="P304" s="121"/>
      <c r="Q304" s="121"/>
      <c r="R304" s="20" t="str">
        <f>IF(ISBLANK(K304), "", CONCATENATE(LOWER(LEFT('Log table'!I304,1)),"_",C304,"_",T304,"_", TEXT(K304,"yyyy"),".",TEXT(K304,"mm"),".",TEXT(K304,"dd"),IF(OR(LEFT('Log table'!I304,1)="S",LEFT('Log table'!I304,1)="M"), ".docx", ".xlsx")))</f>
        <v>d_8.1.1_DESA_UNSD_2021.02.15.xlsx</v>
      </c>
      <c r="S304" s="20" t="str">
        <f t="shared" si="26"/>
        <v>Herman Smith</v>
      </c>
      <c r="T304" s="20" t="str">
        <f t="shared" si="27"/>
        <v>DESA_UNSD</v>
      </c>
      <c r="V304" s="16">
        <f t="shared" si="24"/>
        <v>104</v>
      </c>
      <c r="AE304" s="16" t="str">
        <f t="shared" si="25"/>
        <v>8.1.1 Annual growth rate of real GDP per capita | Submitted by: Herman Smith, DESA_UNSD (smith33@un.org)</v>
      </c>
    </row>
    <row r="305" spans="1:31" hidden="1" x14ac:dyDescent="0.45">
      <c r="A305" s="17"/>
      <c r="B305" s="17" t="str">
        <f t="shared" si="23"/>
        <v>8.2.1Storyline</v>
      </c>
      <c r="C305" s="14" t="s">
        <v>573</v>
      </c>
      <c r="D305" s="14">
        <v>8</v>
      </c>
      <c r="E305" s="14" t="s">
        <v>1074</v>
      </c>
      <c r="F305" s="19" t="s">
        <v>9</v>
      </c>
      <c r="G305" s="104" t="s">
        <v>781</v>
      </c>
      <c r="H305" s="104" t="s">
        <v>1075</v>
      </c>
      <c r="I305" s="105" t="s">
        <v>782</v>
      </c>
      <c r="J305" s="106"/>
      <c r="K305" s="107"/>
      <c r="L305" s="105"/>
      <c r="M305" s="108" t="s">
        <v>3443</v>
      </c>
      <c r="N305" s="109"/>
      <c r="O305" s="109"/>
      <c r="P305" s="121"/>
      <c r="Q305" s="121"/>
      <c r="R305" s="20" t="str">
        <f>IF(ISBLANK(K305), "", CONCATENATE(LOWER(LEFT('Log table'!I305,1)),"_",C305,"_",T305,"_", TEXT(K305,"yyyy"),".",TEXT(K305,"mm"),".",TEXT(K305,"dd"),IF(OR(LEFT('Log table'!I305,1)="S",LEFT('Log table'!I305,1)="M"), ".docx", ".xlsx")))</f>
        <v/>
      </c>
      <c r="S305" s="20" t="str">
        <f t="shared" si="26"/>
        <v/>
      </c>
      <c r="T305" s="20" t="str">
        <f t="shared" si="27"/>
        <v/>
      </c>
      <c r="V305" s="16">
        <f t="shared" si="24"/>
        <v>301</v>
      </c>
      <c r="AE305" s="16" t="str">
        <f t="shared" si="25"/>
        <v>8.2.1 Annual growth rate of real GDP per employed person
Note: no storyline; per Steven Kapsos, ILO will not be providing storyline this year; nowcasting for this indicator not been possible and we feel that providing storylines that do not take into account COVID-19 impact would be counterproductive</v>
      </c>
    </row>
    <row r="306" spans="1:31" hidden="1" x14ac:dyDescent="0.45">
      <c r="A306" s="17"/>
      <c r="B306" s="17" t="str">
        <f t="shared" si="23"/>
        <v>8.2.1Chart</v>
      </c>
      <c r="C306" s="14" t="s">
        <v>573</v>
      </c>
      <c r="D306" s="14">
        <v>8</v>
      </c>
      <c r="E306" s="14" t="s">
        <v>1074</v>
      </c>
      <c r="F306" s="19" t="s">
        <v>9</v>
      </c>
      <c r="G306" s="104" t="s">
        <v>781</v>
      </c>
      <c r="H306" s="104" t="s">
        <v>1075</v>
      </c>
      <c r="I306" s="105" t="s">
        <v>785</v>
      </c>
      <c r="J306" s="106"/>
      <c r="K306" s="107"/>
      <c r="L306" s="105"/>
      <c r="M306" s="108"/>
      <c r="N306" s="109"/>
      <c r="O306" s="109"/>
      <c r="P306" s="121"/>
      <c r="Q306" s="121"/>
      <c r="R306" s="20" t="str">
        <f>IF(ISBLANK(K306), "", CONCATENATE(LOWER(LEFT('Log table'!I306,1)),"_",C306,"_",T306,"_", TEXT(K306,"yyyy"),".",TEXT(K306,"mm"),".",TEXT(K306,"dd"),IF(OR(LEFT('Log table'!I306,1)="S",LEFT('Log table'!I306,1)="M"), ".docx", ".xlsx")))</f>
        <v/>
      </c>
      <c r="S306" s="20" t="str">
        <f t="shared" si="26"/>
        <v/>
      </c>
      <c r="T306" s="20" t="str">
        <f t="shared" si="27"/>
        <v/>
      </c>
      <c r="V306" s="16">
        <f t="shared" si="24"/>
        <v>75</v>
      </c>
      <c r="AE306" s="16" t="str">
        <f t="shared" si="25"/>
        <v>8.2.1 Annual growth rate of real GDP per employed person
Note: to follow up</v>
      </c>
    </row>
    <row r="307" spans="1:31" hidden="1" x14ac:dyDescent="0.45">
      <c r="A307" s="17"/>
      <c r="B307" s="17" t="str">
        <f t="shared" si="23"/>
        <v>8.2.1Data</v>
      </c>
      <c r="C307" s="14" t="s">
        <v>573</v>
      </c>
      <c r="D307" s="14">
        <v>8</v>
      </c>
      <c r="E307" s="14" t="s">
        <v>1074</v>
      </c>
      <c r="F307" s="19" t="s">
        <v>9</v>
      </c>
      <c r="G307" s="104" t="s">
        <v>781</v>
      </c>
      <c r="H307" s="104" t="s">
        <v>1075</v>
      </c>
      <c r="I307" s="105" t="s">
        <v>786</v>
      </c>
      <c r="J307" s="106" t="s">
        <v>783</v>
      </c>
      <c r="K307" s="107">
        <v>44242</v>
      </c>
      <c r="L307" s="105" t="s">
        <v>575</v>
      </c>
      <c r="M307" s="108"/>
      <c r="N307" s="109"/>
      <c r="O307" s="109"/>
      <c r="P307" s="121"/>
      <c r="Q307" s="121"/>
      <c r="R307" s="20" t="str">
        <f>IF(ISBLANK(K307), "", CONCATENATE(LOWER(LEFT('Log table'!I307,1)),"_",C307,"_",T307,"_", TEXT(K307,"yyyy"),".",TEXT(K307,"mm"),".",TEXT(K307,"dd"),IF(OR(LEFT('Log table'!I307,1)="S",LEFT('Log table'!I307,1)="M"), ".docx", ".xlsx")))</f>
        <v>d_8.2.1_ILO_2021.02.15.xlsx</v>
      </c>
      <c r="S307" s="20" t="str">
        <f t="shared" si="26"/>
        <v>Steven Kapsos</v>
      </c>
      <c r="T307" s="20" t="str">
        <f t="shared" si="27"/>
        <v>ILO</v>
      </c>
      <c r="V307" s="16">
        <f t="shared" si="24"/>
        <v>108</v>
      </c>
      <c r="AE307" s="16" t="str">
        <f t="shared" si="25"/>
        <v>8.2.1 Annual growth rate of real GDP per employed person | Submitted by: Steven Kapsos, ILO (kapsos@ilo.org)</v>
      </c>
    </row>
    <row r="308" spans="1:31" hidden="1" x14ac:dyDescent="0.45">
      <c r="A308" s="17"/>
      <c r="B308" s="17" t="str">
        <f t="shared" si="23"/>
        <v>8.3.1Storyline</v>
      </c>
      <c r="C308" s="14" t="s">
        <v>576</v>
      </c>
      <c r="D308" s="14">
        <v>8</v>
      </c>
      <c r="E308" s="14" t="s">
        <v>1076</v>
      </c>
      <c r="F308" s="19" t="s">
        <v>17</v>
      </c>
      <c r="G308" s="104" t="s">
        <v>781</v>
      </c>
      <c r="H308" s="104" t="s">
        <v>68</v>
      </c>
      <c r="I308" s="105" t="s">
        <v>782</v>
      </c>
      <c r="J308" s="106" t="s">
        <v>783</v>
      </c>
      <c r="K308" s="107">
        <v>44242</v>
      </c>
      <c r="L308" s="105" t="s">
        <v>577</v>
      </c>
      <c r="M308" s="108"/>
      <c r="N308" s="109"/>
      <c r="O308" s="109"/>
      <c r="P308" s="121"/>
      <c r="Q308" s="121"/>
      <c r="R308" s="20" t="str">
        <f>IF(ISBLANK(K308), "", CONCATENATE(LOWER(LEFT('Log table'!I308,1)),"_",C308,"_",T308,"_", TEXT(K308,"yyyy"),".",TEXT(K308,"mm"),".",TEXT(K308,"dd"),IF(OR(LEFT('Log table'!I308,1)="S",LEFT('Log table'!I308,1)="M"), ".docx", ".xlsx")))</f>
        <v>s_8.3.1_ILO_2021.02.15.docx</v>
      </c>
      <c r="S308" s="20" t="str">
        <f t="shared" si="26"/>
        <v>Steven Kapsos</v>
      </c>
      <c r="T308" s="20" t="str">
        <f t="shared" si="27"/>
        <v>ILO</v>
      </c>
      <c r="V308" s="16">
        <f t="shared" si="24"/>
        <v>130</v>
      </c>
      <c r="AE308" s="16" t="str">
        <f t="shared" si="25"/>
        <v>8.3.1 Proportion of informal employment in total employment, by sector and sex | Submitted by: Steven Kapsos, ILO (kapsos@ilo.org)</v>
      </c>
    </row>
    <row r="309" spans="1:31" hidden="1" x14ac:dyDescent="0.45">
      <c r="A309" s="17"/>
      <c r="B309" s="17" t="str">
        <f t="shared" si="23"/>
        <v>8.3.1Chart</v>
      </c>
      <c r="C309" s="14" t="s">
        <v>576</v>
      </c>
      <c r="D309" s="14">
        <v>8</v>
      </c>
      <c r="E309" s="14" t="s">
        <v>1076</v>
      </c>
      <c r="F309" s="19" t="s">
        <v>17</v>
      </c>
      <c r="G309" s="104" t="s">
        <v>781</v>
      </c>
      <c r="H309" s="104" t="s">
        <v>68</v>
      </c>
      <c r="I309" s="105" t="s">
        <v>785</v>
      </c>
      <c r="J309" s="106" t="s">
        <v>783</v>
      </c>
      <c r="K309" s="107">
        <v>44242</v>
      </c>
      <c r="L309" s="105" t="s">
        <v>577</v>
      </c>
      <c r="M309" s="108"/>
      <c r="N309" s="109"/>
      <c r="O309" s="109"/>
      <c r="P309" s="121"/>
      <c r="Q309" s="121"/>
      <c r="R309" s="20" t="str">
        <f>IF(ISBLANK(K309), "", CONCATENATE(LOWER(LEFT('Log table'!I309,1)),"_",C309,"_",T309,"_", TEXT(K309,"yyyy"),".",TEXT(K309,"mm"),".",TEXT(K309,"dd"),IF(OR(LEFT('Log table'!I309,1)="S",LEFT('Log table'!I309,1)="M"), ".docx", ".xlsx")))</f>
        <v>c_8.3.1_ILO_2021.02.15.xlsx</v>
      </c>
      <c r="S309" s="20" t="str">
        <f t="shared" si="26"/>
        <v>Steven Kapsos</v>
      </c>
      <c r="T309" s="20" t="str">
        <f t="shared" si="27"/>
        <v>ILO</v>
      </c>
      <c r="V309" s="16">
        <f t="shared" si="24"/>
        <v>130</v>
      </c>
      <c r="AE309" s="16" t="str">
        <f t="shared" si="25"/>
        <v>8.3.1 Proportion of informal employment in total employment, by sector and sex | Submitted by: Steven Kapsos, ILO (kapsos@ilo.org)</v>
      </c>
    </row>
    <row r="310" spans="1:31" hidden="1" x14ac:dyDescent="0.45">
      <c r="A310" s="17"/>
      <c r="B310" s="17" t="str">
        <f t="shared" si="23"/>
        <v>8.3.1Data</v>
      </c>
      <c r="C310" s="14" t="s">
        <v>576</v>
      </c>
      <c r="D310" s="14">
        <v>8</v>
      </c>
      <c r="E310" s="14" t="s">
        <v>1076</v>
      </c>
      <c r="F310" s="19" t="s">
        <v>17</v>
      </c>
      <c r="G310" s="104" t="s">
        <v>781</v>
      </c>
      <c r="H310" s="104" t="s">
        <v>68</v>
      </c>
      <c r="I310" s="105" t="s">
        <v>786</v>
      </c>
      <c r="J310" s="106" t="s">
        <v>783</v>
      </c>
      <c r="K310" s="107">
        <v>44242</v>
      </c>
      <c r="L310" s="105" t="s">
        <v>577</v>
      </c>
      <c r="M310" s="108"/>
      <c r="N310" s="109"/>
      <c r="O310" s="109"/>
      <c r="P310" s="121"/>
      <c r="Q310" s="121"/>
      <c r="R310" s="20" t="str">
        <f>IF(ISBLANK(K310), "", CONCATENATE(LOWER(LEFT('Log table'!I310,1)),"_",C310,"_",T310,"_", TEXT(K310,"yyyy"),".",TEXT(K310,"mm"),".",TEXT(K310,"dd"),IF(OR(LEFT('Log table'!I310,1)="S",LEFT('Log table'!I310,1)="M"), ".docx", ".xlsx")))</f>
        <v>d_8.3.1_ILO_2021.02.15.xlsx</v>
      </c>
      <c r="S310" s="20" t="str">
        <f t="shared" si="26"/>
        <v>Steven Kapsos</v>
      </c>
      <c r="T310" s="20" t="str">
        <f t="shared" si="27"/>
        <v>ILO</v>
      </c>
      <c r="V310" s="16">
        <f t="shared" si="24"/>
        <v>130</v>
      </c>
      <c r="AE310" s="16" t="str">
        <f t="shared" si="25"/>
        <v>8.3.1 Proportion of informal employment in total employment, by sector and sex | Submitted by: Steven Kapsos, ILO (kapsos@ilo.org)</v>
      </c>
    </row>
    <row r="311" spans="1:31" hidden="1" x14ac:dyDescent="0.45">
      <c r="A311" s="17"/>
      <c r="B311" s="17" t="str">
        <f t="shared" si="23"/>
        <v>8.4.1Storyline</v>
      </c>
      <c r="C311" s="14" t="s">
        <v>578</v>
      </c>
      <c r="D311" s="14">
        <v>8</v>
      </c>
      <c r="E311" s="14" t="s">
        <v>1077</v>
      </c>
      <c r="F311" s="19" t="s">
        <v>17</v>
      </c>
      <c r="G311" s="104" t="s">
        <v>814</v>
      </c>
      <c r="H311" s="104" t="s">
        <v>818</v>
      </c>
      <c r="I311" s="105" t="s">
        <v>782</v>
      </c>
      <c r="J311" s="117" t="s">
        <v>1030</v>
      </c>
      <c r="K311" s="107">
        <v>44256</v>
      </c>
      <c r="L311" s="105" t="s">
        <v>579</v>
      </c>
      <c r="M311" s="108"/>
      <c r="N311" s="109"/>
      <c r="O311" s="109"/>
      <c r="P311" s="121"/>
      <c r="Q311" s="121"/>
      <c r="R311" s="20" t="str">
        <f>IF(ISBLANK(K311), "", CONCATENATE(LOWER(LEFT('Log table'!I311,1)),"_",C311,"_",T311,"_", TEXT(K311,"yyyy"),".",TEXT(K311,"mm"),".",TEXT(K311,"dd"),IF(OR(LEFT('Log table'!I311,1)="S",LEFT('Log table'!I311,1)="M"), ".docx", ".xlsx")))</f>
        <v>s_8.4.1_UNEP_2021.03.01.docx</v>
      </c>
      <c r="S311" s="20" t="str">
        <f t="shared" si="26"/>
        <v>Dany Ghafari</v>
      </c>
      <c r="T311" s="20" t="str">
        <f t="shared" si="27"/>
        <v>UNEP</v>
      </c>
      <c r="V311" s="16">
        <f t="shared" si="24"/>
        <v>151</v>
      </c>
      <c r="AE311" s="16" t="str">
        <f t="shared" si="25"/>
        <v>8.4.1/12.2.1 Material footprint, material footprint per capita, and material footprint per GDP | Submitted by: Dany Ghafari, UNEP (dany.ghafari@un.org)</v>
      </c>
    </row>
    <row r="312" spans="1:31" hidden="1" x14ac:dyDescent="0.45">
      <c r="A312" s="17"/>
      <c r="B312" s="17" t="str">
        <f t="shared" ref="B312:B377" si="28">C312&amp;I312</f>
        <v>8.4.1Chart</v>
      </c>
      <c r="C312" s="14" t="s">
        <v>578</v>
      </c>
      <c r="D312" s="14">
        <v>8</v>
      </c>
      <c r="E312" s="14" t="s">
        <v>1077</v>
      </c>
      <c r="F312" s="19" t="s">
        <v>17</v>
      </c>
      <c r="G312" s="104" t="s">
        <v>814</v>
      </c>
      <c r="H312" s="104" t="s">
        <v>818</v>
      </c>
      <c r="I312" s="105" t="s">
        <v>785</v>
      </c>
      <c r="J312" s="117" t="s">
        <v>1030</v>
      </c>
      <c r="K312" s="107">
        <v>44256</v>
      </c>
      <c r="L312" s="105" t="s">
        <v>579</v>
      </c>
      <c r="M312" s="108"/>
      <c r="N312" s="109"/>
      <c r="O312" s="109"/>
      <c r="P312" s="121"/>
      <c r="Q312" s="121"/>
      <c r="R312" s="20" t="str">
        <f>IF(ISBLANK(K312), "", CONCATENATE(LOWER(LEFT('Log table'!I312,1)),"_",C312,"_",T312,"_", TEXT(K312,"yyyy"),".",TEXT(K312,"mm"),".",TEXT(K312,"dd"),IF(OR(LEFT('Log table'!I312,1)="S",LEFT('Log table'!I312,1)="M"), ".docx", ".xlsx")))</f>
        <v>c_8.4.1_UNEP_2021.03.01.xlsx</v>
      </c>
      <c r="S312" s="20" t="str">
        <f t="shared" si="26"/>
        <v>Dany Ghafari</v>
      </c>
      <c r="T312" s="20" t="str">
        <f t="shared" si="27"/>
        <v>UNEP</v>
      </c>
      <c r="V312" s="16">
        <f t="shared" si="24"/>
        <v>151</v>
      </c>
      <c r="AE312" s="16" t="str">
        <f t="shared" si="25"/>
        <v>8.4.1/12.2.1 Material footprint, material footprint per capita, and material footprint per GDP | Submitted by: Dany Ghafari, UNEP (dany.ghafari@un.org)</v>
      </c>
    </row>
    <row r="313" spans="1:31" hidden="1" x14ac:dyDescent="0.45">
      <c r="A313" s="17"/>
      <c r="B313" s="17" t="str">
        <f t="shared" si="28"/>
        <v>8.4.1Data</v>
      </c>
      <c r="C313" s="14" t="s">
        <v>578</v>
      </c>
      <c r="D313" s="14">
        <v>8</v>
      </c>
      <c r="E313" s="14" t="s">
        <v>1077</v>
      </c>
      <c r="F313" s="19" t="s">
        <v>17</v>
      </c>
      <c r="G313" s="104" t="s">
        <v>814</v>
      </c>
      <c r="H313" s="104" t="s">
        <v>818</v>
      </c>
      <c r="I313" s="105" t="s">
        <v>786</v>
      </c>
      <c r="J313" s="106"/>
      <c r="K313" s="107"/>
      <c r="L313" s="105"/>
      <c r="M313" s="108" t="s">
        <v>3407</v>
      </c>
      <c r="N313" s="109"/>
      <c r="O313" s="109"/>
      <c r="P313" s="121"/>
      <c r="Q313" s="121"/>
      <c r="R313" s="20" t="str">
        <f>IF(ISBLANK(K313), "", CONCATENATE(LOWER(LEFT('Log table'!I313,1)),"_",C313,"_",T313,"_", TEXT(K313,"yyyy"),".",TEXT(K313,"mm"),".",TEXT(K313,"dd"),IF(OR(LEFT('Log table'!I313,1)="S",LEFT('Log table'!I313,1)="M"), ".docx", ".xlsx")))</f>
        <v/>
      </c>
      <c r="S313" s="20" t="str">
        <f t="shared" si="26"/>
        <v/>
      </c>
      <c r="T313" s="20" t="str">
        <f t="shared" si="27"/>
        <v/>
      </c>
      <c r="V313" s="16">
        <f t="shared" si="24"/>
        <v>149</v>
      </c>
      <c r="AE313" s="16" t="str">
        <f t="shared" si="25"/>
        <v>8.4.1/12.2.1 Material footprint, material footprint per capita, and material footprint per GDP
Note: Harumi: No Changes; Next update 3rd quarter 2021</v>
      </c>
    </row>
    <row r="314" spans="1:31" hidden="1" x14ac:dyDescent="0.45">
      <c r="A314" s="17"/>
      <c r="B314" s="17" t="str">
        <f t="shared" si="28"/>
        <v>8.4.2Storyline</v>
      </c>
      <c r="C314" s="14" t="s">
        <v>580</v>
      </c>
      <c r="D314" s="14">
        <v>8</v>
      </c>
      <c r="E314" s="14" t="s">
        <v>1078</v>
      </c>
      <c r="F314" s="19" t="s">
        <v>9</v>
      </c>
      <c r="G314" s="104" t="s">
        <v>814</v>
      </c>
      <c r="H314" s="104" t="s">
        <v>818</v>
      </c>
      <c r="I314" s="105" t="s">
        <v>782</v>
      </c>
      <c r="J314" s="117" t="s">
        <v>1030</v>
      </c>
      <c r="K314" s="107">
        <v>44256</v>
      </c>
      <c r="L314" s="105" t="s">
        <v>581</v>
      </c>
      <c r="M314" s="108"/>
      <c r="N314" s="109"/>
      <c r="O314" s="109"/>
      <c r="P314" s="121"/>
      <c r="Q314" s="121"/>
      <c r="R314" s="20" t="str">
        <f>IF(ISBLANK(K314), "", CONCATENATE(LOWER(LEFT('Log table'!I314,1)),"_",C314,"_",T314,"_", TEXT(K314,"yyyy"),".",TEXT(K314,"mm"),".",TEXT(K314,"dd"),IF(OR(LEFT('Log table'!I314,1)="S",LEFT('Log table'!I314,1)="M"), ".docx", ".xlsx")))</f>
        <v>s_8.4.2_UNEP_2021.03.01.docx</v>
      </c>
      <c r="S314" s="20" t="str">
        <f t="shared" si="26"/>
        <v>Dany Ghafari</v>
      </c>
      <c r="T314" s="20" t="str">
        <f t="shared" si="27"/>
        <v>UNEP</v>
      </c>
      <c r="V314" s="16">
        <f t="shared" si="24"/>
        <v>184</v>
      </c>
      <c r="AE314" s="16" t="str">
        <f t="shared" si="25"/>
        <v>8.4.2/12.2.2 Domestic material consumption, domestic material consumption per capita, and domestic material consumption per GDP | Submitted by: Dany Ghafari, UNEP (dany.ghafari@un.org)</v>
      </c>
    </row>
    <row r="315" spans="1:31" hidden="1" x14ac:dyDescent="0.45">
      <c r="A315" s="17"/>
      <c r="B315" s="17" t="str">
        <f t="shared" si="28"/>
        <v>8.4.2Chart</v>
      </c>
      <c r="C315" s="14" t="s">
        <v>580</v>
      </c>
      <c r="D315" s="14">
        <v>8</v>
      </c>
      <c r="E315" s="14" t="s">
        <v>1078</v>
      </c>
      <c r="F315" s="19" t="s">
        <v>9</v>
      </c>
      <c r="G315" s="104" t="s">
        <v>814</v>
      </c>
      <c r="H315" s="104" t="s">
        <v>818</v>
      </c>
      <c r="I315" s="105" t="s">
        <v>785</v>
      </c>
      <c r="J315" s="117" t="s">
        <v>1030</v>
      </c>
      <c r="K315" s="107">
        <v>44256</v>
      </c>
      <c r="L315" s="105" t="s">
        <v>581</v>
      </c>
      <c r="M315" s="108"/>
      <c r="N315" s="109"/>
      <c r="O315" s="109"/>
      <c r="P315" s="121"/>
      <c r="Q315" s="121"/>
      <c r="R315" s="20" t="str">
        <f>IF(ISBLANK(K315), "", CONCATENATE(LOWER(LEFT('Log table'!I315,1)),"_",C315,"_",T315,"_", TEXT(K315,"yyyy"),".",TEXT(K315,"mm"),".",TEXT(K315,"dd"),IF(OR(LEFT('Log table'!I315,1)="S",LEFT('Log table'!I315,1)="M"), ".docx", ".xlsx")))</f>
        <v>c_8.4.2_UNEP_2021.03.01.xlsx</v>
      </c>
      <c r="S315" s="20" t="str">
        <f t="shared" si="26"/>
        <v>Dany Ghafari</v>
      </c>
      <c r="T315" s="20" t="str">
        <f t="shared" si="27"/>
        <v>UNEP</v>
      </c>
      <c r="V315" s="16">
        <f t="shared" si="24"/>
        <v>184</v>
      </c>
      <c r="AE315" s="16" t="str">
        <f t="shared" si="25"/>
        <v>8.4.2/12.2.2 Domestic material consumption, domestic material consumption per capita, and domestic material consumption per GDP | Submitted by: Dany Ghafari, UNEP (dany.ghafari@un.org)</v>
      </c>
    </row>
    <row r="316" spans="1:31" hidden="1" x14ac:dyDescent="0.45">
      <c r="A316" s="17"/>
      <c r="B316" s="17" t="str">
        <f t="shared" si="28"/>
        <v>8.4.2Data</v>
      </c>
      <c r="C316" s="14" t="s">
        <v>580</v>
      </c>
      <c r="D316" s="14">
        <v>8</v>
      </c>
      <c r="E316" s="14" t="s">
        <v>1078</v>
      </c>
      <c r="F316" s="19" t="s">
        <v>9</v>
      </c>
      <c r="G316" s="104" t="s">
        <v>814</v>
      </c>
      <c r="H316" s="104" t="s">
        <v>818</v>
      </c>
      <c r="I316" s="105" t="s">
        <v>786</v>
      </c>
      <c r="J316" s="106"/>
      <c r="K316" s="107"/>
      <c r="L316" s="105"/>
      <c r="M316" s="108" t="s">
        <v>3407</v>
      </c>
      <c r="N316" s="109"/>
      <c r="O316" s="109"/>
      <c r="P316" s="121"/>
      <c r="Q316" s="121"/>
      <c r="R316" s="20" t="str">
        <f>IF(ISBLANK(K316), "", CONCATENATE(LOWER(LEFT('Log table'!I316,1)),"_",C316,"_",T316,"_", TEXT(K316,"yyyy"),".",TEXT(K316,"mm"),".",TEXT(K316,"dd"),IF(OR(LEFT('Log table'!I316,1)="S",LEFT('Log table'!I316,1)="M"), ".docx", ".xlsx")))</f>
        <v/>
      </c>
      <c r="S316" s="20" t="str">
        <f t="shared" si="26"/>
        <v/>
      </c>
      <c r="T316" s="20" t="str">
        <f t="shared" si="27"/>
        <v/>
      </c>
      <c r="V316" s="16">
        <f t="shared" si="24"/>
        <v>182</v>
      </c>
      <c r="AE316" s="16" t="str">
        <f t="shared" si="25"/>
        <v>8.4.2/12.2.2 Domestic material consumption, domestic material consumption per capita, and domestic material consumption per GDP
Note: Harumi: No Changes; Next update 3rd quarter 2021</v>
      </c>
    </row>
    <row r="317" spans="1:31" hidden="1" x14ac:dyDescent="0.45">
      <c r="A317" s="17"/>
      <c r="B317" s="17" t="str">
        <f t="shared" si="28"/>
        <v>8.5.1Storyline</v>
      </c>
      <c r="C317" s="14" t="s">
        <v>584</v>
      </c>
      <c r="D317" s="14">
        <v>8</v>
      </c>
      <c r="E317" s="14" t="s">
        <v>1079</v>
      </c>
      <c r="F317" s="19" t="s">
        <v>17</v>
      </c>
      <c r="G317" s="104" t="s">
        <v>781</v>
      </c>
      <c r="H317" s="104" t="s">
        <v>68</v>
      </c>
      <c r="I317" s="105" t="s">
        <v>782</v>
      </c>
      <c r="J317" s="106"/>
      <c r="K317" s="107"/>
      <c r="L317" s="105"/>
      <c r="M317" s="108" t="s">
        <v>3443</v>
      </c>
      <c r="N317" s="109"/>
      <c r="O317" s="109"/>
      <c r="P317" s="121"/>
      <c r="Q317" s="121"/>
      <c r="R317" s="20" t="str">
        <f>IF(ISBLANK(K317), "", CONCATENATE(LOWER(LEFT('Log table'!I317,1)),"_",C317,"_",T317,"_", TEXT(K317,"yyyy"),".",TEXT(K317,"mm"),".",TEXT(K317,"dd"),IF(OR(LEFT('Log table'!I317,1)="S",LEFT('Log table'!I317,1)="M"), ".docx", ".xlsx")))</f>
        <v/>
      </c>
      <c r="S317" s="20" t="str">
        <f t="shared" si="26"/>
        <v/>
      </c>
      <c r="T317" s="20" t="str">
        <f t="shared" si="27"/>
        <v/>
      </c>
      <c r="V317" s="16">
        <f t="shared" si="24"/>
        <v>342</v>
      </c>
      <c r="AE317" s="16" t="str">
        <f t="shared" si="25"/>
        <v>8.5.1 Average hourly earnings of employees, by sex, age, occupation and persons with disabilities
Note: no storyline; per Steven Kapsos, ILO will not be providing storyline this year; nowcasting for this indicator not been possible and we feel that providing storylines that do not take into account COVID-19 impact would be counterproductive</v>
      </c>
    </row>
    <row r="318" spans="1:31" hidden="1" x14ac:dyDescent="0.45">
      <c r="A318" s="17"/>
      <c r="B318" s="17" t="str">
        <f t="shared" si="28"/>
        <v>8.5.1Chart</v>
      </c>
      <c r="C318" s="14" t="s">
        <v>584</v>
      </c>
      <c r="D318" s="14">
        <v>8</v>
      </c>
      <c r="E318" s="14" t="s">
        <v>1079</v>
      </c>
      <c r="F318" s="19" t="s">
        <v>17</v>
      </c>
      <c r="G318" s="104" t="s">
        <v>781</v>
      </c>
      <c r="H318" s="104" t="s">
        <v>68</v>
      </c>
      <c r="I318" s="105" t="s">
        <v>785</v>
      </c>
      <c r="J318" s="106"/>
      <c r="K318" s="107"/>
      <c r="L318" s="105"/>
      <c r="M318" s="108"/>
      <c r="N318" s="109"/>
      <c r="O318" s="109"/>
      <c r="P318" s="121"/>
      <c r="Q318" s="121"/>
      <c r="R318" s="20" t="str">
        <f>IF(ISBLANK(K318), "", CONCATENATE(LOWER(LEFT('Log table'!I318,1)),"_",C318,"_",T318,"_", TEXT(K318,"yyyy"),".",TEXT(K318,"mm"),".",TEXT(K318,"dd"),IF(OR(LEFT('Log table'!I318,1)="S",LEFT('Log table'!I318,1)="M"), ".docx", ".xlsx")))</f>
        <v/>
      </c>
      <c r="S318" s="20" t="str">
        <f t="shared" si="26"/>
        <v/>
      </c>
      <c r="T318" s="20" t="str">
        <f t="shared" si="27"/>
        <v/>
      </c>
      <c r="V318" s="16">
        <f t="shared" si="24"/>
        <v>116</v>
      </c>
      <c r="AE318" s="16" t="str">
        <f t="shared" si="25"/>
        <v>8.5.1 Average hourly earnings of employees, by sex, age, occupation and persons with disabilities
Note: to follow up</v>
      </c>
    </row>
    <row r="319" spans="1:31" hidden="1" x14ac:dyDescent="0.45">
      <c r="A319" s="17"/>
      <c r="B319" s="17" t="str">
        <f t="shared" si="28"/>
        <v>8.5.1Data</v>
      </c>
      <c r="C319" s="14" t="s">
        <v>584</v>
      </c>
      <c r="D319" s="14">
        <v>8</v>
      </c>
      <c r="E319" s="14" t="s">
        <v>1079</v>
      </c>
      <c r="F319" s="19" t="s">
        <v>17</v>
      </c>
      <c r="G319" s="104" t="s">
        <v>781</v>
      </c>
      <c r="H319" s="104" t="s">
        <v>68</v>
      </c>
      <c r="I319" s="105" t="s">
        <v>786</v>
      </c>
      <c r="J319" s="106" t="s">
        <v>783</v>
      </c>
      <c r="K319" s="107">
        <v>44242</v>
      </c>
      <c r="L319" s="105" t="s">
        <v>585</v>
      </c>
      <c r="M319" s="108"/>
      <c r="N319" s="109"/>
      <c r="O319" s="109"/>
      <c r="P319" s="121"/>
      <c r="Q319" s="121"/>
      <c r="R319" s="20" t="str">
        <f>IF(ISBLANK(K319), "", CONCATENATE(LOWER(LEFT('Log table'!I319,1)),"_",C319,"_",T319,"_", TEXT(K319,"yyyy"),".",TEXT(K319,"mm"),".",TEXT(K319,"dd"),IF(OR(LEFT('Log table'!I319,1)="S",LEFT('Log table'!I319,1)="M"), ".docx", ".xlsx")))</f>
        <v>d_8.5.1_ILO_2021.02.15.xlsx</v>
      </c>
      <c r="S319" s="20" t="str">
        <f t="shared" si="26"/>
        <v>Steven Kapsos</v>
      </c>
      <c r="T319" s="20" t="str">
        <f t="shared" si="27"/>
        <v>ILO</v>
      </c>
      <c r="V319" s="16">
        <f t="shared" si="24"/>
        <v>149</v>
      </c>
      <c r="AE319" s="16" t="str">
        <f t="shared" si="25"/>
        <v>8.5.1 Average hourly earnings of employees, by sex, age, occupation and persons with disabilities | Submitted by: Steven Kapsos, ILO (kapsos@ilo.org)</v>
      </c>
    </row>
    <row r="320" spans="1:31" hidden="1" x14ac:dyDescent="0.45">
      <c r="A320" s="17"/>
      <c r="B320" s="17" t="str">
        <f t="shared" si="28"/>
        <v>8.5.2Storyline</v>
      </c>
      <c r="C320" s="14" t="s">
        <v>587</v>
      </c>
      <c r="D320" s="14">
        <v>8</v>
      </c>
      <c r="E320" s="14" t="s">
        <v>1080</v>
      </c>
      <c r="F320" s="19" t="s">
        <v>9</v>
      </c>
      <c r="G320" s="104" t="s">
        <v>781</v>
      </c>
      <c r="H320" s="104" t="s">
        <v>68</v>
      </c>
      <c r="I320" s="105" t="s">
        <v>782</v>
      </c>
      <c r="J320" s="106" t="s">
        <v>783</v>
      </c>
      <c r="K320" s="107">
        <v>44242</v>
      </c>
      <c r="L320" s="105" t="s">
        <v>588</v>
      </c>
      <c r="M320" s="108"/>
      <c r="N320" s="109"/>
      <c r="O320" s="109"/>
      <c r="P320" s="121"/>
      <c r="Q320" s="121"/>
      <c r="R320" s="20" t="str">
        <f>IF(ISBLANK(K320), "", CONCATENATE(LOWER(LEFT('Log table'!I320,1)),"_",C320,"_",T320,"_", TEXT(K320,"yyyy"),".",TEXT(K320,"mm"),".",TEXT(K320,"dd"),IF(OR(LEFT('Log table'!I320,1)="S",LEFT('Log table'!I320,1)="M"), ".docx", ".xlsx")))</f>
        <v>s_8.5.2_ILO_2021.02.15.docx</v>
      </c>
      <c r="S320" s="20" t="str">
        <f t="shared" si="26"/>
        <v>Steven Kapsos</v>
      </c>
      <c r="T320" s="20" t="str">
        <f t="shared" si="27"/>
        <v>ILO</v>
      </c>
      <c r="V320" s="16">
        <f t="shared" si="24"/>
        <v>118</v>
      </c>
      <c r="AE320" s="16" t="str">
        <f t="shared" si="25"/>
        <v>8.5.2 Unemployment rate, by sex, age and persons with disabilities | Submitted by: Steven Kapsos, ILO (kapsos@ilo.org)</v>
      </c>
    </row>
    <row r="321" spans="1:31" hidden="1" x14ac:dyDescent="0.45">
      <c r="A321" s="17"/>
      <c r="B321" s="17" t="str">
        <f t="shared" si="28"/>
        <v>8.5.2Chart</v>
      </c>
      <c r="C321" s="14" t="s">
        <v>587</v>
      </c>
      <c r="D321" s="14">
        <v>8</v>
      </c>
      <c r="E321" s="14" t="s">
        <v>1080</v>
      </c>
      <c r="F321" s="19" t="s">
        <v>9</v>
      </c>
      <c r="G321" s="104" t="s">
        <v>781</v>
      </c>
      <c r="H321" s="104" t="s">
        <v>68</v>
      </c>
      <c r="I321" s="105" t="s">
        <v>785</v>
      </c>
      <c r="J321" s="106" t="s">
        <v>783</v>
      </c>
      <c r="K321" s="107">
        <v>44242</v>
      </c>
      <c r="L321" s="105" t="s">
        <v>588</v>
      </c>
      <c r="M321" s="108"/>
      <c r="N321" s="109"/>
      <c r="O321" s="109"/>
      <c r="P321" s="121"/>
      <c r="Q321" s="121"/>
      <c r="R321" s="20" t="str">
        <f>IF(ISBLANK(K321), "", CONCATENATE(LOWER(LEFT('Log table'!I321,1)),"_",C321,"_",T321,"_", TEXT(K321,"yyyy"),".",TEXT(K321,"mm"),".",TEXT(K321,"dd"),IF(OR(LEFT('Log table'!I321,1)="S",LEFT('Log table'!I321,1)="M"), ".docx", ".xlsx")))</f>
        <v>c_8.5.2_ILO_2021.02.15.xlsx</v>
      </c>
      <c r="S321" s="20" t="str">
        <f t="shared" si="26"/>
        <v>Steven Kapsos</v>
      </c>
      <c r="T321" s="20" t="str">
        <f t="shared" si="27"/>
        <v>ILO</v>
      </c>
      <c r="V321" s="16">
        <f t="shared" ref="V321:V386" si="29">LEN(AE321)</f>
        <v>118</v>
      </c>
      <c r="AE321" s="16" t="str">
        <f t="shared" si="25"/>
        <v>8.5.2 Unemployment rate, by sex, age and persons with disabilities | Submitted by: Steven Kapsos, ILO (kapsos@ilo.org)</v>
      </c>
    </row>
    <row r="322" spans="1:31" hidden="1" x14ac:dyDescent="0.45">
      <c r="A322" s="17"/>
      <c r="B322" s="17" t="str">
        <f t="shared" si="28"/>
        <v>8.5.2Data</v>
      </c>
      <c r="C322" s="14" t="s">
        <v>587</v>
      </c>
      <c r="D322" s="14">
        <v>8</v>
      </c>
      <c r="E322" s="14" t="s">
        <v>1080</v>
      </c>
      <c r="F322" s="19" t="s">
        <v>9</v>
      </c>
      <c r="G322" s="104" t="s">
        <v>781</v>
      </c>
      <c r="H322" s="104" t="s">
        <v>68</v>
      </c>
      <c r="I322" s="105" t="s">
        <v>786</v>
      </c>
      <c r="J322" s="106" t="s">
        <v>783</v>
      </c>
      <c r="K322" s="107">
        <v>44242</v>
      </c>
      <c r="L322" s="105" t="s">
        <v>588</v>
      </c>
      <c r="M322" s="108" t="s">
        <v>994</v>
      </c>
      <c r="N322" s="109"/>
      <c r="O322" s="109"/>
      <c r="P322" s="121"/>
      <c r="Q322" s="121"/>
      <c r="R322" s="20" t="s">
        <v>1081</v>
      </c>
      <c r="S322" s="20" t="str">
        <f t="shared" si="26"/>
        <v>Steven Kapsos</v>
      </c>
      <c r="T322" s="20" t="str">
        <f t="shared" si="27"/>
        <v>ILO</v>
      </c>
      <c r="V322" s="16">
        <f t="shared" si="29"/>
        <v>136</v>
      </c>
      <c r="AE322" s="16" t="str">
        <f t="shared" si="25"/>
        <v>8.5.2 Unemployment rate, by sex, age and persons with disabilities | Submitted by: Steven Kapsos, ILO (kapsos@ilo.org)
Note: zipped file</v>
      </c>
    </row>
    <row r="323" spans="1:31" hidden="1" x14ac:dyDescent="0.45">
      <c r="A323" s="17"/>
      <c r="B323" s="17" t="str">
        <f t="shared" si="28"/>
        <v>8.6.1Storyline</v>
      </c>
      <c r="C323" s="14" t="s">
        <v>589</v>
      </c>
      <c r="D323" s="14">
        <v>8</v>
      </c>
      <c r="E323" s="14" t="s">
        <v>1082</v>
      </c>
      <c r="F323" s="19" t="s">
        <v>9</v>
      </c>
      <c r="G323" s="104" t="s">
        <v>781</v>
      </c>
      <c r="H323" s="104" t="s">
        <v>68</v>
      </c>
      <c r="I323" s="105" t="s">
        <v>782</v>
      </c>
      <c r="J323" s="106" t="s">
        <v>783</v>
      </c>
      <c r="K323" s="107">
        <v>44242</v>
      </c>
      <c r="L323" s="105" t="s">
        <v>590</v>
      </c>
      <c r="M323" s="108"/>
      <c r="N323" s="109"/>
      <c r="O323" s="109"/>
      <c r="P323" s="121"/>
      <c r="Q323" s="121"/>
      <c r="R323" s="20" t="str">
        <f>IF(ISBLANK(K323), "", CONCATENATE(LOWER(LEFT('Log table'!I323,1)),"_",C323,"_",T323,"_", TEXT(K323,"yyyy"),".",TEXT(K323,"mm"),".",TEXT(K323,"dd"),IF(OR(LEFT('Log table'!I323,1)="S",LEFT('Log table'!I323,1)="M"), ".docx", ".xlsx")))</f>
        <v>s_8.6.1_ILO_2021.02.15.docx</v>
      </c>
      <c r="S323" s="20" t="str">
        <f t="shared" si="26"/>
        <v>Steven Kapsos</v>
      </c>
      <c r="T323" s="20" t="str">
        <f t="shared" si="27"/>
        <v>ILO</v>
      </c>
      <c r="V323" s="16">
        <f t="shared" si="29"/>
        <v>137</v>
      </c>
      <c r="AE323" s="16" t="str">
        <f t="shared" ref="AE323:AE365" si="30">E323&amp;IF(ISBLANK(K323), CHAR(10)&amp;"Note: "&amp;IF(ISBLANK(M323), "to follow up", M323), " | Submitted by: "&amp;S323&amp;", "&amp;T323&amp;" ("&amp;J323&amp;")"&amp;IF(ISBLANK(M323),"", CHAR(10)&amp;"Note: "&amp;M323))</f>
        <v>8.6.1 Proportion of youth (aged 15–24 years) not in education, employment or training | Submitted by: Steven Kapsos, ILO (kapsos@ilo.org)</v>
      </c>
    </row>
    <row r="324" spans="1:31" hidden="1" x14ac:dyDescent="0.45">
      <c r="A324" s="17"/>
      <c r="B324" s="17" t="str">
        <f t="shared" si="28"/>
        <v>8.6.1Chart</v>
      </c>
      <c r="C324" s="14" t="s">
        <v>589</v>
      </c>
      <c r="D324" s="14">
        <v>8</v>
      </c>
      <c r="E324" s="14" t="s">
        <v>1082</v>
      </c>
      <c r="F324" s="19" t="s">
        <v>9</v>
      </c>
      <c r="G324" s="104" t="s">
        <v>781</v>
      </c>
      <c r="H324" s="104" t="s">
        <v>68</v>
      </c>
      <c r="I324" s="105" t="s">
        <v>785</v>
      </c>
      <c r="J324" s="106" t="s">
        <v>783</v>
      </c>
      <c r="K324" s="107">
        <v>44242</v>
      </c>
      <c r="L324" s="105" t="s">
        <v>590</v>
      </c>
      <c r="M324" s="108"/>
      <c r="N324" s="109"/>
      <c r="O324" s="109"/>
      <c r="P324" s="121"/>
      <c r="Q324" s="121"/>
      <c r="R324" s="20" t="str">
        <f>IF(ISBLANK(K324), "", CONCATENATE(LOWER(LEFT('Log table'!I324,1)),"_",C324,"_",T324,"_", TEXT(K324,"yyyy"),".",TEXT(K324,"mm"),".",TEXT(K324,"dd"),IF(OR(LEFT('Log table'!I324,1)="S",LEFT('Log table'!I324,1)="M"), ".docx", ".xlsx")))</f>
        <v>c_8.6.1_ILO_2021.02.15.xlsx</v>
      </c>
      <c r="S324" s="20" t="str">
        <f t="shared" si="26"/>
        <v>Steven Kapsos</v>
      </c>
      <c r="T324" s="20" t="str">
        <f t="shared" si="27"/>
        <v>ILO</v>
      </c>
      <c r="V324" s="16">
        <f t="shared" si="29"/>
        <v>137</v>
      </c>
      <c r="AE324" s="16" t="str">
        <f t="shared" si="30"/>
        <v>8.6.1 Proportion of youth (aged 15–24 years) not in education, employment or training | Submitted by: Steven Kapsos, ILO (kapsos@ilo.org)</v>
      </c>
    </row>
    <row r="325" spans="1:31" hidden="1" x14ac:dyDescent="0.45">
      <c r="A325" s="17"/>
      <c r="B325" s="17" t="str">
        <f t="shared" si="28"/>
        <v>8.6.1Data</v>
      </c>
      <c r="C325" s="14" t="s">
        <v>589</v>
      </c>
      <c r="D325" s="14">
        <v>8</v>
      </c>
      <c r="E325" s="14" t="s">
        <v>1082</v>
      </c>
      <c r="F325" s="19" t="s">
        <v>9</v>
      </c>
      <c r="G325" s="104" t="s">
        <v>781</v>
      </c>
      <c r="H325" s="104" t="s">
        <v>68</v>
      </c>
      <c r="I325" s="105" t="s">
        <v>786</v>
      </c>
      <c r="J325" s="106" t="s">
        <v>783</v>
      </c>
      <c r="K325" s="107">
        <v>44242</v>
      </c>
      <c r="L325" s="105" t="s">
        <v>590</v>
      </c>
      <c r="M325" s="108"/>
      <c r="N325" s="109"/>
      <c r="O325" s="109"/>
      <c r="P325" s="121"/>
      <c r="Q325" s="121"/>
      <c r="R325" s="20" t="str">
        <f>IF(ISBLANK(K325), "", CONCATENATE(LOWER(LEFT('Log table'!I325,1)),"_",C325,"_",T325,"_", TEXT(K325,"yyyy"),".",TEXT(K325,"mm"),".",TEXT(K325,"dd"),IF(OR(LEFT('Log table'!I325,1)="S",LEFT('Log table'!I325,1)="M"), ".docx", ".xlsx")))</f>
        <v>d_8.6.1_ILO_2021.02.15.xlsx</v>
      </c>
      <c r="S325" s="20" t="str">
        <f t="shared" si="26"/>
        <v>Steven Kapsos</v>
      </c>
      <c r="T325" s="20" t="str">
        <f t="shared" si="27"/>
        <v>ILO</v>
      </c>
      <c r="V325" s="16">
        <f t="shared" si="29"/>
        <v>137</v>
      </c>
      <c r="AE325" s="16" t="str">
        <f t="shared" si="30"/>
        <v>8.6.1 Proportion of youth (aged 15–24 years) not in education, employment or training | Submitted by: Steven Kapsos, ILO (kapsos@ilo.org)</v>
      </c>
    </row>
    <row r="326" spans="1:31" hidden="1" x14ac:dyDescent="0.45">
      <c r="A326" s="17"/>
      <c r="B326" s="17" t="str">
        <f t="shared" si="28"/>
        <v>8.7.1Storyline</v>
      </c>
      <c r="C326" s="14" t="s">
        <v>591</v>
      </c>
      <c r="D326" s="14">
        <v>8</v>
      </c>
      <c r="E326" s="14" t="s">
        <v>1083</v>
      </c>
      <c r="F326" s="19" t="s">
        <v>17</v>
      </c>
      <c r="G326" s="104" t="s">
        <v>1084</v>
      </c>
      <c r="H326" s="104" t="s">
        <v>68</v>
      </c>
      <c r="I326" s="105" t="s">
        <v>782</v>
      </c>
      <c r="J326" s="106" t="s">
        <v>936</v>
      </c>
      <c r="K326" s="107">
        <v>44281</v>
      </c>
      <c r="L326" s="105" t="s">
        <v>749</v>
      </c>
      <c r="M326" s="112" t="s">
        <v>3512</v>
      </c>
      <c r="N326" s="113"/>
      <c r="O326" s="109"/>
      <c r="P326" s="122"/>
      <c r="Q326" s="121"/>
      <c r="R326" s="20" t="str">
        <f>IF(ISBLANK(K326), "", CONCATENATE(LOWER(LEFT('Log table'!I326,1)),"_",C326,"_",T326,"_", TEXT(K326,"yyyy"),".",TEXT(K326,"mm"),".",TEXT(K326,"dd"),IF(OR(LEFT('Log table'!I326,1)="S",LEFT('Log table'!I326,1)="M"), ".docx", ".xlsx")))</f>
        <v>s_8.7.1_UNICEF_2021.03.26.docx</v>
      </c>
      <c r="S326" s="20" t="str">
        <f t="shared" si="26"/>
        <v>Claudia Cappa</v>
      </c>
      <c r="T326" s="20" t="str">
        <f t="shared" si="27"/>
        <v>UNICEF</v>
      </c>
      <c r="V326" s="16">
        <f t="shared" si="29"/>
        <v>367</v>
      </c>
      <c r="AE326" s="16" t="str">
        <f t="shared" si="30"/>
        <v>8.7.1 Proportion and number of children aged 5–17 years engaged in child labour, by sex and age | Submitted by: Claudia Cappa, UNICEF (ccappa@unicef.org)
Note: short-sized storyline only for the SG's report (glossy report and extended online platform requires medium-sized storyline inputs from agencies); Nothing new to report and we do not have COVID specific data.</v>
      </c>
    </row>
    <row r="327" spans="1:31" hidden="1" x14ac:dyDescent="0.45">
      <c r="A327" s="17"/>
      <c r="B327" s="17" t="str">
        <f t="shared" si="28"/>
        <v>8.7.1Chart</v>
      </c>
      <c r="C327" s="14" t="s">
        <v>591</v>
      </c>
      <c r="D327" s="14">
        <v>8</v>
      </c>
      <c r="E327" s="14" t="s">
        <v>1083</v>
      </c>
      <c r="F327" s="19" t="s">
        <v>17</v>
      </c>
      <c r="G327" s="104" t="s">
        <v>1084</v>
      </c>
      <c r="H327" s="104" t="s">
        <v>68</v>
      </c>
      <c r="I327" s="105" t="s">
        <v>785</v>
      </c>
      <c r="J327" s="106"/>
      <c r="K327" s="107"/>
      <c r="L327" s="105"/>
      <c r="M327" s="108" t="s">
        <v>3505</v>
      </c>
      <c r="N327" s="109"/>
      <c r="O327" s="109"/>
      <c r="P327" s="121"/>
      <c r="Q327" s="121"/>
      <c r="R327" s="20" t="str">
        <f>IF(ISBLANK(K327), "", CONCATENATE(LOWER(LEFT('Log table'!I327,1)),"_",C327,"_",T327,"_", TEXT(K327,"yyyy"),".",TEXT(K327,"mm"),".",TEXT(K327,"dd"),IF(OR(LEFT('Log table'!I327,1)="S",LEFT('Log table'!I327,1)="M"), ".docx", ".xlsx")))</f>
        <v/>
      </c>
      <c r="S327" s="20" t="str">
        <f t="shared" si="26"/>
        <v/>
      </c>
      <c r="T327" s="20" t="str">
        <f t="shared" si="27"/>
        <v/>
      </c>
      <c r="V327" s="16">
        <f t="shared" si="29"/>
        <v>140</v>
      </c>
      <c r="AE327" s="16" t="str">
        <f t="shared" si="30"/>
        <v>8.7.1 Proportion and number of children aged 5–17 years engaged in child labour, by sex and age
Note: no chart in the storyline (short only)</v>
      </c>
    </row>
    <row r="328" spans="1:31" hidden="1" x14ac:dyDescent="0.45">
      <c r="A328" s="17"/>
      <c r="B328" s="17" t="str">
        <f t="shared" si="28"/>
        <v>8.7.1Data</v>
      </c>
      <c r="C328" s="14" t="s">
        <v>591</v>
      </c>
      <c r="D328" s="14">
        <v>8</v>
      </c>
      <c r="E328" s="14" t="s">
        <v>1083</v>
      </c>
      <c r="F328" s="19" t="s">
        <v>17</v>
      </c>
      <c r="G328" s="104" t="s">
        <v>1084</v>
      </c>
      <c r="H328" s="104" t="s">
        <v>68</v>
      </c>
      <c r="I328" s="105" t="s">
        <v>786</v>
      </c>
      <c r="J328" s="106" t="s">
        <v>936</v>
      </c>
      <c r="K328" s="107">
        <v>44244</v>
      </c>
      <c r="L328" s="105" t="s">
        <v>749</v>
      </c>
      <c r="M328" s="108"/>
      <c r="N328" s="109"/>
      <c r="O328" s="109"/>
      <c r="P328" s="121"/>
      <c r="Q328" s="121"/>
      <c r="R328" s="20" t="s">
        <v>1085</v>
      </c>
      <c r="S328" s="20" t="str">
        <f t="shared" ref="S328:S393" si="31">IF(ISBLANK($J328),"",IFERROR(VLOOKUP($J328,sender,3,FALSE),"new?"))</f>
        <v>Claudia Cappa</v>
      </c>
      <c r="T328" s="20" t="str">
        <f t="shared" ref="T328:T393" si="32">IF(ISBLANK($J328),"",IFERROR(VLOOKUP($J328,sender,5,FALSE),"new?"))</f>
        <v>UNICEF</v>
      </c>
      <c r="V328" s="16">
        <f t="shared" si="29"/>
        <v>153</v>
      </c>
      <c r="AE328" s="16" t="str">
        <f t="shared" si="30"/>
        <v>8.7.1 Proportion and number of children aged 5–17 years engaged in child labour, by sex and age | Submitted by: Claudia Cappa, UNICEF (ccappa@unicef.org)</v>
      </c>
    </row>
    <row r="329" spans="1:31" hidden="1" x14ac:dyDescent="0.45">
      <c r="A329" s="17"/>
      <c r="B329" s="17" t="str">
        <f t="shared" si="28"/>
        <v>8.8.1Storyline</v>
      </c>
      <c r="C329" s="14" t="s">
        <v>594</v>
      </c>
      <c r="D329" s="14">
        <v>8</v>
      </c>
      <c r="E329" s="14" t="s">
        <v>1086</v>
      </c>
      <c r="F329" s="19" t="s">
        <v>17</v>
      </c>
      <c r="G329" s="104" t="s">
        <v>781</v>
      </c>
      <c r="H329" s="104" t="s">
        <v>68</v>
      </c>
      <c r="I329" s="105" t="s">
        <v>782</v>
      </c>
      <c r="J329" s="106" t="s">
        <v>783</v>
      </c>
      <c r="K329" s="107">
        <v>44242</v>
      </c>
      <c r="L329" s="105" t="s">
        <v>595</v>
      </c>
      <c r="M329" s="108" t="s">
        <v>812</v>
      </c>
      <c r="N329" s="109"/>
      <c r="O329" s="109"/>
      <c r="P329" s="121"/>
      <c r="Q329" s="121"/>
      <c r="R329" s="20" t="str">
        <f>IF(ISBLANK(K329), "", CONCATENATE(LOWER(LEFT('Log table'!I329,1)),"_",C329,"_",T329,"_", TEXT(K329,"yyyy"),".",TEXT(K329,"mm"),".",TEXT(K329,"dd"),IF(OR(LEFT('Log table'!I329,1)="S",LEFT('Log table'!I329,1)="M"), ".docx", ".xlsx")))</f>
        <v>s_8.8.1_ILO_2021.02.15.docx</v>
      </c>
      <c r="S329" s="20" t="str">
        <f t="shared" si="31"/>
        <v>Steven Kapsos</v>
      </c>
      <c r="T329" s="20" t="str">
        <f t="shared" si="32"/>
        <v>ILO</v>
      </c>
      <c r="V329" s="16">
        <f t="shared" si="29"/>
        <v>178</v>
      </c>
      <c r="AE329" s="16" t="str">
        <f t="shared" si="30"/>
        <v>8.8.1 Fatal and non-fatal occupational injuries per 100,000 workers, by sex and migrant status | Submitted by: Steven Kapsos, ILO (kapsos@ilo.org)
Note: no chart in the storyline</v>
      </c>
    </row>
    <row r="330" spans="1:31" hidden="1" x14ac:dyDescent="0.45">
      <c r="A330" s="17"/>
      <c r="B330" s="17" t="str">
        <f t="shared" si="28"/>
        <v>8.8.1Chart</v>
      </c>
      <c r="C330" s="14" t="s">
        <v>594</v>
      </c>
      <c r="D330" s="14">
        <v>8</v>
      </c>
      <c r="E330" s="14" t="s">
        <v>1086</v>
      </c>
      <c r="F330" s="19" t="s">
        <v>17</v>
      </c>
      <c r="G330" s="104" t="s">
        <v>781</v>
      </c>
      <c r="H330" s="104" t="s">
        <v>68</v>
      </c>
      <c r="I330" s="105" t="s">
        <v>785</v>
      </c>
      <c r="J330" s="106"/>
      <c r="K330" s="107"/>
      <c r="L330" s="105"/>
      <c r="M330" s="108" t="s">
        <v>812</v>
      </c>
      <c r="N330" s="109"/>
      <c r="O330" s="109"/>
      <c r="P330" s="121"/>
      <c r="Q330" s="121"/>
      <c r="R330" s="20" t="str">
        <f>IF(ISBLANK(K330), "", CONCATENATE(LOWER(LEFT('Log table'!I330,1)),"_",C330,"_",T330,"_", TEXT(K330,"yyyy"),".",TEXT(K330,"mm"),".",TEXT(K330,"dd"),IF(OR(LEFT('Log table'!I330,1)="S",LEFT('Log table'!I330,1)="M"), ".docx", ".xlsx")))</f>
        <v/>
      </c>
      <c r="S330" s="20" t="str">
        <f t="shared" si="31"/>
        <v/>
      </c>
      <c r="T330" s="20" t="str">
        <f t="shared" si="32"/>
        <v/>
      </c>
      <c r="V330" s="16">
        <f t="shared" si="29"/>
        <v>126</v>
      </c>
      <c r="AE330" s="16" t="str">
        <f t="shared" si="30"/>
        <v>8.8.1 Fatal and non-fatal occupational injuries per 100,000 workers, by sex and migrant status
Note: no chart in the storyline</v>
      </c>
    </row>
    <row r="331" spans="1:31" hidden="1" x14ac:dyDescent="0.45">
      <c r="A331" s="17"/>
      <c r="B331" s="17" t="str">
        <f t="shared" si="28"/>
        <v>8.8.1Data</v>
      </c>
      <c r="C331" s="14" t="s">
        <v>594</v>
      </c>
      <c r="D331" s="14">
        <v>8</v>
      </c>
      <c r="E331" s="14" t="s">
        <v>1086</v>
      </c>
      <c r="F331" s="19" t="s">
        <v>17</v>
      </c>
      <c r="G331" s="104" t="s">
        <v>781</v>
      </c>
      <c r="H331" s="104" t="s">
        <v>68</v>
      </c>
      <c r="I331" s="105" t="s">
        <v>786</v>
      </c>
      <c r="J331" s="106" t="s">
        <v>783</v>
      </c>
      <c r="K331" s="107">
        <v>44242</v>
      </c>
      <c r="L331" s="105" t="s">
        <v>595</v>
      </c>
      <c r="M331" s="108"/>
      <c r="N331" s="109"/>
      <c r="O331" s="109"/>
      <c r="P331" s="121"/>
      <c r="Q331" s="121"/>
      <c r="R331" s="20" t="s">
        <v>1087</v>
      </c>
      <c r="S331" s="20" t="str">
        <f t="shared" si="31"/>
        <v>Steven Kapsos</v>
      </c>
      <c r="T331" s="20" t="str">
        <f t="shared" si="32"/>
        <v>ILO</v>
      </c>
      <c r="V331" s="16">
        <f t="shared" si="29"/>
        <v>146</v>
      </c>
      <c r="AE331" s="16" t="str">
        <f t="shared" si="30"/>
        <v>8.8.1 Fatal and non-fatal occupational injuries per 100,000 workers, by sex and migrant status | Submitted by: Steven Kapsos, ILO (kapsos@ilo.org)</v>
      </c>
    </row>
    <row r="332" spans="1:31" hidden="1" x14ac:dyDescent="0.45">
      <c r="A332" s="17"/>
      <c r="B332" s="17" t="str">
        <f t="shared" si="28"/>
        <v>8.8.2Storyline</v>
      </c>
      <c r="C332" s="14" t="s">
        <v>750</v>
      </c>
      <c r="D332" s="14">
        <v>8</v>
      </c>
      <c r="E332" s="14" t="s">
        <v>1088</v>
      </c>
      <c r="F332" s="19" t="s">
        <v>17</v>
      </c>
      <c r="G332" s="104" t="s">
        <v>781</v>
      </c>
      <c r="H332" s="104" t="s">
        <v>68</v>
      </c>
      <c r="I332" s="105" t="s">
        <v>782</v>
      </c>
      <c r="J332" s="106" t="s">
        <v>783</v>
      </c>
      <c r="K332" s="107">
        <v>44242</v>
      </c>
      <c r="L332" s="105" t="s">
        <v>751</v>
      </c>
      <c r="M332" s="108"/>
      <c r="N332" s="109"/>
      <c r="O332" s="109"/>
      <c r="P332" s="121"/>
      <c r="Q332" s="121"/>
      <c r="R332" s="20" t="str">
        <f>IF(ISBLANK(K332), "", CONCATENATE(LOWER(LEFT('Log table'!I332,1)),"_",C332,"_",T332,"_", TEXT(K332,"yyyy"),".",TEXT(K332,"mm"),".",TEXT(K332,"dd"),IF(OR(LEFT('Log table'!I332,1)="S",LEFT('Log table'!I332,1)="M"), ".docx", ".xlsx")))</f>
        <v>s_8.8.2_ILO_2021.02.15.docx</v>
      </c>
      <c r="S332" s="20" t="str">
        <f t="shared" si="31"/>
        <v>Steven Kapsos</v>
      </c>
      <c r="T332" s="20" t="str">
        <f t="shared" si="32"/>
        <v>ILO</v>
      </c>
      <c r="V332" s="16">
        <f t="shared" si="29"/>
        <v>273</v>
      </c>
      <c r="AE332" s="16" t="str">
        <f t="shared" si="30"/>
        <v>8.8.2 Level of national compliance with labour rights (freedom of association and collective bargaining) based on International Labour Organization (ILO) textual sources and national legislation, by sex and migrant status | Submitted by: Steven Kapsos, ILO (kapsos@ilo.org)</v>
      </c>
    </row>
    <row r="333" spans="1:31" hidden="1" x14ac:dyDescent="0.45">
      <c r="A333" s="17"/>
      <c r="B333" s="17" t="str">
        <f t="shared" si="28"/>
        <v>8.8.2Chart</v>
      </c>
      <c r="C333" s="14" t="s">
        <v>750</v>
      </c>
      <c r="D333" s="14">
        <v>8</v>
      </c>
      <c r="E333" s="14" t="s">
        <v>1088</v>
      </c>
      <c r="F333" s="19" t="s">
        <v>17</v>
      </c>
      <c r="G333" s="104" t="s">
        <v>781</v>
      </c>
      <c r="H333" s="104" t="s">
        <v>68</v>
      </c>
      <c r="I333" s="105" t="s">
        <v>785</v>
      </c>
      <c r="J333" s="106" t="s">
        <v>783</v>
      </c>
      <c r="K333" s="107">
        <v>44242</v>
      </c>
      <c r="L333" s="105" t="s">
        <v>751</v>
      </c>
      <c r="M333" s="108"/>
      <c r="N333" s="109"/>
      <c r="O333" s="109"/>
      <c r="P333" s="121"/>
      <c r="Q333" s="121"/>
      <c r="R333" s="20" t="str">
        <f>IF(ISBLANK(K333), "", CONCATENATE(LOWER(LEFT('Log table'!I333,1)),"_",C333,"_",T333,"_", TEXT(K333,"yyyy"),".",TEXT(K333,"mm"),".",TEXT(K333,"dd"),IF(OR(LEFT('Log table'!I333,1)="S",LEFT('Log table'!I333,1)="M"), ".docx", ".xlsx")))</f>
        <v>c_8.8.2_ILO_2021.02.15.xlsx</v>
      </c>
      <c r="S333" s="20" t="str">
        <f t="shared" si="31"/>
        <v>Steven Kapsos</v>
      </c>
      <c r="T333" s="20" t="str">
        <f t="shared" si="32"/>
        <v>ILO</v>
      </c>
      <c r="V333" s="16">
        <f t="shared" si="29"/>
        <v>273</v>
      </c>
      <c r="AE333" s="16" t="str">
        <f t="shared" si="30"/>
        <v>8.8.2 Level of national compliance with labour rights (freedom of association and collective bargaining) based on International Labour Organization (ILO) textual sources and national legislation, by sex and migrant status | Submitted by: Steven Kapsos, ILO (kapsos@ilo.org)</v>
      </c>
    </row>
    <row r="334" spans="1:31" hidden="1" x14ac:dyDescent="0.45">
      <c r="A334" s="17"/>
      <c r="B334" s="17" t="str">
        <f t="shared" si="28"/>
        <v>8.8.2Data</v>
      </c>
      <c r="C334" s="14" t="s">
        <v>750</v>
      </c>
      <c r="D334" s="14">
        <v>8</v>
      </c>
      <c r="E334" s="14" t="s">
        <v>1088</v>
      </c>
      <c r="F334" s="19" t="s">
        <v>17</v>
      </c>
      <c r="G334" s="104" t="s">
        <v>781</v>
      </c>
      <c r="H334" s="104" t="s">
        <v>68</v>
      </c>
      <c r="I334" s="105" t="s">
        <v>786</v>
      </c>
      <c r="J334" s="106" t="s">
        <v>783</v>
      </c>
      <c r="K334" s="107">
        <v>44242</v>
      </c>
      <c r="L334" s="105" t="s">
        <v>751</v>
      </c>
      <c r="M334" s="108"/>
      <c r="N334" s="109"/>
      <c r="O334" s="109"/>
      <c r="P334" s="121"/>
      <c r="Q334" s="121"/>
      <c r="R334" s="20" t="str">
        <f>IF(ISBLANK(K334), "", CONCATENATE(LOWER(LEFT('Log table'!I334,1)),"_",C334,"_",T334,"_", TEXT(K334,"yyyy"),".",TEXT(K334,"mm"),".",TEXT(K334,"dd"),IF(OR(LEFT('Log table'!I334,1)="S",LEFT('Log table'!I334,1)="M"), ".docx", ".xlsx")))</f>
        <v>d_8.8.2_ILO_2021.02.15.xlsx</v>
      </c>
      <c r="S334" s="20" t="str">
        <f t="shared" si="31"/>
        <v>Steven Kapsos</v>
      </c>
      <c r="T334" s="20" t="str">
        <f t="shared" si="32"/>
        <v>ILO</v>
      </c>
      <c r="V334" s="16">
        <f t="shared" si="29"/>
        <v>273</v>
      </c>
      <c r="AE334" s="16" t="str">
        <f t="shared" si="30"/>
        <v>8.8.2 Level of national compliance with labour rights (freedom of association and collective bargaining) based on International Labour Organization (ILO) textual sources and national legislation, by sex and migrant status | Submitted by: Steven Kapsos, ILO (kapsos@ilo.org)</v>
      </c>
    </row>
    <row r="335" spans="1:31" hidden="1" x14ac:dyDescent="0.45">
      <c r="A335" s="17"/>
      <c r="B335" s="17" t="str">
        <f t="shared" si="28"/>
        <v>8.9.1Storyline</v>
      </c>
      <c r="C335" s="14" t="s">
        <v>752</v>
      </c>
      <c r="D335" s="14">
        <v>8</v>
      </c>
      <c r="E335" s="14" t="s">
        <v>1089</v>
      </c>
      <c r="F335" s="19" t="s">
        <v>17</v>
      </c>
      <c r="G335" s="104" t="s">
        <v>1090</v>
      </c>
      <c r="H335" s="104" t="s">
        <v>814</v>
      </c>
      <c r="I335" s="105" t="s">
        <v>782</v>
      </c>
      <c r="J335" s="106" t="s">
        <v>1091</v>
      </c>
      <c r="K335" s="107">
        <v>44259</v>
      </c>
      <c r="L335" s="105" t="s">
        <v>753</v>
      </c>
      <c r="M335" s="108"/>
      <c r="N335" s="109"/>
      <c r="O335" s="109"/>
      <c r="P335" s="121"/>
      <c r="Q335" s="121"/>
      <c r="R335" s="20" t="str">
        <f>IF(ISBLANK(K335), "", CONCATENATE(LOWER(LEFT('Log table'!I335,1)),"_",C335,"_",T335,"_", TEXT(K335,"yyyy"),".",TEXT(K335,"mm"),".",TEXT(K335,"dd"),IF(OR(LEFT('Log table'!I335,1)="S",LEFT('Log table'!I335,1)="M"), ".docx", ".xlsx")))</f>
        <v>s_8.9.1_UNWTO_2021.03.04.docx</v>
      </c>
      <c r="S335" s="20" t="str">
        <f t="shared" si="31"/>
        <v>Hernán Epstein</v>
      </c>
      <c r="T335" s="20" t="str">
        <f t="shared" si="32"/>
        <v>UNWTO</v>
      </c>
      <c r="V335" s="16">
        <f t="shared" si="29"/>
        <v>131</v>
      </c>
      <c r="AE335" s="16" t="str">
        <f t="shared" si="30"/>
        <v>8.9.1 Tourism direct GDP as a proportion of total GDP and in growth rate | Submitted by: Hernán Epstein, UNWTO (hepstein@unwto.org)</v>
      </c>
    </row>
    <row r="336" spans="1:31" hidden="1" x14ac:dyDescent="0.45">
      <c r="A336" s="17"/>
      <c r="B336" s="17" t="str">
        <f t="shared" si="28"/>
        <v>8.9.1Chart</v>
      </c>
      <c r="C336" s="14" t="s">
        <v>752</v>
      </c>
      <c r="D336" s="14">
        <v>8</v>
      </c>
      <c r="E336" s="14" t="s">
        <v>1089</v>
      </c>
      <c r="F336" s="19" t="s">
        <v>17</v>
      </c>
      <c r="G336" s="104" t="s">
        <v>1090</v>
      </c>
      <c r="H336" s="104" t="s">
        <v>814</v>
      </c>
      <c r="I336" s="105" t="s">
        <v>785</v>
      </c>
      <c r="J336" s="106" t="s">
        <v>1091</v>
      </c>
      <c r="K336" s="107">
        <v>44256</v>
      </c>
      <c r="L336" s="105" t="s">
        <v>753</v>
      </c>
      <c r="M336" s="108"/>
      <c r="N336" s="109"/>
      <c r="O336" s="109"/>
      <c r="P336" s="121"/>
      <c r="Q336" s="121"/>
      <c r="R336" s="20" t="str">
        <f>IF(ISBLANK(K336), "", CONCATENATE(LOWER(LEFT('Log table'!I336,1)),"_",C336,"_",T336,"_", TEXT(K336,"yyyy"),".",TEXT(K336,"mm"),".",TEXT(K336,"dd"),IF(OR(LEFT('Log table'!I336,1)="S",LEFT('Log table'!I336,1)="M"), ".docx", ".xlsx")))</f>
        <v>c_8.9.1_UNWTO_2021.03.01.xlsx</v>
      </c>
      <c r="S336" s="20" t="str">
        <f t="shared" si="31"/>
        <v>Hernán Epstein</v>
      </c>
      <c r="T336" s="20" t="str">
        <f t="shared" si="32"/>
        <v>UNWTO</v>
      </c>
      <c r="V336" s="16">
        <f t="shared" si="29"/>
        <v>131</v>
      </c>
      <c r="AE336" s="16" t="str">
        <f t="shared" si="30"/>
        <v>8.9.1 Tourism direct GDP as a proportion of total GDP and in growth rate | Submitted by: Hernán Epstein, UNWTO (hepstein@unwto.org)</v>
      </c>
    </row>
    <row r="337" spans="1:31" hidden="1" x14ac:dyDescent="0.45">
      <c r="A337" s="17"/>
      <c r="B337" s="17" t="str">
        <f t="shared" si="28"/>
        <v>8.9.1Data</v>
      </c>
      <c r="C337" s="14" t="s">
        <v>752</v>
      </c>
      <c r="D337" s="14">
        <v>8</v>
      </c>
      <c r="E337" s="14" t="s">
        <v>1089</v>
      </c>
      <c r="F337" s="19" t="s">
        <v>17</v>
      </c>
      <c r="G337" s="104" t="s">
        <v>1090</v>
      </c>
      <c r="H337" s="104" t="s">
        <v>814</v>
      </c>
      <c r="I337" s="105" t="s">
        <v>786</v>
      </c>
      <c r="J337" s="106" t="s">
        <v>1091</v>
      </c>
      <c r="K337" s="107">
        <v>44242</v>
      </c>
      <c r="L337" s="105" t="s">
        <v>753</v>
      </c>
      <c r="M337" s="108"/>
      <c r="N337" s="109"/>
      <c r="O337" s="109"/>
      <c r="P337" s="121"/>
      <c r="Q337" s="121"/>
      <c r="R337" s="20" t="str">
        <f>IF(ISBLANK(K337), "", CONCATENATE(LOWER(LEFT('Log table'!I337,1)),"_",C337,"_",T337,"_", TEXT(K337,"yyyy"),".",TEXT(K337,"mm"),".",TEXT(K337,"dd"),IF(OR(LEFT('Log table'!I337,1)="S",LEFT('Log table'!I337,1)="M"), ".docx", ".xlsx")))</f>
        <v>d_8.9.1_UNWTO_2021.02.15.xlsx</v>
      </c>
      <c r="S337" s="20" t="str">
        <f t="shared" si="31"/>
        <v>Hernán Epstein</v>
      </c>
      <c r="T337" s="20" t="str">
        <f t="shared" si="32"/>
        <v>UNWTO</v>
      </c>
      <c r="V337" s="16">
        <f t="shared" si="29"/>
        <v>131</v>
      </c>
      <c r="AE337" s="16" t="str">
        <f t="shared" si="30"/>
        <v>8.9.1 Tourism direct GDP as a proportion of total GDP and in growth rate | Submitted by: Hernán Epstein, UNWTO (hepstein@unwto.org)</v>
      </c>
    </row>
    <row r="338" spans="1:31" hidden="1" x14ac:dyDescent="0.45">
      <c r="A338" s="17"/>
      <c r="B338" s="17" t="str">
        <f t="shared" si="28"/>
        <v>8.10.1Storyline</v>
      </c>
      <c r="C338" s="14" t="s">
        <v>570</v>
      </c>
      <c r="D338" s="14">
        <v>8</v>
      </c>
      <c r="E338" s="14" t="s">
        <v>1092</v>
      </c>
      <c r="F338" s="19" t="s">
        <v>9</v>
      </c>
      <c r="G338" s="104" t="s">
        <v>1093</v>
      </c>
      <c r="H338" s="104" t="s">
        <v>1094</v>
      </c>
      <c r="I338" s="105" t="s">
        <v>782</v>
      </c>
      <c r="J338" s="106" t="s">
        <v>1095</v>
      </c>
      <c r="K338" s="107">
        <v>44253</v>
      </c>
      <c r="L338" s="105" t="s">
        <v>572</v>
      </c>
      <c r="M338" s="108"/>
      <c r="N338" s="109"/>
      <c r="O338" s="109"/>
      <c r="P338" s="121"/>
      <c r="Q338" s="121"/>
      <c r="R338" s="20" t="str">
        <f>IF(ISBLANK(K338), "", CONCATENATE(LOWER(LEFT('Log table'!I338,1)),"_",C338,"_",T338,"_", TEXT(K338,"yyyy"),".",TEXT(K338,"mm"),".",TEXT(K338,"dd"),IF(OR(LEFT('Log table'!I338,1)="S",LEFT('Log table'!I338,1)="M"), ".docx", ".xlsx")))</f>
        <v>s_8.10.1_IMF_2021.02.26.docx</v>
      </c>
      <c r="S338" s="20" t="str">
        <f t="shared" si="31"/>
        <v>Financial Access Survey Team</v>
      </c>
      <c r="T338" s="20" t="str">
        <f t="shared" si="32"/>
        <v>IMF</v>
      </c>
      <c r="V338" s="16">
        <f t="shared" si="29"/>
        <v>201</v>
      </c>
      <c r="AE338" s="16" t="str">
        <f t="shared" si="30"/>
        <v>8.10.1 (a) Number of commercial bank branches per 100,000 adults and (b) number of automated teller machines (ATMs) per 100,000 adults | Submitted by: Financial Access Survey Team, IMF (STAFAS@imf.org)</v>
      </c>
    </row>
    <row r="339" spans="1:31" hidden="1" x14ac:dyDescent="0.45">
      <c r="A339" s="17"/>
      <c r="B339" s="17" t="str">
        <f t="shared" si="28"/>
        <v>8.10.1Chart</v>
      </c>
      <c r="C339" s="14" t="s">
        <v>570</v>
      </c>
      <c r="D339" s="14">
        <v>8</v>
      </c>
      <c r="E339" s="14" t="s">
        <v>1092</v>
      </c>
      <c r="F339" s="19" t="s">
        <v>9</v>
      </c>
      <c r="G339" s="104" t="s">
        <v>1093</v>
      </c>
      <c r="H339" s="104" t="s">
        <v>1094</v>
      </c>
      <c r="I339" s="105" t="s">
        <v>785</v>
      </c>
      <c r="J339" s="106" t="s">
        <v>1095</v>
      </c>
      <c r="K339" s="107">
        <v>44253</v>
      </c>
      <c r="L339" s="105" t="s">
        <v>572</v>
      </c>
      <c r="M339" s="108"/>
      <c r="N339" s="109"/>
      <c r="O339" s="109"/>
      <c r="P339" s="121"/>
      <c r="Q339" s="121"/>
      <c r="R339" s="20" t="str">
        <f>IF(ISBLANK(K339), "", CONCATENATE(LOWER(LEFT('Log table'!I339,1)),"_",C339,"_",T339,"_", TEXT(K339,"yyyy"),".",TEXT(K339,"mm"),".",TEXT(K339,"dd"),IF(OR(LEFT('Log table'!I339,1)="S",LEFT('Log table'!I339,1)="M"), ".docx", ".xlsx")))</f>
        <v>c_8.10.1_IMF_2021.02.26.xlsx</v>
      </c>
      <c r="S339" s="20" t="str">
        <f t="shared" si="31"/>
        <v>Financial Access Survey Team</v>
      </c>
      <c r="T339" s="20" t="str">
        <f t="shared" si="32"/>
        <v>IMF</v>
      </c>
      <c r="V339" s="16">
        <f t="shared" si="29"/>
        <v>201</v>
      </c>
      <c r="AE339" s="16" t="str">
        <f t="shared" si="30"/>
        <v>8.10.1 (a) Number of commercial bank branches per 100,000 adults and (b) number of automated teller machines (ATMs) per 100,000 adults | Submitted by: Financial Access Survey Team, IMF (STAFAS@imf.org)</v>
      </c>
    </row>
    <row r="340" spans="1:31" hidden="1" x14ac:dyDescent="0.45">
      <c r="A340" s="17"/>
      <c r="B340" s="17" t="str">
        <f t="shared" si="28"/>
        <v>8.10.1Data</v>
      </c>
      <c r="C340" s="14" t="s">
        <v>570</v>
      </c>
      <c r="D340" s="14">
        <v>8</v>
      </c>
      <c r="E340" s="14" t="s">
        <v>1092</v>
      </c>
      <c r="F340" s="19" t="s">
        <v>9</v>
      </c>
      <c r="G340" s="104" t="s">
        <v>1093</v>
      </c>
      <c r="H340" s="104" t="s">
        <v>1094</v>
      </c>
      <c r="I340" s="105" t="s">
        <v>786</v>
      </c>
      <c r="J340" s="106"/>
      <c r="K340" s="107"/>
      <c r="L340" s="105"/>
      <c r="M340" s="108" t="s">
        <v>3425</v>
      </c>
      <c r="N340" s="109"/>
      <c r="O340" s="109"/>
      <c r="P340" s="121"/>
      <c r="Q340" s="121"/>
      <c r="R340" s="20" t="str">
        <f>IF(ISBLANK(K340), "", CONCATENATE(LOWER(LEFT('Log table'!I340,1)),"_",C340,"_",T340,"_", TEXT(K340,"yyyy"),".",TEXT(K340,"mm"),".",TEXT(K340,"dd"),IF(OR(LEFT('Log table'!I340,1)="S",LEFT('Log table'!I340,1)="M"), ".docx", ".xlsx")))</f>
        <v/>
      </c>
      <c r="S340" s="20" t="str">
        <f t="shared" si="31"/>
        <v/>
      </c>
      <c r="T340" s="20" t="str">
        <f t="shared" si="32"/>
        <v/>
      </c>
      <c r="V340" s="16">
        <f t="shared" si="29"/>
        <v>236</v>
      </c>
      <c r="AE340" s="16" t="str">
        <f t="shared" si="30"/>
        <v>8.10.1 (a) Number of commercial bank branches per 100,000 adults and (b) number of automated teller machines (ATMs) per 100,000 adults
Note: Harumi: Received: SDMX API Submitted regional aggregates in excel; country to be taken from API</v>
      </c>
    </row>
    <row r="341" spans="1:31" hidden="1" x14ac:dyDescent="0.45">
      <c r="A341" s="17"/>
      <c r="B341" s="17" t="str">
        <f t="shared" si="28"/>
        <v>8.10.2Storyline</v>
      </c>
      <c r="C341" s="14" t="s">
        <v>746</v>
      </c>
      <c r="D341" s="14">
        <v>8</v>
      </c>
      <c r="E341" s="14" t="s">
        <v>1096</v>
      </c>
      <c r="F341" s="19" t="s">
        <v>9</v>
      </c>
      <c r="G341" s="104" t="s">
        <v>780</v>
      </c>
      <c r="H341" s="104" t="s">
        <v>1094</v>
      </c>
      <c r="I341" s="105" t="s">
        <v>782</v>
      </c>
      <c r="J341" s="106" t="s">
        <v>787</v>
      </c>
      <c r="K341" s="107">
        <v>44256</v>
      </c>
      <c r="L341" s="105" t="s">
        <v>1097</v>
      </c>
      <c r="M341" s="108"/>
      <c r="N341" s="109"/>
      <c r="O341" s="109"/>
      <c r="P341" s="121"/>
      <c r="Q341" s="121"/>
      <c r="R341" s="20" t="str">
        <f>IF(ISBLANK(K341), "", CONCATENATE(LOWER(LEFT('Log table'!I341,1)),"_",C341,"_",T341,"_", TEXT(K341,"yyyy"),".",TEXT(K341,"mm"),".",TEXT(K341,"dd"),IF(OR(LEFT('Log table'!I341,1)="S",LEFT('Log table'!I341,1)="M"), ".docx", ".xlsx")))</f>
        <v>s_8.10.2_World Bank_2021.03.01.docx</v>
      </c>
      <c r="S341" s="20" t="str">
        <f t="shared" si="31"/>
        <v>Umar Serajuddin</v>
      </c>
      <c r="T341" s="20" t="str">
        <f t="shared" si="32"/>
        <v>World Bank</v>
      </c>
      <c r="V341" s="16">
        <f t="shared" si="29"/>
        <v>217</v>
      </c>
      <c r="AE341" s="16" t="str">
        <f t="shared" si="30"/>
        <v>8.10.2 Proportion of adults (15 years and older) with an account at a bank or other financial institution or with a mobile-money-service provider | Submitted by: Umar Serajuddin, World Bank (userajuddin@worldbank.org)</v>
      </c>
    </row>
    <row r="342" spans="1:31" hidden="1" x14ac:dyDescent="0.45">
      <c r="A342" s="17"/>
      <c r="B342" s="17" t="str">
        <f t="shared" si="28"/>
        <v>8.10.2Chart</v>
      </c>
      <c r="C342" s="14" t="s">
        <v>746</v>
      </c>
      <c r="D342" s="14">
        <v>8</v>
      </c>
      <c r="E342" s="14" t="s">
        <v>1096</v>
      </c>
      <c r="F342" s="19" t="s">
        <v>9</v>
      </c>
      <c r="G342" s="104" t="s">
        <v>780</v>
      </c>
      <c r="H342" s="104" t="s">
        <v>1094</v>
      </c>
      <c r="I342" s="105" t="s">
        <v>785</v>
      </c>
      <c r="J342" s="106" t="s">
        <v>787</v>
      </c>
      <c r="K342" s="107">
        <v>44256</v>
      </c>
      <c r="L342" s="105" t="s">
        <v>1097</v>
      </c>
      <c r="M342" s="108"/>
      <c r="N342" s="109"/>
      <c r="O342" s="109"/>
      <c r="P342" s="121"/>
      <c r="Q342" s="121"/>
      <c r="R342" s="20" t="str">
        <f>IF(ISBLANK(K342), "", CONCATENATE(LOWER(LEFT('Log table'!I342,1)),"_",C342,"_",T342,"_", TEXT(K342,"yyyy"),".",TEXT(K342,"mm"),".",TEXT(K342,"dd"),IF(OR(LEFT('Log table'!I342,1)="S",LEFT('Log table'!I342,1)="M"), ".docx", ".xlsx")))</f>
        <v>c_8.10.2_World Bank_2021.03.01.xlsx</v>
      </c>
      <c r="S342" s="20" t="str">
        <f t="shared" si="31"/>
        <v>Umar Serajuddin</v>
      </c>
      <c r="T342" s="20" t="str">
        <f t="shared" si="32"/>
        <v>World Bank</v>
      </c>
      <c r="V342" s="16">
        <f t="shared" si="29"/>
        <v>217</v>
      </c>
      <c r="AE342" s="16" t="str">
        <f t="shared" si="30"/>
        <v>8.10.2 Proportion of adults (15 years and older) with an account at a bank or other financial institution or with a mobile-money-service provider | Submitted by: Umar Serajuddin, World Bank (userajuddin@worldbank.org)</v>
      </c>
    </row>
    <row r="343" spans="1:31" hidden="1" x14ac:dyDescent="0.45">
      <c r="A343" s="17"/>
      <c r="B343" s="17" t="str">
        <f t="shared" si="28"/>
        <v>8.10.2Data</v>
      </c>
      <c r="C343" s="14" t="s">
        <v>746</v>
      </c>
      <c r="D343" s="14">
        <v>8</v>
      </c>
      <c r="E343" s="14" t="s">
        <v>1096</v>
      </c>
      <c r="F343" s="19" t="s">
        <v>9</v>
      </c>
      <c r="G343" s="104" t="s">
        <v>780</v>
      </c>
      <c r="H343" s="104" t="s">
        <v>1094</v>
      </c>
      <c r="I343" s="105" t="s">
        <v>786</v>
      </c>
      <c r="J343" s="106"/>
      <c r="K343" s="107"/>
      <c r="L343" s="105"/>
      <c r="M343" s="108" t="s">
        <v>3426</v>
      </c>
      <c r="N343" s="109"/>
      <c r="O343" s="109"/>
      <c r="P343" s="121"/>
      <c r="Q343" s="121"/>
      <c r="R343" s="20" t="str">
        <f>IF(ISBLANK(K343), "", CONCATENATE(LOWER(LEFT('Log table'!I343,1)),"_",C343,"_",T343,"_", TEXT(K343,"yyyy"),".",TEXT(K343,"mm"),".",TEXT(K343,"dd"),IF(OR(LEFT('Log table'!I343,1)="S",LEFT('Log table'!I343,1)="M"), ".docx", ".xlsx")))</f>
        <v/>
      </c>
      <c r="S343" s="20" t="str">
        <f t="shared" si="31"/>
        <v/>
      </c>
      <c r="T343" s="20" t="str">
        <f t="shared" si="32"/>
        <v/>
      </c>
      <c r="V343" s="16">
        <f t="shared" si="29"/>
        <v>163</v>
      </c>
      <c r="AE343" s="16" t="str">
        <f t="shared" si="30"/>
        <v>8.10.2 Proportion of adults (15 years and older) with an account at a bank or other financial institution or with a mobile-money-service provider
Note: Harumi: API</v>
      </c>
    </row>
    <row r="344" spans="1:31" hidden="1" x14ac:dyDescent="0.45">
      <c r="A344" s="17"/>
      <c r="B344" s="17" t="str">
        <f t="shared" si="28"/>
        <v>8.a.1Storyline</v>
      </c>
      <c r="C344" s="14" t="s">
        <v>598</v>
      </c>
      <c r="D344" s="14">
        <v>8</v>
      </c>
      <c r="E344" s="14" t="s">
        <v>1098</v>
      </c>
      <c r="F344" s="19" t="s">
        <v>9</v>
      </c>
      <c r="G344" s="104" t="s">
        <v>818</v>
      </c>
      <c r="H344" s="104" t="s">
        <v>1099</v>
      </c>
      <c r="I344" s="105" t="s">
        <v>782</v>
      </c>
      <c r="J344" s="106" t="s">
        <v>819</v>
      </c>
      <c r="K344" s="107">
        <v>44313</v>
      </c>
      <c r="L344" s="105" t="s">
        <v>600</v>
      </c>
      <c r="M344" s="108" t="s">
        <v>821</v>
      </c>
      <c r="N344" s="109"/>
      <c r="O344" s="109"/>
      <c r="P344" s="121"/>
      <c r="Q344" s="121"/>
      <c r="R344" s="20" t="str">
        <f>IF(ISBLANK(K344), "", CONCATENATE(LOWER(LEFT('Log table'!I344,1)),"_",C344,"_",T344,"_", TEXT(K344,"yyyy"),".",TEXT(K344,"mm"),".",TEXT(K344,"dd"),IF(OR(LEFT('Log table'!I344,1)="S",LEFT('Log table'!I344,1)="M"), ".docx", ".xlsx")))</f>
        <v>s_8.a.1_OECD_2021.04.27.docx</v>
      </c>
      <c r="S344" s="20" t="str">
        <f t="shared" si="31"/>
        <v>Yasmin Ahmad</v>
      </c>
      <c r="T344" s="20" t="str">
        <f t="shared" si="32"/>
        <v>OECD</v>
      </c>
      <c r="V344" s="16">
        <f t="shared" si="29"/>
        <v>150</v>
      </c>
      <c r="AE344" s="16" t="str">
        <f t="shared" si="30"/>
        <v>8.a.1 Aid for Trade commitments and disbursements | Submitted by: Yasmin Ahmad, OECD (Yasmin.AHMAD@oecd.org)
Note: storyline has no chart in word file</v>
      </c>
    </row>
    <row r="345" spans="1:31" hidden="1" x14ac:dyDescent="0.45">
      <c r="A345" s="17"/>
      <c r="B345" s="17" t="str">
        <f t="shared" si="28"/>
        <v>8.a.1Chart</v>
      </c>
      <c r="C345" s="14" t="s">
        <v>598</v>
      </c>
      <c r="D345" s="14">
        <v>8</v>
      </c>
      <c r="E345" s="14" t="s">
        <v>1098</v>
      </c>
      <c r="F345" s="19" t="s">
        <v>9</v>
      </c>
      <c r="G345" s="104" t="s">
        <v>818</v>
      </c>
      <c r="H345" s="104" t="s">
        <v>1099</v>
      </c>
      <c r="I345" s="105" t="s">
        <v>785</v>
      </c>
      <c r="J345" s="106"/>
      <c r="K345" s="107"/>
      <c r="L345" s="105"/>
      <c r="M345" s="108"/>
      <c r="N345" s="109"/>
      <c r="O345" s="109"/>
      <c r="P345" s="121"/>
      <c r="Q345" s="121"/>
      <c r="R345" s="20" t="str">
        <f>IF(ISBLANK(K345), "", CONCATENATE(LOWER(LEFT('Log table'!I345,1)),"_",C345,"_",T345,"_", TEXT(K345,"yyyy"),".",TEXT(K345,"mm"),".",TEXT(K345,"dd"),IF(OR(LEFT('Log table'!I345,1)="S",LEFT('Log table'!I345,1)="M"), ".docx", ".xlsx")))</f>
        <v/>
      </c>
      <c r="S345" s="20" t="str">
        <f t="shared" si="31"/>
        <v/>
      </c>
      <c r="T345" s="20" t="str">
        <f t="shared" si="32"/>
        <v/>
      </c>
      <c r="V345" s="16">
        <f t="shared" si="29"/>
        <v>68</v>
      </c>
      <c r="AE345" s="16" t="str">
        <f t="shared" si="30"/>
        <v>8.a.1 Aid for Trade commitments and disbursements
Note: to follow up</v>
      </c>
    </row>
    <row r="346" spans="1:31" hidden="1" x14ac:dyDescent="0.45">
      <c r="A346" s="17"/>
      <c r="B346" s="17" t="str">
        <f t="shared" si="28"/>
        <v>8.a.1Data</v>
      </c>
      <c r="C346" s="14" t="s">
        <v>598</v>
      </c>
      <c r="D346" s="14">
        <v>8</v>
      </c>
      <c r="E346" s="14" t="s">
        <v>1098</v>
      </c>
      <c r="F346" s="19" t="s">
        <v>9</v>
      </c>
      <c r="G346" s="104" t="s">
        <v>818</v>
      </c>
      <c r="H346" s="104" t="s">
        <v>1099</v>
      </c>
      <c r="I346" s="105" t="s">
        <v>786</v>
      </c>
      <c r="J346" s="106" t="s">
        <v>819</v>
      </c>
      <c r="K346" s="107">
        <v>44316</v>
      </c>
      <c r="L346" s="105" t="s">
        <v>600</v>
      </c>
      <c r="M346" s="108"/>
      <c r="N346" s="109"/>
      <c r="O346" s="109"/>
      <c r="P346" s="121"/>
      <c r="Q346" s="121"/>
      <c r="R346" s="20" t="str">
        <f>IF(ISBLANK(K346), "", CONCATENATE(LOWER(LEFT('Log table'!I346,1)),"_",C346,"_",T346,"_", TEXT(K346,"yyyy"),".",TEXT(K346,"mm"),".",TEXT(K346,"dd"),IF(OR(LEFT('Log table'!I346,1)="S",LEFT('Log table'!I346,1)="M"), ".docx", ".xlsx")))</f>
        <v>d_8.a.1_OECD_2021.04.30.xlsx</v>
      </c>
      <c r="S346" s="20" t="str">
        <f t="shared" si="31"/>
        <v>Yasmin Ahmad</v>
      </c>
      <c r="T346" s="20" t="str">
        <f t="shared" si="32"/>
        <v>OECD</v>
      </c>
      <c r="V346" s="16">
        <f t="shared" si="29"/>
        <v>108</v>
      </c>
      <c r="AE346" s="16" t="str">
        <f t="shared" si="30"/>
        <v>8.a.1 Aid for Trade commitments and disbursements | Submitted by: Yasmin Ahmad, OECD (Yasmin.AHMAD@oecd.org)</v>
      </c>
    </row>
    <row r="347" spans="1:31" hidden="1" x14ac:dyDescent="0.45">
      <c r="A347" s="17"/>
      <c r="B347" s="17" t="str">
        <f t="shared" si="28"/>
        <v>8.b.1Storyline</v>
      </c>
      <c r="C347" s="14" t="s">
        <v>755</v>
      </c>
      <c r="D347" s="14">
        <v>8</v>
      </c>
      <c r="E347" s="14" t="s">
        <v>1100</v>
      </c>
      <c r="F347" s="19" t="s">
        <v>17</v>
      </c>
      <c r="G347" s="104" t="s">
        <v>781</v>
      </c>
      <c r="H347" s="104" t="s">
        <v>952</v>
      </c>
      <c r="I347" s="105" t="s">
        <v>782</v>
      </c>
      <c r="J347" s="106" t="s">
        <v>783</v>
      </c>
      <c r="K347" s="107">
        <v>44242</v>
      </c>
      <c r="L347" s="105" t="s">
        <v>756</v>
      </c>
      <c r="M347" s="108"/>
      <c r="N347" s="109"/>
      <c r="O347" s="109"/>
      <c r="P347" s="121"/>
      <c r="Q347" s="121"/>
      <c r="R347" s="20" t="str">
        <f>IF(ISBLANK(K347), "", CONCATENATE(LOWER(LEFT('Log table'!I347,1)),"_",C347,"_",T347,"_", TEXT(K347,"yyyy"),".",TEXT(K347,"mm"),".",TEXT(K347,"dd"),IF(OR(LEFT('Log table'!I347,1)="S",LEFT('Log table'!I347,1)="M"), ".docx", ".xlsx")))</f>
        <v>s_8.b.1_ILO_2021.02.15.docx</v>
      </c>
      <c r="S347" s="20" t="str">
        <f t="shared" si="31"/>
        <v>Steven Kapsos</v>
      </c>
      <c r="T347" s="20" t="str">
        <f t="shared" si="32"/>
        <v>ILO</v>
      </c>
      <c r="V347" s="16">
        <f t="shared" si="29"/>
        <v>210</v>
      </c>
      <c r="AE347" s="16" t="str">
        <f t="shared" si="30"/>
        <v>8.b.1 Existence of a developed and operationalized national strategy for youth employment, as a distinct strategy or as part of a national employment strategy | Submitted by: Steven Kapsos, ILO (kapsos@ilo.org)</v>
      </c>
    </row>
    <row r="348" spans="1:31" hidden="1" x14ac:dyDescent="0.45">
      <c r="A348" s="17"/>
      <c r="B348" s="17" t="str">
        <f t="shared" si="28"/>
        <v>8.b.1Chart</v>
      </c>
      <c r="C348" s="14" t="s">
        <v>755</v>
      </c>
      <c r="D348" s="14">
        <v>8</v>
      </c>
      <c r="E348" s="14" t="s">
        <v>1100</v>
      </c>
      <c r="F348" s="19" t="s">
        <v>17</v>
      </c>
      <c r="G348" s="104" t="s">
        <v>781</v>
      </c>
      <c r="H348" s="104" t="s">
        <v>952</v>
      </c>
      <c r="I348" s="105" t="s">
        <v>785</v>
      </c>
      <c r="J348" s="106"/>
      <c r="K348" s="107"/>
      <c r="L348" s="105"/>
      <c r="M348" s="108"/>
      <c r="N348" s="109"/>
      <c r="O348" s="109"/>
      <c r="P348" s="121"/>
      <c r="Q348" s="121"/>
      <c r="R348" s="20" t="str">
        <f>IF(ISBLANK(K348), "", CONCATENATE(LOWER(LEFT('Log table'!I348,1)),"_",C348,"_",T348,"_", TEXT(K348,"yyyy"),".",TEXT(K348,"mm"),".",TEXT(K348,"dd"),IF(OR(LEFT('Log table'!I348,1)="S",LEFT('Log table'!I348,1)="M"), ".docx", ".xlsx")))</f>
        <v/>
      </c>
      <c r="S348" s="20" t="str">
        <f t="shared" si="31"/>
        <v/>
      </c>
      <c r="T348" s="20" t="str">
        <f t="shared" si="32"/>
        <v/>
      </c>
      <c r="V348" s="16">
        <f t="shared" si="29"/>
        <v>177</v>
      </c>
      <c r="AE348" s="16" t="str">
        <f t="shared" si="30"/>
        <v>8.b.1 Existence of a developed and operationalized national strategy for youth employment, as a distinct strategy or as part of a national employment strategy
Note: to follow up</v>
      </c>
    </row>
    <row r="349" spans="1:31" hidden="1" x14ac:dyDescent="0.45">
      <c r="A349" s="17"/>
      <c r="B349" s="17" t="str">
        <f t="shared" si="28"/>
        <v>8.b.1Data</v>
      </c>
      <c r="C349" s="14" t="s">
        <v>755</v>
      </c>
      <c r="D349" s="14">
        <v>8</v>
      </c>
      <c r="E349" s="14" t="s">
        <v>1100</v>
      </c>
      <c r="F349" s="19" t="s">
        <v>17</v>
      </c>
      <c r="G349" s="104" t="s">
        <v>781</v>
      </c>
      <c r="H349" s="104" t="s">
        <v>952</v>
      </c>
      <c r="I349" s="105" t="s">
        <v>786</v>
      </c>
      <c r="J349" s="106" t="s">
        <v>783</v>
      </c>
      <c r="K349" s="107">
        <v>44242</v>
      </c>
      <c r="L349" s="105" t="s">
        <v>756</v>
      </c>
      <c r="M349" s="108"/>
      <c r="N349" s="109"/>
      <c r="O349" s="109"/>
      <c r="P349" s="121"/>
      <c r="Q349" s="121"/>
      <c r="R349" s="20" t="str">
        <f>IF(ISBLANK(K349), "", CONCATENATE(LOWER(LEFT('Log table'!I349,1)),"_",C349,"_",T349,"_", TEXT(K349,"yyyy"),".",TEXT(K349,"mm"),".",TEXT(K349,"dd"),IF(OR(LEFT('Log table'!I349,1)="S",LEFT('Log table'!I349,1)="M"), ".docx", ".xlsx")))</f>
        <v>d_8.b.1_ILO_2021.02.15.xlsx</v>
      </c>
      <c r="S349" s="20" t="str">
        <f t="shared" si="31"/>
        <v>Steven Kapsos</v>
      </c>
      <c r="T349" s="20" t="str">
        <f t="shared" si="32"/>
        <v>ILO</v>
      </c>
      <c r="V349" s="16">
        <f t="shared" si="29"/>
        <v>210</v>
      </c>
      <c r="AE349" s="16" t="str">
        <f t="shared" si="30"/>
        <v>8.b.1 Existence of a developed and operationalized national strategy for youth employment, as a distinct strategy or as part of a national employment strategy | Submitted by: Steven Kapsos, ILO (kapsos@ilo.org)</v>
      </c>
    </row>
    <row r="350" spans="1:31" hidden="1" x14ac:dyDescent="0.45">
      <c r="A350" s="17"/>
      <c r="B350" s="17" t="str">
        <f t="shared" si="28"/>
        <v>9.1.1Storyline</v>
      </c>
      <c r="C350" s="14" t="s">
        <v>757</v>
      </c>
      <c r="D350" s="14">
        <v>9</v>
      </c>
      <c r="E350" s="14" t="s">
        <v>1101</v>
      </c>
      <c r="F350" s="19" t="s">
        <v>17</v>
      </c>
      <c r="G350" s="104" t="s">
        <v>780</v>
      </c>
      <c r="H350" s="104" t="s">
        <v>1102</v>
      </c>
      <c r="I350" s="105" t="s">
        <v>782</v>
      </c>
      <c r="J350" s="106" t="s">
        <v>3527</v>
      </c>
      <c r="K350" s="107">
        <v>44291</v>
      </c>
      <c r="L350" s="105" t="s">
        <v>3529</v>
      </c>
      <c r="M350" s="108"/>
      <c r="N350" s="109">
        <v>44308</v>
      </c>
      <c r="O350" s="109" t="s">
        <v>1111</v>
      </c>
      <c r="P350" s="121"/>
      <c r="Q350" s="121"/>
      <c r="R350" s="20" t="str">
        <f>IF(ISBLANK(K350), "", CONCATENATE(LOWER(LEFT('Log table'!I350,1)),"_",C350,"_",T350,"_", TEXT(K350,"yyyy"),".",TEXT(K350,"mm"),".",TEXT(K350,"dd"),IF(OR(LEFT('Log table'!I350,1)="S",LEFT('Log table'!I350,1)="M"), ".docx", ".xlsx")))</f>
        <v>s_9.1.1_World Bank_2021.04.05.docx</v>
      </c>
      <c r="S350" s="20" t="str">
        <f t="shared" si="31"/>
        <v>new?</v>
      </c>
      <c r="T350" s="20" t="s">
        <v>10</v>
      </c>
      <c r="V350" s="16">
        <f t="shared" si="29"/>
        <v>138</v>
      </c>
      <c r="AE350" s="16" t="str">
        <f t="shared" si="30"/>
        <v>9.1.1 Proportion of the rural population who live within 2 km of an all-season road | Submitted by: new?, World Bank (aiimi@worldbank.org)</v>
      </c>
    </row>
    <row r="351" spans="1:31" hidden="1" x14ac:dyDescent="0.45">
      <c r="A351" s="17"/>
      <c r="B351" s="17" t="str">
        <f t="shared" si="28"/>
        <v>9.1.1Chart</v>
      </c>
      <c r="C351" s="14" t="s">
        <v>757</v>
      </c>
      <c r="D351" s="14">
        <v>9</v>
      </c>
      <c r="E351" s="14" t="s">
        <v>1101</v>
      </c>
      <c r="F351" s="19" t="s">
        <v>17</v>
      </c>
      <c r="G351" s="104" t="s">
        <v>780</v>
      </c>
      <c r="H351" s="104" t="s">
        <v>1102</v>
      </c>
      <c r="I351" s="105" t="s">
        <v>785</v>
      </c>
      <c r="J351" s="106" t="s">
        <v>3528</v>
      </c>
      <c r="K351" s="107">
        <v>44291</v>
      </c>
      <c r="L351" s="105" t="s">
        <v>3529</v>
      </c>
      <c r="M351" s="108"/>
      <c r="N351" s="109"/>
      <c r="O351" s="109"/>
      <c r="P351" s="121"/>
      <c r="Q351" s="121"/>
      <c r="R351" s="20" t="str">
        <f>IF(ISBLANK(K351), "", CONCATENATE(LOWER(LEFT('Log table'!I351,1)),"_",C351,"_",T351,"_", TEXT(K351,"yyyy"),".",TEXT(K351,"mm"),".",TEXT(K351,"dd"),IF(OR(LEFT('Log table'!I351,1)="S",LEFT('Log table'!I351,1)="M"), ".docx", ".xlsx")))</f>
        <v>c_9.1.1_World Bank_2021.04.05.xlsx</v>
      </c>
      <c r="S351" s="20" t="str">
        <f t="shared" si="31"/>
        <v>new?</v>
      </c>
      <c r="T351" s="20" t="s">
        <v>10</v>
      </c>
      <c r="V351" s="16">
        <f t="shared" si="29"/>
        <v>140</v>
      </c>
      <c r="AE351" s="16" t="str">
        <f t="shared" si="30"/>
        <v>9.1.1 Proportion of the rural population who live within 2 km of an all-season road | Submitted by: new?, World Bank (apirlea@worldbank.org)</v>
      </c>
    </row>
    <row r="352" spans="1:31" hidden="1" x14ac:dyDescent="0.45">
      <c r="A352" s="17"/>
      <c r="B352" s="17" t="str">
        <f t="shared" si="28"/>
        <v>9.1.1Data</v>
      </c>
      <c r="C352" s="14" t="s">
        <v>757</v>
      </c>
      <c r="D352" s="14">
        <v>9</v>
      </c>
      <c r="E352" s="14" t="s">
        <v>1101</v>
      </c>
      <c r="F352" s="19" t="s">
        <v>17</v>
      </c>
      <c r="G352" s="104" t="s">
        <v>780</v>
      </c>
      <c r="H352" s="104" t="s">
        <v>1102</v>
      </c>
      <c r="I352" s="105" t="s">
        <v>786</v>
      </c>
      <c r="J352" s="106"/>
      <c r="K352" s="107"/>
      <c r="L352" s="105"/>
      <c r="M352" s="108" t="s">
        <v>3426</v>
      </c>
      <c r="N352" s="109"/>
      <c r="O352" s="109"/>
      <c r="P352" s="121"/>
      <c r="Q352" s="121"/>
      <c r="R352" s="20" t="str">
        <f>IF(ISBLANK(K352), "", CONCATENATE(LOWER(LEFT('Log table'!I352,1)),"_",C352,"_",T352,"_", TEXT(K352,"yyyy"),".",TEXT(K352,"mm"),".",TEXT(K352,"dd"),IF(OR(LEFT('Log table'!I352,1)="S",LEFT('Log table'!I352,1)="M"), ".docx", ".xlsx")))</f>
        <v/>
      </c>
      <c r="S352" s="20" t="str">
        <f t="shared" si="31"/>
        <v/>
      </c>
      <c r="T352" s="20" t="str">
        <f t="shared" si="32"/>
        <v/>
      </c>
      <c r="V352" s="16">
        <f t="shared" si="29"/>
        <v>101</v>
      </c>
      <c r="AE352" s="16" t="str">
        <f t="shared" si="30"/>
        <v>9.1.1 Proportion of the rural population who live within 2 km of an all-season road
Note: Harumi: API</v>
      </c>
    </row>
    <row r="353" spans="1:31" hidden="1" x14ac:dyDescent="0.45">
      <c r="A353" s="17"/>
      <c r="B353" s="17" t="str">
        <f t="shared" si="28"/>
        <v>9.1.2Storyline</v>
      </c>
      <c r="C353" s="14" t="s">
        <v>601</v>
      </c>
      <c r="D353" s="14">
        <v>9</v>
      </c>
      <c r="E353" s="14" t="s">
        <v>1103</v>
      </c>
      <c r="F353" s="19" t="s">
        <v>9</v>
      </c>
      <c r="G353" s="104" t="s">
        <v>1104</v>
      </c>
      <c r="H353" s="104" t="s">
        <v>1105</v>
      </c>
      <c r="I353" s="105" t="s">
        <v>782</v>
      </c>
      <c r="J353" s="106" t="s">
        <v>1106</v>
      </c>
      <c r="K353" s="107">
        <v>44256</v>
      </c>
      <c r="L353" s="105" t="s">
        <v>605</v>
      </c>
      <c r="M353" s="108"/>
      <c r="N353" s="109">
        <v>44308</v>
      </c>
      <c r="O353" s="125" t="s">
        <v>3045</v>
      </c>
      <c r="P353" s="121">
        <v>44321</v>
      </c>
      <c r="Q353" s="121"/>
      <c r="R353" s="20" t="s">
        <v>1107</v>
      </c>
      <c r="S353" s="20" t="str">
        <f t="shared" si="31"/>
        <v>Antonin Combes</v>
      </c>
      <c r="T353" s="20" t="str">
        <f t="shared" si="32"/>
        <v>ICAO</v>
      </c>
      <c r="V353" s="16">
        <f t="shared" si="29"/>
        <v>113</v>
      </c>
      <c r="AE353" s="16" t="str">
        <f t="shared" si="30"/>
        <v>9.1.2 Passenger and freight volumes, by mode of transport | Submitted by: Antonin Combes, ICAO (ACombes@icao.int)</v>
      </c>
    </row>
    <row r="354" spans="1:31" hidden="1" x14ac:dyDescent="0.45">
      <c r="A354" s="17"/>
      <c r="B354" s="17" t="str">
        <f t="shared" si="28"/>
        <v>9.1.2Chart</v>
      </c>
      <c r="C354" s="14" t="s">
        <v>601</v>
      </c>
      <c r="D354" s="14">
        <v>9</v>
      </c>
      <c r="E354" s="14" t="s">
        <v>1103</v>
      </c>
      <c r="F354" s="19" t="s">
        <v>9</v>
      </c>
      <c r="G354" s="104" t="s">
        <v>1104</v>
      </c>
      <c r="H354" s="104" t="s">
        <v>1105</v>
      </c>
      <c r="I354" s="105" t="s">
        <v>785</v>
      </c>
      <c r="J354" s="106" t="s">
        <v>1106</v>
      </c>
      <c r="K354" s="107">
        <v>44256</v>
      </c>
      <c r="L354" s="105" t="s">
        <v>605</v>
      </c>
      <c r="M354" s="108"/>
      <c r="N354" s="109"/>
      <c r="O354" s="109"/>
      <c r="P354" s="121"/>
      <c r="Q354" s="121"/>
      <c r="R354" s="20" t="s">
        <v>1108</v>
      </c>
      <c r="S354" s="20" t="str">
        <f t="shared" si="31"/>
        <v>Antonin Combes</v>
      </c>
      <c r="T354" s="20" t="str">
        <f t="shared" si="32"/>
        <v>ICAO</v>
      </c>
      <c r="V354" s="16">
        <f t="shared" si="29"/>
        <v>113</v>
      </c>
      <c r="AE354" s="16" t="str">
        <f t="shared" si="30"/>
        <v>9.1.2 Passenger and freight volumes, by mode of transport | Submitted by: Antonin Combes, ICAO (ACombes@icao.int)</v>
      </c>
    </row>
    <row r="355" spans="1:31" hidden="1" x14ac:dyDescent="0.45">
      <c r="A355" s="17"/>
      <c r="B355" s="17" t="str">
        <f t="shared" si="28"/>
        <v>9.1.2Data</v>
      </c>
      <c r="C355" s="14" t="s">
        <v>601</v>
      </c>
      <c r="D355" s="14">
        <v>9</v>
      </c>
      <c r="E355" s="14" t="s">
        <v>1103</v>
      </c>
      <c r="F355" s="19" t="s">
        <v>9</v>
      </c>
      <c r="G355" s="104" t="s">
        <v>1104</v>
      </c>
      <c r="H355" s="104" t="s">
        <v>1105</v>
      </c>
      <c r="I355" s="105" t="s">
        <v>786</v>
      </c>
      <c r="J355" s="106" t="s">
        <v>1106</v>
      </c>
      <c r="K355" s="107">
        <v>44242</v>
      </c>
      <c r="L355" s="105" t="s">
        <v>605</v>
      </c>
      <c r="M355" s="108"/>
      <c r="N355" s="109"/>
      <c r="O355" s="109"/>
      <c r="P355" s="121"/>
      <c r="Q355" s="121"/>
      <c r="R355" s="20" t="str">
        <f>IF(ISBLANK(K355), "", CONCATENATE(LOWER(LEFT('Log table'!I355,1)),"_",C355,"_",T355,"_", TEXT(K355,"yyyy"),".",TEXT(K355,"mm"),".",TEXT(K355,"dd"),IF(OR(LEFT('Log table'!I355,1)="S",LEFT('Log table'!I355,1)="M"), ".docx", ".xlsx")))</f>
        <v>d_9.1.2_ICAO_2021.02.15.xlsx</v>
      </c>
      <c r="S355" s="20" t="str">
        <f t="shared" si="31"/>
        <v>Antonin Combes</v>
      </c>
      <c r="T355" s="20" t="str">
        <f t="shared" si="32"/>
        <v>ICAO</v>
      </c>
      <c r="V355" s="16">
        <f t="shared" si="29"/>
        <v>113</v>
      </c>
      <c r="AE355" s="16" t="str">
        <f t="shared" si="30"/>
        <v>9.1.2 Passenger and freight volumes, by mode of transport | Submitted by: Antonin Combes, ICAO (ACombes@icao.int)</v>
      </c>
    </row>
    <row r="356" spans="1:31" hidden="1" x14ac:dyDescent="0.45">
      <c r="A356" s="17"/>
      <c r="B356" s="17" t="str">
        <f t="shared" si="28"/>
        <v>9.2.1Storyline</v>
      </c>
      <c r="C356" s="14" t="s">
        <v>606</v>
      </c>
      <c r="D356" s="14">
        <v>9</v>
      </c>
      <c r="E356" s="14" t="s">
        <v>1109</v>
      </c>
      <c r="F356" s="19" t="s">
        <v>9</v>
      </c>
      <c r="G356" s="104" t="s">
        <v>1110</v>
      </c>
      <c r="H356" s="104" t="s">
        <v>780</v>
      </c>
      <c r="I356" s="105" t="s">
        <v>782</v>
      </c>
      <c r="J356" s="106" t="s">
        <v>1111</v>
      </c>
      <c r="K356" s="107">
        <v>44256</v>
      </c>
      <c r="L356" s="105" t="s">
        <v>608</v>
      </c>
      <c r="M356" s="108"/>
      <c r="N356" s="109">
        <v>44308</v>
      </c>
      <c r="O356" s="125" t="s">
        <v>1111</v>
      </c>
      <c r="P356" s="121"/>
      <c r="Q356" s="121"/>
      <c r="R356" s="20" t="str">
        <f>IF(ISBLANK(K356), "", CONCATENATE(LOWER(LEFT('Log table'!I356,1)),"_",C356,"_",T356,"_", TEXT(K356,"yyyy"),".",TEXT(K356,"mm"),".",TEXT(K356,"dd"),IF(OR(LEFT('Log table'!I356,1)="S",LEFT('Log table'!I356,1)="M"), ".docx", ".xlsx")))</f>
        <v>s_9.2.1_UNIDO_2021.03.01.docx</v>
      </c>
      <c r="S356" s="20" t="str">
        <f t="shared" si="31"/>
        <v>Petra Kynclova</v>
      </c>
      <c r="T356" s="20" t="str">
        <f t="shared" si="32"/>
        <v>UNIDO</v>
      </c>
      <c r="V356" s="16">
        <f t="shared" si="29"/>
        <v>130</v>
      </c>
      <c r="AE356" s="16" t="str">
        <f t="shared" si="30"/>
        <v>9.2.1 Manufacturing value added as a proportion of GDP and per capita | Submitted by: Petra Kynclova, UNIDO (P.KYNCLOVA@unido.org)</v>
      </c>
    </row>
    <row r="357" spans="1:31" hidden="1" x14ac:dyDescent="0.45">
      <c r="A357" s="17"/>
      <c r="B357" s="17" t="str">
        <f t="shared" si="28"/>
        <v>9.2.1Chart</v>
      </c>
      <c r="C357" s="14" t="s">
        <v>606</v>
      </c>
      <c r="D357" s="14">
        <v>9</v>
      </c>
      <c r="E357" s="14" t="s">
        <v>1109</v>
      </c>
      <c r="F357" s="19" t="s">
        <v>9</v>
      </c>
      <c r="G357" s="104" t="s">
        <v>1110</v>
      </c>
      <c r="H357" s="104" t="s">
        <v>780</v>
      </c>
      <c r="I357" s="105" t="s">
        <v>785</v>
      </c>
      <c r="J357" s="106" t="s">
        <v>1111</v>
      </c>
      <c r="K357" s="107">
        <v>44256</v>
      </c>
      <c r="L357" s="105" t="s">
        <v>608</v>
      </c>
      <c r="M357" s="108"/>
      <c r="N357" s="109"/>
      <c r="O357" s="109"/>
      <c r="P357" s="121"/>
      <c r="Q357" s="121"/>
      <c r="R357" s="20" t="str">
        <f>IF(ISBLANK(K357), "", CONCATENATE(LOWER(LEFT('Log table'!I357,1)),"_",C357,"_",T357,"_", TEXT(K357,"yyyy"),".",TEXT(K357,"mm"),".",TEXT(K357,"dd"),IF(OR(LEFT('Log table'!I357,1)="S",LEFT('Log table'!I357,1)="M"), ".docx", ".xlsx")))</f>
        <v>c_9.2.1_UNIDO_2021.03.01.xlsx</v>
      </c>
      <c r="S357" s="20" t="str">
        <f t="shared" si="31"/>
        <v>Petra Kynclova</v>
      </c>
      <c r="T357" s="20" t="str">
        <f t="shared" si="32"/>
        <v>UNIDO</v>
      </c>
      <c r="V357" s="16">
        <f t="shared" si="29"/>
        <v>130</v>
      </c>
      <c r="AE357" s="16" t="str">
        <f t="shared" si="30"/>
        <v>9.2.1 Manufacturing value added as a proportion of GDP and per capita | Submitted by: Petra Kynclova, UNIDO (P.KYNCLOVA@unido.org)</v>
      </c>
    </row>
    <row r="358" spans="1:31" hidden="1" x14ac:dyDescent="0.45">
      <c r="A358" s="17"/>
      <c r="B358" s="17" t="str">
        <f t="shared" si="28"/>
        <v>9.2.1Data</v>
      </c>
      <c r="C358" s="14" t="s">
        <v>606</v>
      </c>
      <c r="D358" s="14">
        <v>9</v>
      </c>
      <c r="E358" s="14" t="s">
        <v>1109</v>
      </c>
      <c r="F358" s="19" t="s">
        <v>9</v>
      </c>
      <c r="G358" s="104" t="s">
        <v>1110</v>
      </c>
      <c r="H358" s="104" t="s">
        <v>780</v>
      </c>
      <c r="I358" s="105" t="s">
        <v>786</v>
      </c>
      <c r="J358" s="106" t="s">
        <v>1111</v>
      </c>
      <c r="K358" s="107">
        <v>44242</v>
      </c>
      <c r="L358" s="105" t="s">
        <v>608</v>
      </c>
      <c r="M358" s="108" t="s">
        <v>994</v>
      </c>
      <c r="N358" s="109"/>
      <c r="O358" s="109"/>
      <c r="P358" s="121"/>
      <c r="Q358" s="121"/>
      <c r="R358" s="20" t="s">
        <v>1112</v>
      </c>
      <c r="S358" s="20" t="str">
        <f t="shared" si="31"/>
        <v>Petra Kynclova</v>
      </c>
      <c r="T358" s="20" t="str">
        <f t="shared" si="32"/>
        <v>UNIDO</v>
      </c>
      <c r="V358" s="16">
        <f t="shared" si="29"/>
        <v>148</v>
      </c>
      <c r="AE358" s="16" t="str">
        <f t="shared" si="30"/>
        <v>9.2.1 Manufacturing value added as a proportion of GDP and per capita | Submitted by: Petra Kynclova, UNIDO (P.KYNCLOVA@unido.org)
Note: zipped file</v>
      </c>
    </row>
    <row r="359" spans="1:31" hidden="1" x14ac:dyDescent="0.45">
      <c r="A359" s="17"/>
      <c r="B359" s="17" t="str">
        <f t="shared" si="28"/>
        <v>9.2.2Storyline</v>
      </c>
      <c r="C359" s="14" t="s">
        <v>612</v>
      </c>
      <c r="D359" s="14">
        <v>9</v>
      </c>
      <c r="E359" s="14" t="s">
        <v>1113</v>
      </c>
      <c r="F359" s="19" t="s">
        <v>9</v>
      </c>
      <c r="G359" s="104" t="s">
        <v>1110</v>
      </c>
      <c r="H359" s="104" t="s">
        <v>68</v>
      </c>
      <c r="I359" s="105" t="s">
        <v>782</v>
      </c>
      <c r="J359" s="106" t="s">
        <v>1111</v>
      </c>
      <c r="K359" s="107">
        <v>44242</v>
      </c>
      <c r="L359" s="105" t="s">
        <v>613</v>
      </c>
      <c r="M359" s="108"/>
      <c r="N359" s="109">
        <v>44308</v>
      </c>
      <c r="O359" s="125" t="s">
        <v>1111</v>
      </c>
      <c r="P359" s="121"/>
      <c r="Q359" s="121"/>
      <c r="R359" s="20" t="str">
        <f>IF(ISBLANK(K359), "", CONCATENATE(LOWER(LEFT('Log table'!I359,1)),"_",C359,"_",T359,"_", TEXT(K359,"yyyy"),".",TEXT(K359,"mm"),".",TEXT(K359,"dd"),IF(OR(LEFT('Log table'!I359,1)="S",LEFT('Log table'!I359,1)="M"), ".docx", ".xlsx")))</f>
        <v>s_9.2.2_UNIDO_2021.02.15.docx</v>
      </c>
      <c r="S359" s="20" t="str">
        <f t="shared" si="31"/>
        <v>Petra Kynclova</v>
      </c>
      <c r="T359" s="20" t="str">
        <f t="shared" si="32"/>
        <v>UNIDO</v>
      </c>
      <c r="V359" s="16">
        <f t="shared" si="29"/>
        <v>127</v>
      </c>
      <c r="AE359" s="16" t="str">
        <f t="shared" si="30"/>
        <v>9.2.2 Manufacturing employment as a proportion of total employment | Submitted by: Petra Kynclova, UNIDO (P.KYNCLOVA@unido.org)</v>
      </c>
    </row>
    <row r="360" spans="1:31" hidden="1" x14ac:dyDescent="0.45">
      <c r="A360" s="17"/>
      <c r="B360" s="17" t="str">
        <f t="shared" si="28"/>
        <v>9.2.2Chart</v>
      </c>
      <c r="C360" s="14" t="s">
        <v>612</v>
      </c>
      <c r="D360" s="14">
        <v>9</v>
      </c>
      <c r="E360" s="14" t="s">
        <v>1113</v>
      </c>
      <c r="F360" s="19" t="s">
        <v>9</v>
      </c>
      <c r="G360" s="104" t="s">
        <v>1110</v>
      </c>
      <c r="H360" s="104" t="s">
        <v>68</v>
      </c>
      <c r="I360" s="105" t="s">
        <v>785</v>
      </c>
      <c r="J360" s="106" t="s">
        <v>1111</v>
      </c>
      <c r="K360" s="107">
        <v>44242</v>
      </c>
      <c r="L360" s="105" t="s">
        <v>613</v>
      </c>
      <c r="M360" s="108"/>
      <c r="N360" s="109"/>
      <c r="O360" s="109"/>
      <c r="P360" s="121"/>
      <c r="Q360" s="121"/>
      <c r="R360" s="20" t="str">
        <f>IF(ISBLANK(K360), "", CONCATENATE(LOWER(LEFT('Log table'!I360,1)),"_",C360,"_",T360,"_", TEXT(K360,"yyyy"),".",TEXT(K360,"mm"),".",TEXT(K360,"dd"),IF(OR(LEFT('Log table'!I360,1)="S",LEFT('Log table'!I360,1)="M"), ".docx", ".xlsx")))</f>
        <v>c_9.2.2_UNIDO_2021.02.15.xlsx</v>
      </c>
      <c r="S360" s="20" t="str">
        <f t="shared" si="31"/>
        <v>Petra Kynclova</v>
      </c>
      <c r="T360" s="20" t="str">
        <f t="shared" si="32"/>
        <v>UNIDO</v>
      </c>
      <c r="V360" s="16">
        <f t="shared" si="29"/>
        <v>127</v>
      </c>
      <c r="AE360" s="16" t="str">
        <f t="shared" si="30"/>
        <v>9.2.2 Manufacturing employment as a proportion of total employment | Submitted by: Petra Kynclova, UNIDO (P.KYNCLOVA@unido.org)</v>
      </c>
    </row>
    <row r="361" spans="1:31" hidden="1" x14ac:dyDescent="0.45">
      <c r="A361" s="17"/>
      <c r="B361" s="17" t="str">
        <f t="shared" si="28"/>
        <v>9.2.2Data</v>
      </c>
      <c r="C361" s="14" t="s">
        <v>612</v>
      </c>
      <c r="D361" s="14">
        <v>9</v>
      </c>
      <c r="E361" s="14" t="s">
        <v>1113</v>
      </c>
      <c r="F361" s="19" t="s">
        <v>9</v>
      </c>
      <c r="G361" s="104" t="s">
        <v>1110</v>
      </c>
      <c r="H361" s="104" t="s">
        <v>68</v>
      </c>
      <c r="I361" s="105" t="s">
        <v>786</v>
      </c>
      <c r="J361" s="106" t="s">
        <v>1111</v>
      </c>
      <c r="K361" s="107">
        <v>44242</v>
      </c>
      <c r="L361" s="105" t="s">
        <v>613</v>
      </c>
      <c r="M361" s="108"/>
      <c r="N361" s="109"/>
      <c r="O361" s="109"/>
      <c r="P361" s="121"/>
      <c r="Q361" s="121"/>
      <c r="R361" s="20" t="str">
        <f>IF(ISBLANK(K361), "", CONCATENATE(LOWER(LEFT('Log table'!I361,1)),"_",C361,"_",T361,"_", TEXT(K361,"yyyy"),".",TEXT(K361,"mm"),".",TEXT(K361,"dd"),IF(OR(LEFT('Log table'!I361,1)="S",LEFT('Log table'!I361,1)="M"), ".docx", ".xlsx")))</f>
        <v>d_9.2.2_UNIDO_2021.02.15.xlsx</v>
      </c>
      <c r="S361" s="20" t="str">
        <f t="shared" si="31"/>
        <v>Petra Kynclova</v>
      </c>
      <c r="T361" s="20" t="str">
        <f t="shared" si="32"/>
        <v>UNIDO</v>
      </c>
      <c r="V361" s="16">
        <f t="shared" si="29"/>
        <v>127</v>
      </c>
      <c r="AE361" s="16" t="str">
        <f t="shared" si="30"/>
        <v>9.2.2 Manufacturing employment as a proportion of total employment | Submitted by: Petra Kynclova, UNIDO (P.KYNCLOVA@unido.org)</v>
      </c>
    </row>
    <row r="362" spans="1:31" hidden="1" x14ac:dyDescent="0.45">
      <c r="A362" s="17"/>
      <c r="B362" s="17" t="str">
        <f t="shared" si="28"/>
        <v>9.3.1Storyline</v>
      </c>
      <c r="C362" s="14" t="s">
        <v>614</v>
      </c>
      <c r="D362" s="14">
        <v>9</v>
      </c>
      <c r="E362" s="14" t="s">
        <v>1114</v>
      </c>
      <c r="F362" s="19" t="s">
        <v>17</v>
      </c>
      <c r="G362" s="104" t="s">
        <v>1110</v>
      </c>
      <c r="H362" s="104" t="s">
        <v>1094</v>
      </c>
      <c r="I362" s="105" t="s">
        <v>782</v>
      </c>
      <c r="J362" s="106" t="s">
        <v>1111</v>
      </c>
      <c r="K362" s="107">
        <v>44256</v>
      </c>
      <c r="L362" s="105" t="s">
        <v>615</v>
      </c>
      <c r="M362" s="108" t="s">
        <v>3514</v>
      </c>
      <c r="N362" s="109">
        <v>44308</v>
      </c>
      <c r="O362" s="125" t="s">
        <v>1111</v>
      </c>
      <c r="P362" s="121"/>
      <c r="Q362" s="121"/>
      <c r="R362" s="20" t="str">
        <f>IF(ISBLANK(K362), "", CONCATENATE(LOWER(LEFT('Log table'!I362,1)),"_",C362,"_",T362,"_", TEXT(K362,"yyyy"),".",TEXT(K362,"mm"),".",TEXT(K362,"dd"),IF(OR(LEFT('Log table'!I362,1)="S",LEFT('Log table'!I362,1)="M"), ".docx", ".xlsx")))</f>
        <v>s_9.3.1_UNIDO_2021.03.01.docx</v>
      </c>
      <c r="S362" s="20" t="str">
        <f t="shared" si="31"/>
        <v>Petra Kynclova</v>
      </c>
      <c r="T362" s="20" t="str">
        <f t="shared" si="32"/>
        <v>UNIDO</v>
      </c>
      <c r="V362" s="16">
        <f t="shared" si="29"/>
        <v>458</v>
      </c>
      <c r="AE362" s="16" t="str">
        <f t="shared" si="30"/>
        <v>9.3.1 Proportion of small-scale industries in total industry value added | Submitted by: Petra Kynclova, UNIDO (P.KYNCLOVA@unido.org)
Note: short-sized storyline only for the SG's report (glossy report and extended online platform requires medium-sized storyline inputs from agencies); per UNIDO, due to COVID-19, there has not been any progress made towards better data collection…they have decided not to highlight the target 9.3 in the 2021 glossy report.</v>
      </c>
    </row>
    <row r="363" spans="1:31" hidden="1" x14ac:dyDescent="0.45">
      <c r="A363" s="17"/>
      <c r="B363" s="17" t="str">
        <f t="shared" si="28"/>
        <v>9.3.1Chart</v>
      </c>
      <c r="C363" s="14" t="s">
        <v>614</v>
      </c>
      <c r="D363" s="14">
        <v>9</v>
      </c>
      <c r="E363" s="14" t="s">
        <v>1114</v>
      </c>
      <c r="F363" s="19" t="s">
        <v>17</v>
      </c>
      <c r="G363" s="104" t="s">
        <v>1110</v>
      </c>
      <c r="H363" s="104" t="s">
        <v>1094</v>
      </c>
      <c r="I363" s="105" t="s">
        <v>785</v>
      </c>
      <c r="J363" s="106"/>
      <c r="K363" s="107"/>
      <c r="L363" s="105"/>
      <c r="M363" s="108"/>
      <c r="N363" s="109"/>
      <c r="O363" s="109"/>
      <c r="P363" s="121"/>
      <c r="Q363" s="121"/>
      <c r="R363" s="20" t="str">
        <f>IF(ISBLANK(K363), "", CONCATENATE(LOWER(LEFT('Log table'!I363,1)),"_",C363,"_",T363,"_", TEXT(K363,"yyyy"),".",TEXT(K363,"mm"),".",TEXT(K363,"dd"),IF(OR(LEFT('Log table'!I363,1)="S",LEFT('Log table'!I363,1)="M"), ".docx", ".xlsx")))</f>
        <v/>
      </c>
      <c r="S363" s="20" t="str">
        <f t="shared" si="31"/>
        <v/>
      </c>
      <c r="T363" s="20" t="str">
        <f t="shared" si="32"/>
        <v/>
      </c>
      <c r="V363" s="16">
        <f t="shared" si="29"/>
        <v>91</v>
      </c>
      <c r="AE363" s="16" t="str">
        <f t="shared" si="30"/>
        <v>9.3.1 Proportion of small-scale industries in total industry value added
Note: to follow up</v>
      </c>
    </row>
    <row r="364" spans="1:31" hidden="1" x14ac:dyDescent="0.45">
      <c r="A364" s="17"/>
      <c r="B364" s="17" t="str">
        <f t="shared" si="28"/>
        <v>9.3.1Data</v>
      </c>
      <c r="C364" s="14" t="s">
        <v>614</v>
      </c>
      <c r="D364" s="14">
        <v>9</v>
      </c>
      <c r="E364" s="14" t="s">
        <v>1114</v>
      </c>
      <c r="F364" s="19" t="s">
        <v>17</v>
      </c>
      <c r="G364" s="104" t="s">
        <v>1110</v>
      </c>
      <c r="H364" s="104" t="s">
        <v>1094</v>
      </c>
      <c r="I364" s="105" t="s">
        <v>786</v>
      </c>
      <c r="J364" s="106" t="s">
        <v>1111</v>
      </c>
      <c r="K364" s="107">
        <v>44242</v>
      </c>
      <c r="L364" s="105" t="s">
        <v>615</v>
      </c>
      <c r="M364" s="108"/>
      <c r="N364" s="109"/>
      <c r="O364" s="109"/>
      <c r="P364" s="121"/>
      <c r="Q364" s="121"/>
      <c r="R364" s="20" t="str">
        <f>IF(ISBLANK(K364), "", CONCATENATE(LOWER(LEFT('Log table'!I364,1)),"_",C364,"_",T364,"_", TEXT(K364,"yyyy"),".",TEXT(K364,"mm"),".",TEXT(K364,"dd"),IF(OR(LEFT('Log table'!I364,1)="S",LEFT('Log table'!I364,1)="M"), ".docx", ".xlsx")))</f>
        <v>d_9.3.1_UNIDO_2021.02.15.xlsx</v>
      </c>
      <c r="S364" s="20" t="str">
        <f t="shared" si="31"/>
        <v>Petra Kynclova</v>
      </c>
      <c r="T364" s="20" t="str">
        <f t="shared" si="32"/>
        <v>UNIDO</v>
      </c>
      <c r="V364" s="16">
        <f t="shared" si="29"/>
        <v>133</v>
      </c>
      <c r="AE364" s="16" t="str">
        <f t="shared" si="30"/>
        <v>9.3.1 Proportion of small-scale industries in total industry value added | Submitted by: Petra Kynclova, UNIDO (P.KYNCLOVA@unido.org)</v>
      </c>
    </row>
    <row r="365" spans="1:31" hidden="1" x14ac:dyDescent="0.45">
      <c r="A365" s="17"/>
      <c r="B365" s="17" t="str">
        <f t="shared" si="28"/>
        <v>9.3.2Storyline</v>
      </c>
      <c r="C365" s="14" t="s">
        <v>617</v>
      </c>
      <c r="D365" s="14">
        <v>9</v>
      </c>
      <c r="E365" s="14" t="s">
        <v>1115</v>
      </c>
      <c r="F365" s="19" t="s">
        <v>9</v>
      </c>
      <c r="G365" s="104" t="s">
        <v>1116</v>
      </c>
      <c r="H365" s="104" t="s">
        <v>1094</v>
      </c>
      <c r="I365" s="105" t="s">
        <v>782</v>
      </c>
      <c r="J365" s="106" t="s">
        <v>1111</v>
      </c>
      <c r="K365" s="107">
        <v>44256</v>
      </c>
      <c r="L365" s="105" t="s">
        <v>3395</v>
      </c>
      <c r="M365" s="108" t="s">
        <v>3514</v>
      </c>
      <c r="N365" s="109">
        <v>44308</v>
      </c>
      <c r="O365" s="125" t="s">
        <v>1111</v>
      </c>
      <c r="P365" s="121"/>
      <c r="Q365" s="121"/>
      <c r="R365" s="20" t="str">
        <f>IF(ISBLANK(K365), "", CONCATENATE(LOWER(LEFT('Log table'!I365,1)),"_",C365,"_",T365,"_", TEXT(K365,"yyyy"),".",TEXT(K365,"mm"),".",TEXT(K365,"dd"),IF(OR(LEFT('Log table'!I365,1)="S",LEFT('Log table'!I365,1)="M"), ".docx", ".xlsx")))</f>
        <v>s_9.3.2_UNIDO_2021.03.01.docx</v>
      </c>
      <c r="S365" s="20" t="str">
        <f t="shared" si="31"/>
        <v>Petra Kynclova</v>
      </c>
      <c r="T365" s="20" t="str">
        <f t="shared" si="32"/>
        <v>UNIDO</v>
      </c>
      <c r="V365" s="16">
        <f t="shared" si="29"/>
        <v>458</v>
      </c>
      <c r="AE365" s="16" t="str">
        <f t="shared" si="30"/>
        <v>9.3.2 Proportion of small-scale industries with a loan or line of credit | Submitted by: Petra Kynclova, UNIDO (P.KYNCLOVA@unido.org)
Note: short-sized storyline only for the SG's report (glossy report and extended online platform requires medium-sized storyline inputs from agencies); per UNIDO, due to COVID-19, there has not been any progress made towards better data collection…they have decided not to highlight the target 9.3 in the 2021 glossy report.</v>
      </c>
    </row>
    <row r="366" spans="1:31" hidden="1" x14ac:dyDescent="0.45">
      <c r="A366" s="17"/>
      <c r="B366" s="17"/>
      <c r="C366" s="14" t="s">
        <v>617</v>
      </c>
      <c r="D366" s="14">
        <v>9</v>
      </c>
      <c r="E366" s="14" t="s">
        <v>1115</v>
      </c>
      <c r="F366" s="19" t="s">
        <v>9</v>
      </c>
      <c r="G366" s="104" t="s">
        <v>1116</v>
      </c>
      <c r="H366" s="104" t="s">
        <v>1094</v>
      </c>
      <c r="I366" s="105" t="s">
        <v>785</v>
      </c>
      <c r="J366" s="106" t="s">
        <v>1111</v>
      </c>
      <c r="K366" s="107">
        <v>44256</v>
      </c>
      <c r="L366" s="105" t="s">
        <v>3395</v>
      </c>
      <c r="M366" s="108"/>
      <c r="N366" s="109">
        <v>44308</v>
      </c>
      <c r="O366" s="125" t="s">
        <v>1111</v>
      </c>
      <c r="P366" s="121"/>
      <c r="Q366" s="121"/>
    </row>
    <row r="367" spans="1:31" hidden="1" x14ac:dyDescent="0.45">
      <c r="A367" s="17"/>
      <c r="B367" s="17" t="str">
        <f t="shared" si="28"/>
        <v>9.3.2Storyline</v>
      </c>
      <c r="C367" s="14" t="s">
        <v>617</v>
      </c>
      <c r="D367" s="14">
        <v>9</v>
      </c>
      <c r="E367" s="14" t="s">
        <v>1115</v>
      </c>
      <c r="F367" s="19" t="s">
        <v>9</v>
      </c>
      <c r="G367" s="104" t="s">
        <v>1116</v>
      </c>
      <c r="H367" s="104" t="s">
        <v>1094</v>
      </c>
      <c r="I367" s="105" t="s">
        <v>782</v>
      </c>
      <c r="J367" s="110" t="s">
        <v>2290</v>
      </c>
      <c r="K367" s="107">
        <v>44257</v>
      </c>
      <c r="L367" s="105" t="s">
        <v>3395</v>
      </c>
      <c r="M367" s="108"/>
      <c r="N367" s="109">
        <v>44301</v>
      </c>
      <c r="O367" s="109" t="s">
        <v>3320</v>
      </c>
      <c r="P367" s="121"/>
      <c r="Q367" s="121"/>
      <c r="R367" s="20" t="s">
        <v>3555</v>
      </c>
      <c r="S367" s="20" t="s">
        <v>10</v>
      </c>
      <c r="T367" s="20" t="str">
        <f t="shared" si="32"/>
        <v>World Bank</v>
      </c>
    </row>
    <row r="368" spans="1:31" hidden="1" x14ac:dyDescent="0.45">
      <c r="A368" s="17"/>
      <c r="B368" s="17" t="str">
        <f t="shared" si="28"/>
        <v>9.3.2Chart</v>
      </c>
      <c r="C368" s="14" t="s">
        <v>617</v>
      </c>
      <c r="D368" s="14">
        <v>9</v>
      </c>
      <c r="E368" s="14" t="s">
        <v>1115</v>
      </c>
      <c r="F368" s="19" t="s">
        <v>9</v>
      </c>
      <c r="G368" s="104" t="s">
        <v>1116</v>
      </c>
      <c r="H368" s="104" t="s">
        <v>1094</v>
      </c>
      <c r="I368" s="105" t="s">
        <v>785</v>
      </c>
      <c r="J368" s="106" t="s">
        <v>3320</v>
      </c>
      <c r="K368" s="107">
        <v>44278</v>
      </c>
      <c r="L368" s="105" t="s">
        <v>3395</v>
      </c>
      <c r="M368" s="108" t="s">
        <v>3397</v>
      </c>
      <c r="N368" s="109">
        <v>44301</v>
      </c>
      <c r="O368" s="109" t="s">
        <v>3320</v>
      </c>
      <c r="P368" s="121"/>
      <c r="Q368" s="121"/>
      <c r="R368" s="20" t="s">
        <v>3556</v>
      </c>
      <c r="S368" s="20" t="str">
        <f t="shared" si="31"/>
        <v>Arvind Jain</v>
      </c>
      <c r="T368" s="20" t="str">
        <f t="shared" si="32"/>
        <v>World Bank</v>
      </c>
      <c r="V368" s="16">
        <f t="shared" si="29"/>
        <v>152</v>
      </c>
      <c r="AE368" s="16" t="str">
        <f t="shared" ref="AE368:AE431" si="33">E368&amp;IF(ISBLANK(K368), CHAR(10)&amp;"Note: "&amp;IF(ISBLANK(M368), "to follow up", M368), " | Submitted by: "&amp;S368&amp;", "&amp;T368&amp;" ("&amp;J368&amp;")"&amp;IF(ISBLANK(M368),"", CHAR(10)&amp;"Note: "&amp;M368))</f>
        <v>9.3.2 Proportion of small-scale industries with a loan or line of credit | Submitted by: Arvind Jain, World Bank (ajain7@worldbank.org)
Note: added 3/23</v>
      </c>
    </row>
    <row r="369" spans="1:31" hidden="1" x14ac:dyDescent="0.45">
      <c r="A369" s="17"/>
      <c r="B369" s="17" t="str">
        <f t="shared" si="28"/>
        <v>9.3.2Data</v>
      </c>
      <c r="C369" s="14" t="s">
        <v>617</v>
      </c>
      <c r="D369" s="14">
        <v>9</v>
      </c>
      <c r="E369" s="14" t="s">
        <v>1115</v>
      </c>
      <c r="F369" s="19" t="s">
        <v>9</v>
      </c>
      <c r="G369" s="104" t="s">
        <v>1116</v>
      </c>
      <c r="H369" s="104" t="s">
        <v>1094</v>
      </c>
      <c r="I369" s="105" t="s">
        <v>786</v>
      </c>
      <c r="J369" s="106" t="s">
        <v>1111</v>
      </c>
      <c r="K369" s="107">
        <v>44242</v>
      </c>
      <c r="L369" s="105" t="s">
        <v>3395</v>
      </c>
      <c r="M369" s="108"/>
      <c r="N369" s="109"/>
      <c r="O369" s="109"/>
      <c r="P369" s="121"/>
      <c r="Q369" s="121"/>
      <c r="R369" s="20" t="str">
        <f>IF(ISBLANK(K369), "", CONCATENATE(LOWER(LEFT('Log table'!I369,1)),"_",C369,"_",T369,"_", TEXT(K369,"yyyy"),".",TEXT(K369,"mm"),".",TEXT(K369,"dd"),IF(OR(LEFT('Log table'!I369,1)="S",LEFT('Log table'!I369,1)="M"), ".docx", ".xlsx")))</f>
        <v>d_9.3.2_UNIDO_2021.02.15.xlsx</v>
      </c>
      <c r="S369" s="20" t="str">
        <f t="shared" si="31"/>
        <v>Petra Kynclova</v>
      </c>
      <c r="T369" s="20" t="str">
        <f t="shared" si="32"/>
        <v>UNIDO</v>
      </c>
      <c r="V369" s="16">
        <f t="shared" si="29"/>
        <v>133</v>
      </c>
      <c r="AE369" s="16" t="str">
        <f t="shared" si="33"/>
        <v>9.3.2 Proportion of small-scale industries with a loan or line of credit | Submitted by: Petra Kynclova, UNIDO (P.KYNCLOVA@unido.org)</v>
      </c>
    </row>
    <row r="370" spans="1:31" hidden="1" x14ac:dyDescent="0.45">
      <c r="A370" s="17"/>
      <c r="B370" s="17" t="str">
        <f t="shared" si="28"/>
        <v>9.4.1Storyline</v>
      </c>
      <c r="C370" s="14" t="s">
        <v>620</v>
      </c>
      <c r="D370" s="14">
        <v>9</v>
      </c>
      <c r="E370" s="14" t="s">
        <v>1117</v>
      </c>
      <c r="F370" s="19" t="s">
        <v>9</v>
      </c>
      <c r="G370" s="104" t="s">
        <v>1118</v>
      </c>
      <c r="H370" s="104" t="s">
        <v>844</v>
      </c>
      <c r="I370" s="105" t="s">
        <v>782</v>
      </c>
      <c r="J370" s="106" t="s">
        <v>1111</v>
      </c>
      <c r="K370" s="107">
        <v>44258</v>
      </c>
      <c r="L370" s="105" t="s">
        <v>763</v>
      </c>
      <c r="M370" s="108"/>
      <c r="N370" s="109">
        <v>44308</v>
      </c>
      <c r="O370" s="125" t="s">
        <v>1111</v>
      </c>
      <c r="P370" s="121"/>
      <c r="Q370" s="121"/>
      <c r="R370" s="20" t="str">
        <f>IF(ISBLANK(K370), "", CONCATENATE(LOWER(LEFT('Log table'!I370,1)),"_",C370,"_",T370,"_", TEXT(K370,"yyyy"),".",TEXT(K370,"mm"),".",TEXT(K370,"dd"),IF(OR(LEFT('Log table'!I370,1)="S",LEFT('Log table'!I370,1)="M"), ".docx", ".xlsx")))</f>
        <v>s_9.4.1_UNIDO_2021.03.03.docx</v>
      </c>
      <c r="S370" s="20" t="str">
        <f t="shared" si="31"/>
        <v>Petra Kynclova</v>
      </c>
      <c r="T370" s="20" t="str">
        <f t="shared" si="32"/>
        <v>UNIDO</v>
      </c>
      <c r="V370" s="16">
        <f t="shared" si="29"/>
        <v>103</v>
      </c>
      <c r="AE370" s="16" t="str">
        <f t="shared" si="33"/>
        <v>9.4.1 CO2 emission per unit of value added | Submitted by: Petra Kynclova, UNIDO (P.KYNCLOVA@unido.org)</v>
      </c>
    </row>
    <row r="371" spans="1:31" hidden="1" x14ac:dyDescent="0.45">
      <c r="A371" s="17"/>
      <c r="B371" s="17" t="str">
        <f t="shared" si="28"/>
        <v>9.4.1Chart</v>
      </c>
      <c r="C371" s="14" t="s">
        <v>620</v>
      </c>
      <c r="D371" s="14">
        <v>9</v>
      </c>
      <c r="E371" s="14" t="s">
        <v>1117</v>
      </c>
      <c r="F371" s="19" t="s">
        <v>9</v>
      </c>
      <c r="G371" s="104" t="s">
        <v>1118</v>
      </c>
      <c r="H371" s="104" t="s">
        <v>844</v>
      </c>
      <c r="I371" s="105" t="s">
        <v>785</v>
      </c>
      <c r="J371" s="106" t="s">
        <v>1111</v>
      </c>
      <c r="K371" s="107">
        <v>44258</v>
      </c>
      <c r="L371" s="105" t="s">
        <v>763</v>
      </c>
      <c r="M371" s="108"/>
      <c r="N371" s="109"/>
      <c r="O371" s="109"/>
      <c r="P371" s="121"/>
      <c r="Q371" s="121"/>
      <c r="R371" s="20" t="str">
        <f>IF(ISBLANK(K371), "", CONCATENATE(LOWER(LEFT('Log table'!I371,1)),"_",C371,"_",T371,"_", TEXT(K371,"yyyy"),".",TEXT(K371,"mm"),".",TEXT(K371,"dd"),IF(OR(LEFT('Log table'!I371,1)="S",LEFT('Log table'!I371,1)="M"), ".docx", ".xlsx")))</f>
        <v>c_9.4.1_UNIDO_2021.03.03.xlsx</v>
      </c>
      <c r="S371" s="20" t="str">
        <f t="shared" si="31"/>
        <v>Petra Kynclova</v>
      </c>
      <c r="T371" s="20" t="str">
        <f t="shared" si="32"/>
        <v>UNIDO</v>
      </c>
      <c r="V371" s="16">
        <f t="shared" si="29"/>
        <v>103</v>
      </c>
      <c r="AE371" s="16" t="str">
        <f t="shared" si="33"/>
        <v>9.4.1 CO2 emission per unit of value added | Submitted by: Petra Kynclova, UNIDO (P.KYNCLOVA@unido.org)</v>
      </c>
    </row>
    <row r="372" spans="1:31" hidden="1" x14ac:dyDescent="0.45">
      <c r="A372" s="17"/>
      <c r="B372" s="17" t="str">
        <f t="shared" si="28"/>
        <v>9.4.1Data</v>
      </c>
      <c r="C372" s="14" t="s">
        <v>620</v>
      </c>
      <c r="D372" s="14">
        <v>9</v>
      </c>
      <c r="E372" s="14" t="s">
        <v>1117</v>
      </c>
      <c r="F372" s="19" t="s">
        <v>9</v>
      </c>
      <c r="G372" s="104" t="s">
        <v>1118</v>
      </c>
      <c r="H372" s="104" t="s">
        <v>844</v>
      </c>
      <c r="I372" s="105" t="s">
        <v>786</v>
      </c>
      <c r="J372" s="106" t="s">
        <v>1060</v>
      </c>
      <c r="K372" s="107">
        <v>44242</v>
      </c>
      <c r="L372" s="105" t="s">
        <v>763</v>
      </c>
      <c r="M372" s="108"/>
      <c r="N372" s="109"/>
      <c r="O372" s="109"/>
      <c r="P372" s="121"/>
      <c r="Q372" s="121"/>
      <c r="R372" s="20" t="s">
        <v>1119</v>
      </c>
      <c r="S372" s="20" t="str">
        <f t="shared" si="31"/>
        <v>Pouya Taghavi</v>
      </c>
      <c r="T372" s="20" t="str">
        <f t="shared" si="32"/>
        <v>IEA</v>
      </c>
      <c r="V372" s="16">
        <f t="shared" si="29"/>
        <v>111</v>
      </c>
      <c r="AE372" s="16" t="str">
        <f t="shared" si="33"/>
        <v>9.4.1 CO2 emission per unit of value added | Submitted by: Pouya Taghavi, IEA (Pouya.TAGHAVI-MOHARAMLI@iea.org)</v>
      </c>
    </row>
    <row r="373" spans="1:31" hidden="1" x14ac:dyDescent="0.45">
      <c r="A373" s="17"/>
      <c r="B373" s="17" t="str">
        <f t="shared" si="28"/>
        <v>9.5.1Storyline</v>
      </c>
      <c r="C373" s="14" t="s">
        <v>625</v>
      </c>
      <c r="D373" s="14">
        <v>9</v>
      </c>
      <c r="E373" s="14" t="s">
        <v>1120</v>
      </c>
      <c r="F373" s="19" t="s">
        <v>9</v>
      </c>
      <c r="G373" s="104" t="s">
        <v>928</v>
      </c>
      <c r="H373" s="104" t="s">
        <v>68</v>
      </c>
      <c r="I373" s="105" t="s">
        <v>782</v>
      </c>
      <c r="J373" s="106" t="s">
        <v>2671</v>
      </c>
      <c r="K373" s="107">
        <v>44276</v>
      </c>
      <c r="L373" s="105" t="s">
        <v>626</v>
      </c>
      <c r="M373" s="108" t="s">
        <v>3380</v>
      </c>
      <c r="N373" s="109">
        <v>44308</v>
      </c>
      <c r="O373" s="125" t="s">
        <v>1111</v>
      </c>
      <c r="P373" s="121"/>
      <c r="Q373" s="121"/>
      <c r="R373" s="20" t="str">
        <f>IF(ISBLANK(K373), "", CONCATENATE(LOWER(LEFT('Log table'!I373,1)),"_",C373,"_",T373,"_", TEXT(K373,"yyyy"),".",TEXT(K373,"mm"),".",TEXT(K373,"dd"),IF(OR(LEFT('Log table'!I373,1)="S",LEFT('Log table'!I373,1)="M"), ".docx", ".xlsx")))</f>
        <v>s_9.5.1_UNESCO-UIS_2021.03.21.docx</v>
      </c>
      <c r="S373" s="20" t="str">
        <f t="shared" si="31"/>
        <v>Silvia Montoya</v>
      </c>
      <c r="T373" s="20" t="str">
        <f t="shared" si="32"/>
        <v>UNESCO-UIS</v>
      </c>
      <c r="V373" s="16">
        <f t="shared" si="29"/>
        <v>148</v>
      </c>
      <c r="AE373" s="16" t="str">
        <f t="shared" si="33"/>
        <v>9.5.1 Research and development expenditure as a proportion of GDP | Submitted by: Silvia Montoya, UNESCO-UIS (s.montoya@unesco.org)
Note: added 3/22</v>
      </c>
    </row>
    <row r="374" spans="1:31" hidden="1" x14ac:dyDescent="0.45">
      <c r="A374" s="17"/>
      <c r="B374" s="17" t="str">
        <f t="shared" si="28"/>
        <v>9.5.1Chart</v>
      </c>
      <c r="C374" s="14" t="s">
        <v>625</v>
      </c>
      <c r="D374" s="14">
        <v>9</v>
      </c>
      <c r="E374" s="14" t="s">
        <v>1120</v>
      </c>
      <c r="F374" s="19" t="s">
        <v>9</v>
      </c>
      <c r="G374" s="104" t="s">
        <v>928</v>
      </c>
      <c r="H374" s="104" t="s">
        <v>68</v>
      </c>
      <c r="I374" s="105" t="s">
        <v>785</v>
      </c>
      <c r="J374" s="106" t="s">
        <v>2671</v>
      </c>
      <c r="K374" s="107">
        <v>44276</v>
      </c>
      <c r="L374" s="105" t="s">
        <v>626</v>
      </c>
      <c r="M374" s="108" t="s">
        <v>3380</v>
      </c>
      <c r="N374" s="109"/>
      <c r="O374" s="109"/>
      <c r="P374" s="121"/>
      <c r="Q374" s="121"/>
      <c r="R374" s="20" t="str">
        <f>IF(ISBLANK(K374), "", CONCATENATE(LOWER(LEFT('Log table'!I374,1)),"_",C374,"_",T374,"_", TEXT(K374,"yyyy"),".",TEXT(K374,"mm"),".",TEXT(K374,"dd"),IF(OR(LEFT('Log table'!I374,1)="S",LEFT('Log table'!I374,1)="M"), ".docx", ".xlsx")))</f>
        <v>c_9.5.1_UNESCO-UIS_2021.03.21.xlsx</v>
      </c>
      <c r="S374" s="20" t="str">
        <f t="shared" si="31"/>
        <v>Silvia Montoya</v>
      </c>
      <c r="T374" s="20" t="str">
        <f t="shared" si="32"/>
        <v>UNESCO-UIS</v>
      </c>
      <c r="V374" s="16">
        <f t="shared" si="29"/>
        <v>148</v>
      </c>
      <c r="AE374" s="16" t="str">
        <f t="shared" si="33"/>
        <v>9.5.1 Research and development expenditure as a proportion of GDP | Submitted by: Silvia Montoya, UNESCO-UIS (s.montoya@unesco.org)
Note: added 3/22</v>
      </c>
    </row>
    <row r="375" spans="1:31" hidden="1" x14ac:dyDescent="0.45">
      <c r="A375" s="17"/>
      <c r="B375" s="17" t="str">
        <f t="shared" si="28"/>
        <v>9.5.1Data</v>
      </c>
      <c r="C375" s="14" t="s">
        <v>625</v>
      </c>
      <c r="D375" s="14">
        <v>9</v>
      </c>
      <c r="E375" s="14" t="s">
        <v>1120</v>
      </c>
      <c r="F375" s="19" t="s">
        <v>9</v>
      </c>
      <c r="G375" s="104" t="s">
        <v>928</v>
      </c>
      <c r="H375" s="104" t="s">
        <v>68</v>
      </c>
      <c r="I375" s="105" t="s">
        <v>786</v>
      </c>
      <c r="J375" s="106" t="s">
        <v>825</v>
      </c>
      <c r="K375" s="107">
        <v>44249</v>
      </c>
      <c r="L375" s="105" t="s">
        <v>626</v>
      </c>
      <c r="M375" s="108"/>
      <c r="N375" s="109"/>
      <c r="O375" s="109"/>
      <c r="P375" s="121"/>
      <c r="Q375" s="121"/>
      <c r="R375" s="20" t="str">
        <f>IF(ISBLANK(K375), "", CONCATENATE(LOWER(LEFT('Log table'!I375,1)),"_",C375,"_",T375,"_", TEXT(K375,"yyyy"),".",TEXT(K375,"mm"),".",TEXT(K375,"dd"),IF(OR(LEFT('Log table'!I375,1)="S",LEFT('Log table'!I375,1)="M"), ".docx", ".xlsx")))</f>
        <v>d_9.5.1_UNESCO_2021.02.22.xlsx</v>
      </c>
      <c r="S375" s="20" t="str">
        <f t="shared" si="31"/>
        <v>Dian Kuswandini</v>
      </c>
      <c r="T375" s="20" t="str">
        <f t="shared" si="32"/>
        <v>UNESCO</v>
      </c>
      <c r="V375" s="16">
        <f t="shared" si="29"/>
        <v>131</v>
      </c>
      <c r="AE375" s="16" t="str">
        <f t="shared" si="33"/>
        <v>9.5.1 Research and development expenditure as a proportion of GDP | Submitted by: Dian Kuswandini, UNESCO (d.kuswandini@unesco.org)</v>
      </c>
    </row>
    <row r="376" spans="1:31" hidden="1" x14ac:dyDescent="0.45">
      <c r="A376" s="17"/>
      <c r="B376" s="17" t="str">
        <f t="shared" si="28"/>
        <v>9.5.2Storyline</v>
      </c>
      <c r="C376" s="14" t="s">
        <v>627</v>
      </c>
      <c r="D376" s="14">
        <v>9</v>
      </c>
      <c r="E376" s="14" t="s">
        <v>1121</v>
      </c>
      <c r="F376" s="19" t="s">
        <v>9</v>
      </c>
      <c r="G376" s="104" t="s">
        <v>928</v>
      </c>
      <c r="H376" s="104" t="s">
        <v>68</v>
      </c>
      <c r="I376" s="105" t="s">
        <v>782</v>
      </c>
      <c r="J376" s="106" t="s">
        <v>2671</v>
      </c>
      <c r="K376" s="107">
        <v>44276</v>
      </c>
      <c r="L376" s="105" t="s">
        <v>1122</v>
      </c>
      <c r="M376" s="108" t="s">
        <v>3380</v>
      </c>
      <c r="N376" s="109">
        <v>44308</v>
      </c>
      <c r="O376" s="125" t="s">
        <v>1111</v>
      </c>
      <c r="P376" s="121"/>
      <c r="Q376" s="121"/>
      <c r="R376" s="20" t="str">
        <f>IF(ISBLANK(K376), "", CONCATENATE(LOWER(LEFT('Log table'!I376,1)),"_",C376,"_",T376,"_", TEXT(K376,"yyyy"),".",TEXT(K376,"mm"),".",TEXT(K376,"dd"),IF(OR(LEFT('Log table'!I376,1)="S",LEFT('Log table'!I376,1)="M"), ".docx", ".xlsx")))</f>
        <v>s_9.5.2_UNESCO-UIS_2021.03.21.docx</v>
      </c>
      <c r="S376" s="20" t="str">
        <f t="shared" si="31"/>
        <v>Silvia Montoya</v>
      </c>
      <c r="T376" s="20" t="str">
        <f t="shared" si="32"/>
        <v>UNESCO-UIS</v>
      </c>
      <c r="V376" s="16">
        <f t="shared" si="29"/>
        <v>150</v>
      </c>
      <c r="AE376" s="16" t="str">
        <f t="shared" si="33"/>
        <v>9.5.2 Researchers (in full-time equivalent) per million inhabitants | Submitted by: Silvia Montoya, UNESCO-UIS (s.montoya@unesco.org)
Note: added 3/22</v>
      </c>
    </row>
    <row r="377" spans="1:31" hidden="1" x14ac:dyDescent="0.45">
      <c r="A377" s="17"/>
      <c r="B377" s="17" t="str">
        <f t="shared" si="28"/>
        <v>9.5.2Chart</v>
      </c>
      <c r="C377" s="14" t="s">
        <v>627</v>
      </c>
      <c r="D377" s="14">
        <v>9</v>
      </c>
      <c r="E377" s="14" t="s">
        <v>1121</v>
      </c>
      <c r="F377" s="19" t="s">
        <v>9</v>
      </c>
      <c r="G377" s="104" t="s">
        <v>928</v>
      </c>
      <c r="H377" s="104" t="s">
        <v>68</v>
      </c>
      <c r="I377" s="105" t="s">
        <v>785</v>
      </c>
      <c r="J377" s="106" t="s">
        <v>2671</v>
      </c>
      <c r="K377" s="107">
        <v>44276</v>
      </c>
      <c r="L377" s="105" t="s">
        <v>1122</v>
      </c>
      <c r="M377" s="108" t="s">
        <v>3380</v>
      </c>
      <c r="N377" s="109"/>
      <c r="O377" s="109"/>
      <c r="P377" s="121"/>
      <c r="Q377" s="121"/>
      <c r="R377" s="20" t="str">
        <f>IF(ISBLANK(K377), "", CONCATENATE(LOWER(LEFT('Log table'!I377,1)),"_",C377,"_",T377,"_", TEXT(K377,"yyyy"),".",TEXT(K377,"mm"),".",TEXT(K377,"dd"),IF(OR(LEFT('Log table'!I377,1)="S",LEFT('Log table'!I377,1)="M"), ".docx", ".xlsx")))</f>
        <v>c_9.5.2_UNESCO-UIS_2021.03.21.xlsx</v>
      </c>
      <c r="S377" s="20" t="str">
        <f t="shared" si="31"/>
        <v>Silvia Montoya</v>
      </c>
      <c r="T377" s="20" t="str">
        <f t="shared" si="32"/>
        <v>UNESCO-UIS</v>
      </c>
      <c r="V377" s="16">
        <f t="shared" si="29"/>
        <v>150</v>
      </c>
      <c r="AE377" s="16" t="str">
        <f t="shared" si="33"/>
        <v>9.5.2 Researchers (in full-time equivalent) per million inhabitants | Submitted by: Silvia Montoya, UNESCO-UIS (s.montoya@unesco.org)
Note: added 3/22</v>
      </c>
    </row>
    <row r="378" spans="1:31" hidden="1" x14ac:dyDescent="0.45">
      <c r="A378" s="17"/>
      <c r="B378" s="17" t="str">
        <f t="shared" ref="B378:B441" si="34">C378&amp;I378</f>
        <v>9.5.2Data</v>
      </c>
      <c r="C378" s="14" t="s">
        <v>627</v>
      </c>
      <c r="D378" s="14">
        <v>9</v>
      </c>
      <c r="E378" s="14" t="s">
        <v>1121</v>
      </c>
      <c r="F378" s="19" t="s">
        <v>9</v>
      </c>
      <c r="G378" s="104" t="s">
        <v>928</v>
      </c>
      <c r="H378" s="104" t="s">
        <v>68</v>
      </c>
      <c r="I378" s="105" t="s">
        <v>786</v>
      </c>
      <c r="J378" s="106" t="s">
        <v>825</v>
      </c>
      <c r="K378" s="107">
        <v>44249</v>
      </c>
      <c r="L378" s="105" t="s">
        <v>1122</v>
      </c>
      <c r="M378" s="108"/>
      <c r="N378" s="109"/>
      <c r="O378" s="109"/>
      <c r="P378" s="121"/>
      <c r="Q378" s="121"/>
      <c r="R378" s="20" t="str">
        <f>IF(ISBLANK(K378), "", CONCATENATE(LOWER(LEFT('Log table'!I378,1)),"_",C378,"_",T378,"_", TEXT(K378,"yyyy"),".",TEXT(K378,"mm"),".",TEXT(K378,"dd"),IF(OR(LEFT('Log table'!I378,1)="S",LEFT('Log table'!I378,1)="M"), ".docx", ".xlsx")))</f>
        <v>d_9.5.2_UNESCO_2021.02.22.xlsx</v>
      </c>
      <c r="S378" s="20" t="str">
        <f t="shared" si="31"/>
        <v>Dian Kuswandini</v>
      </c>
      <c r="T378" s="20" t="str">
        <f t="shared" si="32"/>
        <v>UNESCO</v>
      </c>
      <c r="V378" s="16">
        <f t="shared" si="29"/>
        <v>133</v>
      </c>
      <c r="AE378" s="16" t="str">
        <f t="shared" si="33"/>
        <v>9.5.2 Researchers (in full-time equivalent) per million inhabitants | Submitted by: Dian Kuswandini, UNESCO (d.kuswandini@unesco.org)</v>
      </c>
    </row>
    <row r="379" spans="1:31" hidden="1" x14ac:dyDescent="0.45">
      <c r="A379" s="17"/>
      <c r="B379" s="17" t="str">
        <f t="shared" si="34"/>
        <v>9.a.1Storyline</v>
      </c>
      <c r="C379" s="14" t="s">
        <v>629</v>
      </c>
      <c r="D379" s="14">
        <v>9</v>
      </c>
      <c r="E379" s="14" t="s">
        <v>1123</v>
      </c>
      <c r="F379" s="19" t="s">
        <v>9</v>
      </c>
      <c r="G379" s="104" t="s">
        <v>818</v>
      </c>
      <c r="H379" s="104" t="s">
        <v>68</v>
      </c>
      <c r="I379" s="105" t="s">
        <v>782</v>
      </c>
      <c r="J379" s="106" t="s">
        <v>819</v>
      </c>
      <c r="K379" s="107">
        <v>44313</v>
      </c>
      <c r="L379" s="105" t="s">
        <v>630</v>
      </c>
      <c r="M379" s="108" t="s">
        <v>812</v>
      </c>
      <c r="N379" s="109"/>
      <c r="O379" s="109"/>
      <c r="P379" s="121"/>
      <c r="Q379" s="121"/>
      <c r="R379" s="20" t="str">
        <f>IF(ISBLANK(K379), "", CONCATENATE(LOWER(LEFT('Log table'!I379,1)),"_",C379,"_",T379,"_", TEXT(K379,"yyyy"),".",TEXT(K379,"mm"),".",TEXT(K379,"dd"),IF(OR(LEFT('Log table'!I379,1)="S",LEFT('Log table'!I379,1)="M"), ".docx", ".xlsx")))</f>
        <v>s_9.a.1_OECD_2021.04.27.docx</v>
      </c>
      <c r="S379" s="20" t="str">
        <f t="shared" si="31"/>
        <v>Yasmin Ahmad</v>
      </c>
      <c r="T379" s="20" t="str">
        <f t="shared" si="32"/>
        <v>OECD</v>
      </c>
      <c r="V379" s="16">
        <f t="shared" si="29"/>
        <v>211</v>
      </c>
      <c r="AE379" s="16" t="str">
        <f t="shared" si="33"/>
        <v>9.a.1 Total official international support (official development assistance plus other official flows) to infrastructure | Submitted by: Yasmin Ahmad, OECD (Yasmin.AHMAD@oecd.org)
Note: no chart in the storyline</v>
      </c>
    </row>
    <row r="380" spans="1:31" hidden="1" x14ac:dyDescent="0.45">
      <c r="A380" s="17"/>
      <c r="B380" s="17" t="str">
        <f t="shared" si="34"/>
        <v>9.a.1Chart</v>
      </c>
      <c r="C380" s="14" t="s">
        <v>629</v>
      </c>
      <c r="D380" s="14">
        <v>9</v>
      </c>
      <c r="E380" s="14" t="s">
        <v>1123</v>
      </c>
      <c r="F380" s="19" t="s">
        <v>9</v>
      </c>
      <c r="G380" s="104" t="s">
        <v>818</v>
      </c>
      <c r="H380" s="104" t="s">
        <v>68</v>
      </c>
      <c r="I380" s="105" t="s">
        <v>785</v>
      </c>
      <c r="J380" s="106"/>
      <c r="K380" s="107"/>
      <c r="L380" s="105"/>
      <c r="M380" s="108"/>
      <c r="N380" s="109"/>
      <c r="O380" s="109"/>
      <c r="P380" s="121"/>
      <c r="Q380" s="121"/>
      <c r="R380" s="20" t="str">
        <f>IF(ISBLANK(K380), "", CONCATENATE(LOWER(LEFT('Log table'!I380,1)),"_",C380,"_",T380,"_", TEXT(K380,"yyyy"),".",TEXT(K380,"mm"),".",TEXT(K380,"dd"),IF(OR(LEFT('Log table'!I380,1)="S",LEFT('Log table'!I380,1)="M"), ".docx", ".xlsx")))</f>
        <v/>
      </c>
      <c r="S380" s="20" t="str">
        <f t="shared" si="31"/>
        <v/>
      </c>
      <c r="T380" s="20" t="str">
        <f t="shared" si="32"/>
        <v/>
      </c>
      <c r="V380" s="16">
        <f t="shared" si="29"/>
        <v>139</v>
      </c>
      <c r="AE380" s="16" t="str">
        <f t="shared" si="33"/>
        <v>9.a.1 Total official international support (official development assistance plus other official flows) to infrastructure
Note: to follow up</v>
      </c>
    </row>
    <row r="381" spans="1:31" hidden="1" x14ac:dyDescent="0.45">
      <c r="A381" s="17"/>
      <c r="B381" s="17" t="str">
        <f t="shared" si="34"/>
        <v>9.a.1Data</v>
      </c>
      <c r="C381" s="14" t="s">
        <v>629</v>
      </c>
      <c r="D381" s="14">
        <v>9</v>
      </c>
      <c r="E381" s="14" t="s">
        <v>1123</v>
      </c>
      <c r="F381" s="19" t="s">
        <v>9</v>
      </c>
      <c r="G381" s="104" t="s">
        <v>818</v>
      </c>
      <c r="H381" s="104" t="s">
        <v>68</v>
      </c>
      <c r="I381" s="105" t="s">
        <v>786</v>
      </c>
      <c r="J381" s="106" t="s">
        <v>819</v>
      </c>
      <c r="K381" s="107">
        <v>44313</v>
      </c>
      <c r="L381" s="105" t="s">
        <v>630</v>
      </c>
      <c r="M381" s="108" t="s">
        <v>3427</v>
      </c>
      <c r="N381" s="109"/>
      <c r="O381" s="109"/>
      <c r="P381" s="121"/>
      <c r="Q381" s="121"/>
      <c r="R381" s="20" t="str">
        <f>IF(ISBLANK(K381), "", CONCATENATE(LOWER(LEFT('Log table'!I381,1)),"_",C381,"_",T381,"_", TEXT(K381,"yyyy"),".",TEXT(K381,"mm"),".",TEXT(K381,"dd"),IF(OR(LEFT('Log table'!I381,1)="S",LEFT('Log table'!I381,1)="M"), ".docx", ".xlsx")))</f>
        <v>d_9.a.1_OECD_2021.04.27.xlsx</v>
      </c>
      <c r="S381" s="20" t="str">
        <f t="shared" si="31"/>
        <v>Yasmin Ahmad</v>
      </c>
      <c r="T381" s="20" t="str">
        <f t="shared" si="32"/>
        <v>OECD</v>
      </c>
      <c r="V381" s="16">
        <f t="shared" si="29"/>
        <v>243</v>
      </c>
      <c r="AE381" s="16" t="str">
        <f t="shared" si="33"/>
        <v>9.a.1 Total official international support (official development assistance plus other official flows) to infrastructure | Submitted by: Yasmin Ahmad, OECD (Yasmin.AHMAD@oecd.org)
Note: Harumi: Late: For all the block: To be submitted in April</v>
      </c>
    </row>
    <row r="382" spans="1:31" hidden="1" x14ac:dyDescent="0.45">
      <c r="A382" s="17"/>
      <c r="B382" s="17" t="str">
        <f t="shared" si="34"/>
        <v>9.b.1Storyline</v>
      </c>
      <c r="C382" s="14" t="s">
        <v>631</v>
      </c>
      <c r="D382" s="14">
        <v>9</v>
      </c>
      <c r="E382" s="14" t="s">
        <v>1124</v>
      </c>
      <c r="F382" s="19" t="s">
        <v>9</v>
      </c>
      <c r="G382" s="104" t="s">
        <v>1110</v>
      </c>
      <c r="H382" s="104" t="s">
        <v>818</v>
      </c>
      <c r="I382" s="105" t="s">
        <v>782</v>
      </c>
      <c r="J382" s="106" t="s">
        <v>1111</v>
      </c>
      <c r="K382" s="107">
        <v>44256</v>
      </c>
      <c r="L382" s="105" t="s">
        <v>632</v>
      </c>
      <c r="M382" s="108"/>
      <c r="N382" s="109">
        <v>44308</v>
      </c>
      <c r="O382" s="125" t="s">
        <v>1111</v>
      </c>
      <c r="P382" s="121"/>
      <c r="Q382" s="121"/>
      <c r="R382" s="20" t="str">
        <f>IF(ISBLANK(K382), "", CONCATENATE(LOWER(LEFT('Log table'!I382,1)),"_",C382,"_",T382,"_", TEXT(K382,"yyyy"),".",TEXT(K382,"mm"),".",TEXT(K382,"dd"),IF(OR(LEFT('Log table'!I382,1)="S",LEFT('Log table'!I382,1)="M"), ".docx", ".xlsx")))</f>
        <v>s_9.b.1_UNIDO_2021.03.01.docx</v>
      </c>
      <c r="S382" s="20" t="str">
        <f t="shared" si="31"/>
        <v>Petra Kynclova</v>
      </c>
      <c r="T382" s="20" t="str">
        <f t="shared" si="32"/>
        <v>UNIDO</v>
      </c>
      <c r="V382" s="16">
        <f t="shared" si="29"/>
        <v>143</v>
      </c>
      <c r="AE382" s="16" t="str">
        <f t="shared" si="33"/>
        <v>9.b.1 Proportion of medium and high-tech industry value added in total value added | Submitted by: Petra Kynclova, UNIDO (P.KYNCLOVA@unido.org)</v>
      </c>
    </row>
    <row r="383" spans="1:31" hidden="1" x14ac:dyDescent="0.45">
      <c r="A383" s="17"/>
      <c r="B383" s="17" t="str">
        <f t="shared" si="34"/>
        <v>9.b.1Chart</v>
      </c>
      <c r="C383" s="14" t="s">
        <v>631</v>
      </c>
      <c r="D383" s="14">
        <v>9</v>
      </c>
      <c r="E383" s="14" t="s">
        <v>1124</v>
      </c>
      <c r="F383" s="19" t="s">
        <v>9</v>
      </c>
      <c r="G383" s="104" t="s">
        <v>1110</v>
      </c>
      <c r="H383" s="104" t="s">
        <v>818</v>
      </c>
      <c r="I383" s="105" t="s">
        <v>785</v>
      </c>
      <c r="J383" s="106" t="s">
        <v>1111</v>
      </c>
      <c r="K383" s="107">
        <v>44256</v>
      </c>
      <c r="L383" s="105" t="s">
        <v>632</v>
      </c>
      <c r="M383" s="108"/>
      <c r="N383" s="109"/>
      <c r="O383" s="109"/>
      <c r="P383" s="121"/>
      <c r="Q383" s="121"/>
      <c r="R383" s="20" t="str">
        <f>IF(ISBLANK(K383), "", CONCATENATE(LOWER(LEFT('Log table'!I383,1)),"_",C383,"_",T383,"_", TEXT(K383,"yyyy"),".",TEXT(K383,"mm"),".",TEXT(K383,"dd"),IF(OR(LEFT('Log table'!I383,1)="S",LEFT('Log table'!I383,1)="M"), ".docx", ".xlsx")))</f>
        <v>c_9.b.1_UNIDO_2021.03.01.xlsx</v>
      </c>
      <c r="S383" s="20" t="str">
        <f t="shared" si="31"/>
        <v>Petra Kynclova</v>
      </c>
      <c r="T383" s="20" t="str">
        <f t="shared" si="32"/>
        <v>UNIDO</v>
      </c>
      <c r="V383" s="16">
        <f t="shared" si="29"/>
        <v>143</v>
      </c>
      <c r="AE383" s="16" t="str">
        <f t="shared" si="33"/>
        <v>9.b.1 Proportion of medium and high-tech industry value added in total value added | Submitted by: Petra Kynclova, UNIDO (P.KYNCLOVA@unido.org)</v>
      </c>
    </row>
    <row r="384" spans="1:31" hidden="1" x14ac:dyDescent="0.45">
      <c r="A384" s="17"/>
      <c r="B384" s="17" t="str">
        <f t="shared" si="34"/>
        <v>9.b.1Data</v>
      </c>
      <c r="C384" s="14" t="s">
        <v>631</v>
      </c>
      <c r="D384" s="14">
        <v>9</v>
      </c>
      <c r="E384" s="14" t="s">
        <v>1124</v>
      </c>
      <c r="F384" s="19" t="s">
        <v>9</v>
      </c>
      <c r="G384" s="104" t="s">
        <v>1110</v>
      </c>
      <c r="H384" s="104" t="s">
        <v>818</v>
      </c>
      <c r="I384" s="105" t="s">
        <v>786</v>
      </c>
      <c r="J384" s="106" t="s">
        <v>1111</v>
      </c>
      <c r="K384" s="107">
        <v>44242</v>
      </c>
      <c r="L384" s="105" t="s">
        <v>632</v>
      </c>
      <c r="M384" s="108"/>
      <c r="N384" s="109"/>
      <c r="O384" s="109"/>
      <c r="P384" s="121"/>
      <c r="Q384" s="121"/>
      <c r="R384" s="20" t="str">
        <f>IF(ISBLANK(K384), "", CONCATENATE(LOWER(LEFT('Log table'!I384,1)),"_",C384,"_",T384,"_", TEXT(K384,"yyyy"),".",TEXT(K384,"mm"),".",TEXT(K384,"dd"),IF(OR(LEFT('Log table'!I384,1)="S",LEFT('Log table'!I384,1)="M"), ".docx", ".xlsx")))</f>
        <v>d_9.b.1_UNIDO_2021.02.15.xlsx</v>
      </c>
      <c r="S384" s="20" t="str">
        <f t="shared" si="31"/>
        <v>Petra Kynclova</v>
      </c>
      <c r="T384" s="20" t="str">
        <f t="shared" si="32"/>
        <v>UNIDO</v>
      </c>
      <c r="V384" s="16">
        <f t="shared" si="29"/>
        <v>143</v>
      </c>
      <c r="AE384" s="16" t="str">
        <f t="shared" si="33"/>
        <v>9.b.1 Proportion of medium and high-tech industry value added in total value added | Submitted by: Petra Kynclova, UNIDO (P.KYNCLOVA@unido.org)</v>
      </c>
    </row>
    <row r="385" spans="1:31" hidden="1" x14ac:dyDescent="0.45">
      <c r="A385" s="17"/>
      <c r="B385" s="17" t="str">
        <f t="shared" si="34"/>
        <v>9.c.1Storyline</v>
      </c>
      <c r="C385" s="14" t="s">
        <v>635</v>
      </c>
      <c r="D385" s="14">
        <v>9</v>
      </c>
      <c r="E385" s="14" t="s">
        <v>1125</v>
      </c>
      <c r="F385" s="19" t="s">
        <v>9</v>
      </c>
      <c r="G385" s="104" t="s">
        <v>1008</v>
      </c>
      <c r="H385" s="104" t="s">
        <v>68</v>
      </c>
      <c r="I385" s="105" t="s">
        <v>782</v>
      </c>
      <c r="J385" s="106" t="s">
        <v>945</v>
      </c>
      <c r="K385" s="107">
        <v>44257</v>
      </c>
      <c r="L385" s="105" t="s">
        <v>636</v>
      </c>
      <c r="M385" s="108"/>
      <c r="N385" s="109">
        <v>44308</v>
      </c>
      <c r="O385" s="125" t="s">
        <v>1111</v>
      </c>
      <c r="P385" s="121"/>
      <c r="Q385" s="121"/>
      <c r="R385" s="20" t="str">
        <f>IF(ISBLANK(K385), "", CONCATENATE(LOWER(LEFT('Log table'!I385,1)),"_",C385,"_",T385,"_", TEXT(K385,"yyyy"),".",TEXT(K385,"mm"),".",TEXT(K385,"dd"),IF(OR(LEFT('Log table'!I385,1)="S",LEFT('Log table'!I385,1)="M"), ".docx", ".xlsx")))</f>
        <v>s_9.c.1_ITU_2021.03.02.docx</v>
      </c>
      <c r="S385" s="20" t="str">
        <f t="shared" si="31"/>
        <v>Martin Schaaper</v>
      </c>
      <c r="T385" s="20" t="str">
        <f t="shared" si="32"/>
        <v>ITU</v>
      </c>
      <c r="V385" s="16">
        <f t="shared" si="29"/>
        <v>136</v>
      </c>
      <c r="AE385" s="16" t="str">
        <f t="shared" si="33"/>
        <v>9.c.1 Proportion of population covered by a mobile network, by technology | Submitted by: Martin Schaaper, ITU (martin.schaaper@itu.int)</v>
      </c>
    </row>
    <row r="386" spans="1:31" hidden="1" x14ac:dyDescent="0.45">
      <c r="A386" s="17"/>
      <c r="B386" s="17" t="str">
        <f t="shared" si="34"/>
        <v>9.c.1Chart</v>
      </c>
      <c r="C386" s="14" t="s">
        <v>635</v>
      </c>
      <c r="D386" s="14">
        <v>9</v>
      </c>
      <c r="E386" s="14" t="s">
        <v>1125</v>
      </c>
      <c r="F386" s="19" t="s">
        <v>9</v>
      </c>
      <c r="G386" s="104" t="s">
        <v>1008</v>
      </c>
      <c r="H386" s="104" t="s">
        <v>68</v>
      </c>
      <c r="I386" s="105" t="s">
        <v>785</v>
      </c>
      <c r="J386" s="106" t="s">
        <v>945</v>
      </c>
      <c r="K386" s="107">
        <v>44257</v>
      </c>
      <c r="L386" s="105" t="s">
        <v>636</v>
      </c>
      <c r="M386" s="108"/>
      <c r="N386" s="109"/>
      <c r="O386" s="109"/>
      <c r="P386" s="121"/>
      <c r="Q386" s="121"/>
      <c r="R386" s="20" t="str">
        <f>IF(ISBLANK(K386), "", CONCATENATE(LOWER(LEFT('Log table'!I386,1)),"_",C386,"_",T386,"_", TEXT(K386,"yyyy"),".",TEXT(K386,"mm"),".",TEXT(K386,"dd"),IF(OR(LEFT('Log table'!I386,1)="S",LEFT('Log table'!I386,1)="M"), ".docx", ".xlsx")))</f>
        <v>c_9.c.1_ITU_2021.03.02.xlsx</v>
      </c>
      <c r="S386" s="20" t="str">
        <f t="shared" si="31"/>
        <v>Martin Schaaper</v>
      </c>
      <c r="T386" s="20" t="str">
        <f t="shared" si="32"/>
        <v>ITU</v>
      </c>
      <c r="V386" s="16">
        <f t="shared" si="29"/>
        <v>136</v>
      </c>
      <c r="AE386" s="16" t="str">
        <f t="shared" si="33"/>
        <v>9.c.1 Proportion of population covered by a mobile network, by technology | Submitted by: Martin Schaaper, ITU (martin.schaaper@itu.int)</v>
      </c>
    </row>
    <row r="387" spans="1:31" hidden="1" x14ac:dyDescent="0.45">
      <c r="A387" s="17"/>
      <c r="B387" s="17" t="str">
        <f t="shared" si="34"/>
        <v>9.c.1Data</v>
      </c>
      <c r="C387" s="14" t="s">
        <v>635</v>
      </c>
      <c r="D387" s="14">
        <v>9</v>
      </c>
      <c r="E387" s="14" t="s">
        <v>1125</v>
      </c>
      <c r="F387" s="19" t="s">
        <v>9</v>
      </c>
      <c r="G387" s="104" t="s">
        <v>1008</v>
      </c>
      <c r="H387" s="104" t="s">
        <v>68</v>
      </c>
      <c r="I387" s="105" t="s">
        <v>786</v>
      </c>
      <c r="J387" s="106" t="s">
        <v>947</v>
      </c>
      <c r="K387" s="107">
        <v>44242</v>
      </c>
      <c r="L387" s="105" t="s">
        <v>636</v>
      </c>
      <c r="M387" s="108"/>
      <c r="N387" s="109"/>
      <c r="O387" s="109"/>
      <c r="P387" s="121"/>
      <c r="Q387" s="121"/>
      <c r="R387" s="20" t="str">
        <f>IF(ISBLANK(K387), "", CONCATENATE(LOWER(LEFT('Log table'!I387,1)),"_",C387,"_",T387,"_", TEXT(K387,"yyyy"),".",TEXT(K387,"mm"),".",TEXT(K387,"dd"),IF(OR(LEFT('Log table'!I387,1)="S",LEFT('Log table'!I387,1)="M"), ".docx", ".xlsx")))</f>
        <v>d_9.c.1_ITU_2021.02.15.xlsx</v>
      </c>
      <c r="S387" s="20" t="str">
        <f t="shared" si="31"/>
        <v>Esperanza Magpantay</v>
      </c>
      <c r="T387" s="20" t="str">
        <f t="shared" si="32"/>
        <v>ITU</v>
      </c>
      <c r="V387" s="16">
        <f t="shared" ref="V387:V450" si="35">LEN(AE387)</f>
        <v>144</v>
      </c>
      <c r="AE387" s="16" t="str">
        <f t="shared" si="33"/>
        <v>9.c.1 Proportion of population covered by a mobile network, by technology | Submitted by: Esperanza Magpantay, ITU (esperanza.magpantay@itu.int)</v>
      </c>
    </row>
    <row r="388" spans="1:31" hidden="1" x14ac:dyDescent="0.45">
      <c r="A388" s="17"/>
      <c r="B388" s="17" t="str">
        <f t="shared" si="34"/>
        <v>10.1.1Storyline</v>
      </c>
      <c r="C388" s="14" t="s">
        <v>47</v>
      </c>
      <c r="D388" s="14">
        <v>10</v>
      </c>
      <c r="E388" s="14" t="s">
        <v>1126</v>
      </c>
      <c r="F388" s="19" t="s">
        <v>17</v>
      </c>
      <c r="G388" s="104" t="s">
        <v>780</v>
      </c>
      <c r="H388" s="104" t="s">
        <v>68</v>
      </c>
      <c r="I388" s="105" t="s">
        <v>782</v>
      </c>
      <c r="J388" s="106" t="s">
        <v>787</v>
      </c>
      <c r="K388" s="107">
        <v>44264</v>
      </c>
      <c r="L388" s="105" t="s">
        <v>94</v>
      </c>
      <c r="M388" s="108"/>
      <c r="N388" s="109"/>
      <c r="O388" s="109"/>
      <c r="P388" s="121"/>
      <c r="Q388" s="121"/>
      <c r="R388" s="20" t="str">
        <f>IF(ISBLANK(K388), "", CONCATENATE(LOWER(LEFT('Log table'!I388,1)),"_",C388,"_",T388,"_", TEXT(K388,"yyyy"),".",TEXT(K388,"mm"),".",TEXT(K388,"dd"),IF(OR(LEFT('Log table'!I388,1)="S",LEFT('Log table'!I388,1)="M"), ".docx", ".xlsx")))</f>
        <v>s_10.1.1_World Bank_2021.03.09.docx</v>
      </c>
      <c r="S388" s="20" t="str">
        <f t="shared" si="31"/>
        <v>Umar Serajuddin</v>
      </c>
      <c r="T388" s="20" t="str">
        <f t="shared" si="32"/>
        <v>World Bank</v>
      </c>
      <c r="V388" s="16">
        <f t="shared" si="35"/>
        <v>209</v>
      </c>
      <c r="AE388" s="16" t="str">
        <f t="shared" si="33"/>
        <v>10.1.1 Growth rates of household expenditure or income per capita among the bottom 40 per cent of the population and the total population | Submitted by: Umar Serajuddin, World Bank (userajuddin@worldbank.org)</v>
      </c>
    </row>
    <row r="389" spans="1:31" hidden="1" x14ac:dyDescent="0.45">
      <c r="A389" s="17"/>
      <c r="B389" s="17" t="str">
        <f t="shared" si="34"/>
        <v>10.1.1Chart</v>
      </c>
      <c r="C389" s="14" t="s">
        <v>47</v>
      </c>
      <c r="D389" s="14">
        <v>10</v>
      </c>
      <c r="E389" s="14" t="s">
        <v>1126</v>
      </c>
      <c r="F389" s="19" t="s">
        <v>17</v>
      </c>
      <c r="G389" s="104" t="s">
        <v>780</v>
      </c>
      <c r="H389" s="104" t="s">
        <v>68</v>
      </c>
      <c r="I389" s="105" t="s">
        <v>785</v>
      </c>
      <c r="J389" s="106" t="s">
        <v>789</v>
      </c>
      <c r="K389" s="107">
        <v>44265</v>
      </c>
      <c r="L389" s="105" t="s">
        <v>94</v>
      </c>
      <c r="M389" s="108"/>
      <c r="N389" s="109"/>
      <c r="O389" s="109"/>
      <c r="P389" s="121"/>
      <c r="Q389" s="121"/>
      <c r="R389" s="20" t="str">
        <f>IF(ISBLANK(K389), "", CONCATENATE(LOWER(LEFT('Log table'!I389,1)),"_",C389,"_",T389,"_", TEXT(K389,"yyyy"),".",TEXT(K389,"mm"),".",TEXT(K389,"dd"),IF(OR(LEFT('Log table'!I389,1)="S",LEFT('Log table'!I389,1)="M"), ".docx", ".xlsx")))</f>
        <v>c_10.1.1_World Bank_2021.03.10.xlsx</v>
      </c>
      <c r="S389" s="20" t="s">
        <v>790</v>
      </c>
      <c r="T389" s="20" t="s">
        <v>10</v>
      </c>
      <c r="V389" s="16">
        <f t="shared" si="35"/>
        <v>202</v>
      </c>
      <c r="AE389" s="16" t="str">
        <f t="shared" si="33"/>
        <v>10.1.1 Growth rates of household expenditure or income per capita among the bottom 40 per cent of the population and the total population | Submitted by: Marta Schoch, World Bank (mschoch@worldbank.org)</v>
      </c>
    </row>
    <row r="390" spans="1:31" hidden="1" x14ac:dyDescent="0.45">
      <c r="A390" s="17"/>
      <c r="B390" s="17" t="str">
        <f t="shared" si="34"/>
        <v>10.1.1Data</v>
      </c>
      <c r="C390" s="14" t="s">
        <v>47</v>
      </c>
      <c r="D390" s="14">
        <v>10</v>
      </c>
      <c r="E390" s="14" t="s">
        <v>1126</v>
      </c>
      <c r="F390" s="19" t="s">
        <v>17</v>
      </c>
      <c r="G390" s="104" t="s">
        <v>780</v>
      </c>
      <c r="H390" s="104" t="s">
        <v>68</v>
      </c>
      <c r="I390" s="105" t="s">
        <v>786</v>
      </c>
      <c r="J390" s="106"/>
      <c r="K390" s="107"/>
      <c r="L390" s="105"/>
      <c r="M390" s="108" t="s">
        <v>3434</v>
      </c>
      <c r="N390" s="109"/>
      <c r="O390" s="109"/>
      <c r="P390" s="121"/>
      <c r="Q390" s="121"/>
      <c r="R390" s="20" t="str">
        <f>IF(ISBLANK(K390), "", CONCATENATE(LOWER(LEFT('Log table'!I390,1)),"_",C390,"_",T390,"_", TEXT(K390,"yyyy"),".",TEXT(K390,"mm"),".",TEXT(K390,"dd"),IF(OR(LEFT('Log table'!I390,1)="S",LEFT('Log table'!I390,1)="M"), ".docx", ".xlsx")))</f>
        <v/>
      </c>
      <c r="S390" s="20" t="str">
        <f t="shared" si="31"/>
        <v/>
      </c>
      <c r="T390" s="20" t="str">
        <f t="shared" si="32"/>
        <v/>
      </c>
      <c r="V390" s="16">
        <f t="shared" si="35"/>
        <v>166</v>
      </c>
      <c r="AE390" s="16" t="str">
        <f t="shared" si="33"/>
        <v>10.1.1 Growth rates of household expenditure or income per capita among the bottom 40 per cent of the population and the total population
Note: no data yet as of 3/25</v>
      </c>
    </row>
    <row r="391" spans="1:31" hidden="1" x14ac:dyDescent="0.45">
      <c r="A391" s="17"/>
      <c r="B391" s="17" t="str">
        <f t="shared" si="34"/>
        <v>10.2.1Storyline</v>
      </c>
      <c r="C391" s="14" t="s">
        <v>101</v>
      </c>
      <c r="D391" s="14">
        <v>10</v>
      </c>
      <c r="E391" s="14" t="s">
        <v>1127</v>
      </c>
      <c r="F391" s="19" t="s">
        <v>17</v>
      </c>
      <c r="G391" s="104" t="s">
        <v>780</v>
      </c>
      <c r="H391" s="104" t="s">
        <v>68</v>
      </c>
      <c r="I391" s="105" t="s">
        <v>782</v>
      </c>
      <c r="J391" s="106" t="s">
        <v>787</v>
      </c>
      <c r="K391" s="107">
        <v>44264</v>
      </c>
      <c r="L391" s="105" t="s">
        <v>1128</v>
      </c>
      <c r="M391" s="108"/>
      <c r="N391" s="109"/>
      <c r="O391" s="109"/>
      <c r="P391" s="121"/>
      <c r="Q391" s="121"/>
      <c r="R391" s="20" t="str">
        <f>IF(ISBLANK(K391), "", CONCATENATE(LOWER(LEFT('Log table'!I391,1)),"_",C391,"_",T391,"_", TEXT(K391,"yyyy"),".",TEXT(K391,"mm"),".",TEXT(K391,"dd"),IF(OR(LEFT('Log table'!I391,1)="S",LEFT('Log table'!I391,1)="M"), ".docx", ".xlsx")))</f>
        <v>s_10.2.1_World Bank_2021.03.09.docx</v>
      </c>
      <c r="S391" s="20" t="str">
        <f t="shared" si="31"/>
        <v>Umar Serajuddin</v>
      </c>
      <c r="T391" s="20" t="str">
        <f t="shared" si="32"/>
        <v>World Bank</v>
      </c>
      <c r="V391" s="16">
        <f t="shared" si="35"/>
        <v>184</v>
      </c>
      <c r="AE391" s="16" t="str">
        <f t="shared" si="33"/>
        <v>10.2.1 Proportion of people living below 50 per cent of median income, by sex, age and persons with disabilities | Submitted by: Umar Serajuddin, World Bank (userajuddin@worldbank.org)</v>
      </c>
    </row>
    <row r="392" spans="1:31" hidden="1" x14ac:dyDescent="0.45">
      <c r="A392" s="17"/>
      <c r="B392" s="17" t="str">
        <f t="shared" si="34"/>
        <v>10.2.1Chart</v>
      </c>
      <c r="C392" s="14" t="s">
        <v>101</v>
      </c>
      <c r="D392" s="14">
        <v>10</v>
      </c>
      <c r="E392" s="14" t="s">
        <v>1127</v>
      </c>
      <c r="F392" s="19" t="s">
        <v>17</v>
      </c>
      <c r="G392" s="104" t="s">
        <v>780</v>
      </c>
      <c r="H392" s="104" t="s">
        <v>68</v>
      </c>
      <c r="I392" s="105" t="s">
        <v>785</v>
      </c>
      <c r="J392" s="106" t="s">
        <v>789</v>
      </c>
      <c r="K392" s="107">
        <v>44265</v>
      </c>
      <c r="L392" s="105" t="s">
        <v>1128</v>
      </c>
      <c r="M392" s="108"/>
      <c r="N392" s="109"/>
      <c r="O392" s="109"/>
      <c r="P392" s="121"/>
      <c r="Q392" s="121"/>
      <c r="R392" s="20" t="str">
        <f>IF(ISBLANK(K392), "", CONCATENATE(LOWER(LEFT('Log table'!I392,1)),"_",C392,"_",T392,"_", TEXT(K392,"yyyy"),".",TEXT(K392,"mm"),".",TEXT(K392,"dd"),IF(OR(LEFT('Log table'!I392,1)="S",LEFT('Log table'!I392,1)="M"), ".docx", ".xlsx")))</f>
        <v>c_10.2.1_World Bank_2021.03.10.xlsx</v>
      </c>
      <c r="S392" s="20" t="s">
        <v>790</v>
      </c>
      <c r="T392" s="20" t="s">
        <v>10</v>
      </c>
      <c r="V392" s="16">
        <f t="shared" si="35"/>
        <v>177</v>
      </c>
      <c r="AE392" s="16" t="str">
        <f t="shared" si="33"/>
        <v>10.2.1 Proportion of people living below 50 per cent of median income, by sex, age and persons with disabilities | Submitted by: Marta Schoch, World Bank (mschoch@worldbank.org)</v>
      </c>
    </row>
    <row r="393" spans="1:31" hidden="1" x14ac:dyDescent="0.45">
      <c r="A393" s="17"/>
      <c r="B393" s="17" t="str">
        <f t="shared" si="34"/>
        <v>10.2.1Data</v>
      </c>
      <c r="C393" s="14" t="s">
        <v>101</v>
      </c>
      <c r="D393" s="14">
        <v>10</v>
      </c>
      <c r="E393" s="14" t="s">
        <v>1127</v>
      </c>
      <c r="F393" s="19" t="s">
        <v>17</v>
      </c>
      <c r="G393" s="104" t="s">
        <v>780</v>
      </c>
      <c r="H393" s="104" t="s">
        <v>68</v>
      </c>
      <c r="I393" s="105" t="s">
        <v>786</v>
      </c>
      <c r="J393" s="106"/>
      <c r="K393" s="107"/>
      <c r="L393" s="105"/>
      <c r="M393" s="108" t="s">
        <v>3434</v>
      </c>
      <c r="N393" s="109"/>
      <c r="O393" s="109"/>
      <c r="P393" s="121"/>
      <c r="Q393" s="121"/>
      <c r="R393" s="20" t="str">
        <f>IF(ISBLANK(K393), "", CONCATENATE(LOWER(LEFT('Log table'!I393,1)),"_",C393,"_",T393,"_", TEXT(K393,"yyyy"),".",TEXT(K393,"mm"),".",TEXT(K393,"dd"),IF(OR(LEFT('Log table'!I393,1)="S",LEFT('Log table'!I393,1)="M"), ".docx", ".xlsx")))</f>
        <v/>
      </c>
      <c r="S393" s="20" t="str">
        <f t="shared" si="31"/>
        <v/>
      </c>
      <c r="T393" s="20" t="str">
        <f t="shared" si="32"/>
        <v/>
      </c>
      <c r="V393" s="16">
        <f t="shared" si="35"/>
        <v>141</v>
      </c>
      <c r="AE393" s="16" t="str">
        <f t="shared" si="33"/>
        <v>10.2.1 Proportion of people living below 50 per cent of median income, by sex, age and persons with disabilities
Note: no data yet as of 3/25</v>
      </c>
    </row>
    <row r="394" spans="1:31" hidden="1" x14ac:dyDescent="0.45">
      <c r="A394" s="17"/>
      <c r="B394" s="17" t="str">
        <f t="shared" si="34"/>
        <v>10.3.1Storyline</v>
      </c>
      <c r="C394" s="14" t="s">
        <v>104</v>
      </c>
      <c r="D394" s="14">
        <v>10</v>
      </c>
      <c r="E394" s="14" t="s">
        <v>1129</v>
      </c>
      <c r="F394" s="19" t="s">
        <v>17</v>
      </c>
      <c r="G394" s="104" t="s">
        <v>966</v>
      </c>
      <c r="H394" s="104" t="s">
        <v>68</v>
      </c>
      <c r="I394" s="105" t="s">
        <v>782</v>
      </c>
      <c r="J394" s="106" t="s">
        <v>1130</v>
      </c>
      <c r="K394" s="107">
        <v>44316</v>
      </c>
      <c r="L394" s="105" t="s">
        <v>106</v>
      </c>
      <c r="M394" s="108" t="s">
        <v>1131</v>
      </c>
      <c r="N394" s="109"/>
      <c r="O394" s="109"/>
      <c r="P394" s="121"/>
      <c r="Q394" s="121"/>
      <c r="R394" s="20" t="str">
        <f>IF(ISBLANK(K394), "", CONCATENATE(LOWER(LEFT('Log table'!I394,1)),"_",C394,"_",T394,"_", TEXT(K394,"yyyy"),".",TEXT(K394,"mm"),".",TEXT(K394,"dd"),IF(OR(LEFT('Log table'!I394,1)="S",LEFT('Log table'!I394,1)="M"), ".docx", ".xlsx")))</f>
        <v>s_10.3.1_OHCHR_2021.04.30.docx</v>
      </c>
      <c r="S394" s="20" t="str">
        <f t="shared" ref="S394:S457" si="36">IF(ISBLANK($J394),"",IFERROR(VLOOKUP($J394,sender,3,FALSE),"new?"))</f>
        <v>Grace Sanico Steffan</v>
      </c>
      <c r="T394" s="20" t="str">
        <f t="shared" ref="T394:T457" si="37">IF(ISBLANK($J394),"",IFERROR(VLOOKUP($J394,sender,5,FALSE),"new?"))</f>
        <v>OHCHR</v>
      </c>
      <c r="V394" s="16">
        <f t="shared" si="35"/>
        <v>360</v>
      </c>
      <c r="AE394" s="16" t="str">
        <f t="shared" si="33"/>
        <v>10.3.1/16.b.1 Proportion of population reporting having personally felt discriminated against or harassed in the previous 12 months on the basis of a ground of discrimination prohibited under international human rights law | Submitted by: Grace Sanico Steffan, OHCHR (gsteffan@ohchr.org)
Note: update of data in storyline by 15 April; no chart in the storyline</v>
      </c>
    </row>
    <row r="395" spans="1:31" hidden="1" x14ac:dyDescent="0.45">
      <c r="A395" s="17"/>
      <c r="B395" s="17" t="str">
        <f t="shared" si="34"/>
        <v>10.3.1Chart</v>
      </c>
      <c r="C395" s="14" t="s">
        <v>104</v>
      </c>
      <c r="D395" s="14">
        <v>10</v>
      </c>
      <c r="E395" s="14" t="s">
        <v>1129</v>
      </c>
      <c r="F395" s="19" t="s">
        <v>17</v>
      </c>
      <c r="G395" s="104" t="s">
        <v>966</v>
      </c>
      <c r="H395" s="104" t="s">
        <v>68</v>
      </c>
      <c r="I395" s="105" t="s">
        <v>785</v>
      </c>
      <c r="J395" s="106" t="s">
        <v>1130</v>
      </c>
      <c r="K395" s="107">
        <v>44319</v>
      </c>
      <c r="L395" s="105" t="s">
        <v>106</v>
      </c>
      <c r="M395" s="108" t="s">
        <v>1131</v>
      </c>
      <c r="N395" s="109"/>
      <c r="O395" s="109"/>
      <c r="P395" s="121"/>
      <c r="Q395" s="121"/>
      <c r="R395" s="20" t="str">
        <f>IF(ISBLANK(K395), "", CONCATENATE(LOWER(LEFT('Log table'!I395,1)),"_",C395,"_",T395,"_", TEXT(K395,"yyyy"),".",TEXT(K395,"mm"),".",TEXT(K395,"dd"),IF(OR(LEFT('Log table'!I395,1)="S",LEFT('Log table'!I395,1)="M"), ".docx", ".xlsx")))</f>
        <v>c_10.3.1_OHCHR_2021.05.03.xlsx</v>
      </c>
      <c r="S395" s="20" t="str">
        <f t="shared" si="36"/>
        <v>Grace Sanico Steffan</v>
      </c>
      <c r="T395" s="20" t="str">
        <f t="shared" si="37"/>
        <v>OHCHR</v>
      </c>
      <c r="V395" s="16">
        <f t="shared" si="35"/>
        <v>360</v>
      </c>
      <c r="AE395" s="16" t="str">
        <f t="shared" si="33"/>
        <v>10.3.1/16.b.1 Proportion of population reporting having personally felt discriminated against or harassed in the previous 12 months on the basis of a ground of discrimination prohibited under international human rights law | Submitted by: Grace Sanico Steffan, OHCHR (gsteffan@ohchr.org)
Note: update of data in storyline by 15 April; no chart in the storyline</v>
      </c>
    </row>
    <row r="396" spans="1:31" hidden="1" x14ac:dyDescent="0.45">
      <c r="A396" s="17"/>
      <c r="B396" s="17" t="str">
        <f t="shared" si="34"/>
        <v>10.3.1Data</v>
      </c>
      <c r="C396" s="14" t="s">
        <v>104</v>
      </c>
      <c r="D396" s="14">
        <v>10</v>
      </c>
      <c r="E396" s="14" t="s">
        <v>1129</v>
      </c>
      <c r="F396" s="19" t="s">
        <v>17</v>
      </c>
      <c r="G396" s="104" t="s">
        <v>966</v>
      </c>
      <c r="H396" s="104" t="s">
        <v>68</v>
      </c>
      <c r="I396" s="105" t="s">
        <v>786</v>
      </c>
      <c r="J396" s="106" t="s">
        <v>1130</v>
      </c>
      <c r="K396" s="107">
        <v>44301</v>
      </c>
      <c r="L396" s="105" t="s">
        <v>106</v>
      </c>
      <c r="M396" s="108"/>
      <c r="N396" s="109"/>
      <c r="O396" s="109"/>
      <c r="P396" s="121"/>
      <c r="Q396" s="121"/>
      <c r="R396" s="20" t="str">
        <f>IF(ISBLANK(K396), "", CONCATENATE(LOWER(LEFT('Log table'!I396,1)),"_",C396,"_",T396,"_", TEXT(K396,"yyyy"),".",TEXT(K396,"mm"),".",TEXT(K396,"dd"),IF(OR(LEFT('Log table'!I396,1)="S",LEFT('Log table'!I396,1)="M"), ".docx", ".xlsx")))</f>
        <v>d_10.3.1_OHCHR_2021.04.15.xlsx</v>
      </c>
      <c r="S396" s="20" t="str">
        <f t="shared" si="36"/>
        <v>Grace Sanico Steffan</v>
      </c>
      <c r="T396" s="20" t="str">
        <f t="shared" si="37"/>
        <v>OHCHR</v>
      </c>
      <c r="V396" s="16">
        <f t="shared" si="35"/>
        <v>287</v>
      </c>
      <c r="AE396" s="16" t="str">
        <f t="shared" si="33"/>
        <v>10.3.1/16.b.1 Proportion of population reporting having personally felt discriminated against or harassed in the previous 12 months on the basis of a ground of discrimination prohibited under international human rights law | Submitted by: Grace Sanico Steffan, OHCHR (gsteffan@ohchr.org)</v>
      </c>
    </row>
    <row r="397" spans="1:31" hidden="1" x14ac:dyDescent="0.45">
      <c r="A397" s="17"/>
      <c r="B397" s="17" t="str">
        <f t="shared" si="34"/>
        <v>10.4.1Storyline</v>
      </c>
      <c r="C397" s="14" t="s">
        <v>50</v>
      </c>
      <c r="D397" s="14">
        <v>10</v>
      </c>
      <c r="E397" s="14" t="s">
        <v>1132</v>
      </c>
      <c r="F397" s="19" t="s">
        <v>17</v>
      </c>
      <c r="G397" s="104" t="s">
        <v>781</v>
      </c>
      <c r="H397" s="104" t="s">
        <v>1093</v>
      </c>
      <c r="I397" s="105" t="s">
        <v>782</v>
      </c>
      <c r="J397" s="106"/>
      <c r="K397" s="107"/>
      <c r="L397" s="105"/>
      <c r="M397" s="108" t="s">
        <v>3443</v>
      </c>
      <c r="N397" s="109"/>
      <c r="O397" s="109"/>
      <c r="P397" s="121"/>
      <c r="Q397" s="121"/>
      <c r="R397" s="20" t="str">
        <f>IF(ISBLANK(K397), "", CONCATENATE(LOWER(LEFT('Log table'!I397,1)),"_",C397,"_",T397,"_", TEXT(K397,"yyyy"),".",TEXT(K397,"mm"),".",TEXT(K397,"dd"),IF(OR(LEFT('Log table'!I397,1)="S",LEFT('Log table'!I397,1)="M"), ".docx", ".xlsx")))</f>
        <v/>
      </c>
      <c r="S397" s="20" t="str">
        <f t="shared" si="36"/>
        <v/>
      </c>
      <c r="T397" s="20" t="str">
        <f t="shared" si="37"/>
        <v/>
      </c>
      <c r="V397" s="16">
        <f t="shared" si="35"/>
        <v>271</v>
      </c>
      <c r="AE397" s="16" t="str">
        <f t="shared" si="33"/>
        <v>10.4.1 Labour share of GDP
Note: no storyline; per Steven Kapsos, ILO will not be providing storyline this year; nowcasting for this indicator not been possible and we feel that providing storylines that do not take into account COVID-19 impact would be counterproductive</v>
      </c>
    </row>
    <row r="398" spans="1:31" hidden="1" x14ac:dyDescent="0.45">
      <c r="A398" s="17"/>
      <c r="B398" s="17" t="str">
        <f t="shared" si="34"/>
        <v>10.4.1Chart</v>
      </c>
      <c r="C398" s="14" t="s">
        <v>50</v>
      </c>
      <c r="D398" s="14">
        <v>10</v>
      </c>
      <c r="E398" s="14" t="s">
        <v>1132</v>
      </c>
      <c r="F398" s="19" t="s">
        <v>17</v>
      </c>
      <c r="G398" s="104" t="s">
        <v>781</v>
      </c>
      <c r="H398" s="104" t="s">
        <v>1093</v>
      </c>
      <c r="I398" s="105" t="s">
        <v>785</v>
      </c>
      <c r="J398" s="106"/>
      <c r="K398" s="107"/>
      <c r="L398" s="105"/>
      <c r="M398" s="108"/>
      <c r="N398" s="109"/>
      <c r="O398" s="109"/>
      <c r="P398" s="121"/>
      <c r="Q398" s="121"/>
      <c r="R398" s="20" t="str">
        <f>IF(ISBLANK(K398), "", CONCATENATE(LOWER(LEFT('Log table'!I398,1)),"_",C398,"_",T398,"_", TEXT(K398,"yyyy"),".",TEXT(K398,"mm"),".",TEXT(K398,"dd"),IF(OR(LEFT('Log table'!I398,1)="S",LEFT('Log table'!I398,1)="M"), ".docx", ".xlsx")))</f>
        <v/>
      </c>
      <c r="S398" s="20" t="str">
        <f t="shared" si="36"/>
        <v/>
      </c>
      <c r="T398" s="20" t="str">
        <f t="shared" si="37"/>
        <v/>
      </c>
      <c r="V398" s="16">
        <f t="shared" si="35"/>
        <v>45</v>
      </c>
      <c r="AE398" s="16" t="str">
        <f t="shared" si="33"/>
        <v>10.4.1 Labour share of GDP
Note: to follow up</v>
      </c>
    </row>
    <row r="399" spans="1:31" hidden="1" x14ac:dyDescent="0.45">
      <c r="A399" s="17"/>
      <c r="B399" s="17" t="str">
        <f t="shared" si="34"/>
        <v>10.4.1Data</v>
      </c>
      <c r="C399" s="14" t="s">
        <v>50</v>
      </c>
      <c r="D399" s="14">
        <v>10</v>
      </c>
      <c r="E399" s="14" t="s">
        <v>1132</v>
      </c>
      <c r="F399" s="19" t="s">
        <v>17</v>
      </c>
      <c r="G399" s="104" t="s">
        <v>781</v>
      </c>
      <c r="H399" s="104" t="s">
        <v>1093</v>
      </c>
      <c r="I399" s="105" t="s">
        <v>786</v>
      </c>
      <c r="J399" s="106" t="s">
        <v>783</v>
      </c>
      <c r="K399" s="107">
        <v>44242</v>
      </c>
      <c r="L399" s="105" t="s">
        <v>52</v>
      </c>
      <c r="M399" s="108"/>
      <c r="N399" s="109"/>
      <c r="O399" s="109"/>
      <c r="P399" s="121"/>
      <c r="Q399" s="121"/>
      <c r="R399" s="20" t="str">
        <f>IF(ISBLANK(K399), "", CONCATENATE(LOWER(LEFT('Log table'!I399,1)),"_",C399,"_",T399,"_", TEXT(K399,"yyyy"),".",TEXT(K399,"mm"),".",TEXT(K399,"dd"),IF(OR(LEFT('Log table'!I399,1)="S",LEFT('Log table'!I399,1)="M"), ".docx", ".xlsx")))</f>
        <v>d_10.4.1_ILO_2021.02.15.xlsx</v>
      </c>
      <c r="S399" s="20" t="str">
        <f t="shared" si="36"/>
        <v>Steven Kapsos</v>
      </c>
      <c r="T399" s="20" t="str">
        <f t="shared" si="37"/>
        <v>ILO</v>
      </c>
      <c r="V399" s="16">
        <f t="shared" si="35"/>
        <v>78</v>
      </c>
      <c r="AE399" s="16" t="str">
        <f t="shared" si="33"/>
        <v>10.4.1 Labour share of GDP | Submitted by: Steven Kapsos, ILO (kapsos@ilo.org)</v>
      </c>
    </row>
    <row r="400" spans="1:31" hidden="1" x14ac:dyDescent="0.45">
      <c r="A400" s="17"/>
      <c r="B400" s="17" t="str">
        <f t="shared" si="34"/>
        <v>10.4.2Storyline</v>
      </c>
      <c r="C400" s="14" t="s">
        <v>1133</v>
      </c>
      <c r="D400" s="14">
        <v>10</v>
      </c>
      <c r="E400" s="14" t="s">
        <v>1134</v>
      </c>
      <c r="F400" s="19" t="s">
        <v>17</v>
      </c>
      <c r="G400" s="104" t="s">
        <v>10</v>
      </c>
      <c r="H400" s="104" t="s">
        <v>68</v>
      </c>
      <c r="I400" s="105" t="s">
        <v>782</v>
      </c>
      <c r="J400" s="106" t="s">
        <v>787</v>
      </c>
      <c r="K400" s="107">
        <v>44258</v>
      </c>
      <c r="L400" s="105" t="s">
        <v>1135</v>
      </c>
      <c r="M400" s="108"/>
      <c r="N400" s="109"/>
      <c r="O400" s="109"/>
      <c r="P400" s="121"/>
      <c r="Q400" s="121"/>
      <c r="R400" s="20" t="str">
        <f>IF(ISBLANK(K400), "", CONCATENATE(LOWER(LEFT('Log table'!I400,1)),"_",C400,"_",T400,"_", TEXT(K400,"yyyy"),".",TEXT(K400,"mm"),".",TEXT(K400,"dd"),IF(OR(LEFT('Log table'!I400,1)="S",LEFT('Log table'!I400,1)="M"), ".docx", ".xlsx")))</f>
        <v>s_10.4.2_World Bank_2021.03.03.docx</v>
      </c>
      <c r="S400" s="20" t="str">
        <f t="shared" si="36"/>
        <v>Umar Serajuddin</v>
      </c>
      <c r="T400" s="20" t="str">
        <f t="shared" si="37"/>
        <v>World Bank</v>
      </c>
      <c r="V400" s="16">
        <f t="shared" si="35"/>
        <v>117</v>
      </c>
      <c r="AE400" s="16" t="str">
        <f t="shared" si="33"/>
        <v>10.4.2 Redistributive impact of fiscal policy | Submitted by: Umar Serajuddin, World Bank (userajuddin@worldbank.org)</v>
      </c>
    </row>
    <row r="401" spans="1:31" hidden="1" x14ac:dyDescent="0.45">
      <c r="A401" s="17"/>
      <c r="B401" s="17" t="str">
        <f t="shared" si="34"/>
        <v>10.4.2Chart</v>
      </c>
      <c r="C401" s="14" t="s">
        <v>1133</v>
      </c>
      <c r="D401" s="14">
        <v>10</v>
      </c>
      <c r="E401" s="14" t="s">
        <v>1134</v>
      </c>
      <c r="F401" s="19" t="s">
        <v>17</v>
      </c>
      <c r="G401" s="104" t="s">
        <v>10</v>
      </c>
      <c r="H401" s="104" t="s">
        <v>68</v>
      </c>
      <c r="I401" s="105" t="s">
        <v>785</v>
      </c>
      <c r="J401" s="106" t="s">
        <v>787</v>
      </c>
      <c r="K401" s="107">
        <v>44258</v>
      </c>
      <c r="L401" s="105" t="s">
        <v>1135</v>
      </c>
      <c r="M401" s="108"/>
      <c r="N401" s="109"/>
      <c r="O401" s="109"/>
      <c r="P401" s="121"/>
      <c r="Q401" s="121"/>
      <c r="R401" s="20" t="str">
        <f>IF(ISBLANK(K401), "", CONCATENATE(LOWER(LEFT('Log table'!I401,1)),"_",C401,"_",T401,"_", TEXT(K401,"yyyy"),".",TEXT(K401,"mm"),".",TEXT(K401,"dd"),IF(OR(LEFT('Log table'!I401,1)="S",LEFT('Log table'!I401,1)="M"), ".docx", ".xlsx")))</f>
        <v>c_10.4.2_World Bank_2021.03.03.xlsx</v>
      </c>
      <c r="S401" s="20" t="str">
        <f t="shared" si="36"/>
        <v>Umar Serajuddin</v>
      </c>
      <c r="T401" s="20" t="str">
        <f t="shared" si="37"/>
        <v>World Bank</v>
      </c>
      <c r="V401" s="16">
        <f t="shared" si="35"/>
        <v>117</v>
      </c>
      <c r="AE401" s="16" t="str">
        <f t="shared" si="33"/>
        <v>10.4.2 Redistributive impact of fiscal policy | Submitted by: Umar Serajuddin, World Bank (userajuddin@worldbank.org)</v>
      </c>
    </row>
    <row r="402" spans="1:31" hidden="1" x14ac:dyDescent="0.45">
      <c r="A402" s="17"/>
      <c r="B402" s="17" t="str">
        <f t="shared" si="34"/>
        <v>10.4.2Data</v>
      </c>
      <c r="C402" s="14" t="s">
        <v>1133</v>
      </c>
      <c r="D402" s="14">
        <v>10</v>
      </c>
      <c r="E402" s="14" t="s">
        <v>1134</v>
      </c>
      <c r="F402" s="19" t="s">
        <v>17</v>
      </c>
      <c r="G402" s="104" t="s">
        <v>10</v>
      </c>
      <c r="H402" s="104" t="s">
        <v>68</v>
      </c>
      <c r="I402" s="105" t="s">
        <v>786</v>
      </c>
      <c r="J402" s="106" t="s">
        <v>1136</v>
      </c>
      <c r="K402" s="107">
        <v>44182</v>
      </c>
      <c r="L402" s="105" t="s">
        <v>1135</v>
      </c>
      <c r="M402" s="108"/>
      <c r="N402" s="109"/>
      <c r="O402" s="109"/>
      <c r="P402" s="121"/>
      <c r="Q402" s="121"/>
      <c r="R402" s="20" t="str">
        <f>IF(ISBLANK(K402), "", CONCATENATE(LOWER(LEFT('Log table'!I402,1)),"_",C402,"_",T402,"_", TEXT(K402,"yyyy"),".",TEXT(K402,"mm"),".",TEXT(K402,"dd"),IF(OR(LEFT('Log table'!I402,1)="S",LEFT('Log table'!I402,1)="M"), ".docx", ".xlsx")))</f>
        <v>d_10.4.2_World Bank_2020.12.17.xlsx</v>
      </c>
      <c r="S402" s="20" t="str">
        <f t="shared" si="36"/>
        <v>Alan Fuchs</v>
      </c>
      <c r="T402" s="20" t="str">
        <f t="shared" si="37"/>
        <v>World Bank</v>
      </c>
      <c r="V402" s="16">
        <f t="shared" si="35"/>
        <v>107</v>
      </c>
      <c r="AE402" s="16" t="str">
        <f t="shared" si="33"/>
        <v>10.4.2 Redistributive impact of fiscal policy | Submitted by: Alan Fuchs, World Bank (afuchs@worldbank.org)</v>
      </c>
    </row>
    <row r="403" spans="1:31" hidden="1" x14ac:dyDescent="0.45">
      <c r="A403" s="17"/>
      <c r="B403" s="17" t="str">
        <f t="shared" si="34"/>
        <v>10.5.1Storyline</v>
      </c>
      <c r="C403" s="14" t="s">
        <v>55</v>
      </c>
      <c r="D403" s="14">
        <v>10</v>
      </c>
      <c r="E403" s="14" t="s">
        <v>1137</v>
      </c>
      <c r="F403" s="19" t="s">
        <v>9</v>
      </c>
      <c r="G403" s="104" t="s">
        <v>1093</v>
      </c>
      <c r="H403" s="104" t="s">
        <v>68</v>
      </c>
      <c r="I403" s="105" t="s">
        <v>782</v>
      </c>
      <c r="J403" s="106" t="s">
        <v>1138</v>
      </c>
      <c r="K403" s="107">
        <v>44256</v>
      </c>
      <c r="L403" s="105" t="s">
        <v>56</v>
      </c>
      <c r="M403" s="108" t="s">
        <v>3515</v>
      </c>
      <c r="N403" s="109"/>
      <c r="O403" s="109"/>
      <c r="P403" s="121"/>
      <c r="Q403" s="121"/>
      <c r="R403" s="20" t="str">
        <f>IF(ISBLANK(K403), "", CONCATENATE(LOWER(LEFT('Log table'!I403,1)),"_",C403,"_",T403,"_", TEXT(K403,"yyyy"),".",TEXT(K403,"mm"),".",TEXT(K403,"dd"),IF(OR(LEFT('Log table'!I403,1)="S",LEFT('Log table'!I403,1)="M"), ".docx", ".xlsx")))</f>
        <v>s_10.5.1_IMF_2021.03.01.docx</v>
      </c>
      <c r="S403" s="20" t="str">
        <f t="shared" si="36"/>
        <v>Phousnith Khay</v>
      </c>
      <c r="T403" s="20" t="str">
        <f t="shared" si="37"/>
        <v>IMF</v>
      </c>
      <c r="V403" s="16">
        <f t="shared" si="35"/>
        <v>275</v>
      </c>
      <c r="AE403" s="16" t="str">
        <f t="shared" si="33"/>
        <v>10.5.1 Financial Soundness Indicators | Submitted by: Phousnith Khay, IMF (PKhay@imf.org)
Note: short-sized storyline only for the SG's report (glossy report and extended online platform requires medium-sized storyline inputs from agencies); will check about medium storyline</v>
      </c>
    </row>
    <row r="404" spans="1:31" hidden="1" x14ac:dyDescent="0.45">
      <c r="A404" s="17"/>
      <c r="B404" s="17" t="str">
        <f t="shared" si="34"/>
        <v>10.5.1Chart</v>
      </c>
      <c r="C404" s="14" t="s">
        <v>55</v>
      </c>
      <c r="D404" s="14">
        <v>10</v>
      </c>
      <c r="E404" s="14" t="s">
        <v>1137</v>
      </c>
      <c r="F404" s="19" t="s">
        <v>9</v>
      </c>
      <c r="G404" s="104" t="s">
        <v>1093</v>
      </c>
      <c r="H404" s="104" t="s">
        <v>68</v>
      </c>
      <c r="I404" s="105" t="s">
        <v>785</v>
      </c>
      <c r="J404" s="106"/>
      <c r="K404" s="107"/>
      <c r="L404" s="105"/>
      <c r="M404" s="108"/>
      <c r="N404" s="109"/>
      <c r="O404" s="109"/>
      <c r="P404" s="121"/>
      <c r="Q404" s="121"/>
      <c r="R404" s="20" t="str">
        <f>IF(ISBLANK(K404), "", CONCATENATE(LOWER(LEFT('Log table'!I404,1)),"_",C404,"_",T404,"_", TEXT(K404,"yyyy"),".",TEXT(K404,"mm"),".",TEXT(K404,"dd"),IF(OR(LEFT('Log table'!I404,1)="S",LEFT('Log table'!I404,1)="M"), ".docx", ".xlsx")))</f>
        <v/>
      </c>
      <c r="S404" s="20" t="str">
        <f t="shared" si="36"/>
        <v/>
      </c>
      <c r="T404" s="20" t="str">
        <f t="shared" si="37"/>
        <v/>
      </c>
      <c r="V404" s="16">
        <f t="shared" si="35"/>
        <v>56</v>
      </c>
      <c r="AE404" s="16" t="str">
        <f t="shared" si="33"/>
        <v>10.5.1 Financial Soundness Indicators
Note: to follow up</v>
      </c>
    </row>
    <row r="405" spans="1:31" hidden="1" x14ac:dyDescent="0.45">
      <c r="A405" s="17"/>
      <c r="B405" s="17" t="str">
        <f t="shared" si="34"/>
        <v>10.5.1Data</v>
      </c>
      <c r="C405" s="14" t="s">
        <v>55</v>
      </c>
      <c r="D405" s="14">
        <v>10</v>
      </c>
      <c r="E405" s="14" t="s">
        <v>1137</v>
      </c>
      <c r="F405" s="19" t="s">
        <v>9</v>
      </c>
      <c r="G405" s="104" t="s">
        <v>1093</v>
      </c>
      <c r="H405" s="104" t="s">
        <v>68</v>
      </c>
      <c r="I405" s="105" t="s">
        <v>786</v>
      </c>
      <c r="J405" s="106"/>
      <c r="K405" s="107"/>
      <c r="L405" s="105"/>
      <c r="M405" s="108" t="s">
        <v>3434</v>
      </c>
      <c r="N405" s="109"/>
      <c r="O405" s="109"/>
      <c r="P405" s="121"/>
      <c r="Q405" s="121"/>
      <c r="R405" s="20" t="str">
        <f>IF(ISBLANK(K405), "", CONCATENATE(LOWER(LEFT('Log table'!I405,1)),"_",C405,"_",T405,"_", TEXT(K405,"yyyy"),".",TEXT(K405,"mm"),".",TEXT(K405,"dd"),IF(OR(LEFT('Log table'!I405,1)="S",LEFT('Log table'!I405,1)="M"), ".docx", ".xlsx")))</f>
        <v/>
      </c>
      <c r="S405" s="20" t="str">
        <f t="shared" si="36"/>
        <v/>
      </c>
      <c r="T405" s="20" t="str">
        <f t="shared" si="37"/>
        <v/>
      </c>
      <c r="V405" s="16">
        <f t="shared" si="35"/>
        <v>66</v>
      </c>
      <c r="AE405" s="16" t="str">
        <f t="shared" si="33"/>
        <v>10.5.1 Financial Soundness Indicators
Note: no data yet as of 3/25</v>
      </c>
    </row>
    <row r="406" spans="1:31" hidden="1" x14ac:dyDescent="0.45">
      <c r="A406" s="17"/>
      <c r="B406" s="17" t="str">
        <f t="shared" si="34"/>
        <v>10.6.1Storyline</v>
      </c>
      <c r="C406" s="14" t="s">
        <v>121</v>
      </c>
      <c r="D406" s="14">
        <v>10</v>
      </c>
      <c r="E406" s="14" t="s">
        <v>1139</v>
      </c>
      <c r="F406" s="19" t="s">
        <v>9</v>
      </c>
      <c r="G406" s="104" t="s">
        <v>1140</v>
      </c>
      <c r="H406" s="104" t="s">
        <v>68</v>
      </c>
      <c r="I406" s="105" t="s">
        <v>782</v>
      </c>
      <c r="J406" s="106"/>
      <c r="K406" s="107"/>
      <c r="L406" s="105"/>
      <c r="M406" s="108"/>
      <c r="N406" s="109"/>
      <c r="O406" s="109"/>
      <c r="P406" s="121"/>
      <c r="Q406" s="121"/>
      <c r="R406" s="20" t="str">
        <f>IF(ISBLANK(K406), "", CONCATENATE(LOWER(LEFT('Log table'!I406,1)),"_",C406,"_",T406,"_", TEXT(K406,"yyyy"),".",TEXT(K406,"mm"),".",TEXT(K406,"dd"),IF(OR(LEFT('Log table'!I406,1)="S",LEFT('Log table'!I406,1)="M"), ".docx", ".xlsx")))</f>
        <v/>
      </c>
      <c r="S406" s="20" t="str">
        <f t="shared" si="36"/>
        <v/>
      </c>
      <c r="T406" s="20" t="str">
        <f t="shared" si="37"/>
        <v/>
      </c>
      <c r="V406" s="16">
        <f t="shared" si="35"/>
        <v>127</v>
      </c>
      <c r="AE406" s="16" t="str">
        <f t="shared" si="33"/>
        <v>10.6.1/16.8.1 Proportion of members and voting rights of developing countries in international organizations
Note: to follow up</v>
      </c>
    </row>
    <row r="407" spans="1:31" hidden="1" x14ac:dyDescent="0.45">
      <c r="A407" s="17"/>
      <c r="B407" s="17" t="str">
        <f t="shared" si="34"/>
        <v>10.6.1Chart</v>
      </c>
      <c r="C407" s="14" t="s">
        <v>121</v>
      </c>
      <c r="D407" s="14">
        <v>10</v>
      </c>
      <c r="E407" s="14" t="s">
        <v>1139</v>
      </c>
      <c r="F407" s="19" t="s">
        <v>9</v>
      </c>
      <c r="G407" s="104" t="s">
        <v>1140</v>
      </c>
      <c r="H407" s="104" t="s">
        <v>68</v>
      </c>
      <c r="I407" s="105" t="s">
        <v>785</v>
      </c>
      <c r="J407" s="106"/>
      <c r="K407" s="107"/>
      <c r="L407" s="105"/>
      <c r="M407" s="108"/>
      <c r="N407" s="109"/>
      <c r="O407" s="109"/>
      <c r="P407" s="121"/>
      <c r="Q407" s="121"/>
      <c r="R407" s="20" t="str">
        <f>IF(ISBLANK(K407), "", CONCATENATE(LOWER(LEFT('Log table'!I407,1)),"_",C407,"_",T407,"_", TEXT(K407,"yyyy"),".",TEXT(K407,"mm"),".",TEXT(K407,"dd"),IF(OR(LEFT('Log table'!I407,1)="S",LEFT('Log table'!I407,1)="M"), ".docx", ".xlsx")))</f>
        <v/>
      </c>
      <c r="S407" s="20" t="str">
        <f t="shared" si="36"/>
        <v/>
      </c>
      <c r="T407" s="20" t="str">
        <f t="shared" si="37"/>
        <v/>
      </c>
      <c r="V407" s="16">
        <f t="shared" si="35"/>
        <v>127</v>
      </c>
      <c r="AE407" s="16" t="str">
        <f t="shared" si="33"/>
        <v>10.6.1/16.8.1 Proportion of members and voting rights of developing countries in international organizations
Note: to follow up</v>
      </c>
    </row>
    <row r="408" spans="1:31" hidden="1" x14ac:dyDescent="0.45">
      <c r="A408" s="17"/>
      <c r="B408" s="17" t="str">
        <f t="shared" si="34"/>
        <v>10.6.1Data</v>
      </c>
      <c r="C408" s="14" t="s">
        <v>121</v>
      </c>
      <c r="D408" s="14">
        <v>10</v>
      </c>
      <c r="E408" s="14" t="s">
        <v>1139</v>
      </c>
      <c r="F408" s="19" t="s">
        <v>9</v>
      </c>
      <c r="G408" s="104" t="s">
        <v>1140</v>
      </c>
      <c r="H408" s="104" t="s">
        <v>68</v>
      </c>
      <c r="I408" s="105" t="s">
        <v>786</v>
      </c>
      <c r="J408" s="106"/>
      <c r="K408" s="107"/>
      <c r="L408" s="105"/>
      <c r="M408" s="108" t="s">
        <v>3434</v>
      </c>
      <c r="N408" s="109"/>
      <c r="O408" s="109"/>
      <c r="P408" s="121"/>
      <c r="Q408" s="121"/>
      <c r="R408" s="20" t="str">
        <f>IF(ISBLANK(K408), "", CONCATENATE(LOWER(LEFT('Log table'!I408,1)),"_",C408,"_",T408,"_", TEXT(K408,"yyyy"),".",TEXT(K408,"mm"),".",TEXT(K408,"dd"),IF(OR(LEFT('Log table'!I408,1)="S",LEFT('Log table'!I408,1)="M"), ".docx", ".xlsx")))</f>
        <v/>
      </c>
      <c r="S408" s="20" t="str">
        <f t="shared" si="36"/>
        <v/>
      </c>
      <c r="T408" s="20" t="str">
        <f t="shared" si="37"/>
        <v/>
      </c>
      <c r="V408" s="16">
        <f t="shared" si="35"/>
        <v>137</v>
      </c>
      <c r="AE408" s="16" t="str">
        <f t="shared" si="33"/>
        <v>10.6.1/16.8.1 Proportion of members and voting rights of developing countries in international organizations
Note: no data yet as of 3/25</v>
      </c>
    </row>
    <row r="409" spans="1:31" hidden="1" x14ac:dyDescent="0.45">
      <c r="A409" s="17"/>
      <c r="B409" s="17" t="str">
        <f t="shared" si="34"/>
        <v>10.7.1Storyline</v>
      </c>
      <c r="C409" s="14" t="s">
        <v>127</v>
      </c>
      <c r="D409" s="14">
        <v>10</v>
      </c>
      <c r="E409" s="14" t="s">
        <v>1141</v>
      </c>
      <c r="F409" s="19" t="s">
        <v>17</v>
      </c>
      <c r="G409" s="104" t="s">
        <v>1142</v>
      </c>
      <c r="H409" s="104" t="s">
        <v>68</v>
      </c>
      <c r="I409" s="105" t="s">
        <v>782</v>
      </c>
      <c r="J409" s="106"/>
      <c r="K409" s="107"/>
      <c r="L409" s="105"/>
      <c r="M409" s="108" t="s">
        <v>3444</v>
      </c>
      <c r="N409" s="109"/>
      <c r="O409" s="109"/>
      <c r="P409" s="121"/>
      <c r="Q409" s="121"/>
      <c r="R409" s="20" t="str">
        <f>IF(ISBLANK(K409), "", CONCATENATE(LOWER(LEFT('Log table'!I409,1)),"_",C409,"_",T409,"_", TEXT(K409,"yyyy"),".",TEXT(K409,"mm"),".",TEXT(K409,"dd"),IF(OR(LEFT('Log table'!I409,1)="S",LEFT('Log table'!I409,1)="M"), ".docx", ".xlsx")))</f>
        <v/>
      </c>
      <c r="S409" s="20" t="str">
        <f t="shared" si="36"/>
        <v/>
      </c>
      <c r="T409" s="20" t="str">
        <f t="shared" si="37"/>
        <v/>
      </c>
      <c r="V409" s="16">
        <f t="shared" si="35"/>
        <v>301</v>
      </c>
      <c r="AE409" s="16" t="str">
        <f t="shared" si="33"/>
        <v>10.7.1 Recruitment cost borne by employee as a proportion of monthly income earned in country of destination
Note: no storyline; per Steven Kapsos, ILO will not be providing storyline this year; data collection is in the early stages, and not enough sufficient data to enable production of a storyline</v>
      </c>
    </row>
    <row r="410" spans="1:31" hidden="1" x14ac:dyDescent="0.45">
      <c r="A410" s="17"/>
      <c r="B410" s="17" t="str">
        <f t="shared" si="34"/>
        <v>10.7.1Chart</v>
      </c>
      <c r="C410" s="14" t="s">
        <v>127</v>
      </c>
      <c r="D410" s="14">
        <v>10</v>
      </c>
      <c r="E410" s="14" t="s">
        <v>1141</v>
      </c>
      <c r="F410" s="19" t="s">
        <v>17</v>
      </c>
      <c r="G410" s="104" t="s">
        <v>1142</v>
      </c>
      <c r="H410" s="104" t="s">
        <v>68</v>
      </c>
      <c r="I410" s="105" t="s">
        <v>785</v>
      </c>
      <c r="J410" s="106"/>
      <c r="K410" s="107"/>
      <c r="L410" s="105"/>
      <c r="M410" s="108"/>
      <c r="N410" s="109"/>
      <c r="O410" s="109"/>
      <c r="P410" s="121"/>
      <c r="Q410" s="121"/>
      <c r="R410" s="20" t="str">
        <f>IF(ISBLANK(K410), "", CONCATENATE(LOWER(LEFT('Log table'!I410,1)),"_",C410,"_",T410,"_", TEXT(K410,"yyyy"),".",TEXT(K410,"mm"),".",TEXT(K410,"dd"),IF(OR(LEFT('Log table'!I410,1)="S",LEFT('Log table'!I410,1)="M"), ".docx", ".xlsx")))</f>
        <v/>
      </c>
      <c r="S410" s="20" t="str">
        <f t="shared" si="36"/>
        <v/>
      </c>
      <c r="T410" s="20" t="str">
        <f t="shared" si="37"/>
        <v/>
      </c>
      <c r="V410" s="16">
        <f t="shared" si="35"/>
        <v>127</v>
      </c>
      <c r="AE410" s="16" t="str">
        <f t="shared" si="33"/>
        <v>10.7.1 Recruitment cost borne by employee as a proportion of monthly income earned in country of destination
Note: to follow up</v>
      </c>
    </row>
    <row r="411" spans="1:31" hidden="1" x14ac:dyDescent="0.45">
      <c r="A411" s="17"/>
      <c r="B411" s="17" t="str">
        <f t="shared" si="34"/>
        <v>10.7.1Data</v>
      </c>
      <c r="C411" s="14" t="s">
        <v>127</v>
      </c>
      <c r="D411" s="14">
        <v>10</v>
      </c>
      <c r="E411" s="14" t="s">
        <v>1141</v>
      </c>
      <c r="F411" s="19" t="s">
        <v>17</v>
      </c>
      <c r="G411" s="104" t="s">
        <v>1142</v>
      </c>
      <c r="H411" s="104" t="s">
        <v>68</v>
      </c>
      <c r="I411" s="105" t="s">
        <v>786</v>
      </c>
      <c r="J411" s="106"/>
      <c r="K411" s="107"/>
      <c r="L411" s="105"/>
      <c r="M411" s="108" t="s">
        <v>3434</v>
      </c>
      <c r="N411" s="109"/>
      <c r="O411" s="109"/>
      <c r="P411" s="121"/>
      <c r="Q411" s="121"/>
      <c r="R411" s="20" t="str">
        <f>IF(ISBLANK(K411), "", CONCATENATE(LOWER(LEFT('Log table'!I411,1)),"_",C411,"_",T411,"_", TEXT(K411,"yyyy"),".",TEXT(K411,"mm"),".",TEXT(K411,"dd"),IF(OR(LEFT('Log table'!I411,1)="S",LEFT('Log table'!I411,1)="M"), ".docx", ".xlsx")))</f>
        <v/>
      </c>
      <c r="S411" s="20" t="str">
        <f t="shared" si="36"/>
        <v/>
      </c>
      <c r="T411" s="20" t="str">
        <f t="shared" si="37"/>
        <v/>
      </c>
      <c r="V411" s="16">
        <f t="shared" si="35"/>
        <v>137</v>
      </c>
      <c r="AE411" s="16" t="str">
        <f t="shared" si="33"/>
        <v>10.7.1 Recruitment cost borne by employee as a proportion of monthly income earned in country of destination
Note: no data yet as of 3/25</v>
      </c>
    </row>
    <row r="412" spans="1:31" hidden="1" x14ac:dyDescent="0.45">
      <c r="A412" s="17"/>
      <c r="B412" s="17" t="str">
        <f t="shared" si="34"/>
        <v>10.7.2Storyline</v>
      </c>
      <c r="C412" s="14" t="s">
        <v>133</v>
      </c>
      <c r="D412" s="14">
        <v>10</v>
      </c>
      <c r="E412" s="14" t="s">
        <v>1143</v>
      </c>
      <c r="F412" s="19" t="s">
        <v>17</v>
      </c>
      <c r="G412" s="104" t="s">
        <v>1144</v>
      </c>
      <c r="H412" s="104" t="s">
        <v>1145</v>
      </c>
      <c r="I412" s="105" t="s">
        <v>782</v>
      </c>
      <c r="J412" s="106" t="s">
        <v>1146</v>
      </c>
      <c r="K412" s="107">
        <v>44246</v>
      </c>
      <c r="L412" s="105" t="s">
        <v>1147</v>
      </c>
      <c r="M412" s="108"/>
      <c r="N412" s="109"/>
      <c r="O412" s="109"/>
      <c r="P412" s="121"/>
      <c r="Q412" s="121"/>
      <c r="R412" s="20" t="str">
        <f>IF(ISBLANK(K412), "", CONCATENATE(LOWER(LEFT('Log table'!I412,1)),"_",C412,"_",T412,"_", TEXT(K412,"yyyy"),".",TEXT(K412,"mm"),".",TEXT(K412,"dd"),IF(OR(LEFT('Log table'!I412,1)="S",LEFT('Log table'!I412,1)="M"), ".docx", ".xlsx")))</f>
        <v>s_10.7.2_DESA_PopDiv_2021.02.19.docx</v>
      </c>
      <c r="S412" s="20" t="str">
        <f t="shared" si="36"/>
        <v>Vinod Mishra</v>
      </c>
      <c r="T412" s="20" t="str">
        <f t="shared" si="37"/>
        <v>DESA_PopDiv</v>
      </c>
      <c r="V412" s="16">
        <f t="shared" si="35"/>
        <v>197</v>
      </c>
      <c r="AE412" s="16" t="str">
        <f t="shared" si="33"/>
        <v>10.7.2 Number of countries with migration policies that facilitate orderly, safe, regular and responsible migration and mobility of people | Submitted by: Vinod Mishra, DESA_PopDiv (mishrav@un.org)</v>
      </c>
    </row>
    <row r="413" spans="1:31" hidden="1" x14ac:dyDescent="0.45">
      <c r="A413" s="17"/>
      <c r="B413" s="17" t="str">
        <f t="shared" si="34"/>
        <v>10.7.2Chart</v>
      </c>
      <c r="C413" s="14" t="s">
        <v>133</v>
      </c>
      <c r="D413" s="14">
        <v>10</v>
      </c>
      <c r="E413" s="14" t="s">
        <v>1143</v>
      </c>
      <c r="F413" s="19" t="s">
        <v>17</v>
      </c>
      <c r="G413" s="104" t="s">
        <v>1144</v>
      </c>
      <c r="H413" s="104" t="s">
        <v>1145</v>
      </c>
      <c r="I413" s="105" t="s">
        <v>785</v>
      </c>
      <c r="J413" s="106" t="s">
        <v>1148</v>
      </c>
      <c r="K413" s="107">
        <v>44267</v>
      </c>
      <c r="L413" s="105" t="s">
        <v>1147</v>
      </c>
      <c r="M413" s="108"/>
      <c r="N413" s="109"/>
      <c r="O413" s="109"/>
      <c r="P413" s="121"/>
      <c r="Q413" s="121"/>
      <c r="R413" s="20" t="str">
        <f>IF(ISBLANK(K413), "", CONCATENATE(LOWER(LEFT('Log table'!I413,1)),"_",C413,"_",T413,"_", TEXT(K413,"yyyy"),".",TEXT(K413,"mm"),".",TEXT(K413,"dd"),IF(OR(LEFT('Log table'!I413,1)="S",LEFT('Log table'!I413,1)="M"), ".docx", ".xlsx")))</f>
        <v>c_10.7.2_DESA_PopDiv_2021.03.12.xlsx</v>
      </c>
      <c r="S413" s="20" t="str">
        <f t="shared" si="36"/>
        <v>Clare Menozzi</v>
      </c>
      <c r="T413" s="20" t="str">
        <f t="shared" si="37"/>
        <v>DESA_PopDiv</v>
      </c>
      <c r="V413" s="16">
        <f t="shared" si="35"/>
        <v>198</v>
      </c>
      <c r="AE413" s="16" t="str">
        <f t="shared" si="33"/>
        <v>10.7.2 Number of countries with migration policies that facilitate orderly, safe, regular and responsible migration and mobility of people | Submitted by: Clare Menozzi, DESA_PopDiv (menozzi@un.org)</v>
      </c>
    </row>
    <row r="414" spans="1:31" hidden="1" x14ac:dyDescent="0.45">
      <c r="A414" s="17"/>
      <c r="B414" s="17" t="str">
        <f t="shared" si="34"/>
        <v>10.7.2Data</v>
      </c>
      <c r="C414" s="14" t="s">
        <v>133</v>
      </c>
      <c r="D414" s="14">
        <v>10</v>
      </c>
      <c r="E414" s="14" t="s">
        <v>1143</v>
      </c>
      <c r="F414" s="19" t="s">
        <v>17</v>
      </c>
      <c r="G414" s="104" t="s">
        <v>1144</v>
      </c>
      <c r="H414" s="104" t="s">
        <v>1145</v>
      </c>
      <c r="I414" s="105" t="s">
        <v>786</v>
      </c>
      <c r="J414" s="106"/>
      <c r="K414" s="107"/>
      <c r="L414" s="105"/>
      <c r="M414" s="108" t="s">
        <v>3434</v>
      </c>
      <c r="N414" s="109"/>
      <c r="O414" s="109"/>
      <c r="P414" s="121"/>
      <c r="Q414" s="121"/>
      <c r="R414" s="20" t="str">
        <f>IF(ISBLANK(K414), "", CONCATENATE(LOWER(LEFT('Log table'!I414,1)),"_",C414,"_",T414,"_", TEXT(K414,"yyyy"),".",TEXT(K414,"mm"),".",TEXT(K414,"dd"),IF(OR(LEFT('Log table'!I414,1)="S",LEFT('Log table'!I414,1)="M"), ".docx", ".xlsx")))</f>
        <v/>
      </c>
      <c r="S414" s="20" t="str">
        <f t="shared" si="36"/>
        <v/>
      </c>
      <c r="T414" s="20" t="str">
        <f t="shared" si="37"/>
        <v/>
      </c>
      <c r="V414" s="16">
        <f t="shared" si="35"/>
        <v>167</v>
      </c>
      <c r="AE414" s="16" t="str">
        <f t="shared" si="33"/>
        <v>10.7.2 Number of countries with migration policies that facilitate orderly, safe, regular and responsible migration and mobility of people
Note: no data yet as of 3/25</v>
      </c>
    </row>
    <row r="415" spans="1:31" hidden="1" x14ac:dyDescent="0.45">
      <c r="A415" s="17"/>
      <c r="B415" s="17" t="str">
        <f t="shared" si="34"/>
        <v>10.7.3Storyline</v>
      </c>
      <c r="C415" s="14" t="s">
        <v>1149</v>
      </c>
      <c r="D415" s="14">
        <v>10</v>
      </c>
      <c r="E415" s="14" t="s">
        <v>1150</v>
      </c>
      <c r="F415" s="19" t="s">
        <v>17</v>
      </c>
      <c r="G415" s="104" t="s">
        <v>1151</v>
      </c>
      <c r="H415" s="104" t="s">
        <v>68</v>
      </c>
      <c r="I415" s="105" t="s">
        <v>782</v>
      </c>
      <c r="J415" s="106" t="s">
        <v>3219</v>
      </c>
      <c r="K415" s="107">
        <v>44281</v>
      </c>
      <c r="L415" s="105" t="s">
        <v>3403</v>
      </c>
      <c r="M415" s="108"/>
      <c r="N415" s="109"/>
      <c r="O415" s="109"/>
      <c r="P415" s="121"/>
      <c r="Q415" s="121"/>
      <c r="R415" s="20" t="str">
        <f>IF(ISBLANK(K415), "", CONCATENATE(LOWER(LEFT('Log table'!I415,1)),"_",C415,"_",T415,"_", TEXT(K415,"yyyy"),".",TEXT(K415,"mm"),".",TEXT(K415,"dd"),IF(OR(LEFT('Log table'!I415,1)="S",LEFT('Log table'!I415,1)="M"), ".docx", ".xlsx")))</f>
        <v>s_10.7.3_IOM_2021.03.26.docx</v>
      </c>
      <c r="S415" s="20" t="str">
        <f t="shared" si="36"/>
        <v>Julia Black</v>
      </c>
      <c r="T415" s="20" t="str">
        <f t="shared" si="37"/>
        <v>IOM</v>
      </c>
      <c r="V415" s="16">
        <f t="shared" si="35"/>
        <v>162</v>
      </c>
      <c r="AE415" s="16" t="str">
        <f t="shared" si="33"/>
        <v>10.7.3 Number of people who died or disappeared in the process of migration towards an international destination | Submitted by: Julia Black, IOM (jblack@iom.int)</v>
      </c>
    </row>
    <row r="416" spans="1:31" hidden="1" x14ac:dyDescent="0.45">
      <c r="A416" s="17"/>
      <c r="B416" s="17" t="str">
        <f t="shared" si="34"/>
        <v>10.7.3Chart</v>
      </c>
      <c r="C416" s="14" t="s">
        <v>1149</v>
      </c>
      <c r="D416" s="14">
        <v>10</v>
      </c>
      <c r="E416" s="14" t="s">
        <v>1150</v>
      </c>
      <c r="F416" s="19" t="s">
        <v>17</v>
      </c>
      <c r="G416" s="104" t="s">
        <v>1151</v>
      </c>
      <c r="H416" s="104" t="s">
        <v>68</v>
      </c>
      <c r="I416" s="105" t="s">
        <v>785</v>
      </c>
      <c r="J416" s="106" t="s">
        <v>3219</v>
      </c>
      <c r="K416" s="107">
        <v>44281</v>
      </c>
      <c r="L416" s="105" t="s">
        <v>3403</v>
      </c>
      <c r="M416" s="108"/>
      <c r="N416" s="109"/>
      <c r="O416" s="109"/>
      <c r="P416" s="121"/>
      <c r="Q416" s="121"/>
      <c r="R416" s="20" t="str">
        <f>IF(ISBLANK(K416), "", CONCATENATE(LOWER(LEFT('Log table'!I416,1)),"_",C416,"_",T416,"_", TEXT(K416,"yyyy"),".",TEXT(K416,"mm"),".",TEXT(K416,"dd"),IF(OR(LEFT('Log table'!I416,1)="S",LEFT('Log table'!I416,1)="M"), ".docx", ".xlsx")))</f>
        <v>c_10.7.3_IOM_2021.03.26.xlsx</v>
      </c>
      <c r="S416" s="20" t="str">
        <f t="shared" si="36"/>
        <v>Julia Black</v>
      </c>
      <c r="T416" s="20" t="str">
        <f t="shared" si="37"/>
        <v>IOM</v>
      </c>
      <c r="V416" s="16">
        <f t="shared" si="35"/>
        <v>162</v>
      </c>
      <c r="AE416" s="16" t="str">
        <f t="shared" si="33"/>
        <v>10.7.3 Number of people who died or disappeared in the process of migration towards an international destination | Submitted by: Julia Black, IOM (jblack@iom.int)</v>
      </c>
    </row>
    <row r="417" spans="1:31" hidden="1" x14ac:dyDescent="0.45">
      <c r="A417" s="17"/>
      <c r="B417" s="17" t="str">
        <f t="shared" si="34"/>
        <v>10.7.3Data</v>
      </c>
      <c r="C417" s="14" t="s">
        <v>1149</v>
      </c>
      <c r="D417" s="14">
        <v>10</v>
      </c>
      <c r="E417" s="14" t="s">
        <v>1150</v>
      </c>
      <c r="F417" s="19" t="s">
        <v>17</v>
      </c>
      <c r="G417" s="104" t="s">
        <v>1151</v>
      </c>
      <c r="H417" s="104" t="s">
        <v>68</v>
      </c>
      <c r="I417" s="105" t="s">
        <v>786</v>
      </c>
      <c r="J417" s="106" t="s">
        <v>3219</v>
      </c>
      <c r="K417" s="107">
        <v>44267</v>
      </c>
      <c r="L417" s="105" t="s">
        <v>3403</v>
      </c>
      <c r="M417" s="108"/>
      <c r="N417" s="109"/>
      <c r="O417" s="109"/>
      <c r="P417" s="121"/>
      <c r="Q417" s="121"/>
      <c r="R417" s="20" t="str">
        <f>IF(ISBLANK(K417), "", CONCATENATE(LOWER(LEFT('Log table'!I417,1)),"_",C417,"_",T417,"_", TEXT(K417,"yyyy"),".",TEXT(K417,"mm"),".",TEXT(K417,"dd"),IF(OR(LEFT('Log table'!I417,1)="S",LEFT('Log table'!I417,1)="M"), ".docx", ".xlsx")))</f>
        <v>d_10.7.3_IOM_2021.03.12.xlsx</v>
      </c>
      <c r="S417" s="20" t="str">
        <f t="shared" si="36"/>
        <v>Julia Black</v>
      </c>
      <c r="T417" s="20" t="str">
        <f t="shared" si="37"/>
        <v>IOM</v>
      </c>
      <c r="V417" s="16">
        <f t="shared" si="35"/>
        <v>162</v>
      </c>
      <c r="AE417" s="16" t="str">
        <f t="shared" si="33"/>
        <v>10.7.3 Number of people who died or disappeared in the process of migration towards an international destination | Submitted by: Julia Black, IOM (jblack@iom.int)</v>
      </c>
    </row>
    <row r="418" spans="1:31" hidden="1" x14ac:dyDescent="0.45">
      <c r="A418" s="17"/>
      <c r="B418" s="17" t="str">
        <f t="shared" si="34"/>
        <v>10.7.4Storyline</v>
      </c>
      <c r="C418" s="14" t="s">
        <v>1152</v>
      </c>
      <c r="D418" s="14">
        <v>10</v>
      </c>
      <c r="E418" s="14" t="s">
        <v>1153</v>
      </c>
      <c r="F418" s="19" t="s">
        <v>17</v>
      </c>
      <c r="G418" s="104" t="s">
        <v>1154</v>
      </c>
      <c r="H418" s="104" t="s">
        <v>68</v>
      </c>
      <c r="I418" s="105" t="s">
        <v>782</v>
      </c>
      <c r="J418" s="106" t="s">
        <v>1155</v>
      </c>
      <c r="K418" s="107">
        <v>44256</v>
      </c>
      <c r="L418" s="105" t="s">
        <v>1156</v>
      </c>
      <c r="M418" s="108"/>
      <c r="N418" s="109"/>
      <c r="O418" s="109"/>
      <c r="P418" s="121"/>
      <c r="Q418" s="121"/>
      <c r="R418" s="20" t="str">
        <f>IF(ISBLANK(K418), "", CONCATENATE(LOWER(LEFT('Log table'!I418,1)),"_",C418,"_",T418,"_", TEXT(K418,"yyyy"),".",TEXT(K418,"mm"),".",TEXT(K418,"dd"),IF(OR(LEFT('Log table'!I418,1)="S",LEFT('Log table'!I418,1)="M"), ".docx", ".xlsx")))</f>
        <v>s_10.7.4_UNHCR_2021.03.01.docx</v>
      </c>
      <c r="S418" s="20" t="str">
        <f t="shared" si="36"/>
        <v>Gady Saiovici</v>
      </c>
      <c r="T418" s="20" t="str">
        <f t="shared" si="37"/>
        <v>UNHCR</v>
      </c>
      <c r="V418" s="16">
        <f t="shared" si="35"/>
        <v>132</v>
      </c>
      <c r="AE418" s="16" t="str">
        <f t="shared" si="33"/>
        <v>10.7.4 Proportion of the population who are refugees, by country of origin | Submitted by: Gady Saiovici, UNHCR (saiovici@unhcr.org)</v>
      </c>
    </row>
    <row r="419" spans="1:31" hidden="1" x14ac:dyDescent="0.45">
      <c r="A419" s="17"/>
      <c r="B419" s="17" t="str">
        <f t="shared" si="34"/>
        <v>10.7.4Chart</v>
      </c>
      <c r="C419" s="14" t="s">
        <v>1152</v>
      </c>
      <c r="D419" s="14">
        <v>10</v>
      </c>
      <c r="E419" s="14" t="s">
        <v>1153</v>
      </c>
      <c r="F419" s="19" t="s">
        <v>17</v>
      </c>
      <c r="G419" s="104" t="s">
        <v>1154</v>
      </c>
      <c r="H419" s="104" t="s">
        <v>68</v>
      </c>
      <c r="I419" s="105" t="s">
        <v>785</v>
      </c>
      <c r="J419" s="106" t="s">
        <v>1155</v>
      </c>
      <c r="K419" s="107">
        <v>44256</v>
      </c>
      <c r="L419" s="105" t="s">
        <v>1156</v>
      </c>
      <c r="M419" s="108"/>
      <c r="N419" s="109"/>
      <c r="O419" s="109"/>
      <c r="P419" s="121"/>
      <c r="Q419" s="121"/>
      <c r="R419" s="20" t="str">
        <f>IF(ISBLANK(K419), "", CONCATENATE(LOWER(LEFT('Log table'!I419,1)),"_",C419,"_",T419,"_", TEXT(K419,"yyyy"),".",TEXT(K419,"mm"),".",TEXT(K419,"dd"),IF(OR(LEFT('Log table'!I419,1)="S",LEFT('Log table'!I419,1)="M"), ".docx", ".xlsx")))</f>
        <v>c_10.7.4_UNHCR_2021.03.01.xlsx</v>
      </c>
      <c r="S419" s="20" t="str">
        <f t="shared" si="36"/>
        <v>Gady Saiovici</v>
      </c>
      <c r="T419" s="20" t="str">
        <f t="shared" si="37"/>
        <v>UNHCR</v>
      </c>
      <c r="V419" s="16">
        <f t="shared" si="35"/>
        <v>132</v>
      </c>
      <c r="AE419" s="16" t="str">
        <f t="shared" si="33"/>
        <v>10.7.4 Proportion of the population who are refugees, by country of origin | Submitted by: Gady Saiovici, UNHCR (saiovici@unhcr.org)</v>
      </c>
    </row>
    <row r="420" spans="1:31" hidden="1" x14ac:dyDescent="0.45">
      <c r="A420" s="17"/>
      <c r="B420" s="17" t="str">
        <f t="shared" si="34"/>
        <v>10.7.4Data</v>
      </c>
      <c r="C420" s="14" t="s">
        <v>1152</v>
      </c>
      <c r="D420" s="14">
        <v>10</v>
      </c>
      <c r="E420" s="14" t="s">
        <v>1153</v>
      </c>
      <c r="F420" s="19" t="s">
        <v>17</v>
      </c>
      <c r="G420" s="104" t="s">
        <v>1154</v>
      </c>
      <c r="H420" s="104" t="s">
        <v>68</v>
      </c>
      <c r="I420" s="105" t="s">
        <v>786</v>
      </c>
      <c r="J420" s="106" t="s">
        <v>1155</v>
      </c>
      <c r="K420" s="107">
        <v>44238</v>
      </c>
      <c r="L420" s="105" t="s">
        <v>1156</v>
      </c>
      <c r="M420" s="108"/>
      <c r="N420" s="109"/>
      <c r="O420" s="109"/>
      <c r="P420" s="121"/>
      <c r="Q420" s="121"/>
      <c r="R420" s="20" t="str">
        <f>IF(ISBLANK(K420), "", CONCATENATE(LOWER(LEFT('Log table'!I420,1)),"_",C420,"_",T420,"_", TEXT(K420,"yyyy"),".",TEXT(K420,"mm"),".",TEXT(K420,"dd"),IF(OR(LEFT('Log table'!I420,1)="S",LEFT('Log table'!I420,1)="M"), ".docx", ".xlsx")))</f>
        <v>d_10.7.4_UNHCR_2021.02.11.xlsx</v>
      </c>
      <c r="S420" s="20" t="str">
        <f t="shared" si="36"/>
        <v>Gady Saiovici</v>
      </c>
      <c r="T420" s="20" t="str">
        <f t="shared" si="37"/>
        <v>UNHCR</v>
      </c>
      <c r="V420" s="16">
        <f t="shared" si="35"/>
        <v>132</v>
      </c>
      <c r="AE420" s="16" t="str">
        <f t="shared" si="33"/>
        <v>10.7.4 Proportion of the population who are refugees, by country of origin | Submitted by: Gady Saiovici, UNHCR (saiovici@unhcr.org)</v>
      </c>
    </row>
    <row r="421" spans="1:31" hidden="1" x14ac:dyDescent="0.45">
      <c r="A421" s="17"/>
      <c r="B421" s="17" t="str">
        <f t="shared" si="34"/>
        <v>10.a.1Storyline</v>
      </c>
      <c r="C421" s="14" t="s">
        <v>57</v>
      </c>
      <c r="D421" s="14">
        <v>10</v>
      </c>
      <c r="E421" s="14" t="s">
        <v>1157</v>
      </c>
      <c r="F421" s="19" t="s">
        <v>9</v>
      </c>
      <c r="G421" s="104" t="s">
        <v>1158</v>
      </c>
      <c r="H421" s="104" t="s">
        <v>68</v>
      </c>
      <c r="I421" s="105" t="s">
        <v>782</v>
      </c>
      <c r="J421" s="106" t="s">
        <v>851</v>
      </c>
      <c r="K421" s="107">
        <v>44257</v>
      </c>
      <c r="L421" s="105" t="s">
        <v>1159</v>
      </c>
      <c r="M421" s="108"/>
      <c r="N421" s="109"/>
      <c r="O421" s="109"/>
      <c r="P421" s="121"/>
      <c r="Q421" s="121"/>
      <c r="R421" s="20" t="str">
        <f>IF(ISBLANK(K421), "", CONCATENATE(LOWER(LEFT('Log table'!I421,1)),"_",C421,"_",T421,"_", TEXT(K421,"yyyy"),".",TEXT(K421,"mm"),".",TEXT(K421,"dd"),IF(OR(LEFT('Log table'!I421,1)="S",LEFT('Log table'!I421,1)="M"), ".docx", ".xlsx")))</f>
        <v>s_10.a.1_UNCTAD_2021.03.02.docx</v>
      </c>
      <c r="S421" s="20" t="str">
        <f t="shared" si="36"/>
        <v>Samuel Munyaneza</v>
      </c>
      <c r="T421" s="20" t="str">
        <f t="shared" si="37"/>
        <v>UNCTAD</v>
      </c>
      <c r="V421" s="16">
        <f t="shared" si="35"/>
        <v>196</v>
      </c>
      <c r="AE421" s="16" t="str">
        <f t="shared" si="33"/>
        <v>10.a.1 Proportion of tariff lines applied to imports from least developed countries and developing countries with zero-tariff | Submitted by: Samuel Munyaneza, UNCTAD (samuel.munyaneza@unctad.org)</v>
      </c>
    </row>
    <row r="422" spans="1:31" hidden="1" x14ac:dyDescent="0.45">
      <c r="A422" s="17"/>
      <c r="B422" s="17" t="str">
        <f t="shared" si="34"/>
        <v>10.a.1Chart</v>
      </c>
      <c r="C422" s="14" t="s">
        <v>57</v>
      </c>
      <c r="D422" s="14">
        <v>10</v>
      </c>
      <c r="E422" s="14" t="s">
        <v>1157</v>
      </c>
      <c r="F422" s="19" t="s">
        <v>9</v>
      </c>
      <c r="G422" s="104" t="s">
        <v>1158</v>
      </c>
      <c r="H422" s="104" t="s">
        <v>68</v>
      </c>
      <c r="I422" s="105" t="s">
        <v>785</v>
      </c>
      <c r="J422" s="106" t="s">
        <v>851</v>
      </c>
      <c r="K422" s="107">
        <v>44257</v>
      </c>
      <c r="L422" s="105" t="s">
        <v>1159</v>
      </c>
      <c r="M422" s="108"/>
      <c r="N422" s="109"/>
      <c r="O422" s="109"/>
      <c r="P422" s="121"/>
      <c r="Q422" s="121"/>
      <c r="R422" s="20" t="str">
        <f>IF(ISBLANK(K422), "", CONCATENATE(LOWER(LEFT('Log table'!I422,1)),"_",C422,"_",T422,"_", TEXT(K422,"yyyy"),".",TEXT(K422,"mm"),".",TEXT(K422,"dd"),IF(OR(LEFT('Log table'!I422,1)="S",LEFT('Log table'!I422,1)="M"), ".docx", ".xlsx")))</f>
        <v>c_10.a.1_UNCTAD_2021.03.02.xlsx</v>
      </c>
      <c r="S422" s="20" t="str">
        <f t="shared" si="36"/>
        <v>Samuel Munyaneza</v>
      </c>
      <c r="T422" s="20" t="str">
        <f t="shared" si="37"/>
        <v>UNCTAD</v>
      </c>
      <c r="V422" s="16">
        <f t="shared" si="35"/>
        <v>196</v>
      </c>
      <c r="AE422" s="16" t="str">
        <f t="shared" si="33"/>
        <v>10.a.1 Proportion of tariff lines applied to imports from least developed countries and developing countries with zero-tariff | Submitted by: Samuel Munyaneza, UNCTAD (samuel.munyaneza@unctad.org)</v>
      </c>
    </row>
    <row r="423" spans="1:31" hidden="1" x14ac:dyDescent="0.45">
      <c r="A423" s="17"/>
      <c r="B423" s="17" t="str">
        <f t="shared" si="34"/>
        <v>10.a.1Data</v>
      </c>
      <c r="C423" s="14" t="s">
        <v>57</v>
      </c>
      <c r="D423" s="14">
        <v>10</v>
      </c>
      <c r="E423" s="14" t="s">
        <v>1157</v>
      </c>
      <c r="F423" s="19" t="s">
        <v>9</v>
      </c>
      <c r="G423" s="104" t="s">
        <v>1158</v>
      </c>
      <c r="H423" s="104" t="s">
        <v>68</v>
      </c>
      <c r="I423" s="105" t="s">
        <v>786</v>
      </c>
      <c r="J423" s="106" t="s">
        <v>851</v>
      </c>
      <c r="K423" s="107">
        <v>44242</v>
      </c>
      <c r="L423" s="105" t="s">
        <v>1159</v>
      </c>
      <c r="M423" s="108"/>
      <c r="N423" s="109"/>
      <c r="O423" s="109"/>
      <c r="P423" s="121"/>
      <c r="Q423" s="121"/>
      <c r="R423" s="20" t="str">
        <f>IF(ISBLANK(K423), "", CONCATENATE(LOWER(LEFT('Log table'!I423,1)),"_",C423,"_",T423,"_", TEXT(K423,"yyyy"),".",TEXT(K423,"mm"),".",TEXT(K423,"dd"),IF(OR(LEFT('Log table'!I423,1)="S",LEFT('Log table'!I423,1)="M"), ".docx", ".xlsx")))</f>
        <v>d_10.a.1_UNCTAD_2021.02.15.xlsx</v>
      </c>
      <c r="S423" s="20" t="str">
        <f t="shared" si="36"/>
        <v>Samuel Munyaneza</v>
      </c>
      <c r="T423" s="20" t="str">
        <f t="shared" si="37"/>
        <v>UNCTAD</v>
      </c>
      <c r="V423" s="16">
        <f t="shared" si="35"/>
        <v>196</v>
      </c>
      <c r="AE423" s="16" t="str">
        <f t="shared" si="33"/>
        <v>10.a.1 Proportion of tariff lines applied to imports from least developed countries and developing countries with zero-tariff | Submitted by: Samuel Munyaneza, UNCTAD (samuel.munyaneza@unctad.org)</v>
      </c>
    </row>
    <row r="424" spans="1:31" hidden="1" x14ac:dyDescent="0.45">
      <c r="A424" s="17"/>
      <c r="B424" s="17" t="str">
        <f t="shared" si="34"/>
        <v>10.b.1Storyline</v>
      </c>
      <c r="C424" s="14" t="s">
        <v>61</v>
      </c>
      <c r="D424" s="14">
        <v>10</v>
      </c>
      <c r="E424" s="14" t="s">
        <v>1160</v>
      </c>
      <c r="F424" s="19" t="s">
        <v>62</v>
      </c>
      <c r="G424" s="104" t="s">
        <v>818</v>
      </c>
      <c r="H424" s="104" t="s">
        <v>68</v>
      </c>
      <c r="I424" s="105" t="s">
        <v>782</v>
      </c>
      <c r="J424" s="106" t="s">
        <v>819</v>
      </c>
      <c r="K424" s="107">
        <v>44313</v>
      </c>
      <c r="L424" s="105" t="s">
        <v>64</v>
      </c>
      <c r="M424" s="108" t="s">
        <v>812</v>
      </c>
      <c r="N424" s="109"/>
      <c r="O424" s="109"/>
      <c r="P424" s="121"/>
      <c r="Q424" s="121"/>
      <c r="R424" s="20" t="str">
        <f>IF(ISBLANK(K424), "", CONCATENATE(LOWER(LEFT('Log table'!I424,1)),"_",C424,"_",T424,"_", TEXT(K424,"yyyy"),".",TEXT(K424,"mm"),".",TEXT(K424,"dd"),IF(OR(LEFT('Log table'!I424,1)="S",LEFT('Log table'!I424,1)="M"), ".docx", ".xlsx")))</f>
        <v>s_10.b.1_OECD_2021.04.27.docx</v>
      </c>
      <c r="S424" s="20" t="str">
        <f t="shared" si="36"/>
        <v>Yasmin Ahmad</v>
      </c>
      <c r="T424" s="20" t="str">
        <f t="shared" si="37"/>
        <v>OECD</v>
      </c>
      <c r="V424" s="16">
        <f t="shared" si="35"/>
        <v>267</v>
      </c>
      <c r="AE424" s="16" t="str">
        <f t="shared" si="33"/>
        <v>10.b.1 Total resource flows for development, by recipient and donor countries and type of flow (e.g. official development assistance, foreign direct investment and other flows) | Submitted by: Yasmin Ahmad, OECD (Yasmin.AHMAD@oecd.org)
Note: no chart in the storyline</v>
      </c>
    </row>
    <row r="425" spans="1:31" hidden="1" x14ac:dyDescent="0.45">
      <c r="A425" s="17"/>
      <c r="B425" s="17" t="str">
        <f t="shared" si="34"/>
        <v>10.b.1Chart</v>
      </c>
      <c r="C425" s="14" t="s">
        <v>61</v>
      </c>
      <c r="D425" s="14">
        <v>10</v>
      </c>
      <c r="E425" s="14" t="s">
        <v>1160</v>
      </c>
      <c r="F425" s="19" t="s">
        <v>62</v>
      </c>
      <c r="G425" s="104" t="s">
        <v>818</v>
      </c>
      <c r="H425" s="104" t="s">
        <v>68</v>
      </c>
      <c r="I425" s="105" t="s">
        <v>785</v>
      </c>
      <c r="J425" s="106"/>
      <c r="K425" s="107"/>
      <c r="L425" s="105"/>
      <c r="M425" s="108"/>
      <c r="N425" s="109"/>
      <c r="O425" s="109"/>
      <c r="P425" s="121"/>
      <c r="Q425" s="121"/>
      <c r="R425" s="20" t="str">
        <f>IF(ISBLANK(K425), "", CONCATENATE(LOWER(LEFT('Log table'!I425,1)),"_",C425,"_",T425,"_", TEXT(K425,"yyyy"),".",TEXT(K425,"mm"),".",TEXT(K425,"dd"),IF(OR(LEFT('Log table'!I425,1)="S",LEFT('Log table'!I425,1)="M"), ".docx", ".xlsx")))</f>
        <v/>
      </c>
      <c r="S425" s="20" t="str">
        <f t="shared" si="36"/>
        <v/>
      </c>
      <c r="T425" s="20" t="str">
        <f t="shared" si="37"/>
        <v/>
      </c>
      <c r="V425" s="16">
        <f t="shared" si="35"/>
        <v>195</v>
      </c>
      <c r="AE425" s="16" t="str">
        <f t="shared" si="33"/>
        <v>10.b.1 Total resource flows for development, by recipient and donor countries and type of flow (e.g. official development assistance, foreign direct investment and other flows)
Note: to follow up</v>
      </c>
    </row>
    <row r="426" spans="1:31" hidden="1" x14ac:dyDescent="0.45">
      <c r="A426" s="17"/>
      <c r="B426" s="17" t="str">
        <f t="shared" si="34"/>
        <v>10.b.1Data</v>
      </c>
      <c r="C426" s="14" t="s">
        <v>61</v>
      </c>
      <c r="D426" s="14">
        <v>10</v>
      </c>
      <c r="E426" s="14" t="s">
        <v>1160</v>
      </c>
      <c r="F426" s="19" t="s">
        <v>62</v>
      </c>
      <c r="G426" s="104" t="s">
        <v>818</v>
      </c>
      <c r="H426" s="104" t="s">
        <v>68</v>
      </c>
      <c r="I426" s="105" t="s">
        <v>786</v>
      </c>
      <c r="J426" s="106" t="s">
        <v>819</v>
      </c>
      <c r="K426" s="107">
        <v>44313</v>
      </c>
      <c r="L426" s="105" t="s">
        <v>64</v>
      </c>
      <c r="M426" s="108" t="s">
        <v>3434</v>
      </c>
      <c r="N426" s="109"/>
      <c r="O426" s="109"/>
      <c r="P426" s="121"/>
      <c r="Q426" s="121"/>
      <c r="R426" s="20" t="str">
        <f>IF(ISBLANK(K426), "", CONCATENATE(LOWER(LEFT('Log table'!I426,1)),"_",C426,"_",T426,"_", TEXT(K426,"yyyy"),".",TEXT(K426,"mm"),".",TEXT(K426,"dd"),IF(OR(LEFT('Log table'!I426,1)="S",LEFT('Log table'!I426,1)="M"), ".docx", ".xlsx")))</f>
        <v>d_10.b.1_OECD_2021.04.27.xlsx</v>
      </c>
      <c r="S426" s="20" t="str">
        <f t="shared" si="36"/>
        <v>Yasmin Ahmad</v>
      </c>
      <c r="T426" s="20" t="str">
        <f t="shared" si="37"/>
        <v>OECD</v>
      </c>
      <c r="V426" s="16">
        <f t="shared" si="35"/>
        <v>264</v>
      </c>
      <c r="AE426" s="16" t="str">
        <f t="shared" si="33"/>
        <v>10.b.1 Total resource flows for development, by recipient and donor countries and type of flow (e.g. official development assistance, foreign direct investment and other flows) | Submitted by: Yasmin Ahmad, OECD (Yasmin.AHMAD@oecd.org)
Note: no data yet as of 3/25</v>
      </c>
    </row>
    <row r="427" spans="1:31" hidden="1" x14ac:dyDescent="0.45">
      <c r="A427" s="17"/>
      <c r="B427" s="17" t="str">
        <f t="shared" si="34"/>
        <v>10.c.1Storyline</v>
      </c>
      <c r="C427" s="14" t="s">
        <v>159</v>
      </c>
      <c r="D427" s="14">
        <v>10</v>
      </c>
      <c r="E427" s="14" t="s">
        <v>1161</v>
      </c>
      <c r="F427" s="19" t="s">
        <v>9</v>
      </c>
      <c r="G427" s="104" t="s">
        <v>780</v>
      </c>
      <c r="H427" s="104" t="s">
        <v>68</v>
      </c>
      <c r="I427" s="105" t="s">
        <v>782</v>
      </c>
      <c r="J427" s="106" t="s">
        <v>787</v>
      </c>
      <c r="K427" s="107">
        <v>44264</v>
      </c>
      <c r="L427" s="105" t="s">
        <v>1162</v>
      </c>
      <c r="M427" s="108"/>
      <c r="N427" s="109"/>
      <c r="O427" s="109"/>
      <c r="P427" s="121"/>
      <c r="Q427" s="121"/>
      <c r="R427" s="20" t="str">
        <f>IF(ISBLANK(K427), "", CONCATENATE(LOWER(LEFT('Log table'!I427,1)),"_",C427,"_",T427,"_", TEXT(K427,"yyyy"),".",TEXT(K427,"mm"),".",TEXT(K427,"dd"),IF(OR(LEFT('Log table'!I427,1)="S",LEFT('Log table'!I427,1)="M"), ".docx", ".xlsx")))</f>
        <v>s_10.c.1_World Bank_2021.03.09.docx</v>
      </c>
      <c r="S427" s="20" t="str">
        <f t="shared" si="36"/>
        <v>Umar Serajuddin</v>
      </c>
      <c r="T427" s="20" t="str">
        <f t="shared" si="37"/>
        <v>World Bank</v>
      </c>
      <c r="V427" s="16">
        <f t="shared" si="35"/>
        <v>134</v>
      </c>
      <c r="AE427" s="16" t="str">
        <f t="shared" si="33"/>
        <v>10.c.1 Remittance costs as a proportion of the amount remitted | Submitted by: Umar Serajuddin, World Bank (userajuddin@worldbank.org)</v>
      </c>
    </row>
    <row r="428" spans="1:31" hidden="1" x14ac:dyDescent="0.45">
      <c r="A428" s="17"/>
      <c r="B428" s="17" t="str">
        <f t="shared" si="34"/>
        <v>10.c.1Chart</v>
      </c>
      <c r="C428" s="14" t="s">
        <v>159</v>
      </c>
      <c r="D428" s="14">
        <v>10</v>
      </c>
      <c r="E428" s="14" t="s">
        <v>1161</v>
      </c>
      <c r="F428" s="19" t="s">
        <v>9</v>
      </c>
      <c r="G428" s="104" t="s">
        <v>780</v>
      </c>
      <c r="H428" s="104" t="s">
        <v>68</v>
      </c>
      <c r="I428" s="105" t="s">
        <v>785</v>
      </c>
      <c r="J428" s="106"/>
      <c r="K428" s="107"/>
      <c r="L428" s="105"/>
      <c r="M428" s="108"/>
      <c r="N428" s="109"/>
      <c r="O428" s="109"/>
      <c r="P428" s="121"/>
      <c r="Q428" s="121"/>
      <c r="R428" s="20" t="str">
        <f>IF(ISBLANK(K428), "", CONCATENATE(LOWER(LEFT('Log table'!I428,1)),"_",C428,"_",T428,"_", TEXT(K428,"yyyy"),".",TEXT(K428,"mm"),".",TEXT(K428,"dd"),IF(OR(LEFT('Log table'!I428,1)="S",LEFT('Log table'!I428,1)="M"), ".docx", ".xlsx")))</f>
        <v/>
      </c>
      <c r="S428" s="20" t="str">
        <f t="shared" si="36"/>
        <v/>
      </c>
      <c r="T428" s="20" t="str">
        <f t="shared" si="37"/>
        <v/>
      </c>
      <c r="V428" s="16">
        <f t="shared" si="35"/>
        <v>81</v>
      </c>
      <c r="AE428" s="16" t="str">
        <f t="shared" si="33"/>
        <v>10.c.1 Remittance costs as a proportion of the amount remitted
Note: to follow up</v>
      </c>
    </row>
    <row r="429" spans="1:31" hidden="1" x14ac:dyDescent="0.45">
      <c r="A429" s="17"/>
      <c r="B429" s="17" t="str">
        <f t="shared" si="34"/>
        <v>10.c.1Data</v>
      </c>
      <c r="C429" s="14" t="s">
        <v>159</v>
      </c>
      <c r="D429" s="14">
        <v>10</v>
      </c>
      <c r="E429" s="14" t="s">
        <v>1161</v>
      </c>
      <c r="F429" s="19" t="s">
        <v>9</v>
      </c>
      <c r="G429" s="104" t="s">
        <v>780</v>
      </c>
      <c r="H429" s="104" t="s">
        <v>68</v>
      </c>
      <c r="I429" s="105" t="s">
        <v>786</v>
      </c>
      <c r="J429" s="106"/>
      <c r="K429" s="107"/>
      <c r="L429" s="105"/>
      <c r="M429" s="108" t="s">
        <v>3434</v>
      </c>
      <c r="N429" s="109"/>
      <c r="O429" s="109"/>
      <c r="P429" s="121"/>
      <c r="Q429" s="121"/>
      <c r="R429" s="20" t="str">
        <f>IF(ISBLANK(K429), "", CONCATENATE(LOWER(LEFT('Log table'!I429,1)),"_",C429,"_",T429,"_", TEXT(K429,"yyyy"),".",TEXT(K429,"mm"),".",TEXT(K429,"dd"),IF(OR(LEFT('Log table'!I429,1)="S",LEFT('Log table'!I429,1)="M"), ".docx", ".xlsx")))</f>
        <v/>
      </c>
      <c r="S429" s="20" t="str">
        <f t="shared" si="36"/>
        <v/>
      </c>
      <c r="T429" s="20" t="str">
        <f t="shared" si="37"/>
        <v/>
      </c>
      <c r="V429" s="16">
        <f t="shared" si="35"/>
        <v>91</v>
      </c>
      <c r="AE429" s="16" t="str">
        <f t="shared" si="33"/>
        <v>10.c.1 Remittance costs as a proportion of the amount remitted
Note: no data yet as of 3/25</v>
      </c>
    </row>
    <row r="430" spans="1:31" hidden="1" x14ac:dyDescent="0.45">
      <c r="A430" s="17"/>
      <c r="B430" s="17" t="str">
        <f t="shared" si="34"/>
        <v>11.1.1Storyline</v>
      </c>
      <c r="C430" s="14" t="s">
        <v>65</v>
      </c>
      <c r="D430" s="14">
        <v>11</v>
      </c>
      <c r="E430" s="14" t="s">
        <v>1163</v>
      </c>
      <c r="F430" s="19" t="s">
        <v>9</v>
      </c>
      <c r="G430" s="104" t="s">
        <v>799</v>
      </c>
      <c r="H430" s="104" t="s">
        <v>814</v>
      </c>
      <c r="I430" s="105" t="s">
        <v>782</v>
      </c>
      <c r="J430" s="106" t="s">
        <v>1164</v>
      </c>
      <c r="K430" s="107">
        <v>44271</v>
      </c>
      <c r="L430" s="105" t="s">
        <v>67</v>
      </c>
      <c r="M430" s="108" t="s">
        <v>1165</v>
      </c>
      <c r="N430" s="109"/>
      <c r="O430" s="109"/>
      <c r="P430" s="121"/>
      <c r="Q430" s="121"/>
      <c r="R430" s="20" t="str">
        <f>IF(ISBLANK(K430), "", CONCATENATE(LOWER(LEFT('Log table'!I430,1)),"_",C430,"_",T430,"_", TEXT(K430,"yyyy"),".",TEXT(K430,"mm"),".",TEXT(K430,"dd"),IF(OR(LEFT('Log table'!I430,1)="S",LEFT('Log table'!I430,1)="M"), ".docx", ".xlsx")))</f>
        <v>s_11.1.1_UN-Habitat_2021.03.16.docx</v>
      </c>
      <c r="S430" s="20" t="str">
        <f t="shared" si="36"/>
        <v>Robert Ndugwa</v>
      </c>
      <c r="T430" s="20" t="str">
        <f t="shared" si="37"/>
        <v>UN-Habitat</v>
      </c>
      <c r="V430" s="16">
        <f t="shared" si="35"/>
        <v>259</v>
      </c>
      <c r="AE430" s="16" t="str">
        <f t="shared" si="33"/>
        <v>11.1.1 Proportion of urban population living in slums, informal settlements or inadequate housing | Submitted by: Robert Ndugwa, UN-Habitat (robert.ndugwa@un.org)
Note: 2020 was a challenging year, so we have not had plenty of new data updates from countries.</v>
      </c>
    </row>
    <row r="431" spans="1:31" hidden="1" x14ac:dyDescent="0.45">
      <c r="A431" s="17"/>
      <c r="B431" s="17" t="str">
        <f t="shared" si="34"/>
        <v>11.1.1Chart</v>
      </c>
      <c r="C431" s="14" t="s">
        <v>65</v>
      </c>
      <c r="D431" s="14">
        <v>11</v>
      </c>
      <c r="E431" s="14" t="s">
        <v>1163</v>
      </c>
      <c r="F431" s="19" t="s">
        <v>9</v>
      </c>
      <c r="G431" s="104" t="s">
        <v>799</v>
      </c>
      <c r="H431" s="104" t="s">
        <v>814</v>
      </c>
      <c r="I431" s="105" t="s">
        <v>785</v>
      </c>
      <c r="J431" s="106" t="s">
        <v>1164</v>
      </c>
      <c r="K431" s="107">
        <v>44271</v>
      </c>
      <c r="L431" s="105" t="s">
        <v>67</v>
      </c>
      <c r="M431" s="108"/>
      <c r="N431" s="109"/>
      <c r="O431" s="109"/>
      <c r="P431" s="121"/>
      <c r="Q431" s="121"/>
      <c r="R431" s="20" t="str">
        <f>IF(ISBLANK(K431), "", CONCATENATE(LOWER(LEFT('Log table'!I431,1)),"_",C431,"_",T431,"_", TEXT(K431,"yyyy"),".",TEXT(K431,"mm"),".",TEXT(K431,"dd"),IF(OR(LEFT('Log table'!I431,1)="S",LEFT('Log table'!I431,1)="M"), ".docx", ".xlsx")))</f>
        <v>c_11.1.1_UN-Habitat_2021.03.16.xlsx</v>
      </c>
      <c r="S431" s="20" t="str">
        <f t="shared" si="36"/>
        <v>Robert Ndugwa</v>
      </c>
      <c r="T431" s="20" t="str">
        <f t="shared" si="37"/>
        <v>UN-Habitat</v>
      </c>
      <c r="V431" s="16">
        <f t="shared" si="35"/>
        <v>162</v>
      </c>
      <c r="AE431" s="16" t="str">
        <f t="shared" si="33"/>
        <v>11.1.1 Proportion of urban population living in slums, informal settlements or inadequate housing | Submitted by: Robert Ndugwa, UN-Habitat (robert.ndugwa@un.org)</v>
      </c>
    </row>
    <row r="432" spans="1:31" hidden="1" x14ac:dyDescent="0.45">
      <c r="A432" s="17"/>
      <c r="B432" s="17" t="str">
        <f t="shared" si="34"/>
        <v>11.1.1Data</v>
      </c>
      <c r="C432" s="14" t="s">
        <v>65</v>
      </c>
      <c r="D432" s="14">
        <v>11</v>
      </c>
      <c r="E432" s="14" t="s">
        <v>1163</v>
      </c>
      <c r="F432" s="19" t="s">
        <v>9</v>
      </c>
      <c r="G432" s="104" t="s">
        <v>799</v>
      </c>
      <c r="H432" s="104" t="s">
        <v>814</v>
      </c>
      <c r="I432" s="105" t="s">
        <v>786</v>
      </c>
      <c r="J432" s="106"/>
      <c r="K432" s="107"/>
      <c r="L432" s="105"/>
      <c r="M432" s="108" t="s">
        <v>3434</v>
      </c>
      <c r="N432" s="109"/>
      <c r="O432" s="109"/>
      <c r="P432" s="121"/>
      <c r="Q432" s="121"/>
      <c r="R432" s="20" t="str">
        <f>IF(ISBLANK(K432), "", CONCATENATE(LOWER(LEFT('Log table'!I432,1)),"_",C432,"_",T432,"_", TEXT(K432,"yyyy"),".",TEXT(K432,"mm"),".",TEXT(K432,"dd"),IF(OR(LEFT('Log table'!I432,1)="S",LEFT('Log table'!I432,1)="M"), ".docx", ".xlsx")))</f>
        <v/>
      </c>
      <c r="S432" s="20" t="str">
        <f t="shared" si="36"/>
        <v/>
      </c>
      <c r="T432" s="20" t="str">
        <f t="shared" si="37"/>
        <v/>
      </c>
      <c r="V432" s="16">
        <f t="shared" si="35"/>
        <v>126</v>
      </c>
      <c r="AE432" s="16" t="str">
        <f t="shared" ref="AE432:AE495" si="38">E432&amp;IF(ISBLANK(K432), CHAR(10)&amp;"Note: "&amp;IF(ISBLANK(M432), "to follow up", M432), " | Submitted by: "&amp;S432&amp;", "&amp;T432&amp;" ("&amp;J432&amp;")"&amp;IF(ISBLANK(M432),"", CHAR(10)&amp;"Note: "&amp;M432))</f>
        <v>11.1.1 Proportion of urban population living in slums, informal settlements or inadequate housing
Note: no data yet as of 3/25</v>
      </c>
    </row>
    <row r="433" spans="1:31" hidden="1" x14ac:dyDescent="0.45">
      <c r="A433" s="17"/>
      <c r="B433" s="17" t="str">
        <f t="shared" si="34"/>
        <v>11.2.1Storyline</v>
      </c>
      <c r="C433" s="14" t="s">
        <v>167</v>
      </c>
      <c r="D433" s="14">
        <v>11</v>
      </c>
      <c r="E433" s="14" t="s">
        <v>1166</v>
      </c>
      <c r="F433" s="19" t="s">
        <v>17</v>
      </c>
      <c r="G433" s="104" t="s">
        <v>799</v>
      </c>
      <c r="H433" s="104" t="s">
        <v>1167</v>
      </c>
      <c r="I433" s="105" t="s">
        <v>782</v>
      </c>
      <c r="J433" s="106" t="s">
        <v>1164</v>
      </c>
      <c r="K433" s="107">
        <v>44271</v>
      </c>
      <c r="L433" s="105" t="s">
        <v>169</v>
      </c>
      <c r="M433" s="108" t="s">
        <v>1165</v>
      </c>
      <c r="N433" s="109"/>
      <c r="O433" s="109"/>
      <c r="P433" s="121"/>
      <c r="Q433" s="121"/>
      <c r="R433" s="20" t="str">
        <f>IF(ISBLANK(K433), "", CONCATENATE(LOWER(LEFT('Log table'!I433,1)),"_",C433,"_",T433,"_", TEXT(K433,"yyyy"),".",TEXT(K433,"mm"),".",TEXT(K433,"dd"),IF(OR(LEFT('Log table'!I433,1)="S",LEFT('Log table'!I433,1)="M"), ".docx", ".xlsx")))</f>
        <v>s_11.2.1_UN-Habitat_2021.03.16.docx</v>
      </c>
      <c r="S433" s="20" t="str">
        <f t="shared" si="36"/>
        <v>Robert Ndugwa</v>
      </c>
      <c r="T433" s="20" t="str">
        <f t="shared" si="37"/>
        <v>UN-Habitat</v>
      </c>
      <c r="V433" s="16">
        <f t="shared" si="35"/>
        <v>283</v>
      </c>
      <c r="AE433" s="16" t="str">
        <f t="shared" si="38"/>
        <v>11.2.1 Proportion of population that has convenient access to public transport, by sex, age and persons with disabilities | Submitted by: Robert Ndugwa, UN-Habitat (robert.ndugwa@un.org)
Note: 2020 was a challenging year, so we have not had plenty of new data updates from countries.</v>
      </c>
    </row>
    <row r="434" spans="1:31" hidden="1" x14ac:dyDescent="0.45">
      <c r="A434" s="17"/>
      <c r="B434" s="17" t="str">
        <f t="shared" si="34"/>
        <v>11.2.1Chart</v>
      </c>
      <c r="C434" s="14" t="s">
        <v>167</v>
      </c>
      <c r="D434" s="14">
        <v>11</v>
      </c>
      <c r="E434" s="14" t="s">
        <v>1166</v>
      </c>
      <c r="F434" s="19" t="s">
        <v>17</v>
      </c>
      <c r="G434" s="104" t="s">
        <v>799</v>
      </c>
      <c r="H434" s="104" t="s">
        <v>1167</v>
      </c>
      <c r="I434" s="105" t="s">
        <v>785</v>
      </c>
      <c r="J434" s="106" t="s">
        <v>1164</v>
      </c>
      <c r="K434" s="107">
        <v>44271</v>
      </c>
      <c r="L434" s="105" t="s">
        <v>169</v>
      </c>
      <c r="M434" s="108"/>
      <c r="N434" s="109"/>
      <c r="O434" s="109"/>
      <c r="P434" s="121"/>
      <c r="Q434" s="121"/>
      <c r="R434" s="20" t="str">
        <f>IF(ISBLANK(K434), "", CONCATENATE(LOWER(LEFT('Log table'!I434,1)),"_",C434,"_",T434,"_", TEXT(K434,"yyyy"),".",TEXT(K434,"mm"),".",TEXT(K434,"dd"),IF(OR(LEFT('Log table'!I434,1)="S",LEFT('Log table'!I434,1)="M"), ".docx", ".xlsx")))</f>
        <v>c_11.2.1_UN-Habitat_2021.03.16.xlsx</v>
      </c>
      <c r="S434" s="20" t="str">
        <f t="shared" si="36"/>
        <v>Robert Ndugwa</v>
      </c>
      <c r="T434" s="20" t="str">
        <f t="shared" si="37"/>
        <v>UN-Habitat</v>
      </c>
      <c r="V434" s="16">
        <f t="shared" si="35"/>
        <v>186</v>
      </c>
      <c r="AE434" s="16" t="str">
        <f t="shared" si="38"/>
        <v>11.2.1 Proportion of population that has convenient access to public transport, by sex, age and persons with disabilities | Submitted by: Robert Ndugwa, UN-Habitat (robert.ndugwa@un.org)</v>
      </c>
    </row>
    <row r="435" spans="1:31" hidden="1" x14ac:dyDescent="0.45">
      <c r="A435" s="17"/>
      <c r="B435" s="17" t="str">
        <f t="shared" si="34"/>
        <v>11.2.1Data</v>
      </c>
      <c r="C435" s="14" t="s">
        <v>167</v>
      </c>
      <c r="D435" s="14">
        <v>11</v>
      </c>
      <c r="E435" s="14" t="s">
        <v>1166</v>
      </c>
      <c r="F435" s="19" t="s">
        <v>17</v>
      </c>
      <c r="G435" s="104" t="s">
        <v>799</v>
      </c>
      <c r="H435" s="104" t="s">
        <v>1167</v>
      </c>
      <c r="I435" s="105" t="s">
        <v>786</v>
      </c>
      <c r="J435" s="106"/>
      <c r="K435" s="107"/>
      <c r="L435" s="105"/>
      <c r="M435" s="108" t="s">
        <v>3434</v>
      </c>
      <c r="N435" s="109"/>
      <c r="O435" s="109"/>
      <c r="P435" s="121"/>
      <c r="Q435" s="121"/>
      <c r="R435" s="20" t="str">
        <f>IF(ISBLANK(K435), "", CONCATENATE(LOWER(LEFT('Log table'!I435,1)),"_",C435,"_",T435,"_", TEXT(K435,"yyyy"),".",TEXT(K435,"mm"),".",TEXT(K435,"dd"),IF(OR(LEFT('Log table'!I435,1)="S",LEFT('Log table'!I435,1)="M"), ".docx", ".xlsx")))</f>
        <v/>
      </c>
      <c r="S435" s="20" t="str">
        <f t="shared" si="36"/>
        <v/>
      </c>
      <c r="T435" s="20" t="str">
        <f t="shared" si="37"/>
        <v/>
      </c>
      <c r="V435" s="16">
        <f t="shared" si="35"/>
        <v>150</v>
      </c>
      <c r="AE435" s="16" t="str">
        <f t="shared" si="38"/>
        <v>11.2.1 Proportion of population that has convenient access to public transport, by sex, age and persons with disabilities
Note: no data yet as of 3/25</v>
      </c>
    </row>
    <row r="436" spans="1:31" hidden="1" x14ac:dyDescent="0.45">
      <c r="A436" s="17"/>
      <c r="B436" s="17" t="str">
        <f t="shared" si="34"/>
        <v>11.3.1Storyline</v>
      </c>
      <c r="C436" s="14" t="s">
        <v>175</v>
      </c>
      <c r="D436" s="14">
        <v>11</v>
      </c>
      <c r="E436" s="14" t="s">
        <v>1168</v>
      </c>
      <c r="F436" s="19" t="s">
        <v>17</v>
      </c>
      <c r="G436" s="104" t="s">
        <v>799</v>
      </c>
      <c r="H436" s="104" t="s">
        <v>814</v>
      </c>
      <c r="I436" s="105" t="s">
        <v>782</v>
      </c>
      <c r="J436" s="106"/>
      <c r="K436" s="107"/>
      <c r="L436" s="105"/>
      <c r="M436" s="108" t="s">
        <v>3453</v>
      </c>
      <c r="N436" s="109"/>
      <c r="O436" s="109"/>
      <c r="P436" s="121"/>
      <c r="Q436" s="121"/>
      <c r="R436" s="20" t="str">
        <f>IF(ISBLANK(K436), "", CONCATENATE(LOWER(LEFT('Log table'!I436,1)),"_",C436,"_",T436,"_", TEXT(K436,"yyyy"),".",TEXT(K436,"mm"),".",TEXT(K436,"dd"),IF(OR(LEFT('Log table'!I436,1)="S",LEFT('Log table'!I436,1)="M"), ".docx", ".xlsx")))</f>
        <v/>
      </c>
      <c r="S436" s="20" t="str">
        <f t="shared" si="36"/>
        <v/>
      </c>
      <c r="T436" s="20" t="str">
        <f t="shared" si="37"/>
        <v/>
      </c>
      <c r="V436" s="16">
        <f t="shared" si="35"/>
        <v>258</v>
      </c>
      <c r="AE436" s="16" t="str">
        <f t="shared" si="38"/>
        <v>11.3.1 Ratio of land consumption rate to population growth rate
Note: the data came in late so we plan not to submit reports for this year. But this could be ready by late April and we can consider this for the online reporting instead. (delay to late April)</v>
      </c>
    </row>
    <row r="437" spans="1:31" hidden="1" x14ac:dyDescent="0.45">
      <c r="A437" s="17"/>
      <c r="B437" s="17" t="str">
        <f t="shared" si="34"/>
        <v>11.3.1Chart</v>
      </c>
      <c r="C437" s="14" t="s">
        <v>175</v>
      </c>
      <c r="D437" s="14">
        <v>11</v>
      </c>
      <c r="E437" s="14" t="s">
        <v>1168</v>
      </c>
      <c r="F437" s="19" t="s">
        <v>17</v>
      </c>
      <c r="G437" s="104" t="s">
        <v>799</v>
      </c>
      <c r="H437" s="104" t="s">
        <v>814</v>
      </c>
      <c r="I437" s="105" t="s">
        <v>785</v>
      </c>
      <c r="J437" s="106"/>
      <c r="K437" s="107"/>
      <c r="L437" s="105"/>
      <c r="M437" s="108"/>
      <c r="N437" s="109"/>
      <c r="O437" s="109"/>
      <c r="P437" s="121"/>
      <c r="Q437" s="121"/>
      <c r="R437" s="20" t="str">
        <f>IF(ISBLANK(K437), "", CONCATENATE(LOWER(LEFT('Log table'!I437,1)),"_",C437,"_",T437,"_", TEXT(K437,"yyyy"),".",TEXT(K437,"mm"),".",TEXT(K437,"dd"),IF(OR(LEFT('Log table'!I437,1)="S",LEFT('Log table'!I437,1)="M"), ".docx", ".xlsx")))</f>
        <v/>
      </c>
      <c r="S437" s="20" t="str">
        <f t="shared" si="36"/>
        <v/>
      </c>
      <c r="T437" s="20" t="str">
        <f t="shared" si="37"/>
        <v/>
      </c>
      <c r="V437" s="16">
        <f t="shared" si="35"/>
        <v>82</v>
      </c>
      <c r="AE437" s="16" t="str">
        <f t="shared" si="38"/>
        <v>11.3.1 Ratio of land consumption rate to population growth rate
Note: to follow up</v>
      </c>
    </row>
    <row r="438" spans="1:31" hidden="1" x14ac:dyDescent="0.45">
      <c r="A438" s="17"/>
      <c r="B438" s="17" t="str">
        <f t="shared" si="34"/>
        <v>11.3.1Data</v>
      </c>
      <c r="C438" s="14" t="s">
        <v>175</v>
      </c>
      <c r="D438" s="14">
        <v>11</v>
      </c>
      <c r="E438" s="14" t="s">
        <v>1168</v>
      </c>
      <c r="F438" s="19" t="s">
        <v>17</v>
      </c>
      <c r="G438" s="104" t="s">
        <v>799</v>
      </c>
      <c r="H438" s="104" t="s">
        <v>814</v>
      </c>
      <c r="I438" s="105" t="s">
        <v>786</v>
      </c>
      <c r="J438" s="106"/>
      <c r="K438" s="107"/>
      <c r="L438" s="105"/>
      <c r="M438" s="108" t="s">
        <v>3434</v>
      </c>
      <c r="N438" s="109"/>
      <c r="O438" s="109"/>
      <c r="P438" s="121"/>
      <c r="Q438" s="121"/>
      <c r="R438" s="20" t="str">
        <f>IF(ISBLANK(K438), "", CONCATENATE(LOWER(LEFT('Log table'!I438,1)),"_",C438,"_",T438,"_", TEXT(K438,"yyyy"),".",TEXT(K438,"mm"),".",TEXT(K438,"dd"),IF(OR(LEFT('Log table'!I438,1)="S",LEFT('Log table'!I438,1)="M"), ".docx", ".xlsx")))</f>
        <v/>
      </c>
      <c r="S438" s="20" t="str">
        <f t="shared" si="36"/>
        <v/>
      </c>
      <c r="T438" s="20" t="str">
        <f t="shared" si="37"/>
        <v/>
      </c>
      <c r="V438" s="16">
        <f t="shared" si="35"/>
        <v>92</v>
      </c>
      <c r="AE438" s="16" t="str">
        <f t="shared" si="38"/>
        <v>11.3.1 Ratio of land consumption rate to population growth rate
Note: no data yet as of 3/25</v>
      </c>
    </row>
    <row r="439" spans="1:31" hidden="1" x14ac:dyDescent="0.45">
      <c r="A439" s="17"/>
      <c r="B439" s="17" t="str">
        <f t="shared" si="34"/>
        <v>11.3.2Storyline</v>
      </c>
      <c r="C439" s="14" t="s">
        <v>183</v>
      </c>
      <c r="D439" s="14">
        <v>11</v>
      </c>
      <c r="E439" s="14" t="s">
        <v>1169</v>
      </c>
      <c r="F439" s="19" t="s">
        <v>17</v>
      </c>
      <c r="G439" s="104" t="s">
        <v>799</v>
      </c>
      <c r="H439" s="104" t="s">
        <v>68</v>
      </c>
      <c r="I439" s="105" t="s">
        <v>782</v>
      </c>
      <c r="J439" s="106"/>
      <c r="K439" s="107"/>
      <c r="L439" s="105"/>
      <c r="M439" s="108" t="s">
        <v>3456</v>
      </c>
      <c r="N439" s="109"/>
      <c r="O439" s="109"/>
      <c r="P439" s="121"/>
      <c r="Q439" s="121"/>
      <c r="R439" s="20" t="str">
        <f>IF(ISBLANK(K439), "", CONCATENATE(LOWER(LEFT('Log table'!I439,1)),"_",C439,"_",T439,"_", TEXT(K439,"yyyy"),".",TEXT(K439,"mm"),".",TEXT(K439,"dd"),IF(OR(LEFT('Log table'!I439,1)="S",LEFT('Log table'!I439,1)="M"), ".docx", ".xlsx")))</f>
        <v/>
      </c>
      <c r="S439" s="20" t="str">
        <f t="shared" si="36"/>
        <v/>
      </c>
      <c r="T439" s="20" t="str">
        <f t="shared" si="37"/>
        <v/>
      </c>
      <c r="V439" s="16">
        <f t="shared" si="35"/>
        <v>274</v>
      </c>
      <c r="AE439" s="16" t="str">
        <f t="shared" si="38"/>
        <v>11.3.2 Proportion of cities with a direct participation structure of civil society in urban planning and management that operate regularly and democratically
Note: 20/3: per Robert, data for 11.3.2 showed some inconsistencies; will share later in April (delay to late April)</v>
      </c>
    </row>
    <row r="440" spans="1:31" hidden="1" x14ac:dyDescent="0.45">
      <c r="A440" s="17"/>
      <c r="B440" s="17" t="str">
        <f t="shared" si="34"/>
        <v>11.3.2Chart</v>
      </c>
      <c r="C440" s="14" t="s">
        <v>183</v>
      </c>
      <c r="D440" s="14">
        <v>11</v>
      </c>
      <c r="E440" s="14" t="s">
        <v>1169</v>
      </c>
      <c r="F440" s="19" t="s">
        <v>17</v>
      </c>
      <c r="G440" s="104" t="s">
        <v>799</v>
      </c>
      <c r="H440" s="104" t="s">
        <v>68</v>
      </c>
      <c r="I440" s="105" t="s">
        <v>785</v>
      </c>
      <c r="J440" s="106"/>
      <c r="K440" s="107"/>
      <c r="L440" s="105"/>
      <c r="M440" s="108"/>
      <c r="N440" s="109"/>
      <c r="O440" s="109"/>
      <c r="P440" s="121"/>
      <c r="Q440" s="121"/>
      <c r="R440" s="20" t="str">
        <f>IF(ISBLANK(K440), "", CONCATENATE(LOWER(LEFT('Log table'!I440,1)),"_",C440,"_",T440,"_", TEXT(K440,"yyyy"),".",TEXT(K440,"mm"),".",TEXT(K440,"dd"),IF(OR(LEFT('Log table'!I440,1)="S",LEFT('Log table'!I440,1)="M"), ".docx", ".xlsx")))</f>
        <v/>
      </c>
      <c r="S440" s="20" t="str">
        <f t="shared" si="36"/>
        <v/>
      </c>
      <c r="T440" s="20" t="str">
        <f t="shared" si="37"/>
        <v/>
      </c>
      <c r="V440" s="16">
        <f t="shared" si="35"/>
        <v>176</v>
      </c>
      <c r="AE440" s="16" t="str">
        <f t="shared" si="38"/>
        <v>11.3.2 Proportion of cities with a direct participation structure of civil society in urban planning and management that operate regularly and democratically
Note: to follow up</v>
      </c>
    </row>
    <row r="441" spans="1:31" hidden="1" x14ac:dyDescent="0.45">
      <c r="A441" s="17"/>
      <c r="B441" s="17" t="str">
        <f t="shared" si="34"/>
        <v>11.3.2Data</v>
      </c>
      <c r="C441" s="14" t="s">
        <v>183</v>
      </c>
      <c r="D441" s="14">
        <v>11</v>
      </c>
      <c r="E441" s="14" t="s">
        <v>1169</v>
      </c>
      <c r="F441" s="19" t="s">
        <v>17</v>
      </c>
      <c r="G441" s="104" t="s">
        <v>799</v>
      </c>
      <c r="H441" s="104" t="s">
        <v>68</v>
      </c>
      <c r="I441" s="105" t="s">
        <v>786</v>
      </c>
      <c r="J441" s="106"/>
      <c r="K441" s="107"/>
      <c r="L441" s="105"/>
      <c r="M441" s="108" t="s">
        <v>3434</v>
      </c>
      <c r="N441" s="109"/>
      <c r="O441" s="109"/>
      <c r="P441" s="121"/>
      <c r="Q441" s="121"/>
      <c r="R441" s="20" t="str">
        <f>IF(ISBLANK(K441), "", CONCATENATE(LOWER(LEFT('Log table'!I441,1)),"_",C441,"_",T441,"_", TEXT(K441,"yyyy"),".",TEXT(K441,"mm"),".",TEXT(K441,"dd"),IF(OR(LEFT('Log table'!I441,1)="S",LEFT('Log table'!I441,1)="M"), ".docx", ".xlsx")))</f>
        <v/>
      </c>
      <c r="S441" s="20" t="str">
        <f t="shared" si="36"/>
        <v/>
      </c>
      <c r="T441" s="20" t="str">
        <f t="shared" si="37"/>
        <v/>
      </c>
      <c r="V441" s="16">
        <f t="shared" si="35"/>
        <v>186</v>
      </c>
      <c r="AE441" s="16" t="str">
        <f t="shared" si="38"/>
        <v>11.3.2 Proportion of cities with a direct participation structure of civil society in urban planning and management that operate regularly and democratically
Note: no data yet as of 3/25</v>
      </c>
    </row>
    <row r="442" spans="1:31" hidden="1" x14ac:dyDescent="0.45">
      <c r="A442" s="17"/>
      <c r="B442" s="17" t="str">
        <f t="shared" ref="B442:B505" si="39">C442&amp;I442</f>
        <v>11.4.1Storyline</v>
      </c>
      <c r="C442" s="14" t="s">
        <v>191</v>
      </c>
      <c r="D442" s="14">
        <v>11</v>
      </c>
      <c r="E442" s="14" t="s">
        <v>1170</v>
      </c>
      <c r="F442" s="19" t="s">
        <v>17</v>
      </c>
      <c r="G442" s="104" t="s">
        <v>928</v>
      </c>
      <c r="H442" s="104" t="s">
        <v>1171</v>
      </c>
      <c r="I442" s="105" t="s">
        <v>782</v>
      </c>
      <c r="J442" s="106" t="s">
        <v>2671</v>
      </c>
      <c r="K442" s="107">
        <v>44276</v>
      </c>
      <c r="L442" s="105" t="s">
        <v>3381</v>
      </c>
      <c r="M442" s="108" t="s">
        <v>3382</v>
      </c>
      <c r="N442" s="109"/>
      <c r="O442" s="109"/>
      <c r="P442" s="121"/>
      <c r="Q442" s="121"/>
      <c r="R442" s="20" t="str">
        <f>IF(ISBLANK(K442), "", CONCATENATE(LOWER(LEFT('Log table'!I442,1)),"_",C442,"_",T442,"_", TEXT(K442,"yyyy"),".",TEXT(K442,"mm"),".",TEXT(K442,"dd"),IF(OR(LEFT('Log table'!I442,1)="S",LEFT('Log table'!I442,1)="M"), ".docx", ".xlsx")))</f>
        <v>s_11.4.1_UNESCO-UIS_2021.03.21.docx</v>
      </c>
      <c r="S442" s="20" t="str">
        <f t="shared" si="36"/>
        <v>Silvia Montoya</v>
      </c>
      <c r="T442" s="20" t="str">
        <f t="shared" si="37"/>
        <v>UNESCO-UIS</v>
      </c>
      <c r="V442" s="16">
        <f t="shared" si="35"/>
        <v>382</v>
      </c>
      <c r="AE442" s="16" t="str">
        <f t="shared" si="38"/>
        <v>11.4.1 Total per capita expenditure on the preservation, protection and conservation of all cultural and natural heritage, by source of funding (public, private), type of heritage (cultural, natural) and level of government (national, regional, and local/municipal) | Submitted by: Silvia Montoya, UNESCO-UIS (s.montoya@unesco.org)
Note: added 3/22 - no chart in storyline word file</v>
      </c>
    </row>
    <row r="443" spans="1:31" hidden="1" x14ac:dyDescent="0.45">
      <c r="A443" s="17"/>
      <c r="B443" s="17" t="str">
        <f t="shared" si="39"/>
        <v>11.4.1Chart</v>
      </c>
      <c r="C443" s="14" t="s">
        <v>191</v>
      </c>
      <c r="D443" s="14">
        <v>11</v>
      </c>
      <c r="E443" s="14" t="s">
        <v>1170</v>
      </c>
      <c r="F443" s="19" t="s">
        <v>17</v>
      </c>
      <c r="G443" s="104" t="s">
        <v>928</v>
      </c>
      <c r="H443" s="104" t="s">
        <v>1171</v>
      </c>
      <c r="I443" s="105" t="s">
        <v>785</v>
      </c>
      <c r="J443" s="106"/>
      <c r="K443" s="107"/>
      <c r="L443" s="105"/>
      <c r="M443" s="108"/>
      <c r="N443" s="109"/>
      <c r="O443" s="109"/>
      <c r="P443" s="121"/>
      <c r="Q443" s="121"/>
      <c r="R443" s="20" t="str">
        <f>IF(ISBLANK(K443), "", CONCATENATE(LOWER(LEFT('Log table'!I443,1)),"_",C443,"_",T443,"_", TEXT(K443,"yyyy"),".",TEXT(K443,"mm"),".",TEXT(K443,"dd"),IF(OR(LEFT('Log table'!I443,1)="S",LEFT('Log table'!I443,1)="M"), ".docx", ".xlsx")))</f>
        <v/>
      </c>
      <c r="S443" s="20" t="str">
        <f t="shared" si="36"/>
        <v/>
      </c>
      <c r="T443" s="20" t="str">
        <f t="shared" si="37"/>
        <v/>
      </c>
      <c r="V443" s="16">
        <f t="shared" si="35"/>
        <v>284</v>
      </c>
      <c r="AE443" s="16" t="str">
        <f t="shared" si="38"/>
        <v>11.4.1 Total per capita expenditure on the preservation, protection and conservation of all cultural and natural heritage, by source of funding (public, private), type of heritage (cultural, natural) and level of government (national, regional, and local/municipal)
Note: to follow up</v>
      </c>
    </row>
    <row r="444" spans="1:31" hidden="1" x14ac:dyDescent="0.45">
      <c r="A444" s="17"/>
      <c r="B444" s="17" t="str">
        <f t="shared" si="39"/>
        <v>11.4.1Data</v>
      </c>
      <c r="C444" s="14" t="s">
        <v>191</v>
      </c>
      <c r="D444" s="14">
        <v>11</v>
      </c>
      <c r="E444" s="14" t="s">
        <v>1170</v>
      </c>
      <c r="F444" s="19" t="s">
        <v>17</v>
      </c>
      <c r="G444" s="104" t="s">
        <v>928</v>
      </c>
      <c r="H444" s="104" t="s">
        <v>1171</v>
      </c>
      <c r="I444" s="105" t="s">
        <v>786</v>
      </c>
      <c r="J444" s="106"/>
      <c r="K444" s="107"/>
      <c r="L444" s="105"/>
      <c r="M444" s="108" t="s">
        <v>3404</v>
      </c>
      <c r="N444" s="109"/>
      <c r="O444" s="109"/>
      <c r="P444" s="121"/>
      <c r="Q444" s="121"/>
      <c r="R444" s="20" t="str">
        <f>IF(ISBLANK(K444), "", CONCATENATE(LOWER(LEFT('Log table'!I444,1)),"_",C444,"_",T444,"_", TEXT(K444,"yyyy"),".",TEXT(K444,"mm"),".",TEXT(K444,"dd"),IF(OR(LEFT('Log table'!I444,1)="S",LEFT('Log table'!I444,1)="M"), ".docx", ".xlsx")))</f>
        <v/>
      </c>
      <c r="S444" s="20" t="str">
        <f t="shared" si="36"/>
        <v/>
      </c>
      <c r="T444" s="20" t="str">
        <f t="shared" si="37"/>
        <v/>
      </c>
      <c r="V444" s="16">
        <f t="shared" si="35"/>
        <v>310</v>
      </c>
      <c r="AE444" s="16" t="str">
        <f t="shared" si="38"/>
        <v>11.4.1 Total per capita expenditure on the preservation, protection and conservation of all cultural and natural heritage, by source of funding (public, private), type of heritage (cultural, natural) and level of government (national, regional, and local/municipal)
Note: Late: To be submitted by 12 April 2021</v>
      </c>
    </row>
    <row r="445" spans="1:31" hidden="1" x14ac:dyDescent="0.45">
      <c r="A445" s="17"/>
      <c r="B445" s="17" t="str">
        <f t="shared" si="39"/>
        <v>11.5.1Storyline</v>
      </c>
      <c r="C445" s="14" t="s">
        <v>70</v>
      </c>
      <c r="D445" s="14">
        <v>11</v>
      </c>
      <c r="E445" s="14" t="s">
        <v>805</v>
      </c>
      <c r="F445" s="19" t="s">
        <v>17</v>
      </c>
      <c r="G445" s="104" t="s">
        <v>806</v>
      </c>
      <c r="H445" s="104" t="s">
        <v>1172</v>
      </c>
      <c r="I445" s="105" t="s">
        <v>782</v>
      </c>
      <c r="J445" s="106" t="s">
        <v>808</v>
      </c>
      <c r="K445" s="107">
        <v>44267</v>
      </c>
      <c r="L445" s="105" t="s">
        <v>197</v>
      </c>
      <c r="M445" s="108" t="s">
        <v>809</v>
      </c>
      <c r="N445" s="109">
        <v>44302</v>
      </c>
      <c r="O445" s="125" t="s">
        <v>3400</v>
      </c>
      <c r="P445" s="121"/>
      <c r="Q445" s="121"/>
      <c r="R445" s="20" t="s">
        <v>3564</v>
      </c>
      <c r="S445" s="20" t="str">
        <f t="shared" si="36"/>
        <v>Galimira (Mira) Markova</v>
      </c>
      <c r="T445" s="20" t="str">
        <f t="shared" si="37"/>
        <v>UNDRR</v>
      </c>
      <c r="V445" s="16">
        <f t="shared" si="35"/>
        <v>225</v>
      </c>
      <c r="AE445" s="16" t="str">
        <f t="shared" si="38"/>
        <v>1.5.1/11.5.1/13.1.1 Number of deaths, missing persons and directly affected persons attributed to disasters per 100,000 population | Submitted by: Galimira (Mira) Markova, UNDRR (galimira.markova@un.org)
Note: chart requested</v>
      </c>
    </row>
    <row r="446" spans="1:31" hidden="1" x14ac:dyDescent="0.45">
      <c r="A446" s="17"/>
      <c r="B446" s="17" t="str">
        <f t="shared" si="39"/>
        <v>11.5.1Chart</v>
      </c>
      <c r="C446" s="14" t="s">
        <v>70</v>
      </c>
      <c r="D446" s="14">
        <v>11</v>
      </c>
      <c r="E446" s="14" t="s">
        <v>805</v>
      </c>
      <c r="F446" s="19" t="s">
        <v>17</v>
      </c>
      <c r="G446" s="104" t="s">
        <v>806</v>
      </c>
      <c r="H446" s="104" t="s">
        <v>1172</v>
      </c>
      <c r="I446" s="105" t="s">
        <v>785</v>
      </c>
      <c r="J446" s="106"/>
      <c r="K446" s="107"/>
      <c r="L446" s="105"/>
      <c r="M446" s="108" t="s">
        <v>809</v>
      </c>
      <c r="N446" s="109"/>
      <c r="O446" s="109"/>
      <c r="P446" s="121"/>
      <c r="Q446" s="121"/>
      <c r="R446" s="20" t="str">
        <f>IF(ISBLANK(K446), "", CONCATENATE(LOWER(LEFT('Log table'!I446,1)),"_",C446,"_",T446,"_", TEXT(K446,"yyyy"),".",TEXT(K446,"mm"),".",TEXT(K446,"dd"),IF(OR(LEFT('Log table'!I446,1)="S",LEFT('Log table'!I446,1)="M"), ".docx", ".xlsx")))</f>
        <v/>
      </c>
      <c r="S446" s="20" t="str">
        <f t="shared" si="36"/>
        <v/>
      </c>
      <c r="T446" s="20" t="str">
        <f t="shared" si="37"/>
        <v/>
      </c>
      <c r="V446" s="16">
        <f t="shared" si="35"/>
        <v>152</v>
      </c>
      <c r="AE446" s="16" t="str">
        <f t="shared" si="38"/>
        <v>1.5.1/11.5.1/13.1.1 Number of deaths, missing persons and directly affected persons attributed to disasters per 100,000 population
Note: chart requested</v>
      </c>
    </row>
    <row r="447" spans="1:31" hidden="1" x14ac:dyDescent="0.45">
      <c r="A447" s="17"/>
      <c r="B447" s="17" t="str">
        <f t="shared" si="39"/>
        <v>11.5.1Data</v>
      </c>
      <c r="C447" s="14" t="s">
        <v>70</v>
      </c>
      <c r="D447" s="14">
        <v>11</v>
      </c>
      <c r="E447" s="14" t="s">
        <v>805</v>
      </c>
      <c r="F447" s="19" t="s">
        <v>17</v>
      </c>
      <c r="G447" s="104" t="s">
        <v>806</v>
      </c>
      <c r="H447" s="104" t="s">
        <v>1172</v>
      </c>
      <c r="I447" s="105" t="s">
        <v>786</v>
      </c>
      <c r="J447" s="106"/>
      <c r="K447" s="107"/>
      <c r="L447" s="105"/>
      <c r="M447" s="108" t="s">
        <v>3405</v>
      </c>
      <c r="N447" s="109"/>
      <c r="O447" s="109"/>
      <c r="P447" s="121"/>
      <c r="Q447" s="121"/>
      <c r="R447" s="20" t="str">
        <f>IF(ISBLANK(K447), "", CONCATENATE(LOWER(LEFT('Log table'!I447,1)),"_",C447,"_",T447,"_", TEXT(K447,"yyyy"),".",TEXT(K447,"mm"),".",TEXT(K447,"dd"),IF(OR(LEFT('Log table'!I447,1)="S",LEFT('Log table'!I447,1)="M"), ".docx", ".xlsx")))</f>
        <v/>
      </c>
      <c r="S447" s="20" t="str">
        <f t="shared" si="36"/>
        <v/>
      </c>
      <c r="T447" s="20" t="str">
        <f t="shared" si="37"/>
        <v/>
      </c>
      <c r="V447" s="16">
        <f t="shared" si="35"/>
        <v>186</v>
      </c>
      <c r="AE447" s="16" t="str">
        <f t="shared" si="38"/>
        <v>1.5.1/11.5.1/13.1.1 Number of deaths, missing persons and directly affected persons attributed to disasters per 100,000 population
Note: Late: For all the block: To be submitted in April</v>
      </c>
    </row>
    <row r="448" spans="1:31" hidden="1" x14ac:dyDescent="0.45">
      <c r="A448" s="17"/>
      <c r="B448" s="17" t="str">
        <f t="shared" si="39"/>
        <v>11.5.2Storyline</v>
      </c>
      <c r="C448" s="14" t="s">
        <v>73</v>
      </c>
      <c r="D448" s="14">
        <v>11</v>
      </c>
      <c r="E448" s="14" t="s">
        <v>1173</v>
      </c>
      <c r="F448" s="19" t="s">
        <v>17</v>
      </c>
      <c r="G448" s="104" t="s">
        <v>806</v>
      </c>
      <c r="H448" s="104" t="s">
        <v>814</v>
      </c>
      <c r="I448" s="105" t="s">
        <v>782</v>
      </c>
      <c r="J448" s="106" t="s">
        <v>808</v>
      </c>
      <c r="K448" s="107">
        <v>44267</v>
      </c>
      <c r="L448" s="105" t="s">
        <v>205</v>
      </c>
      <c r="M448" s="108" t="s">
        <v>809</v>
      </c>
      <c r="N448" s="109"/>
      <c r="O448" s="109"/>
      <c r="P448" s="121"/>
      <c r="Q448" s="121"/>
      <c r="R448" s="20" t="str">
        <f>IF(ISBLANK(K448), "", CONCATENATE(LOWER(LEFT('Log table'!I448,1)),"_",C448,"_",T448,"_", TEXT(K448,"yyyy"),".",TEXT(K448,"mm"),".",TEXT(K448,"dd"),IF(OR(LEFT('Log table'!I448,1)="S",LEFT('Log table'!I448,1)="M"), ".docx", ".xlsx")))</f>
        <v>s_11.5.2_UNDRR_2021.03.12.docx</v>
      </c>
      <c r="S448" s="20" t="str">
        <f t="shared" si="36"/>
        <v>Galimira (Mira) Markova</v>
      </c>
      <c r="T448" s="20" t="str">
        <f t="shared" si="37"/>
        <v>UNDRR</v>
      </c>
      <c r="V448" s="16">
        <f t="shared" si="35"/>
        <v>252</v>
      </c>
      <c r="AE448" s="16" t="str">
        <f t="shared" si="38"/>
        <v>11.5.2 Direct economic loss in relation to global GDP, damage to critical infrastructure and number of disruptions to basic services, attributed to disasters | Submitted by: Galimira (Mira) Markova, UNDRR (galimira.markova@un.org)
Note: chart requested</v>
      </c>
    </row>
    <row r="449" spans="1:31" hidden="1" x14ac:dyDescent="0.45">
      <c r="A449" s="17"/>
      <c r="B449" s="17" t="str">
        <f t="shared" si="39"/>
        <v>11.5.2Chart</v>
      </c>
      <c r="C449" s="14" t="s">
        <v>73</v>
      </c>
      <c r="D449" s="14">
        <v>11</v>
      </c>
      <c r="E449" s="14" t="s">
        <v>1173</v>
      </c>
      <c r="F449" s="19" t="s">
        <v>17</v>
      </c>
      <c r="G449" s="104" t="s">
        <v>806</v>
      </c>
      <c r="H449" s="104" t="s">
        <v>814</v>
      </c>
      <c r="I449" s="105" t="s">
        <v>785</v>
      </c>
      <c r="J449" s="106"/>
      <c r="K449" s="107"/>
      <c r="L449" s="105"/>
      <c r="M449" s="108" t="s">
        <v>809</v>
      </c>
      <c r="N449" s="109"/>
      <c r="O449" s="109"/>
      <c r="P449" s="121"/>
      <c r="Q449" s="121"/>
      <c r="R449" s="20" t="str">
        <f>IF(ISBLANK(K449), "", CONCATENATE(LOWER(LEFT('Log table'!I449,1)),"_",C449,"_",T449,"_", TEXT(K449,"yyyy"),".",TEXT(K449,"mm"),".",TEXT(K449,"dd"),IF(OR(LEFT('Log table'!I449,1)="S",LEFT('Log table'!I449,1)="M"), ".docx", ".xlsx")))</f>
        <v/>
      </c>
      <c r="S449" s="20" t="str">
        <f t="shared" si="36"/>
        <v/>
      </c>
      <c r="T449" s="20" t="str">
        <f t="shared" si="37"/>
        <v/>
      </c>
      <c r="V449" s="16">
        <f t="shared" si="35"/>
        <v>179</v>
      </c>
      <c r="AE449" s="16" t="str">
        <f t="shared" si="38"/>
        <v>11.5.2 Direct economic loss in relation to global GDP, damage to critical infrastructure and number of disruptions to basic services, attributed to disasters
Note: chart requested</v>
      </c>
    </row>
    <row r="450" spans="1:31" hidden="1" x14ac:dyDescent="0.45">
      <c r="A450" s="17"/>
      <c r="B450" s="17" t="str">
        <f t="shared" si="39"/>
        <v>11.5.2Data</v>
      </c>
      <c r="C450" s="14" t="s">
        <v>73</v>
      </c>
      <c r="D450" s="14">
        <v>11</v>
      </c>
      <c r="E450" s="14" t="s">
        <v>1173</v>
      </c>
      <c r="F450" s="19" t="s">
        <v>17</v>
      </c>
      <c r="G450" s="104" t="s">
        <v>806</v>
      </c>
      <c r="H450" s="104" t="s">
        <v>814</v>
      </c>
      <c r="I450" s="105" t="s">
        <v>786</v>
      </c>
      <c r="J450" s="106"/>
      <c r="K450" s="107"/>
      <c r="L450" s="105"/>
      <c r="M450" s="108" t="s">
        <v>3405</v>
      </c>
      <c r="N450" s="109"/>
      <c r="O450" s="109"/>
      <c r="P450" s="121"/>
      <c r="Q450" s="121"/>
      <c r="R450" s="20" t="str">
        <f>IF(ISBLANK(K450), "", CONCATENATE(LOWER(LEFT('Log table'!I450,1)),"_",C450,"_",T450,"_", TEXT(K450,"yyyy"),".",TEXT(K450,"mm"),".",TEXT(K450,"dd"),IF(OR(LEFT('Log table'!I450,1)="S",LEFT('Log table'!I450,1)="M"), ".docx", ".xlsx")))</f>
        <v/>
      </c>
      <c r="S450" s="20" t="str">
        <f t="shared" si="36"/>
        <v/>
      </c>
      <c r="T450" s="20" t="str">
        <f t="shared" si="37"/>
        <v/>
      </c>
      <c r="V450" s="16">
        <f t="shared" si="35"/>
        <v>213</v>
      </c>
      <c r="AE450" s="16" t="str">
        <f t="shared" si="38"/>
        <v>11.5.2 Direct economic loss in relation to global GDP, damage to critical infrastructure and number of disruptions to basic services, attributed to disasters
Note: Late: For all the block: To be submitted in April</v>
      </c>
    </row>
    <row r="451" spans="1:31" hidden="1" x14ac:dyDescent="0.45">
      <c r="A451" s="17"/>
      <c r="B451" s="17" t="str">
        <f t="shared" si="39"/>
        <v>11.6.1Storyline</v>
      </c>
      <c r="C451" s="14" t="s">
        <v>77</v>
      </c>
      <c r="D451" s="14">
        <v>11</v>
      </c>
      <c r="E451" s="14" t="s">
        <v>1174</v>
      </c>
      <c r="F451" s="19" t="s">
        <v>17</v>
      </c>
      <c r="G451" s="104" t="s">
        <v>1175</v>
      </c>
      <c r="H451" s="104" t="s">
        <v>814</v>
      </c>
      <c r="I451" s="105" t="s">
        <v>782</v>
      </c>
      <c r="J451" s="106"/>
      <c r="K451" s="107"/>
      <c r="L451" s="105"/>
      <c r="M451" s="108" t="s">
        <v>3453</v>
      </c>
      <c r="N451" s="109"/>
      <c r="O451" s="109"/>
      <c r="P451" s="121"/>
      <c r="Q451" s="121"/>
      <c r="R451" s="20" t="str">
        <f>IF(ISBLANK(K451), "", CONCATENATE(LOWER(LEFT('Log table'!I451,1)),"_",C451,"_",T451,"_", TEXT(K451,"yyyy"),".",TEXT(K451,"mm"),".",TEXT(K451,"dd"),IF(OR(LEFT('Log table'!I451,1)="S",LEFT('Log table'!I451,1)="M"), ".docx", ".xlsx")))</f>
        <v/>
      </c>
      <c r="S451" s="20" t="str">
        <f t="shared" si="36"/>
        <v/>
      </c>
      <c r="T451" s="20" t="str">
        <f t="shared" si="37"/>
        <v/>
      </c>
      <c r="V451" s="16">
        <f t="shared" ref="V451:V514" si="40">LEN(AE451)</f>
        <v>334</v>
      </c>
      <c r="AE451" s="16" t="str">
        <f t="shared" si="38"/>
        <v>11.6.1 Proportion of municipal solid waste collected and managed in controlled facilities out of total municipal waste generated, by cities
Note: the data came in late so we plan not to submit reports for this year. But this could be ready by late April and we can consider this for the online reporting instead. (delay to late April)</v>
      </c>
    </row>
    <row r="452" spans="1:31" hidden="1" x14ac:dyDescent="0.45">
      <c r="A452" s="17"/>
      <c r="B452" s="17" t="str">
        <f t="shared" si="39"/>
        <v>11.6.1Chart</v>
      </c>
      <c r="C452" s="14" t="s">
        <v>77</v>
      </c>
      <c r="D452" s="14">
        <v>11</v>
      </c>
      <c r="E452" s="14" t="s">
        <v>1174</v>
      </c>
      <c r="F452" s="19" t="s">
        <v>17</v>
      </c>
      <c r="G452" s="104" t="s">
        <v>1175</v>
      </c>
      <c r="H452" s="104" t="s">
        <v>814</v>
      </c>
      <c r="I452" s="105" t="s">
        <v>785</v>
      </c>
      <c r="J452" s="106"/>
      <c r="K452" s="107"/>
      <c r="L452" s="105"/>
      <c r="M452" s="108"/>
      <c r="N452" s="109"/>
      <c r="O452" s="109"/>
      <c r="P452" s="121"/>
      <c r="Q452" s="121"/>
      <c r="R452" s="20" t="str">
        <f>IF(ISBLANK(K452), "", CONCATENATE(LOWER(LEFT('Log table'!I452,1)),"_",C452,"_",T452,"_", TEXT(K452,"yyyy"),".",TEXT(K452,"mm"),".",TEXT(K452,"dd"),IF(OR(LEFT('Log table'!I452,1)="S",LEFT('Log table'!I452,1)="M"), ".docx", ".xlsx")))</f>
        <v/>
      </c>
      <c r="S452" s="20" t="str">
        <f t="shared" si="36"/>
        <v/>
      </c>
      <c r="T452" s="20" t="str">
        <f t="shared" si="37"/>
        <v/>
      </c>
      <c r="V452" s="16">
        <f t="shared" si="40"/>
        <v>158</v>
      </c>
      <c r="AE452" s="16" t="str">
        <f t="shared" si="38"/>
        <v>11.6.1 Proportion of municipal solid waste collected and managed in controlled facilities out of total municipal waste generated, by cities
Note: to follow up</v>
      </c>
    </row>
    <row r="453" spans="1:31" hidden="1" x14ac:dyDescent="0.45">
      <c r="A453" s="17"/>
      <c r="B453" s="17" t="str">
        <f t="shared" si="39"/>
        <v>11.6.1Data</v>
      </c>
      <c r="C453" s="14" t="s">
        <v>77</v>
      </c>
      <c r="D453" s="14">
        <v>11</v>
      </c>
      <c r="E453" s="14" t="s">
        <v>1174</v>
      </c>
      <c r="F453" s="19" t="s">
        <v>17</v>
      </c>
      <c r="G453" s="104" t="s">
        <v>1175</v>
      </c>
      <c r="H453" s="104" t="s">
        <v>814</v>
      </c>
      <c r="I453" s="105" t="s">
        <v>786</v>
      </c>
      <c r="J453" s="106"/>
      <c r="K453" s="107"/>
      <c r="L453" s="105"/>
      <c r="M453" s="108" t="s">
        <v>3434</v>
      </c>
      <c r="N453" s="109"/>
      <c r="O453" s="109"/>
      <c r="P453" s="121"/>
      <c r="Q453" s="121"/>
      <c r="R453" s="20" t="str">
        <f>IF(ISBLANK(K453), "", CONCATENATE(LOWER(LEFT('Log table'!I453,1)),"_",C453,"_",T453,"_", TEXT(K453,"yyyy"),".",TEXT(K453,"mm"),".",TEXT(K453,"dd"),IF(OR(LEFT('Log table'!I453,1)="S",LEFT('Log table'!I453,1)="M"), ".docx", ".xlsx")))</f>
        <v/>
      </c>
      <c r="S453" s="20" t="str">
        <f t="shared" si="36"/>
        <v/>
      </c>
      <c r="T453" s="20" t="str">
        <f t="shared" si="37"/>
        <v/>
      </c>
      <c r="V453" s="16">
        <f t="shared" si="40"/>
        <v>168</v>
      </c>
      <c r="AE453" s="16" t="str">
        <f t="shared" si="38"/>
        <v>11.6.1 Proportion of municipal solid waste collected and managed in controlled facilities out of total municipal waste generated, by cities
Note: no data yet as of 3/25</v>
      </c>
    </row>
    <row r="454" spans="1:31" hidden="1" x14ac:dyDescent="0.45">
      <c r="A454" s="17"/>
      <c r="B454" s="17" t="str">
        <f t="shared" si="39"/>
        <v>11.6.2Storyline</v>
      </c>
      <c r="C454" s="14" t="s">
        <v>81</v>
      </c>
      <c r="D454" s="14">
        <v>11</v>
      </c>
      <c r="E454" s="14" t="s">
        <v>1176</v>
      </c>
      <c r="F454" s="19" t="s">
        <v>9</v>
      </c>
      <c r="G454" s="104" t="s">
        <v>856</v>
      </c>
      <c r="H454" s="104" t="s">
        <v>1177</v>
      </c>
      <c r="I454" s="105" t="s">
        <v>782</v>
      </c>
      <c r="J454" s="106" t="s">
        <v>908</v>
      </c>
      <c r="K454" s="107">
        <v>44257</v>
      </c>
      <c r="L454" s="105" t="s">
        <v>84</v>
      </c>
      <c r="M454" s="108"/>
      <c r="N454" s="109"/>
      <c r="O454" s="109"/>
      <c r="P454" s="121"/>
      <c r="Q454" s="121"/>
      <c r="R454" s="20" t="str">
        <f>IF(ISBLANK(K454), "", CONCATENATE(LOWER(LEFT('Log table'!I454,1)),"_",C454,"_",T454,"_", TEXT(K454,"yyyy"),".",TEXT(K454,"mm"),".",TEXT(K454,"dd"),IF(OR(LEFT('Log table'!I454,1)="S",LEFT('Log table'!I454,1)="M"), ".docx", ".xlsx")))</f>
        <v>s_11.6.2_WHO_2021.03.02.docx</v>
      </c>
      <c r="S454" s="20" t="str">
        <f t="shared" si="36"/>
        <v>Sophie Gumy</v>
      </c>
      <c r="T454" s="20" t="str">
        <f t="shared" si="37"/>
        <v>WHO</v>
      </c>
      <c r="V454" s="16">
        <f t="shared" si="40"/>
        <v>159</v>
      </c>
      <c r="AE454" s="16" t="str">
        <f t="shared" si="38"/>
        <v>11.6.2 Annual mean levels of fine particulate matter (e.g. PM2.5 and PM10) in cities (population weighted) | Submitted by: Sophie Gumy, WHO (bonjourso@who.int)</v>
      </c>
    </row>
    <row r="455" spans="1:31" hidden="1" x14ac:dyDescent="0.45">
      <c r="A455" s="17"/>
      <c r="B455" s="17" t="str">
        <f t="shared" si="39"/>
        <v>11.6.2Chart</v>
      </c>
      <c r="C455" s="14" t="s">
        <v>81</v>
      </c>
      <c r="D455" s="14">
        <v>11</v>
      </c>
      <c r="E455" s="14" t="s">
        <v>1176</v>
      </c>
      <c r="F455" s="19" t="s">
        <v>9</v>
      </c>
      <c r="G455" s="104" t="s">
        <v>856</v>
      </c>
      <c r="H455" s="104" t="s">
        <v>1177</v>
      </c>
      <c r="I455" s="105" t="s">
        <v>785</v>
      </c>
      <c r="J455" s="106" t="s">
        <v>908</v>
      </c>
      <c r="K455" s="107">
        <v>44257</v>
      </c>
      <c r="L455" s="105" t="s">
        <v>84</v>
      </c>
      <c r="M455" s="108" t="s">
        <v>909</v>
      </c>
      <c r="N455" s="109"/>
      <c r="O455" s="109"/>
      <c r="P455" s="121"/>
      <c r="Q455" s="121"/>
      <c r="R455" s="20" t="str">
        <f>IF(ISBLANK(K455), "", CONCATENATE(LOWER(LEFT('Log table'!I455,1)),"_",C455,"_",T455,"_", TEXT(K455,"yyyy"),".",TEXT(K455,"mm"),".",TEXT(K455,"dd"),IF(OR(LEFT('Log table'!I455,1)="S",LEFT('Log table'!I455,1)="M"), ".docx", ".xlsx")))</f>
        <v>c_11.6.2_WHO_2021.03.02.xlsx</v>
      </c>
      <c r="S455" s="20" t="str">
        <f t="shared" si="36"/>
        <v>Sophie Gumy</v>
      </c>
      <c r="T455" s="20" t="str">
        <f t="shared" si="37"/>
        <v>WHO</v>
      </c>
      <c r="V455" s="16">
        <f t="shared" si="40"/>
        <v>215</v>
      </c>
      <c r="AE455" s="16" t="str">
        <f t="shared" si="38"/>
        <v>11.6.2 Annual mean levels of fine particulate matter (e.g. PM2.5 and PM10) in cities (population weighted) | Submitted by: Sophie Gumy, WHO (bonjourso@who.int)
Note: chart file originally .csv; only has the raw data</v>
      </c>
    </row>
    <row r="456" spans="1:31" hidden="1" x14ac:dyDescent="0.45">
      <c r="A456" s="17"/>
      <c r="B456" s="17" t="str">
        <f t="shared" si="39"/>
        <v>11.6.2Data</v>
      </c>
      <c r="C456" s="14" t="s">
        <v>81</v>
      </c>
      <c r="D456" s="14">
        <v>11</v>
      </c>
      <c r="E456" s="14" t="s">
        <v>1176</v>
      </c>
      <c r="F456" s="19" t="s">
        <v>9</v>
      </c>
      <c r="G456" s="104" t="s">
        <v>856</v>
      </c>
      <c r="H456" s="104" t="s">
        <v>1177</v>
      </c>
      <c r="I456" s="105" t="s">
        <v>786</v>
      </c>
      <c r="J456" s="106"/>
      <c r="K456" s="107"/>
      <c r="L456" s="105"/>
      <c r="M456" s="108" t="s">
        <v>3434</v>
      </c>
      <c r="N456" s="109"/>
      <c r="O456" s="109"/>
      <c r="P456" s="121"/>
      <c r="Q456" s="121"/>
      <c r="R456" s="20" t="str">
        <f>IF(ISBLANK(K456), "", CONCATENATE(LOWER(LEFT('Log table'!I456,1)),"_",C456,"_",T456,"_", TEXT(K456,"yyyy"),".",TEXT(K456,"mm"),".",TEXT(K456,"dd"),IF(OR(LEFT('Log table'!I456,1)="S",LEFT('Log table'!I456,1)="M"), ".docx", ".xlsx")))</f>
        <v/>
      </c>
      <c r="S456" s="20" t="str">
        <f t="shared" si="36"/>
        <v/>
      </c>
      <c r="T456" s="20" t="str">
        <f t="shared" si="37"/>
        <v/>
      </c>
      <c r="V456" s="16">
        <f t="shared" si="40"/>
        <v>135</v>
      </c>
      <c r="AE456" s="16" t="str">
        <f t="shared" si="38"/>
        <v>11.6.2 Annual mean levels of fine particulate matter (e.g. PM2.5 and PM10) in cities (population weighted)
Note: no data yet as of 3/25</v>
      </c>
    </row>
    <row r="457" spans="1:31" hidden="1" x14ac:dyDescent="0.45">
      <c r="A457" s="17"/>
      <c r="B457" s="17" t="str">
        <f t="shared" si="39"/>
        <v>11.7.1Storyline</v>
      </c>
      <c r="C457" s="14" t="s">
        <v>85</v>
      </c>
      <c r="D457" s="14">
        <v>11</v>
      </c>
      <c r="E457" s="14" t="s">
        <v>1178</v>
      </c>
      <c r="F457" s="19" t="s">
        <v>17</v>
      </c>
      <c r="G457" s="104" t="s">
        <v>799</v>
      </c>
      <c r="H457" s="104" t="s">
        <v>68</v>
      </c>
      <c r="I457" s="105" t="s">
        <v>782</v>
      </c>
      <c r="J457" s="106" t="s">
        <v>1164</v>
      </c>
      <c r="K457" s="107">
        <v>44271</v>
      </c>
      <c r="L457" s="105" t="s">
        <v>86</v>
      </c>
      <c r="M457" s="108" t="s">
        <v>1165</v>
      </c>
      <c r="N457" s="109"/>
      <c r="O457" s="109"/>
      <c r="P457" s="121"/>
      <c r="Q457" s="121"/>
      <c r="R457" s="20" t="str">
        <f>IF(ISBLANK(K457), "", CONCATENATE(LOWER(LEFT('Log table'!I457,1)),"_",C457,"_",T457,"_", TEXT(K457,"yyyy"),".",TEXT(K457,"mm"),".",TEXT(K457,"dd"),IF(OR(LEFT('Log table'!I457,1)="S",LEFT('Log table'!I457,1)="M"), ".docx", ".xlsx")))</f>
        <v>s_11.7.1_UN-Habitat_2021.03.16.docx</v>
      </c>
      <c r="S457" s="20" t="str">
        <f t="shared" si="36"/>
        <v>Robert Ndugwa</v>
      </c>
      <c r="T457" s="20" t="str">
        <f t="shared" si="37"/>
        <v>UN-Habitat</v>
      </c>
      <c r="V457" s="16">
        <f t="shared" si="40"/>
        <v>298</v>
      </c>
      <c r="AE457" s="16" t="str">
        <f t="shared" si="38"/>
        <v>11.7.1 Average share of the built-up area of cities that is open space for public use for all, by sex, age and persons with disabilities | Submitted by: Robert Ndugwa, UN-Habitat (robert.ndugwa@un.org)
Note: 2020 was a challenging year, so we have not had plenty of new data updates from countries.</v>
      </c>
    </row>
    <row r="458" spans="1:31" hidden="1" x14ac:dyDescent="0.45">
      <c r="A458" s="17"/>
      <c r="B458" s="17" t="str">
        <f t="shared" si="39"/>
        <v>11.7.1Chart</v>
      </c>
      <c r="C458" s="14" t="s">
        <v>85</v>
      </c>
      <c r="D458" s="14">
        <v>11</v>
      </c>
      <c r="E458" s="14" t="s">
        <v>1178</v>
      </c>
      <c r="F458" s="19" t="s">
        <v>17</v>
      </c>
      <c r="G458" s="104" t="s">
        <v>799</v>
      </c>
      <c r="H458" s="104" t="s">
        <v>68</v>
      </c>
      <c r="I458" s="105" t="s">
        <v>785</v>
      </c>
      <c r="J458" s="106" t="s">
        <v>1164</v>
      </c>
      <c r="K458" s="107">
        <v>44271</v>
      </c>
      <c r="L458" s="105" t="s">
        <v>86</v>
      </c>
      <c r="M458" s="108"/>
      <c r="N458" s="109"/>
      <c r="O458" s="109"/>
      <c r="P458" s="121"/>
      <c r="Q458" s="121"/>
      <c r="R458" s="20" t="str">
        <f>IF(ISBLANK(K458), "", CONCATENATE(LOWER(LEFT('Log table'!I458,1)),"_",C458,"_",T458,"_", TEXT(K458,"yyyy"),".",TEXT(K458,"mm"),".",TEXT(K458,"dd"),IF(OR(LEFT('Log table'!I458,1)="S",LEFT('Log table'!I458,1)="M"), ".docx", ".xlsx")))</f>
        <v>c_11.7.1_UN-Habitat_2021.03.16.xlsx</v>
      </c>
      <c r="S458" s="20" t="str">
        <f t="shared" ref="S458:S521" si="41">IF(ISBLANK($J458),"",IFERROR(VLOOKUP($J458,sender,3,FALSE),"new?"))</f>
        <v>Robert Ndugwa</v>
      </c>
      <c r="T458" s="20" t="str">
        <f t="shared" ref="T458:T521" si="42">IF(ISBLANK($J458),"",IFERROR(VLOOKUP($J458,sender,5,FALSE),"new?"))</f>
        <v>UN-Habitat</v>
      </c>
      <c r="V458" s="16">
        <f t="shared" si="40"/>
        <v>201</v>
      </c>
      <c r="AE458" s="16" t="str">
        <f t="shared" si="38"/>
        <v>11.7.1 Average share of the built-up area of cities that is open space for public use for all, by sex, age and persons with disabilities | Submitted by: Robert Ndugwa, UN-Habitat (robert.ndugwa@un.org)</v>
      </c>
    </row>
    <row r="459" spans="1:31" hidden="1" x14ac:dyDescent="0.45">
      <c r="A459" s="17"/>
      <c r="B459" s="17" t="str">
        <f t="shared" si="39"/>
        <v>11.7.1Data</v>
      </c>
      <c r="C459" s="14" t="s">
        <v>85</v>
      </c>
      <c r="D459" s="14">
        <v>11</v>
      </c>
      <c r="E459" s="14" t="s">
        <v>1178</v>
      </c>
      <c r="F459" s="19" t="s">
        <v>17</v>
      </c>
      <c r="G459" s="104" t="s">
        <v>799</v>
      </c>
      <c r="H459" s="104" t="s">
        <v>68</v>
      </c>
      <c r="I459" s="105" t="s">
        <v>786</v>
      </c>
      <c r="J459" s="106"/>
      <c r="K459" s="107"/>
      <c r="L459" s="105"/>
      <c r="M459" s="108" t="s">
        <v>3434</v>
      </c>
      <c r="N459" s="109"/>
      <c r="O459" s="109"/>
      <c r="P459" s="121"/>
      <c r="Q459" s="121"/>
      <c r="R459" s="20" t="str">
        <f>IF(ISBLANK(K459), "", CONCATENATE(LOWER(LEFT('Log table'!I459,1)),"_",C459,"_",T459,"_", TEXT(K459,"yyyy"),".",TEXT(K459,"mm"),".",TEXT(K459,"dd"),IF(OR(LEFT('Log table'!I459,1)="S",LEFT('Log table'!I459,1)="M"), ".docx", ".xlsx")))</f>
        <v/>
      </c>
      <c r="S459" s="20" t="str">
        <f t="shared" si="41"/>
        <v/>
      </c>
      <c r="T459" s="20" t="str">
        <f t="shared" si="42"/>
        <v/>
      </c>
      <c r="V459" s="16">
        <f t="shared" si="40"/>
        <v>165</v>
      </c>
      <c r="AE459" s="16" t="str">
        <f t="shared" si="38"/>
        <v>11.7.1 Average share of the built-up area of cities that is open space for public use for all, by sex, age and persons with disabilities
Note: no data yet as of 3/25</v>
      </c>
    </row>
    <row r="460" spans="1:31" ht="16.5" hidden="1" customHeight="1" x14ac:dyDescent="0.45">
      <c r="A460" s="17"/>
      <c r="B460" s="17" t="str">
        <f t="shared" si="39"/>
        <v>11.7.2Storyline</v>
      </c>
      <c r="C460" s="14" t="s">
        <v>229</v>
      </c>
      <c r="D460" s="14">
        <v>11</v>
      </c>
      <c r="E460" s="14" t="s">
        <v>1179</v>
      </c>
      <c r="F460" s="19" t="s">
        <v>17</v>
      </c>
      <c r="G460" s="104" t="s">
        <v>1180</v>
      </c>
      <c r="H460" s="104" t="s">
        <v>1181</v>
      </c>
      <c r="I460" s="105" t="s">
        <v>782</v>
      </c>
      <c r="J460" s="106"/>
      <c r="K460" s="107"/>
      <c r="L460" s="105"/>
      <c r="M460" s="108" t="s">
        <v>3510</v>
      </c>
      <c r="N460" s="109"/>
      <c r="O460" s="109"/>
      <c r="P460" s="121"/>
      <c r="Q460" s="121"/>
      <c r="R460" s="20" t="str">
        <f>IF(ISBLANK(K460), "", CONCATENATE(LOWER(LEFT('Log table'!I460,1)),"_",C460,"_",T460,"_", TEXT(K460,"yyyy"),".",TEXT(K460,"mm"),".",TEXT(K460,"dd"),IF(OR(LEFT('Log table'!I460,1)="S",LEFT('Log table'!I460,1)="M"), ".docx", ".xlsx")))</f>
        <v/>
      </c>
      <c r="S460" s="20" t="str">
        <f t="shared" si="41"/>
        <v/>
      </c>
      <c r="T460" s="20" t="str">
        <f t="shared" si="42"/>
        <v/>
      </c>
      <c r="V460" s="16">
        <f t="shared" si="40"/>
        <v>270</v>
      </c>
      <c r="AE460" s="16" t="str">
        <f t="shared" si="38"/>
        <v>11.7.2 Proportion of persons victim of physical or sexual harassment, by sex, age, disability status and place of occurrence, in the previous 12 months
Note: 3/29: Francesca Rosa: will not submit a storyline--sufficient data are not yet available (per Enrico email 29/3)</v>
      </c>
    </row>
    <row r="461" spans="1:31" ht="13.9" hidden="1" customHeight="1" x14ac:dyDescent="0.45">
      <c r="A461" s="17"/>
      <c r="B461" s="17" t="str">
        <f t="shared" si="39"/>
        <v>11.7.2Chart</v>
      </c>
      <c r="C461" s="14" t="s">
        <v>229</v>
      </c>
      <c r="D461" s="14">
        <v>11</v>
      </c>
      <c r="E461" s="14" t="s">
        <v>1179</v>
      </c>
      <c r="F461" s="19" t="s">
        <v>17</v>
      </c>
      <c r="G461" s="104" t="s">
        <v>1180</v>
      </c>
      <c r="H461" s="104" t="s">
        <v>1181</v>
      </c>
      <c r="I461" s="105" t="s">
        <v>785</v>
      </c>
      <c r="J461" s="106"/>
      <c r="K461" s="107"/>
      <c r="L461" s="105"/>
      <c r="M461" s="108" t="s">
        <v>3510</v>
      </c>
      <c r="N461" s="109"/>
      <c r="O461" s="109"/>
      <c r="P461" s="121"/>
      <c r="Q461" s="121"/>
      <c r="R461" s="20" t="str">
        <f>IF(ISBLANK(K461), "", CONCATENATE(LOWER(LEFT('Log table'!I461,1)),"_",C461,"_",T461,"_", TEXT(K461,"yyyy"),".",TEXT(K461,"mm"),".",TEXT(K461,"dd"),IF(OR(LEFT('Log table'!I461,1)="S",LEFT('Log table'!I461,1)="M"), ".docx", ".xlsx")))</f>
        <v/>
      </c>
      <c r="S461" s="20" t="str">
        <f t="shared" si="41"/>
        <v/>
      </c>
      <c r="T461" s="20" t="str">
        <f t="shared" si="42"/>
        <v/>
      </c>
      <c r="V461" s="16">
        <f t="shared" si="40"/>
        <v>270</v>
      </c>
      <c r="AE461" s="16" t="str">
        <f t="shared" si="38"/>
        <v>11.7.2 Proportion of persons victim of physical or sexual harassment, by sex, age, disability status and place of occurrence, in the previous 12 months
Note: 3/29: Francesca Rosa: will not submit a storyline--sufficient data are not yet available (per Enrico email 29/3)</v>
      </c>
    </row>
    <row r="462" spans="1:31" hidden="1" x14ac:dyDescent="0.45">
      <c r="A462" s="17"/>
      <c r="B462" s="17" t="str">
        <f t="shared" si="39"/>
        <v>11.7.2Data</v>
      </c>
      <c r="C462" s="14" t="s">
        <v>229</v>
      </c>
      <c r="D462" s="14">
        <v>11</v>
      </c>
      <c r="E462" s="14" t="s">
        <v>1179</v>
      </c>
      <c r="F462" s="19" t="s">
        <v>17</v>
      </c>
      <c r="G462" s="104" t="s">
        <v>1180</v>
      </c>
      <c r="H462" s="104" t="s">
        <v>1181</v>
      </c>
      <c r="I462" s="105" t="s">
        <v>786</v>
      </c>
      <c r="J462" s="106"/>
      <c r="K462" s="107"/>
      <c r="L462" s="105"/>
      <c r="M462" s="108" t="s">
        <v>3434</v>
      </c>
      <c r="N462" s="109"/>
      <c r="O462" s="109"/>
      <c r="P462" s="121"/>
      <c r="Q462" s="121"/>
      <c r="R462" s="20" t="str">
        <f>IF(ISBLANK(K462), "", CONCATENATE(LOWER(LEFT('Log table'!I462,1)),"_",C462,"_",T462,"_", TEXT(K462,"yyyy"),".",TEXT(K462,"mm"),".",TEXT(K462,"dd"),IF(OR(LEFT('Log table'!I462,1)="S",LEFT('Log table'!I462,1)="M"), ".docx", ".xlsx")))</f>
        <v/>
      </c>
      <c r="S462" s="20" t="str">
        <f t="shared" si="41"/>
        <v/>
      </c>
      <c r="T462" s="20" t="str">
        <f t="shared" si="42"/>
        <v/>
      </c>
      <c r="V462" s="16">
        <f t="shared" si="40"/>
        <v>180</v>
      </c>
      <c r="AE462" s="16" t="str">
        <f t="shared" si="38"/>
        <v>11.7.2 Proportion of persons victim of physical or sexual harassment, by sex, age, disability status and place of occurrence, in the previous 12 months
Note: no data yet as of 3/25</v>
      </c>
    </row>
    <row r="463" spans="1:31" hidden="1" x14ac:dyDescent="0.45">
      <c r="A463" s="17"/>
      <c r="B463" s="17" t="str">
        <f t="shared" si="39"/>
        <v>11.a.1Storyline</v>
      </c>
      <c r="C463" s="14" t="s">
        <v>88</v>
      </c>
      <c r="D463" s="14">
        <v>11</v>
      </c>
      <c r="E463" s="14" t="s">
        <v>1183</v>
      </c>
      <c r="F463" s="19" t="s">
        <v>817</v>
      </c>
      <c r="G463" s="104" t="s">
        <v>799</v>
      </c>
      <c r="H463" s="104" t="s">
        <v>860</v>
      </c>
      <c r="I463" s="105" t="s">
        <v>782</v>
      </c>
      <c r="J463" s="106" t="s">
        <v>1164</v>
      </c>
      <c r="K463" s="107">
        <v>44271</v>
      </c>
      <c r="L463" s="105" t="s">
        <v>90</v>
      </c>
      <c r="M463" s="108" t="s">
        <v>1165</v>
      </c>
      <c r="N463" s="109"/>
      <c r="O463" s="109"/>
      <c r="P463" s="121"/>
      <c r="Q463" s="121"/>
      <c r="R463" s="20" t="str">
        <f>IF(ISBLANK(K463), "", CONCATENATE(LOWER(LEFT('Log table'!I463,1)),"_",C463,"_",T463,"_", TEXT(K463,"yyyy"),".",TEXT(K463,"mm"),".",TEXT(K463,"dd"),IF(OR(LEFT('Log table'!I463,1)="S",LEFT('Log table'!I463,1)="M"), ".docx", ".xlsx")))</f>
        <v>s_11.a.1_UN-Habitat_2021.03.16.docx</v>
      </c>
      <c r="S463" s="20" t="str">
        <f t="shared" si="41"/>
        <v>Robert Ndugwa</v>
      </c>
      <c r="T463" s="20" t="str">
        <f t="shared" si="42"/>
        <v>UN-Habitat</v>
      </c>
      <c r="V463" s="16">
        <f t="shared" si="40"/>
        <v>374</v>
      </c>
      <c r="AE463" s="16" t="str">
        <f t="shared" si="38"/>
        <v>11.a.1 Number of countries that have national urban policies or regional development plans that (a) respond to population dynamics; (b) ensure balanced territorial development; and (c) increase local fiscal space | Submitted by: Robert Ndugwa, UN-Habitat (robert.ndugwa@un.org)
Note: 2020 was a challenging year, so we have not had plenty of new data updates from countries.</v>
      </c>
    </row>
    <row r="464" spans="1:31" hidden="1" x14ac:dyDescent="0.45">
      <c r="A464" s="17"/>
      <c r="B464" s="17" t="str">
        <f t="shared" si="39"/>
        <v>11.a.1Chart</v>
      </c>
      <c r="C464" s="14" t="s">
        <v>88</v>
      </c>
      <c r="D464" s="14">
        <v>11</v>
      </c>
      <c r="E464" s="14" t="s">
        <v>1183</v>
      </c>
      <c r="F464" s="19" t="s">
        <v>817</v>
      </c>
      <c r="G464" s="104" t="s">
        <v>799</v>
      </c>
      <c r="H464" s="104" t="s">
        <v>860</v>
      </c>
      <c r="I464" s="105" t="s">
        <v>785</v>
      </c>
      <c r="J464" s="106" t="s">
        <v>1164</v>
      </c>
      <c r="K464" s="107">
        <v>44271</v>
      </c>
      <c r="L464" s="105" t="s">
        <v>90</v>
      </c>
      <c r="M464" s="108"/>
      <c r="N464" s="109"/>
      <c r="O464" s="109"/>
      <c r="P464" s="121"/>
      <c r="Q464" s="121"/>
      <c r="R464" s="20" t="str">
        <f>IF(ISBLANK(K464), "", CONCATENATE(LOWER(LEFT('Log table'!I464,1)),"_",C464,"_",T464,"_", TEXT(K464,"yyyy"),".",TEXT(K464,"mm"),".",TEXT(K464,"dd"),IF(OR(LEFT('Log table'!I464,1)="S",LEFT('Log table'!I464,1)="M"), ".docx", ".xlsx")))</f>
        <v>c_11.a.1_UN-Habitat_2021.03.16.xlsx</v>
      </c>
      <c r="S464" s="20" t="str">
        <f t="shared" si="41"/>
        <v>Robert Ndugwa</v>
      </c>
      <c r="T464" s="20" t="str">
        <f t="shared" si="42"/>
        <v>UN-Habitat</v>
      </c>
      <c r="V464" s="16">
        <f t="shared" si="40"/>
        <v>277</v>
      </c>
      <c r="AE464" s="16" t="str">
        <f t="shared" si="38"/>
        <v>11.a.1 Number of countries that have national urban policies or regional development plans that (a) respond to population dynamics; (b) ensure balanced territorial development; and (c) increase local fiscal space | Submitted by: Robert Ndugwa, UN-Habitat (robert.ndugwa@un.org)</v>
      </c>
    </row>
    <row r="465" spans="1:31" hidden="1" x14ac:dyDescent="0.45">
      <c r="A465" s="17"/>
      <c r="B465" s="17" t="str">
        <f t="shared" si="39"/>
        <v>11.a.1Data</v>
      </c>
      <c r="C465" s="14" t="s">
        <v>88</v>
      </c>
      <c r="D465" s="14">
        <v>11</v>
      </c>
      <c r="E465" s="14" t="s">
        <v>1183</v>
      </c>
      <c r="F465" s="19" t="s">
        <v>817</v>
      </c>
      <c r="G465" s="104" t="s">
        <v>799</v>
      </c>
      <c r="H465" s="104" t="s">
        <v>860</v>
      </c>
      <c r="I465" s="105" t="s">
        <v>786</v>
      </c>
      <c r="J465" s="106"/>
      <c r="K465" s="107"/>
      <c r="L465" s="105"/>
      <c r="M465" s="108" t="s">
        <v>3434</v>
      </c>
      <c r="N465" s="109"/>
      <c r="O465" s="109"/>
      <c r="P465" s="121"/>
      <c r="Q465" s="121"/>
      <c r="R465" s="20" t="str">
        <f>IF(ISBLANK(K465), "", CONCATENATE(LOWER(LEFT('Log table'!I465,1)),"_",C465,"_",T465,"_", TEXT(K465,"yyyy"),".",TEXT(K465,"mm"),".",TEXT(K465,"dd"),IF(OR(LEFT('Log table'!I465,1)="S",LEFT('Log table'!I465,1)="M"), ".docx", ".xlsx")))</f>
        <v/>
      </c>
      <c r="S465" s="20" t="str">
        <f t="shared" si="41"/>
        <v/>
      </c>
      <c r="T465" s="20" t="str">
        <f t="shared" si="42"/>
        <v/>
      </c>
      <c r="V465" s="16">
        <f t="shared" si="40"/>
        <v>241</v>
      </c>
      <c r="AE465" s="16" t="str">
        <f t="shared" si="38"/>
        <v>11.a.1 Number of countries that have national urban policies or regional development plans that (a) respond to population dynamics; (b) ensure balanced territorial development; and (c) increase local fiscal space
Note: no data yet as of 3/25</v>
      </c>
    </row>
    <row r="466" spans="1:31" hidden="1" x14ac:dyDescent="0.45">
      <c r="A466" s="17"/>
      <c r="B466" s="17" t="str">
        <f t="shared" si="39"/>
        <v>11.b.1Storyline</v>
      </c>
      <c r="C466" s="14" t="s">
        <v>92</v>
      </c>
      <c r="D466" s="14">
        <v>11</v>
      </c>
      <c r="E466" s="14" t="s">
        <v>813</v>
      </c>
      <c r="F466" s="19" t="s">
        <v>17</v>
      </c>
      <c r="G466" s="104" t="s">
        <v>806</v>
      </c>
      <c r="H466" s="104" t="s">
        <v>1172</v>
      </c>
      <c r="I466" s="105" t="s">
        <v>782</v>
      </c>
      <c r="J466" s="106" t="s">
        <v>808</v>
      </c>
      <c r="K466" s="107">
        <v>44267</v>
      </c>
      <c r="L466" s="105" t="s">
        <v>236</v>
      </c>
      <c r="M466" s="108" t="s">
        <v>809</v>
      </c>
      <c r="N466" s="109"/>
      <c r="O466" s="109"/>
      <c r="P466" s="121"/>
      <c r="Q466" s="121"/>
      <c r="R466" s="20" t="str">
        <f>IF(ISBLANK(K466), "", CONCATENATE(LOWER(LEFT('Log table'!I466,1)),"_",C466,"_",T466,"_", TEXT(K466,"yyyy"),".",TEXT(K466,"mm"),".",TEXT(K466,"dd"),IF(OR(LEFT('Log table'!I466,1)="S",LEFT('Log table'!I466,1)="M"), ".docx", ".xlsx")))</f>
        <v>s_11.b.1_UNDRR_2021.03.12.docx</v>
      </c>
      <c r="S466" s="20" t="str">
        <f t="shared" si="41"/>
        <v>Galimira (Mira) Markova</v>
      </c>
      <c r="T466" s="20" t="str">
        <f t="shared" si="42"/>
        <v>UNDRR</v>
      </c>
      <c r="V466" s="16">
        <f t="shared" si="40"/>
        <v>275</v>
      </c>
      <c r="AE466" s="16" t="str">
        <f t="shared" si="38"/>
        <v>1.5.3/11.b.1/13.1.2 Number of countries that adopt and implement national disaster risk reduction strategies in line with the Sendai Framework for Disaster Risk Reduction 2015–2030 | Submitted by: Galimira (Mira) Markova, UNDRR (galimira.markova@un.org)
Note: chart requested</v>
      </c>
    </row>
    <row r="467" spans="1:31" hidden="1" x14ac:dyDescent="0.45">
      <c r="A467" s="17"/>
      <c r="B467" s="17" t="str">
        <f t="shared" si="39"/>
        <v>11.b.1Chart</v>
      </c>
      <c r="C467" s="14" t="s">
        <v>92</v>
      </c>
      <c r="D467" s="14">
        <v>11</v>
      </c>
      <c r="E467" s="14" t="s">
        <v>813</v>
      </c>
      <c r="F467" s="19" t="s">
        <v>17</v>
      </c>
      <c r="G467" s="104" t="s">
        <v>806</v>
      </c>
      <c r="H467" s="104" t="s">
        <v>1172</v>
      </c>
      <c r="I467" s="105" t="s">
        <v>785</v>
      </c>
      <c r="J467" s="106"/>
      <c r="K467" s="107"/>
      <c r="L467" s="105"/>
      <c r="M467" s="108" t="s">
        <v>809</v>
      </c>
      <c r="N467" s="109"/>
      <c r="O467" s="109"/>
      <c r="P467" s="121"/>
      <c r="Q467" s="121"/>
      <c r="R467" s="20" t="str">
        <f>IF(ISBLANK(K467), "", CONCATENATE(LOWER(LEFT('Log table'!I467,1)),"_",C467,"_",T467,"_", TEXT(K467,"yyyy"),".",TEXT(K467,"mm"),".",TEXT(K467,"dd"),IF(OR(LEFT('Log table'!I467,1)="S",LEFT('Log table'!I467,1)="M"), ".docx", ".xlsx")))</f>
        <v/>
      </c>
      <c r="S467" s="20" t="str">
        <f t="shared" si="41"/>
        <v/>
      </c>
      <c r="T467" s="20" t="str">
        <f t="shared" si="42"/>
        <v/>
      </c>
      <c r="V467" s="16">
        <f t="shared" si="40"/>
        <v>202</v>
      </c>
      <c r="AE467" s="16" t="str">
        <f t="shared" si="38"/>
        <v>1.5.3/11.b.1/13.1.2 Number of countries that adopt and implement national disaster risk reduction strategies in line with the Sendai Framework for Disaster Risk Reduction 2015–2030
Note: chart requested</v>
      </c>
    </row>
    <row r="468" spans="1:31" hidden="1" x14ac:dyDescent="0.45">
      <c r="A468" s="17"/>
      <c r="B468" s="17" t="str">
        <f t="shared" si="39"/>
        <v>11.b.1Data</v>
      </c>
      <c r="C468" s="14" t="s">
        <v>92</v>
      </c>
      <c r="D468" s="14">
        <v>11</v>
      </c>
      <c r="E468" s="14" t="s">
        <v>813</v>
      </c>
      <c r="F468" s="19" t="s">
        <v>17</v>
      </c>
      <c r="G468" s="104" t="s">
        <v>806</v>
      </c>
      <c r="H468" s="104" t="s">
        <v>1172</v>
      </c>
      <c r="I468" s="105" t="s">
        <v>786</v>
      </c>
      <c r="J468" s="106"/>
      <c r="K468" s="107"/>
      <c r="L468" s="105"/>
      <c r="M468" s="108" t="s">
        <v>3405</v>
      </c>
      <c r="N468" s="109"/>
      <c r="O468" s="109"/>
      <c r="P468" s="121"/>
      <c r="Q468" s="121"/>
      <c r="R468" s="20" t="str">
        <f>IF(ISBLANK(K468), "", CONCATENATE(LOWER(LEFT('Log table'!I468,1)),"_",C468,"_",T468,"_", TEXT(K468,"yyyy"),".",TEXT(K468,"mm"),".",TEXT(K468,"dd"),IF(OR(LEFT('Log table'!I468,1)="S",LEFT('Log table'!I468,1)="M"), ".docx", ".xlsx")))</f>
        <v/>
      </c>
      <c r="S468" s="20" t="str">
        <f t="shared" si="41"/>
        <v/>
      </c>
      <c r="T468" s="20" t="str">
        <f t="shared" si="42"/>
        <v/>
      </c>
      <c r="V468" s="16">
        <f t="shared" si="40"/>
        <v>236</v>
      </c>
      <c r="AE468" s="16" t="str">
        <f t="shared" si="38"/>
        <v>1.5.3/11.b.1/13.1.2 Number of countries that adopt and implement national disaster risk reduction strategies in line with the Sendai Framework for Disaster Risk Reduction 2015–2030
Note: Late: For all the block: To be submitted in April</v>
      </c>
    </row>
    <row r="469" spans="1:31" hidden="1" x14ac:dyDescent="0.45">
      <c r="A469" s="17"/>
      <c r="B469" s="17" t="str">
        <f t="shared" si="39"/>
        <v>11.b.2Storyline</v>
      </c>
      <c r="C469" s="14" t="s">
        <v>95</v>
      </c>
      <c r="D469" s="14">
        <v>11</v>
      </c>
      <c r="E469" s="14" t="s">
        <v>815</v>
      </c>
      <c r="F469" s="19" t="s">
        <v>17</v>
      </c>
      <c r="G469" s="104" t="s">
        <v>806</v>
      </c>
      <c r="H469" s="104" t="s">
        <v>1017</v>
      </c>
      <c r="I469" s="105" t="s">
        <v>782</v>
      </c>
      <c r="J469" s="106" t="s">
        <v>808</v>
      </c>
      <c r="K469" s="107">
        <v>44267</v>
      </c>
      <c r="L469" s="105" t="s">
        <v>243</v>
      </c>
      <c r="M469" s="108" t="s">
        <v>809</v>
      </c>
      <c r="N469" s="109"/>
      <c r="O469" s="109"/>
      <c r="P469" s="121"/>
      <c r="Q469" s="121"/>
      <c r="R469" s="20" t="str">
        <f>IF(ISBLANK(K469), "", CONCATENATE(LOWER(LEFT('Log table'!I469,1)),"_",C469,"_",T469,"_", TEXT(K469,"yyyy"),".",TEXT(K469,"mm"),".",TEXT(K469,"dd"),IF(OR(LEFT('Log table'!I469,1)="S",LEFT('Log table'!I469,1)="M"), ".docx", ".xlsx")))</f>
        <v>s_11.b.2_UNDRR_2021.03.12.docx</v>
      </c>
      <c r="S469" s="20" t="str">
        <f t="shared" si="41"/>
        <v>Galimira (Mira) Markova</v>
      </c>
      <c r="T469" s="20" t="str">
        <f t="shared" si="42"/>
        <v>UNDRR</v>
      </c>
      <c r="V469" s="16">
        <f t="shared" si="40"/>
        <v>269</v>
      </c>
      <c r="AE469" s="16" t="str">
        <f t="shared" si="38"/>
        <v>1.5.4/11.b.2/13.1.3 Proportion of local governments that adopt and implement local disaster risk reduction strategies in line with national disaster risk reduction strategies | Submitted by: Galimira (Mira) Markova, UNDRR (galimira.markova@un.org)
Note: chart requested</v>
      </c>
    </row>
    <row r="470" spans="1:31" hidden="1" x14ac:dyDescent="0.45">
      <c r="A470" s="17"/>
      <c r="B470" s="17" t="str">
        <f t="shared" si="39"/>
        <v>11.b.2Chart</v>
      </c>
      <c r="C470" s="14" t="s">
        <v>95</v>
      </c>
      <c r="D470" s="14">
        <v>11</v>
      </c>
      <c r="E470" s="14" t="s">
        <v>815</v>
      </c>
      <c r="F470" s="19" t="s">
        <v>17</v>
      </c>
      <c r="G470" s="104" t="s">
        <v>806</v>
      </c>
      <c r="H470" s="104" t="s">
        <v>1017</v>
      </c>
      <c r="I470" s="105" t="s">
        <v>785</v>
      </c>
      <c r="J470" s="106"/>
      <c r="K470" s="107"/>
      <c r="L470" s="105"/>
      <c r="M470" s="108" t="s">
        <v>809</v>
      </c>
      <c r="N470" s="109"/>
      <c r="O470" s="109"/>
      <c r="P470" s="121"/>
      <c r="Q470" s="121"/>
      <c r="R470" s="20" t="str">
        <f>IF(ISBLANK(K470), "", CONCATENATE(LOWER(LEFT('Log table'!I470,1)),"_",C470,"_",T470,"_", TEXT(K470,"yyyy"),".",TEXT(K470,"mm"),".",TEXT(K470,"dd"),IF(OR(LEFT('Log table'!I470,1)="S",LEFT('Log table'!I470,1)="M"), ".docx", ".xlsx")))</f>
        <v/>
      </c>
      <c r="S470" s="20" t="str">
        <f t="shared" si="41"/>
        <v/>
      </c>
      <c r="T470" s="20" t="str">
        <f t="shared" si="42"/>
        <v/>
      </c>
      <c r="V470" s="16">
        <f t="shared" si="40"/>
        <v>196</v>
      </c>
      <c r="AE470" s="16" t="str">
        <f t="shared" si="38"/>
        <v>1.5.4/11.b.2/13.1.3 Proportion of local governments that adopt and implement local disaster risk reduction strategies in line with national disaster risk reduction strategies
Note: chart requested</v>
      </c>
    </row>
    <row r="471" spans="1:31" hidden="1" x14ac:dyDescent="0.45">
      <c r="A471" s="17"/>
      <c r="B471" s="17" t="str">
        <f t="shared" si="39"/>
        <v>11.b.2Data</v>
      </c>
      <c r="C471" s="14" t="s">
        <v>95</v>
      </c>
      <c r="D471" s="14">
        <v>11</v>
      </c>
      <c r="E471" s="14" t="s">
        <v>815</v>
      </c>
      <c r="F471" s="19" t="s">
        <v>17</v>
      </c>
      <c r="G471" s="104" t="s">
        <v>806</v>
      </c>
      <c r="H471" s="104" t="s">
        <v>1017</v>
      </c>
      <c r="I471" s="105" t="s">
        <v>786</v>
      </c>
      <c r="J471" s="106"/>
      <c r="K471" s="107"/>
      <c r="L471" s="105"/>
      <c r="M471" s="108" t="s">
        <v>3405</v>
      </c>
      <c r="N471" s="109"/>
      <c r="O471" s="109"/>
      <c r="P471" s="121"/>
      <c r="Q471" s="121"/>
      <c r="R471" s="20" t="str">
        <f>IF(ISBLANK(K471), "", CONCATENATE(LOWER(LEFT('Log table'!I471,1)),"_",C471,"_",T471,"_", TEXT(K471,"yyyy"),".",TEXT(K471,"mm"),".",TEXT(K471,"dd"),IF(OR(LEFT('Log table'!I471,1)="S",LEFT('Log table'!I471,1)="M"), ".docx", ".xlsx")))</f>
        <v/>
      </c>
      <c r="S471" s="20" t="str">
        <f t="shared" si="41"/>
        <v/>
      </c>
      <c r="T471" s="20" t="str">
        <f t="shared" si="42"/>
        <v/>
      </c>
      <c r="V471" s="16">
        <f t="shared" si="40"/>
        <v>230</v>
      </c>
      <c r="AE471" s="16" t="str">
        <f t="shared" si="38"/>
        <v>1.5.4/11.b.2/13.1.3 Proportion of local governments that adopt and implement local disaster risk reduction strategies in line with national disaster risk reduction strategies
Note: Late: For all the block: To be submitted in April</v>
      </c>
    </row>
    <row r="472" spans="1:31" hidden="1" x14ac:dyDescent="0.45">
      <c r="A472" s="17"/>
      <c r="B472" s="17" t="str">
        <f t="shared" si="39"/>
        <v>12.1.1Storyline</v>
      </c>
      <c r="C472" s="14" t="s">
        <v>98</v>
      </c>
      <c r="D472" s="14">
        <v>12</v>
      </c>
      <c r="E472" s="14" t="s">
        <v>1184</v>
      </c>
      <c r="F472" s="19" t="s">
        <v>17</v>
      </c>
      <c r="G472" s="104" t="s">
        <v>814</v>
      </c>
      <c r="H472" s="104" t="s">
        <v>68</v>
      </c>
      <c r="I472" s="105" t="s">
        <v>782</v>
      </c>
      <c r="J472" s="117" t="s">
        <v>1030</v>
      </c>
      <c r="K472" s="107">
        <v>44260</v>
      </c>
      <c r="L472" s="105" t="s">
        <v>100</v>
      </c>
      <c r="M472" s="108"/>
      <c r="N472" s="109"/>
      <c r="O472" s="109"/>
      <c r="P472" s="121"/>
      <c r="Q472" s="121"/>
      <c r="R472" s="20" t="str">
        <f>IF(ISBLANK(K472), "", CONCATENATE(LOWER(LEFT('Log table'!I472,1)),"_",C472,"_",T472,"_", TEXT(K472,"yyyy"),".",TEXT(K472,"mm"),".",TEXT(K472,"dd"),IF(OR(LEFT('Log table'!I472,1)="S",LEFT('Log table'!I472,1)="M"), ".docx", ".xlsx")))</f>
        <v>s_12.1.1_UNEP_2021.03.05.docx</v>
      </c>
      <c r="S472" s="20" t="str">
        <f t="shared" si="41"/>
        <v>Dany Ghafari</v>
      </c>
      <c r="T472" s="20" t="str">
        <f t="shared" si="42"/>
        <v>UNEP</v>
      </c>
      <c r="V472" s="16">
        <f t="shared" si="40"/>
        <v>211</v>
      </c>
      <c r="AE472" s="16" t="str">
        <f t="shared" si="38"/>
        <v>12.1.1 Number of countries developing, adopting or implementing policy instruments aimed at supporting the shift to sustainable consumption and production | Submitted by: Dany Ghafari, UNEP (dany.ghafari@un.org)</v>
      </c>
    </row>
    <row r="473" spans="1:31" ht="0.75" hidden="1" customHeight="1" x14ac:dyDescent="0.45">
      <c r="A473" s="17"/>
      <c r="B473" s="17" t="str">
        <f t="shared" si="39"/>
        <v>12.1.1Chart</v>
      </c>
      <c r="C473" s="14" t="s">
        <v>98</v>
      </c>
      <c r="D473" s="14">
        <v>12</v>
      </c>
      <c r="E473" s="14" t="s">
        <v>1184</v>
      </c>
      <c r="F473" s="19" t="s">
        <v>17</v>
      </c>
      <c r="G473" s="104" t="s">
        <v>814</v>
      </c>
      <c r="H473" s="104" t="s">
        <v>68</v>
      </c>
      <c r="I473" s="105" t="s">
        <v>785</v>
      </c>
      <c r="J473" s="117" t="s">
        <v>1030</v>
      </c>
      <c r="K473" s="107">
        <v>44260</v>
      </c>
      <c r="L473" s="105" t="s">
        <v>100</v>
      </c>
      <c r="M473" s="108"/>
      <c r="N473" s="109"/>
      <c r="O473" s="109"/>
      <c r="P473" s="121"/>
      <c r="Q473" s="121"/>
      <c r="R473" s="20" t="str">
        <f>IF(ISBLANK(K473), "", CONCATENATE(LOWER(LEFT('Log table'!I473,1)),"_",C473,"_",T473,"_", TEXT(K473,"yyyy"),".",TEXT(K473,"mm"),".",TEXT(K473,"dd"),IF(OR(LEFT('Log table'!I473,1)="S",LEFT('Log table'!I473,1)="M"), ".docx", ".xlsx")))</f>
        <v>c_12.1.1_UNEP_2021.03.05.xlsx</v>
      </c>
      <c r="S473" s="20" t="str">
        <f t="shared" si="41"/>
        <v>Dany Ghafari</v>
      </c>
      <c r="T473" s="20" t="str">
        <f t="shared" si="42"/>
        <v>UNEP</v>
      </c>
      <c r="V473" s="16">
        <f t="shared" si="40"/>
        <v>211</v>
      </c>
      <c r="AE473" s="16" t="str">
        <f t="shared" si="38"/>
        <v>12.1.1 Number of countries developing, adopting or implementing policy instruments aimed at supporting the shift to sustainable consumption and production | Submitted by: Dany Ghafari, UNEP (dany.ghafari@un.org)</v>
      </c>
    </row>
    <row r="474" spans="1:31" hidden="1" x14ac:dyDescent="0.45">
      <c r="A474" s="17"/>
      <c r="B474" s="17" t="str">
        <f t="shared" si="39"/>
        <v>12.1.1Data</v>
      </c>
      <c r="C474" s="14" t="s">
        <v>98</v>
      </c>
      <c r="D474" s="14">
        <v>12</v>
      </c>
      <c r="E474" s="14" t="s">
        <v>1184</v>
      </c>
      <c r="F474" s="19" t="s">
        <v>17</v>
      </c>
      <c r="G474" s="104" t="s">
        <v>814</v>
      </c>
      <c r="H474" s="104" t="s">
        <v>68</v>
      </c>
      <c r="I474" s="105" t="s">
        <v>786</v>
      </c>
      <c r="J474" s="106"/>
      <c r="K474" s="107"/>
      <c r="L474" s="105"/>
      <c r="M474" s="108" t="s">
        <v>3406</v>
      </c>
      <c r="N474" s="109"/>
      <c r="O474" s="109"/>
      <c r="P474" s="121"/>
      <c r="Q474" s="121"/>
      <c r="R474" s="20" t="str">
        <f>IF(ISBLANK(K474), "", CONCATENATE(LOWER(LEFT('Log table'!I474,1)),"_",C474,"_",T474,"_", TEXT(K474,"yyyy"),".",TEXT(K474,"mm"),".",TEXT(K474,"dd"),IF(OR(LEFT('Log table'!I474,1)="S",LEFT('Log table'!I474,1)="M"), ".docx", ".xlsx")))</f>
        <v/>
      </c>
      <c r="S474" s="20" t="str">
        <f t="shared" si="41"/>
        <v/>
      </c>
      <c r="T474" s="20" t="str">
        <f t="shared" si="42"/>
        <v/>
      </c>
      <c r="V474" s="16">
        <f t="shared" si="40"/>
        <v>208</v>
      </c>
      <c r="AE474" s="16" t="str">
        <f t="shared" si="38"/>
        <v>12.1.1 Number of countries developing, adopting or implementing policy instruments aimed at supporting the shift to sustainable consumption and production
Note: Harumi: 25 Feb: SDMX Submisison - no excel file</v>
      </c>
    </row>
    <row r="475" spans="1:31" hidden="1" x14ac:dyDescent="0.45">
      <c r="A475" s="17"/>
      <c r="B475" s="17" t="str">
        <f t="shared" si="39"/>
        <v>12.2.1Storyline</v>
      </c>
      <c r="C475" s="14" t="s">
        <v>102</v>
      </c>
      <c r="D475" s="14">
        <v>12</v>
      </c>
      <c r="E475" s="14" t="s">
        <v>1077</v>
      </c>
      <c r="F475" s="19" t="s">
        <v>17</v>
      </c>
      <c r="G475" s="104" t="s">
        <v>814</v>
      </c>
      <c r="H475" s="104" t="s">
        <v>818</v>
      </c>
      <c r="I475" s="105" t="s">
        <v>782</v>
      </c>
      <c r="J475" s="117" t="s">
        <v>1030</v>
      </c>
      <c r="K475" s="107">
        <v>44256</v>
      </c>
      <c r="L475" s="105" t="s">
        <v>103</v>
      </c>
      <c r="M475" s="108"/>
      <c r="N475" s="109"/>
      <c r="O475" s="109"/>
      <c r="P475" s="121"/>
      <c r="Q475" s="121"/>
      <c r="R475" s="20" t="str">
        <f>IF(ISBLANK(K475), "", CONCATENATE(LOWER(LEFT('Log table'!I475,1)),"_",C475,"_",T475,"_", TEXT(K475,"yyyy"),".",TEXT(K475,"mm"),".",TEXT(K475,"dd"),IF(OR(LEFT('Log table'!I475,1)="S",LEFT('Log table'!I475,1)="M"), ".docx", ".xlsx")))</f>
        <v>s_12.2.1_UNEP_2021.03.01.docx</v>
      </c>
      <c r="S475" s="20" t="str">
        <f t="shared" si="41"/>
        <v>Dany Ghafari</v>
      </c>
      <c r="T475" s="20" t="str">
        <f t="shared" si="42"/>
        <v>UNEP</v>
      </c>
      <c r="V475" s="16">
        <f t="shared" si="40"/>
        <v>151</v>
      </c>
      <c r="AE475" s="16" t="str">
        <f t="shared" si="38"/>
        <v>8.4.1/12.2.1 Material footprint, material footprint per capita, and material footprint per GDP | Submitted by: Dany Ghafari, UNEP (dany.ghafari@un.org)</v>
      </c>
    </row>
    <row r="476" spans="1:31" hidden="1" x14ac:dyDescent="0.45">
      <c r="A476" s="17"/>
      <c r="B476" s="17" t="str">
        <f t="shared" si="39"/>
        <v>12.2.1Chart</v>
      </c>
      <c r="C476" s="14" t="s">
        <v>102</v>
      </c>
      <c r="D476" s="14">
        <v>12</v>
      </c>
      <c r="E476" s="14" t="s">
        <v>1077</v>
      </c>
      <c r="F476" s="19" t="s">
        <v>17</v>
      </c>
      <c r="G476" s="104" t="s">
        <v>814</v>
      </c>
      <c r="H476" s="104" t="s">
        <v>818</v>
      </c>
      <c r="I476" s="105" t="s">
        <v>785</v>
      </c>
      <c r="J476" s="117" t="s">
        <v>1030</v>
      </c>
      <c r="K476" s="107">
        <v>44256</v>
      </c>
      <c r="L476" s="105" t="s">
        <v>103</v>
      </c>
      <c r="M476" s="108"/>
      <c r="N476" s="109"/>
      <c r="O476" s="109"/>
      <c r="P476" s="121"/>
      <c r="Q476" s="121"/>
      <c r="R476" s="20" t="str">
        <f>IF(ISBLANK(K476), "", CONCATENATE(LOWER(LEFT('Log table'!I476,1)),"_",C476,"_",T476,"_", TEXT(K476,"yyyy"),".",TEXT(K476,"mm"),".",TEXT(K476,"dd"),IF(OR(LEFT('Log table'!I476,1)="S",LEFT('Log table'!I476,1)="M"), ".docx", ".xlsx")))</f>
        <v>c_12.2.1_UNEP_2021.03.01.xlsx</v>
      </c>
      <c r="S476" s="20" t="str">
        <f t="shared" si="41"/>
        <v>Dany Ghafari</v>
      </c>
      <c r="T476" s="20" t="str">
        <f t="shared" si="42"/>
        <v>UNEP</v>
      </c>
      <c r="V476" s="16">
        <f t="shared" si="40"/>
        <v>151</v>
      </c>
      <c r="AE476" s="16" t="str">
        <f t="shared" si="38"/>
        <v>8.4.1/12.2.1 Material footprint, material footprint per capita, and material footprint per GDP | Submitted by: Dany Ghafari, UNEP (dany.ghafari@un.org)</v>
      </c>
    </row>
    <row r="477" spans="1:31" hidden="1" x14ac:dyDescent="0.45">
      <c r="A477" s="17"/>
      <c r="B477" s="17" t="str">
        <f t="shared" si="39"/>
        <v>12.2.1Data</v>
      </c>
      <c r="C477" s="14" t="s">
        <v>102</v>
      </c>
      <c r="D477" s="14">
        <v>12</v>
      </c>
      <c r="E477" s="14" t="s">
        <v>1077</v>
      </c>
      <c r="F477" s="19" t="s">
        <v>17</v>
      </c>
      <c r="G477" s="104" t="s">
        <v>814</v>
      </c>
      <c r="H477" s="104" t="s">
        <v>818</v>
      </c>
      <c r="I477" s="105" t="s">
        <v>786</v>
      </c>
      <c r="J477" s="106"/>
      <c r="K477" s="107"/>
      <c r="L477" s="105"/>
      <c r="M477" s="108" t="s">
        <v>3407</v>
      </c>
      <c r="N477" s="109"/>
      <c r="O477" s="109"/>
      <c r="P477" s="121"/>
      <c r="Q477" s="121"/>
      <c r="R477" s="20" t="str">
        <f>IF(ISBLANK(K477), "", CONCATENATE(LOWER(LEFT('Log table'!I477,1)),"_",C477,"_",T477,"_", TEXT(K477,"yyyy"),".",TEXT(K477,"mm"),".",TEXT(K477,"dd"),IF(OR(LEFT('Log table'!I477,1)="S",LEFT('Log table'!I477,1)="M"), ".docx", ".xlsx")))</f>
        <v/>
      </c>
      <c r="S477" s="20" t="str">
        <f t="shared" si="41"/>
        <v/>
      </c>
      <c r="T477" s="20" t="str">
        <f t="shared" si="42"/>
        <v/>
      </c>
      <c r="V477" s="16">
        <f t="shared" si="40"/>
        <v>149</v>
      </c>
      <c r="AE477" s="16" t="str">
        <f t="shared" si="38"/>
        <v>8.4.1/12.2.1 Material footprint, material footprint per capita, and material footprint per GDP
Note: Harumi: No Changes; Next update 3rd quarter 2021</v>
      </c>
    </row>
    <row r="478" spans="1:31" hidden="1" x14ac:dyDescent="0.45">
      <c r="A478" s="17"/>
      <c r="B478" s="17" t="str">
        <f t="shared" si="39"/>
        <v>12.2.2Storyline</v>
      </c>
      <c r="C478" s="14" t="s">
        <v>107</v>
      </c>
      <c r="D478" s="14">
        <v>12</v>
      </c>
      <c r="E478" s="14" t="s">
        <v>1078</v>
      </c>
      <c r="F478" s="19" t="s">
        <v>9</v>
      </c>
      <c r="G478" s="104" t="s">
        <v>814</v>
      </c>
      <c r="H478" s="104" t="s">
        <v>818</v>
      </c>
      <c r="I478" s="105" t="s">
        <v>782</v>
      </c>
      <c r="J478" s="117" t="s">
        <v>1030</v>
      </c>
      <c r="K478" s="107">
        <v>44256</v>
      </c>
      <c r="L478" s="105" t="s">
        <v>108</v>
      </c>
      <c r="M478" s="108"/>
      <c r="N478" s="109"/>
      <c r="O478" s="109"/>
      <c r="P478" s="121"/>
      <c r="Q478" s="121"/>
      <c r="R478" s="20" t="str">
        <f>IF(ISBLANK(K478), "", CONCATENATE(LOWER(LEFT('Log table'!I478,1)),"_",C478,"_",T478,"_", TEXT(K478,"yyyy"),".",TEXT(K478,"mm"),".",TEXT(K478,"dd"),IF(OR(LEFT('Log table'!I478,1)="S",LEFT('Log table'!I478,1)="M"), ".docx", ".xlsx")))</f>
        <v>s_12.2.2_UNEP_2021.03.01.docx</v>
      </c>
      <c r="S478" s="20" t="str">
        <f t="shared" si="41"/>
        <v>Dany Ghafari</v>
      </c>
      <c r="T478" s="20" t="str">
        <f t="shared" si="42"/>
        <v>UNEP</v>
      </c>
      <c r="V478" s="16">
        <f t="shared" si="40"/>
        <v>184</v>
      </c>
      <c r="AE478" s="16" t="str">
        <f t="shared" si="38"/>
        <v>8.4.2/12.2.2 Domestic material consumption, domestic material consumption per capita, and domestic material consumption per GDP | Submitted by: Dany Ghafari, UNEP (dany.ghafari@un.org)</v>
      </c>
    </row>
    <row r="479" spans="1:31" hidden="1" x14ac:dyDescent="0.45">
      <c r="A479" s="17"/>
      <c r="B479" s="17" t="str">
        <f t="shared" si="39"/>
        <v>12.2.2Chart</v>
      </c>
      <c r="C479" s="14" t="s">
        <v>107</v>
      </c>
      <c r="D479" s="14">
        <v>12</v>
      </c>
      <c r="E479" s="14" t="s">
        <v>1078</v>
      </c>
      <c r="F479" s="19" t="s">
        <v>9</v>
      </c>
      <c r="G479" s="104" t="s">
        <v>814</v>
      </c>
      <c r="H479" s="104" t="s">
        <v>818</v>
      </c>
      <c r="I479" s="105" t="s">
        <v>785</v>
      </c>
      <c r="J479" s="117" t="s">
        <v>1030</v>
      </c>
      <c r="K479" s="107">
        <v>44256</v>
      </c>
      <c r="L479" s="105" t="s">
        <v>108</v>
      </c>
      <c r="M479" s="108"/>
      <c r="N479" s="109"/>
      <c r="O479" s="109"/>
      <c r="P479" s="121"/>
      <c r="Q479" s="121"/>
      <c r="R479" s="20" t="str">
        <f>IF(ISBLANK(K479), "", CONCATENATE(LOWER(LEFT('Log table'!I479,1)),"_",C479,"_",T479,"_", TEXT(K479,"yyyy"),".",TEXT(K479,"mm"),".",TEXT(K479,"dd"),IF(OR(LEFT('Log table'!I479,1)="S",LEFT('Log table'!I479,1)="M"), ".docx", ".xlsx")))</f>
        <v>c_12.2.2_UNEP_2021.03.01.xlsx</v>
      </c>
      <c r="S479" s="20" t="str">
        <f t="shared" si="41"/>
        <v>Dany Ghafari</v>
      </c>
      <c r="T479" s="20" t="str">
        <f t="shared" si="42"/>
        <v>UNEP</v>
      </c>
      <c r="V479" s="16">
        <f t="shared" si="40"/>
        <v>184</v>
      </c>
      <c r="AE479" s="16" t="str">
        <f t="shared" si="38"/>
        <v>8.4.2/12.2.2 Domestic material consumption, domestic material consumption per capita, and domestic material consumption per GDP | Submitted by: Dany Ghafari, UNEP (dany.ghafari@un.org)</v>
      </c>
    </row>
    <row r="480" spans="1:31" hidden="1" x14ac:dyDescent="0.45">
      <c r="A480" s="17"/>
      <c r="B480" s="17" t="str">
        <f t="shared" si="39"/>
        <v>12.2.2Data</v>
      </c>
      <c r="C480" s="14" t="s">
        <v>107</v>
      </c>
      <c r="D480" s="14">
        <v>12</v>
      </c>
      <c r="E480" s="14" t="s">
        <v>1078</v>
      </c>
      <c r="F480" s="19" t="s">
        <v>9</v>
      </c>
      <c r="G480" s="104" t="s">
        <v>814</v>
      </c>
      <c r="H480" s="104" t="s">
        <v>818</v>
      </c>
      <c r="I480" s="105" t="s">
        <v>786</v>
      </c>
      <c r="J480" s="106"/>
      <c r="K480" s="107"/>
      <c r="L480" s="105"/>
      <c r="M480" s="108" t="s">
        <v>3407</v>
      </c>
      <c r="N480" s="109"/>
      <c r="O480" s="109"/>
      <c r="P480" s="121"/>
      <c r="Q480" s="121"/>
      <c r="R480" s="20" t="str">
        <f>IF(ISBLANK(K480), "", CONCATENATE(LOWER(LEFT('Log table'!I480,1)),"_",C480,"_",T480,"_", TEXT(K480,"yyyy"),".",TEXT(K480,"mm"),".",TEXT(K480,"dd"),IF(OR(LEFT('Log table'!I480,1)="S",LEFT('Log table'!I480,1)="M"), ".docx", ".xlsx")))</f>
        <v/>
      </c>
      <c r="S480" s="20" t="str">
        <f t="shared" si="41"/>
        <v/>
      </c>
      <c r="T480" s="20" t="str">
        <f t="shared" si="42"/>
        <v/>
      </c>
      <c r="V480" s="16">
        <f t="shared" si="40"/>
        <v>182</v>
      </c>
      <c r="AE480" s="16" t="str">
        <f t="shared" si="38"/>
        <v>8.4.2/12.2.2 Domestic material consumption, domestic material consumption per capita, and domestic material consumption per GDP
Note: Harumi: No Changes; Next update 3rd quarter 2021</v>
      </c>
    </row>
    <row r="481" spans="1:31" hidden="1" x14ac:dyDescent="0.45">
      <c r="A481" s="17"/>
      <c r="B481" s="17" t="str">
        <f t="shared" si="39"/>
        <v>12.3.1Storyline</v>
      </c>
      <c r="C481" s="14" t="s">
        <v>271</v>
      </c>
      <c r="D481" s="14">
        <v>12</v>
      </c>
      <c r="E481" s="14" t="s">
        <v>1185</v>
      </c>
      <c r="F481" s="19" t="s">
        <v>17</v>
      </c>
      <c r="G481" s="104" t="s">
        <v>1186</v>
      </c>
      <c r="H481" s="104" t="s">
        <v>68</v>
      </c>
      <c r="I481" s="105" t="s">
        <v>782</v>
      </c>
      <c r="J481" s="106" t="s">
        <v>829</v>
      </c>
      <c r="K481" s="107">
        <v>44258</v>
      </c>
      <c r="L481" s="105" t="s">
        <v>273</v>
      </c>
      <c r="M481" s="108"/>
      <c r="N481" s="109">
        <v>44301</v>
      </c>
      <c r="O481" s="109" t="s">
        <v>1030</v>
      </c>
      <c r="P481" s="121"/>
      <c r="Q481" s="121"/>
      <c r="R481" s="20" t="s">
        <v>3534</v>
      </c>
      <c r="S481" s="20" t="str">
        <f t="shared" si="41"/>
        <v>Dorian Kalamvrezos Navarro</v>
      </c>
      <c r="T481" s="20" t="str">
        <f t="shared" si="42"/>
        <v>FAO</v>
      </c>
      <c r="V481" s="16">
        <f t="shared" si="40"/>
        <v>135</v>
      </c>
      <c r="AE481" s="16" t="str">
        <f t="shared" si="38"/>
        <v>12.3.1 (a) Food loss index and (b) food waste index | Submitted by: Dorian Kalamvrezos Navarro, FAO (DorianKalamvrezos.Navarro@fao.org)</v>
      </c>
    </row>
    <row r="482" spans="1:31" hidden="1" x14ac:dyDescent="0.45">
      <c r="A482" s="17"/>
      <c r="B482" s="17" t="str">
        <f t="shared" si="39"/>
        <v>12.3.1Chart</v>
      </c>
      <c r="C482" s="14" t="s">
        <v>271</v>
      </c>
      <c r="D482" s="14">
        <v>12</v>
      </c>
      <c r="E482" s="14" t="s">
        <v>1185</v>
      </c>
      <c r="F482" s="19" t="s">
        <v>17</v>
      </c>
      <c r="G482" s="104" t="s">
        <v>1186</v>
      </c>
      <c r="H482" s="104" t="s">
        <v>68</v>
      </c>
      <c r="I482" s="105" t="s">
        <v>785</v>
      </c>
      <c r="J482" s="106" t="s">
        <v>829</v>
      </c>
      <c r="K482" s="107">
        <v>44258</v>
      </c>
      <c r="L482" s="105" t="s">
        <v>273</v>
      </c>
      <c r="M482" s="108"/>
      <c r="N482" s="109">
        <v>44301</v>
      </c>
      <c r="O482" s="109" t="s">
        <v>1030</v>
      </c>
      <c r="P482" s="121"/>
      <c r="Q482" s="121"/>
      <c r="R482" s="20" t="s">
        <v>3535</v>
      </c>
      <c r="S482" s="20" t="str">
        <f t="shared" si="41"/>
        <v>Dorian Kalamvrezos Navarro</v>
      </c>
      <c r="T482" s="20" t="str">
        <f t="shared" si="42"/>
        <v>FAO</v>
      </c>
      <c r="V482" s="16">
        <f t="shared" si="40"/>
        <v>135</v>
      </c>
      <c r="AE482" s="16" t="str">
        <f t="shared" si="38"/>
        <v>12.3.1 (a) Food loss index and (b) food waste index | Submitted by: Dorian Kalamvrezos Navarro, FAO (DorianKalamvrezos.Navarro@fao.org)</v>
      </c>
    </row>
    <row r="483" spans="1:31" hidden="1" x14ac:dyDescent="0.45">
      <c r="A483" s="17"/>
      <c r="B483" s="17" t="str">
        <f t="shared" si="39"/>
        <v>12.3.1Data</v>
      </c>
      <c r="C483" s="14" t="s">
        <v>271</v>
      </c>
      <c r="D483" s="14">
        <v>12</v>
      </c>
      <c r="E483" s="14" t="s">
        <v>1185</v>
      </c>
      <c r="F483" s="19" t="s">
        <v>17</v>
      </c>
      <c r="G483" s="104" t="s">
        <v>1186</v>
      </c>
      <c r="H483" s="104" t="s">
        <v>68</v>
      </c>
      <c r="I483" s="105" t="s">
        <v>786</v>
      </c>
      <c r="J483" s="106"/>
      <c r="K483" s="107"/>
      <c r="L483" s="105"/>
      <c r="M483" s="108" t="s">
        <v>3406</v>
      </c>
      <c r="N483" s="109"/>
      <c r="O483" s="109"/>
      <c r="P483" s="121"/>
      <c r="Q483" s="121"/>
      <c r="R483" s="20" t="str">
        <f>IF(ISBLANK(K483), "", CONCATENATE(LOWER(LEFT('Log table'!I483,1)),"_",C483,"_",T483,"_", TEXT(K483,"yyyy"),".",TEXT(K483,"mm"),".",TEXT(K483,"dd"),IF(OR(LEFT('Log table'!I483,1)="S",LEFT('Log table'!I483,1)="M"), ".docx", ".xlsx")))</f>
        <v/>
      </c>
      <c r="S483" s="20" t="str">
        <f t="shared" si="41"/>
        <v/>
      </c>
      <c r="T483" s="20" t="str">
        <f t="shared" si="42"/>
        <v/>
      </c>
      <c r="V483" s="16">
        <f t="shared" si="40"/>
        <v>105</v>
      </c>
      <c r="AE483" s="16" t="str">
        <f t="shared" si="38"/>
        <v>12.3.1 (a) Food loss index and (b) food waste index
Note: Harumi: 25 Feb: SDMX Submisison - no excel file</v>
      </c>
    </row>
    <row r="484" spans="1:31" hidden="1" x14ac:dyDescent="0.45">
      <c r="A484" s="17"/>
      <c r="B484" s="17" t="str">
        <f t="shared" si="39"/>
        <v>12.4.1Storyline</v>
      </c>
      <c r="C484" s="14" t="s">
        <v>109</v>
      </c>
      <c r="D484" s="14">
        <v>12</v>
      </c>
      <c r="E484" s="14" t="s">
        <v>1187</v>
      </c>
      <c r="F484" s="19" t="s">
        <v>9</v>
      </c>
      <c r="G484" s="104" t="s">
        <v>814</v>
      </c>
      <c r="H484" s="104" t="s">
        <v>68</v>
      </c>
      <c r="I484" s="105" t="s">
        <v>782</v>
      </c>
      <c r="J484" s="106" t="s">
        <v>1030</v>
      </c>
      <c r="K484" s="107">
        <v>44266</v>
      </c>
      <c r="L484" s="105" t="s">
        <v>110</v>
      </c>
      <c r="M484" s="108" t="s">
        <v>821</v>
      </c>
      <c r="N484" s="109"/>
      <c r="O484" s="109"/>
      <c r="P484" s="121"/>
      <c r="Q484" s="121"/>
      <c r="R484" s="20" t="str">
        <f>IF(ISBLANK(K484), "", CONCATENATE(LOWER(LEFT('Log table'!I484,1)),"_",C484,"_",T484,"_", TEXT(K484,"yyyy"),".",TEXT(K484,"mm"),".",TEXT(K484,"dd"),IF(OR(LEFT('Log table'!I484,1)="S",LEFT('Log table'!I484,1)="M"), ".docx", ".xlsx")))</f>
        <v>s_12.4.1_UNEP_2021.03.11.docx</v>
      </c>
      <c r="S484" s="20" t="str">
        <f t="shared" si="41"/>
        <v>Dany Ghafari</v>
      </c>
      <c r="T484" s="20" t="str">
        <f t="shared" si="42"/>
        <v>UNEP</v>
      </c>
      <c r="V484" s="16">
        <f t="shared" si="40"/>
        <v>329</v>
      </c>
      <c r="AE484" s="16" t="str">
        <f t="shared" si="38"/>
        <v>12.4.1 Number of parties to international multilateral environmental agreements on hazardous waste, and other chemicals that meet their commitments and obligations in transmitting information as required by each relevant agreement | Submitted by: Dany Ghafari, UNEP (dany.ghafari@un.org)
Note: storyline has no chart in word file</v>
      </c>
    </row>
    <row r="485" spans="1:31" hidden="1" x14ac:dyDescent="0.45">
      <c r="A485" s="17"/>
      <c r="B485" s="17" t="str">
        <f t="shared" si="39"/>
        <v>12.4.1Chart</v>
      </c>
      <c r="C485" s="14" t="s">
        <v>109</v>
      </c>
      <c r="D485" s="14">
        <v>12</v>
      </c>
      <c r="E485" s="14" t="s">
        <v>1187</v>
      </c>
      <c r="F485" s="19" t="s">
        <v>9</v>
      </c>
      <c r="G485" s="104" t="s">
        <v>814</v>
      </c>
      <c r="H485" s="104" t="s">
        <v>68</v>
      </c>
      <c r="I485" s="105" t="s">
        <v>785</v>
      </c>
      <c r="J485" s="106"/>
      <c r="K485" s="107"/>
      <c r="L485" s="105"/>
      <c r="M485" s="108"/>
      <c r="N485" s="109"/>
      <c r="O485" s="109"/>
      <c r="P485" s="121"/>
      <c r="Q485" s="121"/>
      <c r="R485" s="20" t="str">
        <f>IF(ISBLANK(K485), "", CONCATENATE(LOWER(LEFT('Log table'!I485,1)),"_",C485,"_",T485,"_", TEXT(K485,"yyyy"),".",TEXT(K485,"mm"),".",TEXT(K485,"dd"),IF(OR(LEFT('Log table'!I485,1)="S",LEFT('Log table'!I485,1)="M"), ".docx", ".xlsx")))</f>
        <v/>
      </c>
      <c r="S485" s="20" t="str">
        <f t="shared" si="41"/>
        <v/>
      </c>
      <c r="T485" s="20" t="str">
        <f t="shared" si="42"/>
        <v/>
      </c>
      <c r="V485" s="16">
        <f t="shared" si="40"/>
        <v>249</v>
      </c>
      <c r="AE485" s="16" t="str">
        <f t="shared" si="38"/>
        <v>12.4.1 Number of parties to international multilateral environmental agreements on hazardous waste, and other chemicals that meet their commitments and obligations in transmitting information as required by each relevant agreement
Note: to follow up</v>
      </c>
    </row>
    <row r="486" spans="1:31" hidden="1" x14ac:dyDescent="0.45">
      <c r="A486" s="17"/>
      <c r="B486" s="17" t="str">
        <f t="shared" si="39"/>
        <v>12.4.1Data</v>
      </c>
      <c r="C486" s="14" t="s">
        <v>109</v>
      </c>
      <c r="D486" s="14">
        <v>12</v>
      </c>
      <c r="E486" s="14" t="s">
        <v>1187</v>
      </c>
      <c r="F486" s="19" t="s">
        <v>9</v>
      </c>
      <c r="G486" s="104" t="s">
        <v>814</v>
      </c>
      <c r="H486" s="104" t="s">
        <v>68</v>
      </c>
      <c r="I486" s="105" t="s">
        <v>786</v>
      </c>
      <c r="J486" s="106"/>
      <c r="K486" s="107"/>
      <c r="L486" s="105"/>
      <c r="M486" s="108" t="s">
        <v>3406</v>
      </c>
      <c r="N486" s="109"/>
      <c r="O486" s="109"/>
      <c r="P486" s="121"/>
      <c r="Q486" s="121"/>
      <c r="R486" s="20" t="str">
        <f>IF(ISBLANK(K486), "", CONCATENATE(LOWER(LEFT('Log table'!I486,1)),"_",C486,"_",T486,"_", TEXT(K486,"yyyy"),".",TEXT(K486,"mm"),".",TEXT(K486,"dd"),IF(OR(LEFT('Log table'!I486,1)="S",LEFT('Log table'!I486,1)="M"), ".docx", ".xlsx")))</f>
        <v/>
      </c>
      <c r="S486" s="20" t="str">
        <f t="shared" si="41"/>
        <v/>
      </c>
      <c r="T486" s="20" t="str">
        <f t="shared" si="42"/>
        <v/>
      </c>
      <c r="V486" s="16">
        <f t="shared" si="40"/>
        <v>284</v>
      </c>
      <c r="AE486" s="16" t="str">
        <f t="shared" si="38"/>
        <v>12.4.1 Number of parties to international multilateral environmental agreements on hazardous waste, and other chemicals that meet their commitments and obligations in transmitting information as required by each relevant agreement
Note: Harumi: 25 Feb: SDMX Submisison - no excel file</v>
      </c>
    </row>
    <row r="487" spans="1:31" ht="14.25" hidden="1" customHeight="1" x14ac:dyDescent="0.45">
      <c r="A487" s="17"/>
      <c r="B487" s="17" t="str">
        <f t="shared" si="39"/>
        <v>12.4.2Storyline</v>
      </c>
      <c r="C487" s="14" t="s">
        <v>284</v>
      </c>
      <c r="D487" s="14">
        <v>12</v>
      </c>
      <c r="E487" s="14" t="s">
        <v>1188</v>
      </c>
      <c r="F487" s="19" t="s">
        <v>17</v>
      </c>
      <c r="G487" s="104" t="s">
        <v>1189</v>
      </c>
      <c r="H487" s="104" t="s">
        <v>1190</v>
      </c>
      <c r="I487" s="105" t="s">
        <v>782</v>
      </c>
      <c r="J487" s="106"/>
      <c r="K487" s="107"/>
      <c r="L487" s="105"/>
      <c r="M487" s="108" t="s">
        <v>3508</v>
      </c>
      <c r="N487" s="109"/>
      <c r="O487" s="109"/>
      <c r="P487" s="121"/>
      <c r="Q487" s="121"/>
      <c r="R487" s="20" t="str">
        <f>IF(ISBLANK(K487), "", CONCATENATE(LOWER(LEFT('Log table'!I487,1)),"_",C487,"_",T487,"_", TEXT(K487,"yyyy"),".",TEXT(K487,"mm"),".",TEXT(K487,"dd"),IF(OR(LEFT('Log table'!I487,1)="S",LEFT('Log table'!I487,1)="M"), ".docx", ".xlsx")))</f>
        <v/>
      </c>
      <c r="S487" s="20" t="str">
        <f t="shared" si="41"/>
        <v/>
      </c>
      <c r="T487" s="20" t="str">
        <f t="shared" si="42"/>
        <v/>
      </c>
      <c r="V487" s="16">
        <f t="shared" si="40"/>
        <v>425</v>
      </c>
      <c r="AE487" s="16" t="str">
        <f t="shared" si="38"/>
        <v>12.4.2 (a) Hazardous waste generated per capita; and (b) proportion of hazardous waste treated, by type of treatment
Note: no storyline; 26/3: per Dany email on 26/3, UNEP will not submit for 12.4.2 (per 29/3 email: the 2020 data drive was closed in January 2021, there was very short time to consolidate and validate the responses received from countries, aggregate the data and prepare a storyline for 2021 progress report)</v>
      </c>
    </row>
    <row r="488" spans="1:31" ht="13.9" hidden="1" customHeight="1" x14ac:dyDescent="0.45">
      <c r="A488" s="17"/>
      <c r="B488" s="17" t="str">
        <f t="shared" si="39"/>
        <v>12.4.2Chart</v>
      </c>
      <c r="C488" s="14" t="s">
        <v>284</v>
      </c>
      <c r="D488" s="14">
        <v>12</v>
      </c>
      <c r="E488" s="14" t="s">
        <v>1188</v>
      </c>
      <c r="F488" s="19" t="s">
        <v>17</v>
      </c>
      <c r="G488" s="104" t="s">
        <v>1189</v>
      </c>
      <c r="H488" s="104" t="s">
        <v>1190</v>
      </c>
      <c r="I488" s="105" t="s">
        <v>785</v>
      </c>
      <c r="J488" s="106"/>
      <c r="K488" s="107"/>
      <c r="L488" s="105"/>
      <c r="M488" s="108" t="s">
        <v>3508</v>
      </c>
      <c r="N488" s="109"/>
      <c r="O488" s="109"/>
      <c r="P488" s="121"/>
      <c r="Q488" s="121"/>
      <c r="R488" s="20" t="str">
        <f>IF(ISBLANK(K488), "", CONCATENATE(LOWER(LEFT('Log table'!I488,1)),"_",C488,"_",T488,"_", TEXT(K488,"yyyy"),".",TEXT(K488,"mm"),".",TEXT(K488,"dd"),IF(OR(LEFT('Log table'!I488,1)="S",LEFT('Log table'!I488,1)="M"), ".docx", ".xlsx")))</f>
        <v/>
      </c>
      <c r="S488" s="20" t="str">
        <f t="shared" si="41"/>
        <v/>
      </c>
      <c r="T488" s="20" t="str">
        <f t="shared" si="42"/>
        <v/>
      </c>
      <c r="V488" s="16">
        <f t="shared" si="40"/>
        <v>425</v>
      </c>
      <c r="AE488" s="16" t="str">
        <f t="shared" si="38"/>
        <v>12.4.2 (a) Hazardous waste generated per capita; and (b) proportion of hazardous waste treated, by type of treatment
Note: no storyline; 26/3: per Dany email on 26/3, UNEP will not submit for 12.4.2 (per 29/3 email: the 2020 data drive was closed in January 2021, there was very short time to consolidate and validate the responses received from countries, aggregate the data and prepare a storyline for 2021 progress report)</v>
      </c>
    </row>
    <row r="489" spans="1:31" hidden="1" x14ac:dyDescent="0.45">
      <c r="A489" s="17"/>
      <c r="B489" s="17" t="str">
        <f t="shared" si="39"/>
        <v>12.4.2Data</v>
      </c>
      <c r="C489" s="14" t="s">
        <v>284</v>
      </c>
      <c r="D489" s="14">
        <v>12</v>
      </c>
      <c r="E489" s="14" t="s">
        <v>1188</v>
      </c>
      <c r="F489" s="19" t="s">
        <v>17</v>
      </c>
      <c r="G489" s="104" t="s">
        <v>1189</v>
      </c>
      <c r="H489" s="104" t="s">
        <v>1190</v>
      </c>
      <c r="I489" s="105" t="s">
        <v>786</v>
      </c>
      <c r="J489" s="106"/>
      <c r="K489" s="107"/>
      <c r="L489" s="105"/>
      <c r="M489" s="108" t="s">
        <v>3406</v>
      </c>
      <c r="N489" s="109"/>
      <c r="O489" s="109"/>
      <c r="P489" s="121"/>
      <c r="Q489" s="121"/>
      <c r="R489" s="20" t="str">
        <f>IF(ISBLANK(K489), "", CONCATENATE(LOWER(LEFT('Log table'!I489,1)),"_",C489,"_",T489,"_", TEXT(K489,"yyyy"),".",TEXT(K489,"mm"),".",TEXT(K489,"dd"),IF(OR(LEFT('Log table'!I489,1)="S",LEFT('Log table'!I489,1)="M"), ".docx", ".xlsx")))</f>
        <v/>
      </c>
      <c r="S489" s="20" t="str">
        <f t="shared" si="41"/>
        <v/>
      </c>
      <c r="T489" s="20" t="str">
        <f t="shared" si="42"/>
        <v/>
      </c>
      <c r="V489" s="16">
        <f t="shared" si="40"/>
        <v>170</v>
      </c>
      <c r="AE489" s="16" t="str">
        <f t="shared" si="38"/>
        <v>12.4.2 (a) Hazardous waste generated per capita; and (b) proportion of hazardous waste treated, by type of treatment
Note: Harumi: 25 Feb: SDMX Submisison - no excel file</v>
      </c>
    </row>
    <row r="490" spans="1:31" hidden="1" x14ac:dyDescent="0.45">
      <c r="A490" s="17"/>
      <c r="B490" s="17" t="str">
        <f t="shared" si="39"/>
        <v>12.5.1Storyline</v>
      </c>
      <c r="C490" s="14" t="s">
        <v>294</v>
      </c>
      <c r="D490" s="14">
        <v>12</v>
      </c>
      <c r="E490" s="14" t="s">
        <v>1192</v>
      </c>
      <c r="F490" s="19" t="s">
        <v>17</v>
      </c>
      <c r="G490" s="104" t="s">
        <v>1193</v>
      </c>
      <c r="H490" s="104" t="s">
        <v>1190</v>
      </c>
      <c r="I490" s="105" t="s">
        <v>782</v>
      </c>
      <c r="J490" s="117" t="s">
        <v>1030</v>
      </c>
      <c r="K490" s="107">
        <v>44256</v>
      </c>
      <c r="L490" s="105" t="s">
        <v>1194</v>
      </c>
      <c r="M490" s="108"/>
      <c r="N490" s="109">
        <v>44301</v>
      </c>
      <c r="O490" s="109" t="s">
        <v>1030</v>
      </c>
      <c r="P490" s="121"/>
      <c r="Q490" s="121"/>
      <c r="R490" s="20" t="s">
        <v>3537</v>
      </c>
      <c r="S490" s="20" t="str">
        <f t="shared" si="41"/>
        <v>Dany Ghafari</v>
      </c>
      <c r="T490" s="20" t="str">
        <f t="shared" si="42"/>
        <v>UNEP</v>
      </c>
      <c r="V490" s="16">
        <f t="shared" si="40"/>
        <v>114</v>
      </c>
      <c r="AE490" s="16" t="str">
        <f t="shared" si="38"/>
        <v>12.5.1 National recycling rate, tons of material recycled | Submitted by: Dany Ghafari, UNEP (dany.ghafari@un.org)</v>
      </c>
    </row>
    <row r="491" spans="1:31" hidden="1" x14ac:dyDescent="0.45">
      <c r="A491" s="17"/>
      <c r="B491" s="17" t="str">
        <f t="shared" si="39"/>
        <v>12.5.1Chart</v>
      </c>
      <c r="C491" s="14" t="s">
        <v>294</v>
      </c>
      <c r="D491" s="14">
        <v>12</v>
      </c>
      <c r="E491" s="14" t="s">
        <v>1192</v>
      </c>
      <c r="F491" s="19" t="s">
        <v>17</v>
      </c>
      <c r="G491" s="104" t="s">
        <v>1193</v>
      </c>
      <c r="H491" s="104" t="s">
        <v>1190</v>
      </c>
      <c r="I491" s="105" t="s">
        <v>785</v>
      </c>
      <c r="J491" s="117" t="s">
        <v>1030</v>
      </c>
      <c r="K491" s="107">
        <v>44256</v>
      </c>
      <c r="L491" s="105" t="s">
        <v>1194</v>
      </c>
      <c r="M491" s="108"/>
      <c r="N491" s="109">
        <v>44301</v>
      </c>
      <c r="O491" s="109" t="s">
        <v>1030</v>
      </c>
      <c r="P491" s="121"/>
      <c r="Q491" s="121"/>
      <c r="R491" s="20" t="s">
        <v>3536</v>
      </c>
      <c r="S491" s="20" t="str">
        <f t="shared" si="41"/>
        <v>Dany Ghafari</v>
      </c>
      <c r="T491" s="20" t="str">
        <f t="shared" si="42"/>
        <v>UNEP</v>
      </c>
      <c r="V491" s="16">
        <f t="shared" si="40"/>
        <v>114</v>
      </c>
      <c r="AE491" s="16" t="str">
        <f t="shared" si="38"/>
        <v>12.5.1 National recycling rate, tons of material recycled | Submitted by: Dany Ghafari, UNEP (dany.ghafari@un.org)</v>
      </c>
    </row>
    <row r="492" spans="1:31" hidden="1" x14ac:dyDescent="0.45">
      <c r="A492" s="17"/>
      <c r="B492" s="17" t="str">
        <f t="shared" si="39"/>
        <v>12.5.1Data</v>
      </c>
      <c r="C492" s="14" t="s">
        <v>294</v>
      </c>
      <c r="D492" s="14">
        <v>12</v>
      </c>
      <c r="E492" s="14" t="s">
        <v>1192</v>
      </c>
      <c r="F492" s="19" t="s">
        <v>17</v>
      </c>
      <c r="G492" s="104" t="s">
        <v>1193</v>
      </c>
      <c r="H492" s="104" t="s">
        <v>1190</v>
      </c>
      <c r="I492" s="105" t="s">
        <v>786</v>
      </c>
      <c r="J492" s="106"/>
      <c r="K492" s="107"/>
      <c r="L492" s="105"/>
      <c r="M492" s="108" t="s">
        <v>3406</v>
      </c>
      <c r="N492" s="109"/>
      <c r="O492" s="109"/>
      <c r="P492" s="121"/>
      <c r="Q492" s="121"/>
      <c r="R492" s="20" t="str">
        <f>IF(ISBLANK(K492), "", CONCATENATE(LOWER(LEFT('Log table'!I492,1)),"_",C492,"_",T492,"_", TEXT(K492,"yyyy"),".",TEXT(K492,"mm"),".",TEXT(K492,"dd"),IF(OR(LEFT('Log table'!I492,1)="S",LEFT('Log table'!I492,1)="M"), ".docx", ".xlsx")))</f>
        <v/>
      </c>
      <c r="S492" s="20" t="str">
        <f t="shared" si="41"/>
        <v/>
      </c>
      <c r="T492" s="20" t="str">
        <f t="shared" si="42"/>
        <v/>
      </c>
      <c r="V492" s="16">
        <f t="shared" si="40"/>
        <v>111</v>
      </c>
      <c r="AE492" s="16" t="str">
        <f t="shared" si="38"/>
        <v>12.5.1 National recycling rate, tons of material recycled
Note: Harumi: 25 Feb: SDMX Submisison - no excel file</v>
      </c>
    </row>
    <row r="493" spans="1:31" hidden="1" x14ac:dyDescent="0.45">
      <c r="A493" s="17"/>
      <c r="B493" s="17" t="str">
        <f t="shared" si="39"/>
        <v>12.6.1Storyline</v>
      </c>
      <c r="C493" s="14" t="s">
        <v>299</v>
      </c>
      <c r="D493" s="14">
        <v>12</v>
      </c>
      <c r="E493" s="14" t="s">
        <v>1195</v>
      </c>
      <c r="F493" s="19" t="s">
        <v>17</v>
      </c>
      <c r="G493" s="104" t="s">
        <v>1196</v>
      </c>
      <c r="H493" s="104" t="s">
        <v>68</v>
      </c>
      <c r="I493" s="105" t="s">
        <v>782</v>
      </c>
      <c r="J493" s="106" t="s">
        <v>2092</v>
      </c>
      <c r="K493" s="107">
        <v>44286</v>
      </c>
      <c r="L493" s="105" t="s">
        <v>3572</v>
      </c>
      <c r="M493" s="108" t="s">
        <v>3573</v>
      </c>
      <c r="N493" s="109">
        <v>44301</v>
      </c>
      <c r="O493" s="109" t="s">
        <v>1030</v>
      </c>
      <c r="P493" s="121"/>
      <c r="Q493" s="121"/>
      <c r="R493" s="20" t="s">
        <v>3538</v>
      </c>
      <c r="S493" s="20" t="str">
        <f t="shared" si="41"/>
        <v>Elena Botvina</v>
      </c>
      <c r="T493" s="20" t="s">
        <v>659</v>
      </c>
      <c r="V493" s="16">
        <f t="shared" si="40"/>
        <v>178</v>
      </c>
      <c r="AE493" s="16" t="str">
        <f t="shared" si="38"/>
        <v>12.6.1 Number of companies publishing sustainability reports | Submitted by: Elena Botvina, UNCTAD (elena.botvina@unctad.org)
Note: 31/3: received storyline; 4/2: received charts</v>
      </c>
    </row>
    <row r="494" spans="1:31" hidden="1" x14ac:dyDescent="0.45">
      <c r="A494" s="17"/>
      <c r="B494" s="17" t="str">
        <f t="shared" si="39"/>
        <v>12.6.1Chart</v>
      </c>
      <c r="C494" s="14" t="s">
        <v>299</v>
      </c>
      <c r="D494" s="14">
        <v>12</v>
      </c>
      <c r="E494" s="14" t="s">
        <v>1195</v>
      </c>
      <c r="F494" s="19" t="s">
        <v>17</v>
      </c>
      <c r="G494" s="104" t="s">
        <v>1196</v>
      </c>
      <c r="H494" s="104" t="s">
        <v>68</v>
      </c>
      <c r="I494" s="105" t="s">
        <v>785</v>
      </c>
      <c r="J494" s="106" t="s">
        <v>2092</v>
      </c>
      <c r="K494" s="107">
        <v>44288</v>
      </c>
      <c r="L494" s="105" t="s">
        <v>3572</v>
      </c>
      <c r="M494" s="108" t="s">
        <v>3573</v>
      </c>
      <c r="N494" s="109">
        <v>44301</v>
      </c>
      <c r="O494" s="109" t="s">
        <v>1030</v>
      </c>
      <c r="P494" s="121"/>
      <c r="Q494" s="121"/>
      <c r="R494" s="20" t="s">
        <v>3539</v>
      </c>
      <c r="S494" s="20" t="str">
        <f t="shared" si="41"/>
        <v>Elena Botvina</v>
      </c>
      <c r="T494" s="20" t="s">
        <v>659</v>
      </c>
      <c r="V494" s="16">
        <f t="shared" si="40"/>
        <v>178</v>
      </c>
      <c r="AE494" s="16" t="str">
        <f t="shared" si="38"/>
        <v>12.6.1 Number of companies publishing sustainability reports | Submitted by: Elena Botvina, UNCTAD (elena.botvina@unctad.org)
Note: 31/3: received storyline; 4/2: received charts</v>
      </c>
    </row>
    <row r="495" spans="1:31" hidden="1" x14ac:dyDescent="0.45">
      <c r="A495" s="17"/>
      <c r="B495" s="17" t="str">
        <f t="shared" si="39"/>
        <v>12.6.1Data</v>
      </c>
      <c r="C495" s="14" t="s">
        <v>299</v>
      </c>
      <c r="D495" s="14">
        <v>12</v>
      </c>
      <c r="E495" s="14" t="s">
        <v>1195</v>
      </c>
      <c r="F495" s="19" t="s">
        <v>17</v>
      </c>
      <c r="G495" s="104" t="s">
        <v>1196</v>
      </c>
      <c r="H495" s="104" t="s">
        <v>68</v>
      </c>
      <c r="I495" s="105" t="s">
        <v>786</v>
      </c>
      <c r="J495" s="106" t="s">
        <v>1197</v>
      </c>
      <c r="K495" s="107">
        <v>44253</v>
      </c>
      <c r="L495" s="105" t="s">
        <v>3572</v>
      </c>
      <c r="M495" s="108"/>
      <c r="N495" s="109"/>
      <c r="O495" s="109"/>
      <c r="P495" s="121"/>
      <c r="Q495" s="121"/>
      <c r="R495" s="20" t="str">
        <f>IF(ISBLANK(K495), "", CONCATENATE(LOWER(LEFT('Log table'!I495,1)),"_",C495,"_",T495,"_", TEXT(K495,"yyyy"),".",TEXT(K495,"mm"),".",TEXT(K495,"dd"),IF(OR(LEFT('Log table'!I495,1)="S",LEFT('Log table'!I495,1)="M"), ".docx", ".xlsx")))</f>
        <v>d_12.6.1_UNCTAD_2021.02.26.xlsx</v>
      </c>
      <c r="S495" s="20" t="str">
        <f>IF(ISBLANK($J495),"",IFERROR(VLOOKUP($J495,sender,3,FALSE),"new?"))</f>
        <v>Tatiana Krylova</v>
      </c>
      <c r="T495" s="20" t="s">
        <v>659</v>
      </c>
      <c r="V495" s="16">
        <f t="shared" si="40"/>
        <v>125</v>
      </c>
      <c r="AE495" s="16" t="str">
        <f t="shared" si="38"/>
        <v>12.6.1 Number of companies publishing sustainability reports | Submitted by: Tatiana Krylova, UNCTAD (tatiana.krylova@un.org)</v>
      </c>
    </row>
    <row r="496" spans="1:31" hidden="1" x14ac:dyDescent="0.45">
      <c r="A496" s="17"/>
      <c r="B496" s="17" t="str">
        <f t="shared" si="39"/>
        <v>12.7.1Storyline</v>
      </c>
      <c r="C496" s="14" t="s">
        <v>307</v>
      </c>
      <c r="D496" s="14">
        <v>12</v>
      </c>
      <c r="E496" s="14" t="s">
        <v>1198</v>
      </c>
      <c r="F496" s="19" t="s">
        <v>17</v>
      </c>
      <c r="G496" s="104" t="s">
        <v>814</v>
      </c>
      <c r="H496" s="104" t="s">
        <v>68</v>
      </c>
      <c r="I496" s="105" t="s">
        <v>782</v>
      </c>
      <c r="J496" s="117" t="s">
        <v>1030</v>
      </c>
      <c r="K496" s="107">
        <v>44256</v>
      </c>
      <c r="L496" s="105" t="s">
        <v>1199</v>
      </c>
      <c r="M496" s="108"/>
      <c r="N496" s="109"/>
      <c r="O496" s="109"/>
      <c r="P496" s="121"/>
      <c r="Q496" s="121"/>
      <c r="R496" s="20" t="str">
        <f>IF(ISBLANK(K496), "", CONCATENATE(LOWER(LEFT('Log table'!I496,1)),"_",C496,"_",T496,"_", TEXT(K496,"yyyy"),".",TEXT(K496,"mm"),".",TEXT(K496,"dd"),IF(OR(LEFT('Log table'!I496,1)="S",LEFT('Log table'!I496,1)="M"), ".docx", ".xlsx")))</f>
        <v>s_12.7.1_UNEP_2021.03.01.docx</v>
      </c>
      <c r="S496" s="20" t="str">
        <f t="shared" si="41"/>
        <v>Dany Ghafari</v>
      </c>
      <c r="T496" s="20" t="str">
        <f t="shared" si="42"/>
        <v>UNEP</v>
      </c>
      <c r="V496" s="16">
        <f t="shared" si="40"/>
        <v>144</v>
      </c>
      <c r="AE496" s="16" t="str">
        <f t="shared" ref="AE496:AE559" si="43">E496&amp;IF(ISBLANK(K496), CHAR(10)&amp;"Note: "&amp;IF(ISBLANK(M496), "to follow up", M496), " | Submitted by: "&amp;S496&amp;", "&amp;T496&amp;" ("&amp;J496&amp;")"&amp;IF(ISBLANK(M496),"", CHAR(10)&amp;"Note: "&amp;M496))</f>
        <v>12.7.1 Degree of sustainable public procurement policies and action plan implementation | Submitted by: Dany Ghafari, UNEP (dany.ghafari@un.org)</v>
      </c>
    </row>
    <row r="497" spans="1:31" hidden="1" x14ac:dyDescent="0.45">
      <c r="A497" s="17"/>
      <c r="B497" s="17" t="str">
        <f t="shared" si="39"/>
        <v>12.7.1Chart</v>
      </c>
      <c r="C497" s="14" t="s">
        <v>307</v>
      </c>
      <c r="D497" s="14">
        <v>12</v>
      </c>
      <c r="E497" s="14" t="s">
        <v>1198</v>
      </c>
      <c r="F497" s="19" t="s">
        <v>17</v>
      </c>
      <c r="G497" s="104" t="s">
        <v>814</v>
      </c>
      <c r="H497" s="104" t="s">
        <v>68</v>
      </c>
      <c r="I497" s="105" t="s">
        <v>785</v>
      </c>
      <c r="J497" s="106"/>
      <c r="K497" s="107"/>
      <c r="L497" s="105"/>
      <c r="M497" s="108"/>
      <c r="N497" s="109"/>
      <c r="O497" s="109"/>
      <c r="P497" s="121"/>
      <c r="Q497" s="121"/>
      <c r="R497" s="20" t="str">
        <f>IF(ISBLANK(K497), "", CONCATENATE(LOWER(LEFT('Log table'!I497,1)),"_",C497,"_",T497,"_", TEXT(K497,"yyyy"),".",TEXT(K497,"mm"),".",TEXT(K497,"dd"),IF(OR(LEFT('Log table'!I497,1)="S",LEFT('Log table'!I497,1)="M"), ".docx", ".xlsx")))</f>
        <v/>
      </c>
      <c r="S497" s="20" t="str">
        <f t="shared" si="41"/>
        <v/>
      </c>
      <c r="T497" s="20" t="str">
        <f t="shared" si="42"/>
        <v/>
      </c>
      <c r="V497" s="16">
        <f t="shared" si="40"/>
        <v>106</v>
      </c>
      <c r="AE497" s="16" t="str">
        <f t="shared" si="43"/>
        <v>12.7.1 Degree of sustainable public procurement policies and action plan implementation
Note: to follow up</v>
      </c>
    </row>
    <row r="498" spans="1:31" hidden="1" x14ac:dyDescent="0.45">
      <c r="A498" s="17"/>
      <c r="B498" s="17" t="str">
        <f t="shared" si="39"/>
        <v>12.7.1Data</v>
      </c>
      <c r="C498" s="14" t="s">
        <v>307</v>
      </c>
      <c r="D498" s="14">
        <v>12</v>
      </c>
      <c r="E498" s="14" t="s">
        <v>1198</v>
      </c>
      <c r="F498" s="19" t="s">
        <v>17</v>
      </c>
      <c r="G498" s="104" t="s">
        <v>814</v>
      </c>
      <c r="H498" s="104" t="s">
        <v>68</v>
      </c>
      <c r="I498" s="105" t="s">
        <v>786</v>
      </c>
      <c r="J498" s="106" t="s">
        <v>1030</v>
      </c>
      <c r="K498" s="107">
        <v>44260</v>
      </c>
      <c r="L498" s="105" t="s">
        <v>1199</v>
      </c>
      <c r="M498" s="108"/>
      <c r="N498" s="109"/>
      <c r="O498" s="109"/>
      <c r="P498" s="121"/>
      <c r="Q498" s="121"/>
      <c r="R498" s="20" t="str">
        <f>IF(ISBLANK(K498), "", CONCATENATE(LOWER(LEFT('Log table'!I498,1)),"_",C498,"_",T498,"_", TEXT(K498,"yyyy"),".",TEXT(K498,"mm"),".",TEXT(K498,"dd"),IF(OR(LEFT('Log table'!I498,1)="S",LEFT('Log table'!I498,1)="M"), ".docx", ".xlsx")))</f>
        <v>d_12.7.1_UNEP_2021.03.05.xlsx</v>
      </c>
      <c r="S498" s="20" t="str">
        <f t="shared" si="41"/>
        <v>Dany Ghafari</v>
      </c>
      <c r="T498" s="20" t="str">
        <f t="shared" si="42"/>
        <v>UNEP</v>
      </c>
      <c r="V498" s="16">
        <f t="shared" si="40"/>
        <v>144</v>
      </c>
      <c r="AE498" s="16" t="str">
        <f t="shared" si="43"/>
        <v>12.7.1 Degree of sustainable public procurement policies and action plan implementation | Submitted by: Dany Ghafari, UNEP (dany.ghafari@un.org)</v>
      </c>
    </row>
    <row r="499" spans="1:31" hidden="1" x14ac:dyDescent="0.45">
      <c r="A499" s="17"/>
      <c r="B499" s="17" t="str">
        <f t="shared" si="39"/>
        <v>12.8.1Storyline</v>
      </c>
      <c r="C499" s="14" t="s">
        <v>310</v>
      </c>
      <c r="D499" s="14">
        <v>12</v>
      </c>
      <c r="E499" s="14" t="s">
        <v>954</v>
      </c>
      <c r="F499" s="19" t="s">
        <v>17</v>
      </c>
      <c r="G499" s="104" t="s">
        <v>928</v>
      </c>
      <c r="H499" s="104" t="s">
        <v>814</v>
      </c>
      <c r="I499" s="105" t="s">
        <v>782</v>
      </c>
      <c r="J499" s="106"/>
      <c r="K499" s="107"/>
      <c r="L499" s="105"/>
      <c r="M499" s="108" t="s">
        <v>3442</v>
      </c>
      <c r="N499" s="109"/>
      <c r="O499" s="109"/>
      <c r="P499" s="121"/>
      <c r="Q499" s="121"/>
      <c r="R499" s="20" t="str">
        <f>IF(ISBLANK(K499), "", CONCATENATE(LOWER(LEFT('Log table'!I499,1)),"_",C499,"_",T499,"_", TEXT(K499,"yyyy"),".",TEXT(K499,"mm"),".",TEXT(K499,"dd"),IF(OR(LEFT('Log table'!I499,1)="S",LEFT('Log table'!I499,1)="M"), ".docx", ".xlsx")))</f>
        <v/>
      </c>
      <c r="S499" s="20" t="str">
        <f t="shared" si="41"/>
        <v/>
      </c>
      <c r="T499" s="20" t="str">
        <f t="shared" si="42"/>
        <v/>
      </c>
      <c r="V499" s="16">
        <f t="shared" si="40"/>
        <v>351</v>
      </c>
      <c r="AE499" s="16" t="str">
        <f t="shared" si="43"/>
        <v>4.7.1/12.8.1/13.3.1 Extent to which (i) global citizenship education and (ii) education for sustainable development are mainstreamed in (a) national education policies; (b) curricula; (c) teacher education; and (d) student assessment
Note: no storyline; will not submit anything new for 2021; the data collection for this indicator is not yet complete</v>
      </c>
    </row>
    <row r="500" spans="1:31" hidden="1" x14ac:dyDescent="0.45">
      <c r="A500" s="17"/>
      <c r="B500" s="17" t="str">
        <f t="shared" si="39"/>
        <v>12.8.1Chart</v>
      </c>
      <c r="C500" s="14" t="s">
        <v>310</v>
      </c>
      <c r="D500" s="14">
        <v>12</v>
      </c>
      <c r="E500" s="14" t="s">
        <v>954</v>
      </c>
      <c r="F500" s="19" t="s">
        <v>17</v>
      </c>
      <c r="G500" s="104" t="s">
        <v>928</v>
      </c>
      <c r="H500" s="104" t="s">
        <v>814</v>
      </c>
      <c r="I500" s="105" t="s">
        <v>785</v>
      </c>
      <c r="J500" s="106"/>
      <c r="K500" s="107"/>
      <c r="L500" s="105"/>
      <c r="M500" s="108" t="s">
        <v>956</v>
      </c>
      <c r="N500" s="109"/>
      <c r="O500" s="109"/>
      <c r="P500" s="121"/>
      <c r="Q500" s="121"/>
      <c r="R500" s="20" t="str">
        <f>IF(ISBLANK(K500), "", CONCATENATE(LOWER(LEFT('Log table'!I500,1)),"_",C500,"_",T500,"_", TEXT(K500,"yyyy"),".",TEXT(K500,"mm"),".",TEXT(K500,"dd"),IF(OR(LEFT('Log table'!I500,1)="S",LEFT('Log table'!I500,1)="M"), ".docx", ".xlsx")))</f>
        <v/>
      </c>
      <c r="S500" s="20" t="str">
        <f t="shared" si="41"/>
        <v/>
      </c>
      <c r="T500" s="20" t="str">
        <f t="shared" si="42"/>
        <v/>
      </c>
      <c r="V500" s="16">
        <f t="shared" si="40"/>
        <v>337</v>
      </c>
      <c r="AE500" s="16" t="str">
        <f t="shared" si="43"/>
        <v>4.7.1/12.8.1/13.3.1 Extent to which (i) global citizenship education and (ii) education for sustainable development are mainstreamed in (a) national education policies; (b) curricula; (c) teacher education; and (d) student assessment
Note: will not submit anything new for 2021; the data collection for this indicator is not yet complete</v>
      </c>
    </row>
    <row r="501" spans="1:31" hidden="1" x14ac:dyDescent="0.45">
      <c r="A501" s="17"/>
      <c r="B501" s="17" t="str">
        <f t="shared" si="39"/>
        <v>12.8.1Data</v>
      </c>
      <c r="C501" s="14" t="s">
        <v>310</v>
      </c>
      <c r="D501" s="14">
        <v>12</v>
      </c>
      <c r="E501" s="14" t="s">
        <v>954</v>
      </c>
      <c r="F501" s="19" t="s">
        <v>17</v>
      </c>
      <c r="G501" s="104" t="s">
        <v>928</v>
      </c>
      <c r="H501" s="104" t="s">
        <v>814</v>
      </c>
      <c r="I501" s="105" t="s">
        <v>786</v>
      </c>
      <c r="J501" s="106"/>
      <c r="K501" s="107"/>
      <c r="L501" s="105"/>
      <c r="M501" s="108" t="s">
        <v>956</v>
      </c>
      <c r="N501" s="109"/>
      <c r="O501" s="109"/>
      <c r="P501" s="121"/>
      <c r="Q501" s="121"/>
      <c r="R501" s="20" t="str">
        <f>IF(ISBLANK(K501), "", CONCATENATE(LOWER(LEFT('Log table'!I501,1)),"_",C501,"_",T501,"_", TEXT(K501,"yyyy"),".",TEXT(K501,"mm"),".",TEXT(K501,"dd"),IF(OR(LEFT('Log table'!I501,1)="S",LEFT('Log table'!I501,1)="M"), ".docx", ".xlsx")))</f>
        <v/>
      </c>
      <c r="S501" s="20" t="str">
        <f t="shared" si="41"/>
        <v/>
      </c>
      <c r="T501" s="20" t="str">
        <f t="shared" si="42"/>
        <v/>
      </c>
      <c r="V501" s="16">
        <f t="shared" si="40"/>
        <v>337</v>
      </c>
      <c r="AE501" s="16" t="str">
        <f t="shared" si="43"/>
        <v>4.7.1/12.8.1/13.3.1 Extent to which (i) global citizenship education and (ii) education for sustainable development are mainstreamed in (a) national education policies; (b) curricula; (c) teacher education; and (d) student assessment
Note: will not submit anything new for 2021; the data collection for this indicator is not yet complete</v>
      </c>
    </row>
    <row r="502" spans="1:31" hidden="1" x14ac:dyDescent="0.45">
      <c r="A502" s="17"/>
      <c r="B502" s="17" t="str">
        <f t="shared" si="39"/>
        <v>12.a.1Storyline</v>
      </c>
      <c r="C502" s="14" t="s">
        <v>313</v>
      </c>
      <c r="D502" s="14">
        <v>12</v>
      </c>
      <c r="E502" s="14" t="s">
        <v>1068</v>
      </c>
      <c r="F502" s="19" t="s">
        <v>817</v>
      </c>
      <c r="G502" s="104" t="s">
        <v>1069</v>
      </c>
      <c r="H502" s="104" t="s">
        <v>68</v>
      </c>
      <c r="I502" s="105" t="s">
        <v>782</v>
      </c>
      <c r="J502" s="106" t="s">
        <v>1066</v>
      </c>
      <c r="K502" s="107">
        <v>44254</v>
      </c>
      <c r="L502" s="105" t="s">
        <v>1200</v>
      </c>
      <c r="M502" s="108"/>
      <c r="N502" s="109"/>
      <c r="O502" s="109"/>
      <c r="P502" s="121"/>
      <c r="Q502" s="121"/>
      <c r="R502" s="20" t="str">
        <f>IF(ISBLANK(K502), "", CONCATENATE(LOWER(LEFT('Log table'!I502,1)),"_",C502,"_",T502,"_", TEXT(K502,"yyyy"),".",TEXT(K502,"mm"),".",TEXT(K502,"dd"),IF(OR(LEFT('Log table'!I502,1)="S",LEFT('Log table'!I502,1)="M"), ".docx", ".xlsx")))</f>
        <v>s_12.a.1_IRENA_2021.02.27.docx</v>
      </c>
      <c r="S502" s="20" t="str">
        <f t="shared" si="41"/>
        <v>Gerardo Escamilla</v>
      </c>
      <c r="T502" s="20" t="str">
        <f t="shared" si="42"/>
        <v>IRENA</v>
      </c>
      <c r="V502" s="16">
        <f t="shared" si="40"/>
        <v>170</v>
      </c>
      <c r="AE502" s="16" t="str">
        <f t="shared" si="43"/>
        <v>7.b.1/12.a.1  Installed renewable energy-generating capacity in developing countries (in watts per capita) | Submitted by: Gerardo Escamilla, IRENA (GEscamilla@irena.org)</v>
      </c>
    </row>
    <row r="503" spans="1:31" hidden="1" x14ac:dyDescent="0.45">
      <c r="A503" s="17"/>
      <c r="B503" s="17" t="str">
        <f t="shared" si="39"/>
        <v>12.a.1Chart</v>
      </c>
      <c r="C503" s="14" t="s">
        <v>313</v>
      </c>
      <c r="D503" s="14">
        <v>12</v>
      </c>
      <c r="E503" s="14" t="s">
        <v>1068</v>
      </c>
      <c r="F503" s="19" t="s">
        <v>817</v>
      </c>
      <c r="G503" s="104" t="s">
        <v>1069</v>
      </c>
      <c r="H503" s="104" t="s">
        <v>68</v>
      </c>
      <c r="I503" s="105" t="s">
        <v>785</v>
      </c>
      <c r="J503" s="106" t="s">
        <v>1066</v>
      </c>
      <c r="K503" s="107">
        <v>44254</v>
      </c>
      <c r="L503" s="105" t="s">
        <v>1200</v>
      </c>
      <c r="M503" s="108"/>
      <c r="N503" s="109"/>
      <c r="O503" s="109"/>
      <c r="P503" s="121"/>
      <c r="Q503" s="121"/>
      <c r="R503" s="20" t="str">
        <f>IF(ISBLANK(K503), "", CONCATENATE(LOWER(LEFT('Log table'!I503,1)),"_",C503,"_",T503,"_", TEXT(K503,"yyyy"),".",TEXT(K503,"mm"),".",TEXT(K503,"dd"),IF(OR(LEFT('Log table'!I503,1)="S",LEFT('Log table'!I503,1)="M"), ".docx", ".xlsx")))</f>
        <v>c_12.a.1_IRENA_2021.02.27.xlsx</v>
      </c>
      <c r="S503" s="20" t="str">
        <f t="shared" si="41"/>
        <v>Gerardo Escamilla</v>
      </c>
      <c r="T503" s="20" t="str">
        <f t="shared" si="42"/>
        <v>IRENA</v>
      </c>
      <c r="V503" s="16">
        <f t="shared" si="40"/>
        <v>170</v>
      </c>
      <c r="AE503" s="16" t="str">
        <f t="shared" si="43"/>
        <v>7.b.1/12.a.1  Installed renewable energy-generating capacity in developing countries (in watts per capita) | Submitted by: Gerardo Escamilla, IRENA (GEscamilla@irena.org)</v>
      </c>
    </row>
    <row r="504" spans="1:31" hidden="1" x14ac:dyDescent="0.45">
      <c r="A504" s="17"/>
      <c r="B504" s="17" t="str">
        <f t="shared" si="39"/>
        <v>12.a.1Data</v>
      </c>
      <c r="C504" s="14" t="s">
        <v>313</v>
      </c>
      <c r="D504" s="14">
        <v>12</v>
      </c>
      <c r="E504" s="14" t="s">
        <v>1068</v>
      </c>
      <c r="F504" s="19" t="s">
        <v>817</v>
      </c>
      <c r="G504" s="104" t="s">
        <v>1069</v>
      </c>
      <c r="H504" s="104" t="s">
        <v>68</v>
      </c>
      <c r="I504" s="105" t="s">
        <v>786</v>
      </c>
      <c r="J504" s="106" t="s">
        <v>1067</v>
      </c>
      <c r="K504" s="107">
        <v>44237</v>
      </c>
      <c r="L504" s="105" t="s">
        <v>1200</v>
      </c>
      <c r="M504" s="108"/>
      <c r="N504" s="109"/>
      <c r="O504" s="109"/>
      <c r="P504" s="121"/>
      <c r="Q504" s="121"/>
      <c r="R504" s="20" t="str">
        <f>IF(ISBLANK(K504), "", CONCATENATE(LOWER(LEFT('Log table'!I504,1)),"_",C504,"_",T504,"_", TEXT(K504,"yyyy"),".",TEXT(K504,"mm"),".",TEXT(K504,"dd"),IF(OR(LEFT('Log table'!I504,1)="S",LEFT('Log table'!I504,1)="M"), ".docx", ".xlsx")))</f>
        <v>d_12.a.1_IRENA_2021.02.10.xlsx</v>
      </c>
      <c r="S504" s="20" t="str">
        <f t="shared" si="41"/>
        <v>Adrian Whiteman</v>
      </c>
      <c r="T504" s="20" t="str">
        <f t="shared" si="42"/>
        <v>IRENA</v>
      </c>
      <c r="V504" s="16">
        <f t="shared" si="40"/>
        <v>167</v>
      </c>
      <c r="AE504" s="16" t="str">
        <f t="shared" si="43"/>
        <v>7.b.1/12.a.1  Installed renewable energy-generating capacity in developing countries (in watts per capita) | Submitted by: Adrian Whiteman, IRENA (AWhiteman@irena.org)</v>
      </c>
    </row>
    <row r="505" spans="1:31" hidden="1" x14ac:dyDescent="0.45">
      <c r="A505" s="17"/>
      <c r="B505" s="17" t="str">
        <f t="shared" si="39"/>
        <v>12.b.1Storyline</v>
      </c>
      <c r="C505" s="14" t="s">
        <v>318</v>
      </c>
      <c r="D505" s="14">
        <v>12</v>
      </c>
      <c r="E505" s="14" t="s">
        <v>1201</v>
      </c>
      <c r="F505" s="19" t="s">
        <v>817</v>
      </c>
      <c r="G505" s="104" t="s">
        <v>1090</v>
      </c>
      <c r="H505" s="104" t="s">
        <v>68</v>
      </c>
      <c r="I505" s="105" t="s">
        <v>782</v>
      </c>
      <c r="J505" s="106" t="s">
        <v>1091</v>
      </c>
      <c r="K505" s="107">
        <v>44281</v>
      </c>
      <c r="L505" s="105" t="s">
        <v>320</v>
      </c>
      <c r="M505" s="108" t="s">
        <v>3574</v>
      </c>
      <c r="N505" s="109">
        <v>44301</v>
      </c>
      <c r="O505" s="109" t="s">
        <v>1030</v>
      </c>
      <c r="P505" s="121"/>
      <c r="Q505" s="121"/>
      <c r="R505" s="20" t="s">
        <v>3540</v>
      </c>
      <c r="S505" s="20" t="str">
        <f t="shared" si="41"/>
        <v>Hernán Epstein</v>
      </c>
      <c r="T505" s="20" t="str">
        <f t="shared" si="42"/>
        <v>UNWTO</v>
      </c>
      <c r="V505" s="16">
        <f t="shared" si="40"/>
        <v>275</v>
      </c>
      <c r="AE505" s="16" t="str">
        <f t="shared" si="43"/>
        <v>12.b.1 Implementation of standard accounting tools to monitor the economic and environmental aspects of tourism sustainability | Submitted by: Hernán Epstein, UNWTO (hepstein@unwto.org)
Note: updated 12.b.1 storyline file with short and medium sized received via Dany on 26/3</v>
      </c>
    </row>
    <row r="506" spans="1:31" hidden="1" x14ac:dyDescent="0.45">
      <c r="A506" s="17"/>
      <c r="B506" s="17" t="str">
        <f t="shared" ref="B506:B569" si="44">C506&amp;I506</f>
        <v>12.b.1Chart</v>
      </c>
      <c r="C506" s="14" t="s">
        <v>318</v>
      </c>
      <c r="D506" s="14">
        <v>12</v>
      </c>
      <c r="E506" s="14" t="s">
        <v>1201</v>
      </c>
      <c r="F506" s="19" t="s">
        <v>817</v>
      </c>
      <c r="G506" s="104" t="s">
        <v>1090</v>
      </c>
      <c r="H506" s="104" t="s">
        <v>68</v>
      </c>
      <c r="I506" s="105" t="s">
        <v>785</v>
      </c>
      <c r="J506" s="106" t="s">
        <v>1091</v>
      </c>
      <c r="K506" s="107">
        <v>44281</v>
      </c>
      <c r="L506" s="105" t="s">
        <v>320</v>
      </c>
      <c r="M506" s="108" t="s">
        <v>3574</v>
      </c>
      <c r="N506" s="109">
        <v>44301</v>
      </c>
      <c r="O506" s="109" t="s">
        <v>1030</v>
      </c>
      <c r="P506" s="121"/>
      <c r="Q506" s="121"/>
      <c r="R506" s="20" t="s">
        <v>3541</v>
      </c>
      <c r="S506" s="20" t="str">
        <f t="shared" si="41"/>
        <v>Hernán Epstein</v>
      </c>
      <c r="T506" s="20" t="str">
        <f t="shared" si="42"/>
        <v>UNWTO</v>
      </c>
      <c r="V506" s="16">
        <f t="shared" si="40"/>
        <v>275</v>
      </c>
      <c r="AE506" s="16" t="str">
        <f t="shared" si="43"/>
        <v>12.b.1 Implementation of standard accounting tools to monitor the economic and environmental aspects of tourism sustainability | Submitted by: Hernán Epstein, UNWTO (hepstein@unwto.org)
Note: updated 12.b.1 storyline file with short and medium sized received via Dany on 26/3</v>
      </c>
    </row>
    <row r="507" spans="1:31" hidden="1" x14ac:dyDescent="0.45">
      <c r="A507" s="17"/>
      <c r="B507" s="17" t="str">
        <f t="shared" si="44"/>
        <v>12.b.1Data</v>
      </c>
      <c r="C507" s="14" t="s">
        <v>318</v>
      </c>
      <c r="D507" s="14">
        <v>12</v>
      </c>
      <c r="E507" s="14" t="s">
        <v>1201</v>
      </c>
      <c r="F507" s="19" t="s">
        <v>817</v>
      </c>
      <c r="G507" s="104" t="s">
        <v>1090</v>
      </c>
      <c r="H507" s="104" t="s">
        <v>68</v>
      </c>
      <c r="I507" s="105" t="s">
        <v>786</v>
      </c>
      <c r="J507" s="106" t="s">
        <v>1091</v>
      </c>
      <c r="K507" s="107">
        <v>44242</v>
      </c>
      <c r="L507" s="105" t="s">
        <v>320</v>
      </c>
      <c r="M507" s="108"/>
      <c r="N507" s="109"/>
      <c r="O507" s="109"/>
      <c r="P507" s="121"/>
      <c r="Q507" s="121"/>
      <c r="R507" s="20" t="str">
        <f>IF(ISBLANK(K507), "", CONCATENATE(LOWER(LEFT('Log table'!I507,1)),"_",C507,"_",T507,"_", TEXT(K507,"yyyy"),".",TEXT(K507,"mm"),".",TEXT(K507,"dd"),IF(OR(LEFT('Log table'!I507,1)="S",LEFT('Log table'!I507,1)="M"), ".docx", ".xlsx")))</f>
        <v>d_12.b.1_UNWTO_2021.02.15.xlsx</v>
      </c>
      <c r="S507" s="20" t="str">
        <f t="shared" si="41"/>
        <v>Hernán Epstein</v>
      </c>
      <c r="T507" s="20" t="str">
        <f t="shared" si="42"/>
        <v>UNWTO</v>
      </c>
      <c r="V507" s="16">
        <f t="shared" si="40"/>
        <v>185</v>
      </c>
      <c r="AE507" s="16" t="str">
        <f t="shared" si="43"/>
        <v>12.b.1 Implementation of standard accounting tools to monitor the economic and environmental aspects of tourism sustainability | Submitted by: Hernán Epstein, UNWTO (hepstein@unwto.org)</v>
      </c>
    </row>
    <row r="508" spans="1:31" hidden="1" x14ac:dyDescent="0.45">
      <c r="A508" s="17"/>
      <c r="B508" s="17" t="str">
        <f t="shared" si="44"/>
        <v>12.c.1Storyline</v>
      </c>
      <c r="C508" s="14" t="s">
        <v>111</v>
      </c>
      <c r="D508" s="14">
        <v>12</v>
      </c>
      <c r="E508" s="14" t="s">
        <v>1202</v>
      </c>
      <c r="F508" s="19" t="s">
        <v>9</v>
      </c>
      <c r="G508" s="104" t="s">
        <v>814</v>
      </c>
      <c r="H508" s="104" t="s">
        <v>68</v>
      </c>
      <c r="I508" s="105" t="s">
        <v>782</v>
      </c>
      <c r="J508" s="106" t="s">
        <v>1030</v>
      </c>
      <c r="K508" s="107">
        <v>44256</v>
      </c>
      <c r="L508" s="105" t="s">
        <v>112</v>
      </c>
      <c r="M508" s="108"/>
      <c r="N508" s="109"/>
      <c r="O508" s="109"/>
      <c r="P508" s="121"/>
      <c r="Q508" s="121"/>
      <c r="R508" s="20" t="str">
        <f>IF(ISBLANK(K508), "", CONCATENATE(LOWER(LEFT('Log table'!I508,1)),"_",C508,"_",T508,"_", TEXT(K508,"yyyy"),".",TEXT(K508,"mm"),".",TEXT(K508,"dd"),IF(OR(LEFT('Log table'!I508,1)="S",LEFT('Log table'!I508,1)="M"), ".docx", ".xlsx")))</f>
        <v>s_12.c.1_UNEP_2021.03.01.docx</v>
      </c>
      <c r="S508" s="20" t="str">
        <f t="shared" si="41"/>
        <v>Dany Ghafari</v>
      </c>
      <c r="T508" s="20" t="str">
        <f t="shared" si="42"/>
        <v>UNEP</v>
      </c>
      <c r="V508" s="16">
        <f t="shared" si="40"/>
        <v>140</v>
      </c>
      <c r="AE508" s="16" t="str">
        <f t="shared" si="43"/>
        <v>12.c.1 Amount of fossil-fuel subsidies (production and consumption) per unit of GDP | Submitted by: Dany Ghafari, UNEP (dany.ghafari@un.org)</v>
      </c>
    </row>
    <row r="509" spans="1:31" hidden="1" x14ac:dyDescent="0.45">
      <c r="A509" s="17"/>
      <c r="B509" s="17" t="str">
        <f t="shared" si="44"/>
        <v>12.c.1Chart</v>
      </c>
      <c r="C509" s="14" t="s">
        <v>111</v>
      </c>
      <c r="D509" s="14">
        <v>12</v>
      </c>
      <c r="E509" s="14" t="s">
        <v>1202</v>
      </c>
      <c r="F509" s="19" t="s">
        <v>9</v>
      </c>
      <c r="G509" s="104" t="s">
        <v>814</v>
      </c>
      <c r="H509" s="104" t="s">
        <v>68</v>
      </c>
      <c r="I509" s="105" t="s">
        <v>785</v>
      </c>
      <c r="J509" s="106" t="s">
        <v>1030</v>
      </c>
      <c r="K509" s="107">
        <v>44256</v>
      </c>
      <c r="L509" s="105" t="s">
        <v>112</v>
      </c>
      <c r="M509" s="108"/>
      <c r="N509" s="109"/>
      <c r="O509" s="109"/>
      <c r="P509" s="121"/>
      <c r="Q509" s="121"/>
      <c r="R509" s="20" t="str">
        <f>IF(ISBLANK(K509), "", CONCATENATE(LOWER(LEFT('Log table'!I509,1)),"_",C509,"_",T509,"_", TEXT(K509,"yyyy"),".",TEXT(K509,"mm"),".",TEXT(K509,"dd"),IF(OR(LEFT('Log table'!I509,1)="S",LEFT('Log table'!I509,1)="M"), ".docx", ".xlsx")))</f>
        <v>c_12.c.1_UNEP_2021.03.01.xlsx</v>
      </c>
      <c r="S509" s="20" t="str">
        <f t="shared" si="41"/>
        <v>Dany Ghafari</v>
      </c>
      <c r="T509" s="20" t="str">
        <f t="shared" si="42"/>
        <v>UNEP</v>
      </c>
      <c r="V509" s="16">
        <f t="shared" si="40"/>
        <v>140</v>
      </c>
      <c r="AE509" s="16" t="str">
        <f t="shared" si="43"/>
        <v>12.c.1 Amount of fossil-fuel subsidies (production and consumption) per unit of GDP | Submitted by: Dany Ghafari, UNEP (dany.ghafari@un.org)</v>
      </c>
    </row>
    <row r="510" spans="1:31" hidden="1" x14ac:dyDescent="0.45">
      <c r="A510" s="17"/>
      <c r="B510" s="17" t="str">
        <f t="shared" si="44"/>
        <v>12.c.1Data</v>
      </c>
      <c r="C510" s="14" t="s">
        <v>111</v>
      </c>
      <c r="D510" s="14">
        <v>12</v>
      </c>
      <c r="E510" s="14" t="s">
        <v>1202</v>
      </c>
      <c r="F510" s="19" t="s">
        <v>9</v>
      </c>
      <c r="G510" s="104" t="s">
        <v>814</v>
      </c>
      <c r="H510" s="104" t="s">
        <v>68</v>
      </c>
      <c r="I510" s="105" t="s">
        <v>786</v>
      </c>
      <c r="J510" s="106" t="s">
        <v>1030</v>
      </c>
      <c r="K510" s="107">
        <v>44242</v>
      </c>
      <c r="L510" s="105" t="s">
        <v>112</v>
      </c>
      <c r="M510" s="108"/>
      <c r="N510" s="109"/>
      <c r="O510" s="109"/>
      <c r="P510" s="121"/>
      <c r="Q510" s="121"/>
      <c r="R510" s="20" t="str">
        <f>IF(ISBLANK(K510), "", CONCATENATE(LOWER(LEFT('Log table'!I510,1)),"_",C510,"_",T510,"_", TEXT(K510,"yyyy"),".",TEXT(K510,"mm"),".",TEXT(K510,"dd"),IF(OR(LEFT('Log table'!I510,1)="S",LEFT('Log table'!I510,1)="M"), ".docx", ".xlsx")))</f>
        <v>d_12.c.1_UNEP_2021.02.15.xlsx</v>
      </c>
      <c r="S510" s="20" t="str">
        <f t="shared" si="41"/>
        <v>Dany Ghafari</v>
      </c>
      <c r="T510" s="20" t="str">
        <f t="shared" si="42"/>
        <v>UNEP</v>
      </c>
      <c r="V510" s="16">
        <f t="shared" si="40"/>
        <v>140</v>
      </c>
      <c r="AE510" s="16" t="str">
        <f t="shared" si="43"/>
        <v>12.c.1 Amount of fossil-fuel subsidies (production and consumption) per unit of GDP | Submitted by: Dany Ghafari, UNEP (dany.ghafari@un.org)</v>
      </c>
    </row>
    <row r="511" spans="1:31" hidden="1" x14ac:dyDescent="0.45">
      <c r="A511" s="17"/>
      <c r="B511" s="17" t="str">
        <f t="shared" si="44"/>
        <v>13.1.1Storyline</v>
      </c>
      <c r="C511" s="14" t="s">
        <v>113</v>
      </c>
      <c r="D511" s="14">
        <v>13</v>
      </c>
      <c r="E511" s="14" t="s">
        <v>805</v>
      </c>
      <c r="F511" s="19" t="s">
        <v>17</v>
      </c>
      <c r="G511" s="104" t="s">
        <v>806</v>
      </c>
      <c r="H511" s="104" t="s">
        <v>1203</v>
      </c>
      <c r="I511" s="105" t="s">
        <v>782</v>
      </c>
      <c r="J511" s="106" t="s">
        <v>808</v>
      </c>
      <c r="K511" s="107">
        <v>44267</v>
      </c>
      <c r="L511" s="105" t="s">
        <v>331</v>
      </c>
      <c r="M511" s="108" t="s">
        <v>809</v>
      </c>
      <c r="N511" s="109">
        <v>44302</v>
      </c>
      <c r="O511" s="109" t="s">
        <v>808</v>
      </c>
      <c r="P511" s="121"/>
      <c r="Q511" s="121"/>
      <c r="R511" s="20" t="s">
        <v>3564</v>
      </c>
      <c r="S511" s="20" t="str">
        <f t="shared" si="41"/>
        <v>Galimira (Mira) Markova</v>
      </c>
      <c r="T511" s="20" t="str">
        <f t="shared" si="42"/>
        <v>UNDRR</v>
      </c>
      <c r="V511" s="16">
        <f t="shared" si="40"/>
        <v>225</v>
      </c>
      <c r="AE511" s="16" t="str">
        <f t="shared" si="43"/>
        <v>1.5.1/11.5.1/13.1.1 Number of deaths, missing persons and directly affected persons attributed to disasters per 100,000 population | Submitted by: Galimira (Mira) Markova, UNDRR (galimira.markova@un.org)
Note: chart requested</v>
      </c>
    </row>
    <row r="512" spans="1:31" hidden="1" x14ac:dyDescent="0.45">
      <c r="A512" s="17"/>
      <c r="B512" s="17" t="str">
        <f t="shared" si="44"/>
        <v>13.1.1Chart</v>
      </c>
      <c r="C512" s="14" t="s">
        <v>113</v>
      </c>
      <c r="D512" s="14">
        <v>13</v>
      </c>
      <c r="E512" s="14" t="s">
        <v>805</v>
      </c>
      <c r="F512" s="19" t="s">
        <v>17</v>
      </c>
      <c r="G512" s="104" t="s">
        <v>806</v>
      </c>
      <c r="H512" s="104" t="s">
        <v>1203</v>
      </c>
      <c r="I512" s="105" t="s">
        <v>785</v>
      </c>
      <c r="J512" s="106"/>
      <c r="K512" s="107"/>
      <c r="L512" s="105"/>
      <c r="M512" s="108" t="s">
        <v>809</v>
      </c>
      <c r="N512" s="109"/>
      <c r="O512" s="109"/>
      <c r="P512" s="121"/>
      <c r="Q512" s="121"/>
      <c r="R512" s="20" t="str">
        <f>IF(ISBLANK(K512), "", CONCATENATE(LOWER(LEFT('Log table'!I512,1)),"_",C512,"_",T512,"_", TEXT(K512,"yyyy"),".",TEXT(K512,"mm"),".",TEXT(K512,"dd"),IF(OR(LEFT('Log table'!I512,1)="S",LEFT('Log table'!I512,1)="M"), ".docx", ".xlsx")))</f>
        <v/>
      </c>
      <c r="S512" s="20" t="str">
        <f t="shared" si="41"/>
        <v/>
      </c>
      <c r="T512" s="20" t="str">
        <f t="shared" si="42"/>
        <v/>
      </c>
      <c r="V512" s="16">
        <f t="shared" si="40"/>
        <v>152</v>
      </c>
      <c r="AE512" s="16" t="str">
        <f t="shared" si="43"/>
        <v>1.5.1/11.5.1/13.1.1 Number of deaths, missing persons and directly affected persons attributed to disasters per 100,000 population
Note: chart requested</v>
      </c>
    </row>
    <row r="513" spans="1:31" hidden="1" x14ac:dyDescent="0.45">
      <c r="A513" s="17"/>
      <c r="B513" s="17" t="str">
        <f t="shared" si="44"/>
        <v>13.1.1Data</v>
      </c>
      <c r="C513" s="14" t="s">
        <v>113</v>
      </c>
      <c r="D513" s="14">
        <v>13</v>
      </c>
      <c r="E513" s="14" t="s">
        <v>805</v>
      </c>
      <c r="F513" s="19" t="s">
        <v>17</v>
      </c>
      <c r="G513" s="104" t="s">
        <v>806</v>
      </c>
      <c r="H513" s="104" t="s">
        <v>1203</v>
      </c>
      <c r="I513" s="105" t="s">
        <v>786</v>
      </c>
      <c r="J513" s="106"/>
      <c r="K513" s="107"/>
      <c r="L513" s="105"/>
      <c r="M513" s="108" t="s">
        <v>3405</v>
      </c>
      <c r="N513" s="109"/>
      <c r="O513" s="109"/>
      <c r="P513" s="121"/>
      <c r="Q513" s="121"/>
      <c r="R513" s="20" t="str">
        <f>IF(ISBLANK(K513), "", CONCATENATE(LOWER(LEFT('Log table'!I513,1)),"_",C513,"_",T513,"_", TEXT(K513,"yyyy"),".",TEXT(K513,"mm"),".",TEXT(K513,"dd"),IF(OR(LEFT('Log table'!I513,1)="S",LEFT('Log table'!I513,1)="M"), ".docx", ".xlsx")))</f>
        <v/>
      </c>
      <c r="S513" s="20" t="str">
        <f t="shared" si="41"/>
        <v/>
      </c>
      <c r="T513" s="20" t="str">
        <f t="shared" si="42"/>
        <v/>
      </c>
      <c r="V513" s="16">
        <f t="shared" si="40"/>
        <v>186</v>
      </c>
      <c r="AE513" s="16" t="str">
        <f t="shared" si="43"/>
        <v>1.5.1/11.5.1/13.1.1 Number of deaths, missing persons and directly affected persons attributed to disasters per 100,000 population
Note: Late: For all the block: To be submitted in April</v>
      </c>
    </row>
    <row r="514" spans="1:31" hidden="1" x14ac:dyDescent="0.45">
      <c r="A514" s="17"/>
      <c r="B514" s="17" t="str">
        <f t="shared" si="44"/>
        <v>13.1.2Storyline</v>
      </c>
      <c r="C514" s="14" t="s">
        <v>117</v>
      </c>
      <c r="D514" s="14">
        <v>13</v>
      </c>
      <c r="E514" s="14" t="s">
        <v>813</v>
      </c>
      <c r="F514" s="19" t="s">
        <v>17</v>
      </c>
      <c r="G514" s="104" t="s">
        <v>806</v>
      </c>
      <c r="H514" s="104" t="s">
        <v>1204</v>
      </c>
      <c r="I514" s="105" t="s">
        <v>782</v>
      </c>
      <c r="J514" s="106" t="s">
        <v>808</v>
      </c>
      <c r="K514" s="107">
        <v>44267</v>
      </c>
      <c r="L514" s="105" t="s">
        <v>338</v>
      </c>
      <c r="M514" s="108" t="s">
        <v>809</v>
      </c>
      <c r="N514" s="109"/>
      <c r="O514" s="109"/>
      <c r="P514" s="121"/>
      <c r="Q514" s="121"/>
      <c r="R514" s="20" t="str">
        <f>IF(ISBLANK(K514), "", CONCATENATE(LOWER(LEFT('Log table'!I514,1)),"_",C514,"_",T514,"_", TEXT(K514,"yyyy"),".",TEXT(K514,"mm"),".",TEXT(K514,"dd"),IF(OR(LEFT('Log table'!I514,1)="S",LEFT('Log table'!I514,1)="M"), ".docx", ".xlsx")))</f>
        <v>s_13.1.2_UNDRR_2021.03.12.docx</v>
      </c>
      <c r="S514" s="20" t="str">
        <f t="shared" si="41"/>
        <v>Galimira (Mira) Markova</v>
      </c>
      <c r="T514" s="20" t="str">
        <f t="shared" si="42"/>
        <v>UNDRR</v>
      </c>
      <c r="V514" s="16">
        <f t="shared" si="40"/>
        <v>275</v>
      </c>
      <c r="AE514" s="16" t="str">
        <f t="shared" si="43"/>
        <v>1.5.3/11.b.1/13.1.2 Number of countries that adopt and implement national disaster risk reduction strategies in line with the Sendai Framework for Disaster Risk Reduction 2015–2030 | Submitted by: Galimira (Mira) Markova, UNDRR (galimira.markova@un.org)
Note: chart requested</v>
      </c>
    </row>
    <row r="515" spans="1:31" hidden="1" x14ac:dyDescent="0.45">
      <c r="A515" s="17"/>
      <c r="B515" s="17" t="str">
        <f t="shared" si="44"/>
        <v>13.1.2Chart</v>
      </c>
      <c r="C515" s="14" t="s">
        <v>117</v>
      </c>
      <c r="D515" s="14">
        <v>13</v>
      </c>
      <c r="E515" s="14" t="s">
        <v>813</v>
      </c>
      <c r="F515" s="19" t="s">
        <v>17</v>
      </c>
      <c r="G515" s="104" t="s">
        <v>806</v>
      </c>
      <c r="H515" s="104" t="s">
        <v>1204</v>
      </c>
      <c r="I515" s="105" t="s">
        <v>785</v>
      </c>
      <c r="J515" s="106"/>
      <c r="K515" s="107"/>
      <c r="L515" s="105"/>
      <c r="M515" s="108" t="s">
        <v>809</v>
      </c>
      <c r="N515" s="109"/>
      <c r="O515" s="109"/>
      <c r="P515" s="121"/>
      <c r="Q515" s="121"/>
      <c r="R515" s="20" t="str">
        <f>IF(ISBLANK(K515), "", CONCATENATE(LOWER(LEFT('Log table'!I515,1)),"_",C515,"_",T515,"_", TEXT(K515,"yyyy"),".",TEXT(K515,"mm"),".",TEXT(K515,"dd"),IF(OR(LEFT('Log table'!I515,1)="S",LEFT('Log table'!I515,1)="M"), ".docx", ".xlsx")))</f>
        <v/>
      </c>
      <c r="S515" s="20" t="str">
        <f t="shared" si="41"/>
        <v/>
      </c>
      <c r="T515" s="20" t="str">
        <f t="shared" si="42"/>
        <v/>
      </c>
      <c r="V515" s="16">
        <f t="shared" ref="V515:V578" si="45">LEN(AE515)</f>
        <v>202</v>
      </c>
      <c r="AE515" s="16" t="str">
        <f t="shared" si="43"/>
        <v>1.5.3/11.b.1/13.1.2 Number of countries that adopt and implement national disaster risk reduction strategies in line with the Sendai Framework for Disaster Risk Reduction 2015–2030
Note: chart requested</v>
      </c>
    </row>
    <row r="516" spans="1:31" hidden="1" x14ac:dyDescent="0.45">
      <c r="A516" s="17"/>
      <c r="B516" s="17" t="str">
        <f t="shared" si="44"/>
        <v>13.1.2Data</v>
      </c>
      <c r="C516" s="14" t="s">
        <v>117</v>
      </c>
      <c r="D516" s="14">
        <v>13</v>
      </c>
      <c r="E516" s="14" t="s">
        <v>813</v>
      </c>
      <c r="F516" s="19" t="s">
        <v>17</v>
      </c>
      <c r="G516" s="104" t="s">
        <v>806</v>
      </c>
      <c r="H516" s="104" t="s">
        <v>1204</v>
      </c>
      <c r="I516" s="105" t="s">
        <v>786</v>
      </c>
      <c r="J516" s="106"/>
      <c r="K516" s="107"/>
      <c r="L516" s="105"/>
      <c r="M516" s="108" t="s">
        <v>3405</v>
      </c>
      <c r="N516" s="109"/>
      <c r="O516" s="109"/>
      <c r="P516" s="121"/>
      <c r="Q516" s="121"/>
      <c r="R516" s="20" t="str">
        <f>IF(ISBLANK(K516), "", CONCATENATE(LOWER(LEFT('Log table'!I516,1)),"_",C516,"_",T516,"_", TEXT(K516,"yyyy"),".",TEXT(K516,"mm"),".",TEXT(K516,"dd"),IF(OR(LEFT('Log table'!I516,1)="S",LEFT('Log table'!I516,1)="M"), ".docx", ".xlsx")))</f>
        <v/>
      </c>
      <c r="S516" s="20" t="str">
        <f t="shared" si="41"/>
        <v/>
      </c>
      <c r="T516" s="20" t="str">
        <f t="shared" si="42"/>
        <v/>
      </c>
      <c r="V516" s="16">
        <f t="shared" si="45"/>
        <v>236</v>
      </c>
      <c r="AE516" s="16" t="str">
        <f t="shared" si="43"/>
        <v>1.5.3/11.b.1/13.1.2 Number of countries that adopt and implement national disaster risk reduction strategies in line with the Sendai Framework for Disaster Risk Reduction 2015–2030
Note: Late: For all the block: To be submitted in April</v>
      </c>
    </row>
    <row r="517" spans="1:31" hidden="1" x14ac:dyDescent="0.45">
      <c r="A517" s="17"/>
      <c r="B517" s="17" t="str">
        <f t="shared" si="44"/>
        <v>13.1.3Storyline</v>
      </c>
      <c r="C517" s="14" t="s">
        <v>119</v>
      </c>
      <c r="D517" s="14">
        <v>13</v>
      </c>
      <c r="E517" s="14" t="s">
        <v>815</v>
      </c>
      <c r="F517" s="19" t="s">
        <v>17</v>
      </c>
      <c r="G517" s="104" t="s">
        <v>806</v>
      </c>
      <c r="H517" s="104" t="s">
        <v>68</v>
      </c>
      <c r="I517" s="105" t="s">
        <v>782</v>
      </c>
      <c r="J517" s="106" t="s">
        <v>808</v>
      </c>
      <c r="K517" s="107">
        <v>44267</v>
      </c>
      <c r="L517" s="105" t="s">
        <v>343</v>
      </c>
      <c r="M517" s="108" t="s">
        <v>809</v>
      </c>
      <c r="N517" s="109"/>
      <c r="O517" s="109"/>
      <c r="P517" s="121"/>
      <c r="Q517" s="121"/>
      <c r="R517" s="20" t="str">
        <f>IF(ISBLANK(K517), "", CONCATENATE(LOWER(LEFT('Log table'!I517,1)),"_",C517,"_",T517,"_", TEXT(K517,"yyyy"),".",TEXT(K517,"mm"),".",TEXT(K517,"dd"),IF(OR(LEFT('Log table'!I517,1)="S",LEFT('Log table'!I517,1)="M"), ".docx", ".xlsx")))</f>
        <v>s_13.1.3_UNDRR_2021.03.12.docx</v>
      </c>
      <c r="S517" s="20" t="str">
        <f t="shared" si="41"/>
        <v>Galimira (Mira) Markova</v>
      </c>
      <c r="T517" s="20" t="str">
        <f t="shared" si="42"/>
        <v>UNDRR</v>
      </c>
      <c r="V517" s="16">
        <f t="shared" si="45"/>
        <v>269</v>
      </c>
      <c r="AE517" s="16" t="str">
        <f t="shared" si="43"/>
        <v>1.5.4/11.b.2/13.1.3 Proportion of local governments that adopt and implement local disaster risk reduction strategies in line with national disaster risk reduction strategies | Submitted by: Galimira (Mira) Markova, UNDRR (galimira.markova@un.org)
Note: chart requested</v>
      </c>
    </row>
    <row r="518" spans="1:31" hidden="1" x14ac:dyDescent="0.45">
      <c r="A518" s="17"/>
      <c r="B518" s="17" t="str">
        <f t="shared" si="44"/>
        <v>13.1.3Chart</v>
      </c>
      <c r="C518" s="14" t="s">
        <v>119</v>
      </c>
      <c r="D518" s="14">
        <v>13</v>
      </c>
      <c r="E518" s="14" t="s">
        <v>815</v>
      </c>
      <c r="F518" s="19" t="s">
        <v>17</v>
      </c>
      <c r="G518" s="104" t="s">
        <v>806</v>
      </c>
      <c r="H518" s="104" t="s">
        <v>68</v>
      </c>
      <c r="I518" s="105" t="s">
        <v>785</v>
      </c>
      <c r="J518" s="106"/>
      <c r="K518" s="107"/>
      <c r="L518" s="105"/>
      <c r="M518" s="108" t="s">
        <v>809</v>
      </c>
      <c r="N518" s="109"/>
      <c r="O518" s="109"/>
      <c r="P518" s="121"/>
      <c r="Q518" s="121"/>
      <c r="R518" s="20" t="str">
        <f>IF(ISBLANK(K518), "", CONCATENATE(LOWER(LEFT('Log table'!I518,1)),"_",C518,"_",T518,"_", TEXT(K518,"yyyy"),".",TEXT(K518,"mm"),".",TEXT(K518,"dd"),IF(OR(LEFT('Log table'!I518,1)="S",LEFT('Log table'!I518,1)="M"), ".docx", ".xlsx")))</f>
        <v/>
      </c>
      <c r="S518" s="20" t="str">
        <f t="shared" si="41"/>
        <v/>
      </c>
      <c r="T518" s="20" t="str">
        <f t="shared" si="42"/>
        <v/>
      </c>
      <c r="V518" s="16">
        <f t="shared" si="45"/>
        <v>196</v>
      </c>
      <c r="AE518" s="16" t="str">
        <f t="shared" si="43"/>
        <v>1.5.4/11.b.2/13.1.3 Proportion of local governments that adopt and implement local disaster risk reduction strategies in line with national disaster risk reduction strategies
Note: chart requested</v>
      </c>
    </row>
    <row r="519" spans="1:31" hidden="1" x14ac:dyDescent="0.45">
      <c r="A519" s="17"/>
      <c r="B519" s="17" t="str">
        <f t="shared" si="44"/>
        <v>13.1.3Data</v>
      </c>
      <c r="C519" s="14" t="s">
        <v>119</v>
      </c>
      <c r="D519" s="14">
        <v>13</v>
      </c>
      <c r="E519" s="14" t="s">
        <v>815</v>
      </c>
      <c r="F519" s="19" t="s">
        <v>17</v>
      </c>
      <c r="G519" s="104" t="s">
        <v>806</v>
      </c>
      <c r="H519" s="104" t="s">
        <v>68</v>
      </c>
      <c r="I519" s="105" t="s">
        <v>786</v>
      </c>
      <c r="J519" s="106"/>
      <c r="K519" s="107"/>
      <c r="L519" s="105"/>
      <c r="M519" s="108" t="s">
        <v>3405</v>
      </c>
      <c r="N519" s="109"/>
      <c r="O519" s="109"/>
      <c r="P519" s="121"/>
      <c r="Q519" s="121"/>
      <c r="R519" s="20" t="str">
        <f>IF(ISBLANK(K519), "", CONCATENATE(LOWER(LEFT('Log table'!I519,1)),"_",C519,"_",T519,"_", TEXT(K519,"yyyy"),".",TEXT(K519,"mm"),".",TEXT(K519,"dd"),IF(OR(LEFT('Log table'!I519,1)="S",LEFT('Log table'!I519,1)="M"), ".docx", ".xlsx")))</f>
        <v/>
      </c>
      <c r="S519" s="20" t="str">
        <f t="shared" si="41"/>
        <v/>
      </c>
      <c r="T519" s="20" t="str">
        <f t="shared" si="42"/>
        <v/>
      </c>
      <c r="V519" s="16">
        <f t="shared" si="45"/>
        <v>230</v>
      </c>
      <c r="AE519" s="16" t="str">
        <f t="shared" si="43"/>
        <v>1.5.4/11.b.2/13.1.3 Proportion of local governments that adopt and implement local disaster risk reduction strategies in line with national disaster risk reduction strategies
Note: Late: For all the block: To be submitted in April</v>
      </c>
    </row>
    <row r="520" spans="1:31" hidden="1" x14ac:dyDescent="0.45">
      <c r="A520" s="17"/>
      <c r="B520" s="17" t="str">
        <f t="shared" si="44"/>
        <v>13.2.1Storyline</v>
      </c>
      <c r="C520" s="14" t="s">
        <v>123</v>
      </c>
      <c r="D520" s="14">
        <v>13</v>
      </c>
      <c r="E520" s="14" t="s">
        <v>1205</v>
      </c>
      <c r="F520" s="19" t="s">
        <v>17</v>
      </c>
      <c r="G520" s="104" t="s">
        <v>1206</v>
      </c>
      <c r="H520" s="104" t="s">
        <v>68</v>
      </c>
      <c r="I520" s="105" t="s">
        <v>782</v>
      </c>
      <c r="J520" s="106" t="s">
        <v>1208</v>
      </c>
      <c r="K520" s="107">
        <v>44277</v>
      </c>
      <c r="L520" s="105" t="s">
        <v>349</v>
      </c>
      <c r="M520" s="108" t="s">
        <v>3392</v>
      </c>
      <c r="N520" s="109"/>
      <c r="O520" s="109"/>
      <c r="P520" s="121"/>
      <c r="Q520" s="121"/>
      <c r="R520" s="20" t="str">
        <f>IF(ISBLANK(K520), "", CONCATENATE(LOWER(LEFT('Log table'!I520,1)),"_",C520,"_",T520,"_", TEXT(K520,"yyyy"),".",TEXT(K520,"mm"),".",TEXT(K520,"dd"),IF(OR(LEFT('Log table'!I520,1)="S",LEFT('Log table'!I520,1)="M"), ".docx", ".xlsx")))</f>
        <v>s_13.2.1_UNFCCC_2021.03.22.docx</v>
      </c>
      <c r="S520" s="20" t="str">
        <f t="shared" si="41"/>
        <v>Lornaliza Kogler</v>
      </c>
      <c r="T520" s="20" t="str">
        <f t="shared" si="42"/>
        <v>UNFCCC</v>
      </c>
      <c r="V520" s="16">
        <f t="shared" si="45"/>
        <v>380</v>
      </c>
      <c r="AE520" s="16" t="str">
        <f t="shared" si="43"/>
        <v>13.2.1 Number of countries with nationally determined contributions, long-term strategies, national adaptation plans and adaptation communications, as reported to the secretariat of the United Nations Framework Convention on Climate Change | Submitted by: Lornaliza Kogler, UNFCCC (LKogler@unfccc.int)
Note: added 3/22 -as per 10 March email, will provide storyline at the soonest</v>
      </c>
    </row>
    <row r="521" spans="1:31" hidden="1" x14ac:dyDescent="0.45">
      <c r="A521" s="17"/>
      <c r="B521" s="17" t="str">
        <f t="shared" si="44"/>
        <v>13.2.1Chart</v>
      </c>
      <c r="C521" s="14" t="s">
        <v>123</v>
      </c>
      <c r="D521" s="14">
        <v>13</v>
      </c>
      <c r="E521" s="14" t="s">
        <v>1205</v>
      </c>
      <c r="F521" s="19" t="s">
        <v>17</v>
      </c>
      <c r="G521" s="104" t="s">
        <v>1206</v>
      </c>
      <c r="H521" s="104" t="s">
        <v>68</v>
      </c>
      <c r="I521" s="105" t="s">
        <v>785</v>
      </c>
      <c r="J521" s="106" t="s">
        <v>1208</v>
      </c>
      <c r="K521" s="107">
        <v>44277</v>
      </c>
      <c r="L521" s="105" t="s">
        <v>349</v>
      </c>
      <c r="M521" s="108" t="s">
        <v>3380</v>
      </c>
      <c r="N521" s="109"/>
      <c r="O521" s="109"/>
      <c r="P521" s="121"/>
      <c r="Q521" s="121"/>
      <c r="R521" s="20" t="str">
        <f>IF(ISBLANK(K521), "", CONCATENATE(LOWER(LEFT('Log table'!I521,1)),"_",C521,"_",T521,"_", TEXT(K521,"yyyy"),".",TEXT(K521,"mm"),".",TEXT(K521,"dd"),IF(OR(LEFT('Log table'!I521,1)="S",LEFT('Log table'!I521,1)="M"), ".docx", ".xlsx")))</f>
        <v>c_13.2.1_UNFCCC_2021.03.22.xlsx</v>
      </c>
      <c r="S521" s="20" t="str">
        <f t="shared" si="41"/>
        <v>Lornaliza Kogler</v>
      </c>
      <c r="T521" s="20" t="str">
        <f t="shared" si="42"/>
        <v>UNFCCC</v>
      </c>
      <c r="V521" s="16">
        <f t="shared" si="45"/>
        <v>318</v>
      </c>
      <c r="AE521" s="16" t="str">
        <f t="shared" si="43"/>
        <v>13.2.1 Number of countries with nationally determined contributions, long-term strategies, national adaptation plans and adaptation communications, as reported to the secretariat of the United Nations Framework Convention on Climate Change | Submitted by: Lornaliza Kogler, UNFCCC (LKogler@unfccc.int)
Note: added 3/22</v>
      </c>
    </row>
    <row r="522" spans="1:31" hidden="1" x14ac:dyDescent="0.45">
      <c r="A522" s="17"/>
      <c r="B522" s="17" t="str">
        <f t="shared" si="44"/>
        <v>13.2.1Data</v>
      </c>
      <c r="C522" s="14" t="s">
        <v>123</v>
      </c>
      <c r="D522" s="14">
        <v>13</v>
      </c>
      <c r="E522" s="14" t="s">
        <v>1205</v>
      </c>
      <c r="F522" s="19" t="s">
        <v>17</v>
      </c>
      <c r="G522" s="104" t="s">
        <v>1206</v>
      </c>
      <c r="H522" s="104" t="s">
        <v>68</v>
      </c>
      <c r="I522" s="105" t="s">
        <v>786</v>
      </c>
      <c r="J522" s="106" t="s">
        <v>1208</v>
      </c>
      <c r="K522" s="107">
        <v>44242</v>
      </c>
      <c r="L522" s="105" t="s">
        <v>349</v>
      </c>
      <c r="M522" s="108"/>
      <c r="N522" s="109"/>
      <c r="O522" s="109"/>
      <c r="P522" s="121"/>
      <c r="Q522" s="121"/>
      <c r="R522" s="20" t="str">
        <f>IF(ISBLANK(K522), "", CONCATENATE(LOWER(LEFT('Log table'!I522,1)),"_",C522,"_",T522,"_", TEXT(K522,"yyyy"),".",TEXT(K522,"mm"),".",TEXT(K522,"dd"),IF(OR(LEFT('Log table'!I522,1)="S",LEFT('Log table'!I522,1)="M"), ".docx", ".xlsx")))</f>
        <v>d_13.2.1_UNFCCC_2021.02.15.xlsx</v>
      </c>
      <c r="S522" s="20" t="str">
        <f t="shared" ref="S522:S585" si="46">IF(ISBLANK($J522),"",IFERROR(VLOOKUP($J522,sender,3,FALSE),"new?"))</f>
        <v>Lornaliza Kogler</v>
      </c>
      <c r="T522" s="20" t="s">
        <v>124</v>
      </c>
      <c r="V522" s="16">
        <f t="shared" si="45"/>
        <v>301</v>
      </c>
      <c r="AE522" s="16" t="str">
        <f t="shared" si="43"/>
        <v>13.2.1 Number of countries with nationally determined contributions, long-term strategies, national adaptation plans and adaptation communications, as reported to the secretariat of the United Nations Framework Convention on Climate Change | Submitted by: Lornaliza Kogler, UNFCCC (LKogler@unfccc.int)</v>
      </c>
    </row>
    <row r="523" spans="1:31" hidden="1" x14ac:dyDescent="0.45">
      <c r="A523" s="17"/>
      <c r="B523" s="17" t="str">
        <f t="shared" si="44"/>
        <v>13.2.2Storyline</v>
      </c>
      <c r="C523" s="14" t="s">
        <v>765</v>
      </c>
      <c r="D523" s="14">
        <v>13</v>
      </c>
      <c r="E523" s="14" t="s">
        <v>1209</v>
      </c>
      <c r="F523" s="19" t="s">
        <v>17</v>
      </c>
      <c r="G523" s="104" t="s">
        <v>1206</v>
      </c>
      <c r="H523" s="104" t="s">
        <v>68</v>
      </c>
      <c r="I523" s="105" t="s">
        <v>782</v>
      </c>
      <c r="J523" s="106" t="s">
        <v>1208</v>
      </c>
      <c r="K523" s="107">
        <v>44257</v>
      </c>
      <c r="L523" s="105" t="s">
        <v>766</v>
      </c>
      <c r="M523" s="108" t="s">
        <v>1210</v>
      </c>
      <c r="N523" s="109"/>
      <c r="O523" s="109"/>
      <c r="P523" s="121"/>
      <c r="Q523" s="121"/>
      <c r="R523" s="20" t="str">
        <f>IF(ISBLANK(K523), "", CONCATENATE(LOWER(LEFT('Log table'!I523,1)),"_",C523,"_",T523,"_", TEXT(K523,"yyyy"),".",TEXT(K523,"mm"),".",TEXT(K523,"dd"),IF(OR(LEFT('Log table'!I523,1)="S",LEFT('Log table'!I523,1)="M"), ".docx", ".xlsx")))</f>
        <v>s_13.2.2_UNFCCC_2021.03.02.docx</v>
      </c>
      <c r="S523" s="20" t="str">
        <f t="shared" si="46"/>
        <v>Lornaliza Kogler</v>
      </c>
      <c r="T523" s="20" t="s">
        <v>124</v>
      </c>
      <c r="V523" s="16">
        <f t="shared" si="45"/>
        <v>390</v>
      </c>
      <c r="AE523" s="16" t="str">
        <f t="shared" si="43"/>
        <v>13.2.2 Total greenhouse gas emissions per year | Submitted by: Lornaliza Kogler, UNFCCC (LKogler@unfccc.int)
Note: Per UNFCCC, Annex I Parties must submit their annual GHG inventory by 15 April. For this year, we will receive data for the period 1990-2019. These submissions would affect data for indicator 13.2.2 and I hope to be able to give you an updated dataset in the week of 19 April</v>
      </c>
    </row>
    <row r="524" spans="1:31" hidden="1" x14ac:dyDescent="0.45">
      <c r="A524" s="17"/>
      <c r="B524" s="17" t="str">
        <f t="shared" si="44"/>
        <v>13.2.2Chart</v>
      </c>
      <c r="C524" s="14" t="s">
        <v>765</v>
      </c>
      <c r="D524" s="14">
        <v>13</v>
      </c>
      <c r="E524" s="14" t="s">
        <v>1209</v>
      </c>
      <c r="F524" s="19" t="s">
        <v>17</v>
      </c>
      <c r="G524" s="104" t="s">
        <v>1206</v>
      </c>
      <c r="H524" s="104" t="s">
        <v>68</v>
      </c>
      <c r="I524" s="105" t="s">
        <v>785</v>
      </c>
      <c r="J524" s="106" t="s">
        <v>1208</v>
      </c>
      <c r="K524" s="107">
        <v>44257</v>
      </c>
      <c r="L524" s="105" t="s">
        <v>766</v>
      </c>
      <c r="M524" s="108" t="s">
        <v>1210</v>
      </c>
      <c r="N524" s="109"/>
      <c r="O524" s="109"/>
      <c r="P524" s="121"/>
      <c r="Q524" s="121"/>
      <c r="R524" s="20" t="str">
        <f>IF(ISBLANK(K524), "", CONCATENATE(LOWER(LEFT('Log table'!I524,1)),"_",C524,"_",T524,"_", TEXT(K524,"yyyy"),".",TEXT(K524,"mm"),".",TEXT(K524,"dd"),IF(OR(LEFT('Log table'!I524,1)="S",LEFT('Log table'!I524,1)="M"), ".docx", ".xlsx")))</f>
        <v>c_13.2.2_UNFCCC_2021.03.02.xlsx</v>
      </c>
      <c r="S524" s="20" t="str">
        <f t="shared" si="46"/>
        <v>Lornaliza Kogler</v>
      </c>
      <c r="T524" s="20" t="s">
        <v>124</v>
      </c>
      <c r="V524" s="16">
        <f t="shared" si="45"/>
        <v>390</v>
      </c>
      <c r="AE524" s="16" t="str">
        <f t="shared" si="43"/>
        <v>13.2.2 Total greenhouse gas emissions per year | Submitted by: Lornaliza Kogler, UNFCCC (LKogler@unfccc.int)
Note: Per UNFCCC, Annex I Parties must submit their annual GHG inventory by 15 April. For this year, we will receive data for the period 1990-2019. These submissions would affect data for indicator 13.2.2 and I hope to be able to give you an updated dataset in the week of 19 April</v>
      </c>
    </row>
    <row r="525" spans="1:31" hidden="1" x14ac:dyDescent="0.45">
      <c r="A525" s="17"/>
      <c r="B525" s="17" t="str">
        <f t="shared" si="44"/>
        <v>13.2.2Data</v>
      </c>
      <c r="C525" s="14" t="s">
        <v>765</v>
      </c>
      <c r="D525" s="14">
        <v>13</v>
      </c>
      <c r="E525" s="14" t="s">
        <v>1209</v>
      </c>
      <c r="F525" s="19" t="s">
        <v>17</v>
      </c>
      <c r="G525" s="104" t="s">
        <v>1206</v>
      </c>
      <c r="H525" s="104" t="s">
        <v>68</v>
      </c>
      <c r="I525" s="105" t="s">
        <v>786</v>
      </c>
      <c r="J525" s="106" t="s">
        <v>1208</v>
      </c>
      <c r="K525" s="107">
        <v>44242</v>
      </c>
      <c r="L525" s="105" t="s">
        <v>766</v>
      </c>
      <c r="M525" s="108" t="s">
        <v>1210</v>
      </c>
      <c r="N525" s="109"/>
      <c r="O525" s="109"/>
      <c r="P525" s="121"/>
      <c r="Q525" s="121"/>
      <c r="R525" s="20" t="str">
        <f>IF(ISBLANK(K525), "", CONCATENATE(LOWER(LEFT('Log table'!I525,1)),"_",C525,"_",T525,"_", TEXT(K525,"yyyy"),".",TEXT(K525,"mm"),".",TEXT(K525,"dd"),IF(OR(LEFT('Log table'!I525,1)="S",LEFT('Log table'!I525,1)="M"), ".docx", ".xlsx")))</f>
        <v>d_13.2.2_UNFCCC_2021.02.15.xlsx</v>
      </c>
      <c r="S525" s="20" t="str">
        <f t="shared" si="46"/>
        <v>Lornaliza Kogler</v>
      </c>
      <c r="T525" s="20" t="s">
        <v>124</v>
      </c>
      <c r="V525" s="16">
        <f t="shared" si="45"/>
        <v>390</v>
      </c>
      <c r="AE525" s="16" t="str">
        <f t="shared" si="43"/>
        <v>13.2.2 Total greenhouse gas emissions per year | Submitted by: Lornaliza Kogler, UNFCCC (LKogler@unfccc.int)
Note: Per UNFCCC, Annex I Parties must submit their annual GHG inventory by 15 April. For this year, we will receive data for the period 1990-2019. These submissions would affect data for indicator 13.2.2 and I hope to be able to give you an updated dataset in the week of 19 April</v>
      </c>
    </row>
    <row r="526" spans="1:31" hidden="1" x14ac:dyDescent="0.45">
      <c r="A526" s="17"/>
      <c r="B526" s="17" t="str">
        <f t="shared" si="44"/>
        <v>13.3.1Storyline</v>
      </c>
      <c r="C526" s="14" t="s">
        <v>129</v>
      </c>
      <c r="D526" s="14">
        <v>13</v>
      </c>
      <c r="E526" s="14" t="s">
        <v>954</v>
      </c>
      <c r="F526" s="19" t="s">
        <v>17</v>
      </c>
      <c r="G526" s="104" t="s">
        <v>928</v>
      </c>
      <c r="H526" s="104" t="s">
        <v>31</v>
      </c>
      <c r="I526" s="105" t="s">
        <v>782</v>
      </c>
      <c r="J526" s="106"/>
      <c r="K526" s="107"/>
      <c r="L526" s="105"/>
      <c r="M526" s="108" t="s">
        <v>3442</v>
      </c>
      <c r="N526" s="109"/>
      <c r="O526" s="109"/>
      <c r="P526" s="121"/>
      <c r="Q526" s="121"/>
      <c r="R526" s="20" t="str">
        <f>IF(ISBLANK(K526), "", CONCATENATE(LOWER(LEFT('Log table'!I526,1)),"_",C526,"_",T526,"_", TEXT(K526,"yyyy"),".",TEXT(K526,"mm"),".",TEXT(K526,"dd"),IF(OR(LEFT('Log table'!I526,1)="S",LEFT('Log table'!I526,1)="M"), ".docx", ".xlsx")))</f>
        <v/>
      </c>
      <c r="S526" s="20" t="str">
        <f t="shared" si="46"/>
        <v/>
      </c>
      <c r="T526" s="20" t="str">
        <f t="shared" ref="T526:T585" si="47">IF(ISBLANK($J526),"",IFERROR(VLOOKUP($J526,sender,5,FALSE),"new?"))</f>
        <v/>
      </c>
      <c r="V526" s="16">
        <f t="shared" si="45"/>
        <v>351</v>
      </c>
      <c r="AE526" s="16" t="str">
        <f t="shared" si="43"/>
        <v>4.7.1/12.8.1/13.3.1 Extent to which (i) global citizenship education and (ii) education for sustainable development are mainstreamed in (a) national education policies; (b) curricula; (c) teacher education; and (d) student assessment
Note: no storyline; will not submit anything new for 2021; the data collection for this indicator is not yet complete</v>
      </c>
    </row>
    <row r="527" spans="1:31" hidden="1" x14ac:dyDescent="0.45">
      <c r="A527" s="17"/>
      <c r="B527" s="17" t="str">
        <f t="shared" si="44"/>
        <v>13.3.1Chart</v>
      </c>
      <c r="C527" s="14" t="s">
        <v>129</v>
      </c>
      <c r="D527" s="14">
        <v>13</v>
      </c>
      <c r="E527" s="14" t="s">
        <v>954</v>
      </c>
      <c r="F527" s="19" t="s">
        <v>17</v>
      </c>
      <c r="G527" s="104" t="s">
        <v>928</v>
      </c>
      <c r="H527" s="104" t="s">
        <v>31</v>
      </c>
      <c r="I527" s="105" t="s">
        <v>785</v>
      </c>
      <c r="J527" s="106"/>
      <c r="K527" s="107"/>
      <c r="L527" s="105"/>
      <c r="M527" s="108" t="s">
        <v>956</v>
      </c>
      <c r="N527" s="109"/>
      <c r="O527" s="109"/>
      <c r="P527" s="121"/>
      <c r="Q527" s="121"/>
      <c r="R527" s="20" t="str">
        <f>IF(ISBLANK(K527), "", CONCATENATE(LOWER(LEFT('Log table'!I527,1)),"_",C527,"_",T527,"_", TEXT(K527,"yyyy"),".",TEXT(K527,"mm"),".",TEXT(K527,"dd"),IF(OR(LEFT('Log table'!I527,1)="S",LEFT('Log table'!I527,1)="M"), ".docx", ".xlsx")))</f>
        <v/>
      </c>
      <c r="S527" s="20" t="str">
        <f t="shared" si="46"/>
        <v/>
      </c>
      <c r="T527" s="20" t="str">
        <f t="shared" si="47"/>
        <v/>
      </c>
      <c r="V527" s="16">
        <f t="shared" si="45"/>
        <v>337</v>
      </c>
      <c r="AE527" s="16" t="str">
        <f t="shared" si="43"/>
        <v>4.7.1/12.8.1/13.3.1 Extent to which (i) global citizenship education and (ii) education for sustainable development are mainstreamed in (a) national education policies; (b) curricula; (c) teacher education; and (d) student assessment
Note: will not submit anything new for 2021; the data collection for this indicator is not yet complete</v>
      </c>
    </row>
    <row r="528" spans="1:31" hidden="1" x14ac:dyDescent="0.45">
      <c r="A528" s="17"/>
      <c r="B528" s="17" t="str">
        <f t="shared" si="44"/>
        <v>13.3.1Data</v>
      </c>
      <c r="C528" s="14" t="s">
        <v>129</v>
      </c>
      <c r="D528" s="14">
        <v>13</v>
      </c>
      <c r="E528" s="14" t="s">
        <v>954</v>
      </c>
      <c r="F528" s="19" t="s">
        <v>17</v>
      </c>
      <c r="G528" s="104" t="s">
        <v>928</v>
      </c>
      <c r="H528" s="104" t="s">
        <v>31</v>
      </c>
      <c r="I528" s="105" t="s">
        <v>786</v>
      </c>
      <c r="J528" s="106"/>
      <c r="K528" s="107"/>
      <c r="L528" s="105"/>
      <c r="M528" s="108" t="s">
        <v>956</v>
      </c>
      <c r="N528" s="109"/>
      <c r="O528" s="109"/>
      <c r="P528" s="121"/>
      <c r="Q528" s="121"/>
      <c r="R528" s="20" t="str">
        <f>IF(ISBLANK(K528), "", CONCATENATE(LOWER(LEFT('Log table'!I528,1)),"_",C528,"_",T528,"_", TEXT(K528,"yyyy"),".",TEXT(K528,"mm"),".",TEXT(K528,"dd"),IF(OR(LEFT('Log table'!I528,1)="S",LEFT('Log table'!I528,1)="M"), ".docx", ".xlsx")))</f>
        <v/>
      </c>
      <c r="S528" s="20" t="str">
        <f>IF(ISBLANK($J528),"",IFERROR(VLOOKUP($J528,sender,3,FALSE),"new?"))</f>
        <v/>
      </c>
      <c r="T528" s="20" t="str">
        <f>IF(ISBLANK($J528),"",IFERROR(VLOOKUP($J528,sender,5,FALSE),"new?"))</f>
        <v/>
      </c>
      <c r="V528" s="16">
        <f t="shared" si="45"/>
        <v>337</v>
      </c>
      <c r="AE528" s="16" t="str">
        <f t="shared" si="43"/>
        <v>4.7.1/12.8.1/13.3.1 Extent to which (i) global citizenship education and (ii) education for sustainable development are mainstreamed in (a) national education policies; (b) curricula; (c) teacher education; and (d) student assessment
Note: will not submit anything new for 2021; the data collection for this indicator is not yet complete</v>
      </c>
    </row>
    <row r="529" spans="1:31" hidden="1" x14ac:dyDescent="0.45">
      <c r="A529" s="17"/>
      <c r="B529" s="17" t="str">
        <f t="shared" si="44"/>
        <v>13.a.1Storyline</v>
      </c>
      <c r="C529" s="14" t="s">
        <v>139</v>
      </c>
      <c r="D529" s="14">
        <v>13</v>
      </c>
      <c r="E529" s="14" t="s">
        <v>1211</v>
      </c>
      <c r="F529" s="19" t="s">
        <v>17</v>
      </c>
      <c r="G529" s="104" t="s">
        <v>1206</v>
      </c>
      <c r="H529" s="104" t="s">
        <v>68</v>
      </c>
      <c r="I529" s="105" t="s">
        <v>782</v>
      </c>
      <c r="J529" s="106" t="s">
        <v>1208</v>
      </c>
      <c r="K529" s="107">
        <v>44256</v>
      </c>
      <c r="L529" s="105" t="s">
        <v>141</v>
      </c>
      <c r="M529" s="108"/>
      <c r="N529" s="109"/>
      <c r="O529" s="109"/>
      <c r="P529" s="121"/>
      <c r="Q529" s="121"/>
      <c r="R529" s="20" t="str">
        <f>IF(ISBLANK(K529), "", CONCATENATE(LOWER(LEFT('Log table'!I529,1)),"_",C529,"_",T529,"_", TEXT(K529,"yyyy"),".",TEXT(K529,"mm"),".",TEXT(K529,"dd"),IF(OR(LEFT('Log table'!I529,1)="S",LEFT('Log table'!I529,1)="M"), ".docx", ".xlsx")))</f>
        <v>s_13.a.1_UNFCCC_2021.03.01.docx</v>
      </c>
      <c r="S529" s="20" t="str">
        <f t="shared" si="46"/>
        <v>Lornaliza Kogler</v>
      </c>
      <c r="T529" s="20" t="s">
        <v>124</v>
      </c>
      <c r="V529" s="16">
        <f t="shared" si="45"/>
        <v>247</v>
      </c>
      <c r="AE529" s="16" t="str">
        <f t="shared" si="43"/>
        <v>13.a.1 Amounts provided and mobilized in United States dollars per year in relation to the continued existing collective mobilization goal of the $100 billion commitment through to 2025 | Submitted by: Lornaliza Kogler, UNFCCC (LKogler@unfccc.int)</v>
      </c>
    </row>
    <row r="530" spans="1:31" hidden="1" x14ac:dyDescent="0.45">
      <c r="A530" s="17"/>
      <c r="B530" s="17" t="str">
        <f t="shared" si="44"/>
        <v>13.a.1Chart</v>
      </c>
      <c r="C530" s="14" t="s">
        <v>139</v>
      </c>
      <c r="D530" s="14">
        <v>13</v>
      </c>
      <c r="E530" s="14" t="s">
        <v>1211</v>
      </c>
      <c r="F530" s="19" t="s">
        <v>17</v>
      </c>
      <c r="G530" s="104" t="s">
        <v>1206</v>
      </c>
      <c r="H530" s="104" t="s">
        <v>68</v>
      </c>
      <c r="I530" s="105" t="s">
        <v>785</v>
      </c>
      <c r="J530" s="106" t="s">
        <v>1208</v>
      </c>
      <c r="K530" s="107">
        <v>44257</v>
      </c>
      <c r="L530" s="105" t="s">
        <v>141</v>
      </c>
      <c r="M530" s="108"/>
      <c r="N530" s="109"/>
      <c r="O530" s="109"/>
      <c r="P530" s="121"/>
      <c r="Q530" s="121"/>
      <c r="R530" s="20" t="str">
        <f>IF(ISBLANK(K530), "", CONCATENATE(LOWER(LEFT('Log table'!I530,1)),"_",C530,"_",T530,"_", TEXT(K530,"yyyy"),".",TEXT(K530,"mm"),".",TEXT(K530,"dd"),IF(OR(LEFT('Log table'!I530,1)="S",LEFT('Log table'!I530,1)="M"), ".docx", ".xlsx")))</f>
        <v>c_13.a.1_UNFCCC_2021.03.02.xlsx</v>
      </c>
      <c r="S530" s="20" t="str">
        <f t="shared" si="46"/>
        <v>Lornaliza Kogler</v>
      </c>
      <c r="T530" s="20" t="s">
        <v>124</v>
      </c>
      <c r="V530" s="16">
        <f t="shared" si="45"/>
        <v>247</v>
      </c>
      <c r="AE530" s="16" t="str">
        <f t="shared" si="43"/>
        <v>13.a.1 Amounts provided and mobilized in United States dollars per year in relation to the continued existing collective mobilization goal of the $100 billion commitment through to 2025 | Submitted by: Lornaliza Kogler, UNFCCC (LKogler@unfccc.int)</v>
      </c>
    </row>
    <row r="531" spans="1:31" hidden="1" x14ac:dyDescent="0.45">
      <c r="A531" s="17"/>
      <c r="B531" s="17" t="str">
        <f t="shared" si="44"/>
        <v>13.a.1Data</v>
      </c>
      <c r="C531" s="14" t="s">
        <v>139</v>
      </c>
      <c r="D531" s="14">
        <v>13</v>
      </c>
      <c r="E531" s="14" t="s">
        <v>1211</v>
      </c>
      <c r="F531" s="19" t="s">
        <v>17</v>
      </c>
      <c r="G531" s="104" t="s">
        <v>1206</v>
      </c>
      <c r="H531" s="104" t="s">
        <v>68</v>
      </c>
      <c r="I531" s="105" t="s">
        <v>786</v>
      </c>
      <c r="J531" s="106" t="s">
        <v>1208</v>
      </c>
      <c r="K531" s="107">
        <v>44242</v>
      </c>
      <c r="L531" s="105" t="s">
        <v>141</v>
      </c>
      <c r="M531" s="108"/>
      <c r="N531" s="109"/>
      <c r="O531" s="109"/>
      <c r="P531" s="121"/>
      <c r="Q531" s="121"/>
      <c r="R531" s="20" t="str">
        <f>IF(ISBLANK(K531), "", CONCATENATE(LOWER(LEFT('Log table'!I531,1)),"_",C531,"_",T531,"_", TEXT(K531,"yyyy"),".",TEXT(K531,"mm"),".",TEXT(K531,"dd"),IF(OR(LEFT('Log table'!I531,1)="S",LEFT('Log table'!I531,1)="M"), ".docx", ".xlsx")))</f>
        <v>d_13.a.1_UNFCCC_2021.02.15.xlsx</v>
      </c>
      <c r="S531" s="20" t="str">
        <f t="shared" si="46"/>
        <v>Lornaliza Kogler</v>
      </c>
      <c r="T531" s="20" t="s">
        <v>124</v>
      </c>
      <c r="V531" s="16">
        <f t="shared" si="45"/>
        <v>247</v>
      </c>
      <c r="AE531" s="16" t="str">
        <f t="shared" si="43"/>
        <v>13.a.1 Amounts provided and mobilized in United States dollars per year in relation to the continued existing collective mobilization goal of the $100 billion commitment through to 2025 | Submitted by: Lornaliza Kogler, UNFCCC (LKogler@unfccc.int)</v>
      </c>
    </row>
    <row r="532" spans="1:31" hidden="1" x14ac:dyDescent="0.45">
      <c r="A532" s="17"/>
      <c r="B532" s="17" t="str">
        <f t="shared" si="44"/>
        <v>13.b.1Storyline</v>
      </c>
      <c r="C532" s="14" t="s">
        <v>144</v>
      </c>
      <c r="D532" s="14">
        <v>13</v>
      </c>
      <c r="E532" s="14" t="s">
        <v>1212</v>
      </c>
      <c r="F532" s="19" t="s">
        <v>17</v>
      </c>
      <c r="G532" s="104" t="s">
        <v>1206</v>
      </c>
      <c r="H532" s="104" t="s">
        <v>68</v>
      </c>
      <c r="I532" s="105" t="s">
        <v>782</v>
      </c>
      <c r="J532" s="106" t="s">
        <v>1208</v>
      </c>
      <c r="K532" s="107">
        <v>44277</v>
      </c>
      <c r="L532" s="105" t="s">
        <v>147</v>
      </c>
      <c r="M532" s="108" t="s">
        <v>3392</v>
      </c>
      <c r="N532" s="109"/>
      <c r="O532" s="109"/>
      <c r="P532" s="121"/>
      <c r="Q532" s="121"/>
      <c r="R532" s="20" t="str">
        <f>IF(ISBLANK(K532), "", CONCATENATE(LOWER(LEFT('Log table'!I532,1)),"_",C532,"_",T532,"_", TEXT(K532,"yyyy"),".",TEXT(K532,"mm"),".",TEXT(K532,"dd"),IF(OR(LEFT('Log table'!I532,1)="S",LEFT('Log table'!I532,1)="M"), ".docx", ".xlsx")))</f>
        <v>s_13.b.1_UNFCCC_2021.03.22.docx</v>
      </c>
      <c r="S532" s="20" t="str">
        <f t="shared" si="46"/>
        <v>Lornaliza Kogler</v>
      </c>
      <c r="T532" s="20" t="str">
        <f t="shared" si="47"/>
        <v>UNFCCC</v>
      </c>
      <c r="V532" s="16">
        <f t="shared" si="45"/>
        <v>431</v>
      </c>
      <c r="AE532" s="16" t="str">
        <f t="shared" si="43"/>
        <v>13.b.1 Number of least developed countries and small island developing States with nationally determined contributions, long-term strategies, national adaptation plans and adaptation communications, as reported to the secretariat of the United Nations Framework Convention on Climate Change | Submitted by: Lornaliza Kogler, UNFCCC (LKogler@unfccc.int)
Note: added 3/22 -as per 10 March email, will provide storyline at the soonest</v>
      </c>
    </row>
    <row r="533" spans="1:31" hidden="1" x14ac:dyDescent="0.45">
      <c r="A533" s="17"/>
      <c r="B533" s="17" t="str">
        <f t="shared" si="44"/>
        <v>13.b.1Chart</v>
      </c>
      <c r="C533" s="14" t="s">
        <v>144</v>
      </c>
      <c r="D533" s="14">
        <v>13</v>
      </c>
      <c r="E533" s="14" t="s">
        <v>1212</v>
      </c>
      <c r="F533" s="19" t="s">
        <v>17</v>
      </c>
      <c r="G533" s="104" t="s">
        <v>1206</v>
      </c>
      <c r="H533" s="104" t="s">
        <v>68</v>
      </c>
      <c r="I533" s="105" t="s">
        <v>785</v>
      </c>
      <c r="J533" s="106" t="s">
        <v>1208</v>
      </c>
      <c r="K533" s="107">
        <v>44277</v>
      </c>
      <c r="L533" s="105" t="s">
        <v>147</v>
      </c>
      <c r="M533" s="108" t="s">
        <v>3380</v>
      </c>
      <c r="N533" s="109"/>
      <c r="O533" s="109"/>
      <c r="P533" s="121"/>
      <c r="Q533" s="121"/>
      <c r="R533" s="20" t="str">
        <f>IF(ISBLANK(K533), "", CONCATENATE(LOWER(LEFT('Log table'!I533,1)),"_",C533,"_",T533,"_", TEXT(K533,"yyyy"),".",TEXT(K533,"mm"),".",TEXT(K533,"dd"),IF(OR(LEFT('Log table'!I533,1)="S",LEFT('Log table'!I533,1)="M"), ".docx", ".xlsx")))</f>
        <v>c_13.b.1_UNFCCC_2021.03.22.xlsx</v>
      </c>
      <c r="S533" s="20" t="str">
        <f t="shared" si="46"/>
        <v>Lornaliza Kogler</v>
      </c>
      <c r="T533" s="20" t="str">
        <f t="shared" si="47"/>
        <v>UNFCCC</v>
      </c>
      <c r="V533" s="16">
        <f t="shared" si="45"/>
        <v>369</v>
      </c>
      <c r="AE533" s="16" t="str">
        <f t="shared" si="43"/>
        <v>13.b.1 Number of least developed countries and small island developing States with nationally determined contributions, long-term strategies, national adaptation plans and adaptation communications, as reported to the secretariat of the United Nations Framework Convention on Climate Change | Submitted by: Lornaliza Kogler, UNFCCC (LKogler@unfccc.int)
Note: added 3/22</v>
      </c>
    </row>
    <row r="534" spans="1:31" hidden="1" x14ac:dyDescent="0.45">
      <c r="A534" s="17"/>
      <c r="B534" s="17" t="str">
        <f t="shared" si="44"/>
        <v>13.b.1Data</v>
      </c>
      <c r="C534" s="14" t="s">
        <v>144</v>
      </c>
      <c r="D534" s="14">
        <v>13</v>
      </c>
      <c r="E534" s="14" t="s">
        <v>1212</v>
      </c>
      <c r="F534" s="19" t="s">
        <v>17</v>
      </c>
      <c r="G534" s="104" t="s">
        <v>1206</v>
      </c>
      <c r="H534" s="104" t="s">
        <v>68</v>
      </c>
      <c r="I534" s="105" t="s">
        <v>786</v>
      </c>
      <c r="J534" s="106" t="s">
        <v>1208</v>
      </c>
      <c r="K534" s="107">
        <v>44242</v>
      </c>
      <c r="L534" s="105" t="s">
        <v>147</v>
      </c>
      <c r="M534" s="108"/>
      <c r="N534" s="109"/>
      <c r="O534" s="109"/>
      <c r="P534" s="121"/>
      <c r="Q534" s="121"/>
      <c r="R534" s="20" t="str">
        <f>IF(ISBLANK(K534), "", CONCATENATE(LOWER(LEFT('Log table'!I534,1)),"_",C534,"_",T534,"_", TEXT(K534,"yyyy"),".",TEXT(K534,"mm"),".",TEXT(K534,"dd"),IF(OR(LEFT('Log table'!I534,1)="S",LEFT('Log table'!I534,1)="M"), ".docx", ".xlsx")))</f>
        <v>d_13.b.1_UNFCCC_2021.02.15.xlsx</v>
      </c>
      <c r="S534" s="20" t="str">
        <f t="shared" si="46"/>
        <v>Lornaliza Kogler</v>
      </c>
      <c r="T534" s="20" t="s">
        <v>124</v>
      </c>
      <c r="V534" s="16">
        <f t="shared" si="45"/>
        <v>352</v>
      </c>
      <c r="AE534" s="16" t="str">
        <f t="shared" si="43"/>
        <v>13.b.1 Number of least developed countries and small island developing States with nationally determined contributions, long-term strategies, national adaptation plans and adaptation communications, as reported to the secretariat of the United Nations Framework Convention on Climate Change | Submitted by: Lornaliza Kogler, UNFCCC (LKogler@unfccc.int)</v>
      </c>
    </row>
    <row r="535" spans="1:31" hidden="1" x14ac:dyDescent="0.45">
      <c r="A535" s="17"/>
      <c r="B535" s="17" t="str">
        <f t="shared" si="44"/>
        <v>14.1.1Storyline</v>
      </c>
      <c r="C535" s="14" t="s">
        <v>370</v>
      </c>
      <c r="D535" s="14">
        <v>14</v>
      </c>
      <c r="E535" s="14" t="s">
        <v>1213</v>
      </c>
      <c r="F535" s="19" t="s">
        <v>17</v>
      </c>
      <c r="G535" s="104" t="s">
        <v>814</v>
      </c>
      <c r="H535" s="104" t="s">
        <v>1214</v>
      </c>
      <c r="I535" s="105" t="s">
        <v>782</v>
      </c>
      <c r="J535" s="106" t="s">
        <v>1030</v>
      </c>
      <c r="K535" s="107">
        <v>44323</v>
      </c>
      <c r="L535" s="105" t="s">
        <v>1215</v>
      </c>
      <c r="M535" s="108"/>
      <c r="N535" s="109"/>
      <c r="O535" s="109"/>
      <c r="P535" s="121"/>
      <c r="Q535" s="121"/>
      <c r="R535" s="20" t="str">
        <f>IF(ISBLANK(K535), "", CONCATENATE(LOWER(LEFT('Log table'!I535,1)),"_",C535,"_",T535,"_", TEXT(K535,"yyyy"),".",TEXT(K535,"mm"),".",TEXT(K535,"dd"),IF(OR(LEFT('Log table'!I535,1)="S",LEFT('Log table'!I535,1)="M"), ".docx", ".xlsx")))</f>
        <v>s_14.1.1_UNEP_2021.05.07.docx</v>
      </c>
      <c r="S535" s="20" t="str">
        <f t="shared" si="46"/>
        <v>Dany Ghafari</v>
      </c>
      <c r="T535" s="20" t="str">
        <f t="shared" si="47"/>
        <v>UNEP</v>
      </c>
      <c r="V535" s="16">
        <f t="shared" si="45"/>
        <v>131</v>
      </c>
      <c r="AE535" s="16" t="str">
        <f t="shared" si="43"/>
        <v>14.1.1 (a) Index of coastal eutrophication; and (b) plastic debris density | Submitted by: Dany Ghafari, UNEP (dany.ghafari@un.org)</v>
      </c>
    </row>
    <row r="536" spans="1:31" hidden="1" x14ac:dyDescent="0.45">
      <c r="A536" s="17"/>
      <c r="B536" s="17" t="str">
        <f t="shared" si="44"/>
        <v>14.1.1Chart</v>
      </c>
      <c r="C536" s="14" t="s">
        <v>370</v>
      </c>
      <c r="D536" s="14">
        <v>14</v>
      </c>
      <c r="E536" s="14" t="s">
        <v>1213</v>
      </c>
      <c r="F536" s="19" t="s">
        <v>17</v>
      </c>
      <c r="G536" s="104" t="s">
        <v>814</v>
      </c>
      <c r="H536" s="104" t="s">
        <v>1214</v>
      </c>
      <c r="I536" s="105" t="s">
        <v>785</v>
      </c>
      <c r="J536" s="106" t="s">
        <v>1030</v>
      </c>
      <c r="K536" s="107">
        <v>44323</v>
      </c>
      <c r="L536" s="105" t="s">
        <v>1215</v>
      </c>
      <c r="M536" s="108"/>
      <c r="N536" s="109"/>
      <c r="O536" s="109"/>
      <c r="P536" s="121"/>
      <c r="Q536" s="121"/>
      <c r="R536" s="20" t="str">
        <f>IF(ISBLANK(K536), "", CONCATENATE(LOWER(LEFT('Log table'!I536,1)),"_",C536,"_",T536,"_", TEXT(K536,"yyyy"),".",TEXT(K536,"mm"),".",TEXT(K536,"dd"),IF(OR(LEFT('Log table'!I536,1)="S",LEFT('Log table'!I536,1)="M"), ".docx", ".xlsx")))</f>
        <v>c_14.1.1_UNEP_2021.05.07.xlsx</v>
      </c>
      <c r="S536" s="20" t="str">
        <f t="shared" si="46"/>
        <v>Dany Ghafari</v>
      </c>
      <c r="T536" s="20" t="str">
        <f t="shared" si="47"/>
        <v>UNEP</v>
      </c>
      <c r="V536" s="16">
        <f t="shared" si="45"/>
        <v>131</v>
      </c>
      <c r="AE536" s="16" t="str">
        <f t="shared" si="43"/>
        <v>14.1.1 (a) Index of coastal eutrophication; and (b) plastic debris density | Submitted by: Dany Ghafari, UNEP (dany.ghafari@un.org)</v>
      </c>
    </row>
    <row r="537" spans="1:31" hidden="1" x14ac:dyDescent="0.45">
      <c r="A537" s="17"/>
      <c r="B537" s="17" t="str">
        <f t="shared" si="44"/>
        <v>14.1.1Data</v>
      </c>
      <c r="C537" s="14" t="s">
        <v>370</v>
      </c>
      <c r="D537" s="14">
        <v>14</v>
      </c>
      <c r="E537" s="14" t="s">
        <v>1213</v>
      </c>
      <c r="F537" s="19" t="s">
        <v>17</v>
      </c>
      <c r="G537" s="104" t="s">
        <v>814</v>
      </c>
      <c r="H537" s="104" t="s">
        <v>1214</v>
      </c>
      <c r="I537" s="105" t="s">
        <v>786</v>
      </c>
      <c r="J537" s="106"/>
      <c r="K537" s="107"/>
      <c r="L537" s="105"/>
      <c r="M537" s="108" t="s">
        <v>3408</v>
      </c>
      <c r="N537" s="109"/>
      <c r="O537" s="109"/>
      <c r="P537" s="121"/>
      <c r="Q537" s="121"/>
      <c r="R537" s="20" t="str">
        <f>IF(ISBLANK(K537), "", CONCATENATE(LOWER(LEFT('Log table'!I537,1)),"_",C537,"_",T537,"_", TEXT(K537,"yyyy"),".",TEXT(K537,"mm"),".",TEXT(K537,"dd"),IF(OR(LEFT('Log table'!I537,1)="S",LEFT('Log table'!I537,1)="M"), ".docx", ".xlsx")))</f>
        <v/>
      </c>
      <c r="S537" s="20" t="str">
        <f t="shared" si="46"/>
        <v/>
      </c>
      <c r="T537" s="20" t="str">
        <f t="shared" si="47"/>
        <v/>
      </c>
      <c r="V537" s="16">
        <f t="shared" si="45"/>
        <v>99</v>
      </c>
      <c r="AE537" s="16" t="str">
        <f t="shared" si="43"/>
        <v>14.1.1 (a) Index of coastal eutrophication; and (b) plastic debris density
Note: Harumi: SDMX ready</v>
      </c>
    </row>
    <row r="538" spans="1:31" ht="16.5" hidden="1" customHeight="1" x14ac:dyDescent="0.45">
      <c r="A538" s="17"/>
      <c r="B538" s="17" t="str">
        <f t="shared" si="44"/>
        <v>14.2.1Storyline</v>
      </c>
      <c r="C538" s="14" t="s">
        <v>375</v>
      </c>
      <c r="D538" s="14">
        <v>14</v>
      </c>
      <c r="E538" s="14" t="s">
        <v>1216</v>
      </c>
      <c r="F538" s="19" t="s">
        <v>17</v>
      </c>
      <c r="G538" s="104" t="s">
        <v>814</v>
      </c>
      <c r="H538" s="104" t="s">
        <v>1217</v>
      </c>
      <c r="I538" s="105" t="s">
        <v>782</v>
      </c>
      <c r="J538" s="106"/>
      <c r="K538" s="107"/>
      <c r="L538" s="105"/>
      <c r="M538" s="108" t="s">
        <v>3509</v>
      </c>
      <c r="N538" s="109"/>
      <c r="O538" s="109"/>
      <c r="P538" s="121"/>
      <c r="Q538" s="121"/>
      <c r="R538" s="20" t="str">
        <f>IF(ISBLANK(K538), "", CONCATENATE(LOWER(LEFT('Log table'!I538,1)),"_",C538,"_",T538,"_", TEXT(K538,"yyyy"),".",TEXT(K538,"mm"),".",TEXT(K538,"dd"),IF(OR(LEFT('Log table'!I538,1)="S",LEFT('Log table'!I538,1)="M"), ".docx", ".xlsx")))</f>
        <v/>
      </c>
      <c r="S538" s="20" t="str">
        <f t="shared" si="46"/>
        <v/>
      </c>
      <c r="T538" s="20" t="str">
        <f t="shared" si="47"/>
        <v/>
      </c>
      <c r="V538" s="16">
        <f t="shared" si="45"/>
        <v>321</v>
      </c>
      <c r="AE538" s="16" t="str">
        <f t="shared" si="43"/>
        <v>14.2.1 Number of countries using ecosystem-based approaches to managing marine areas
Note: no storyline; 26/3: per Dany email on 26/3, UNEP will not submit for 14.2.1 this year (per 29/3 email: no data for this indicator and we are working with UNEP Regional Seas to start the data drive for this indicator in Q3 of 2021)</v>
      </c>
    </row>
    <row r="539" spans="1:31" ht="14.25" hidden="1" customHeight="1" x14ac:dyDescent="0.45">
      <c r="A539" s="17"/>
      <c r="B539" s="17" t="str">
        <f t="shared" si="44"/>
        <v>14.2.1Chart</v>
      </c>
      <c r="C539" s="14" t="s">
        <v>375</v>
      </c>
      <c r="D539" s="14">
        <v>14</v>
      </c>
      <c r="E539" s="14" t="s">
        <v>1216</v>
      </c>
      <c r="F539" s="19" t="s">
        <v>17</v>
      </c>
      <c r="G539" s="104" t="s">
        <v>814</v>
      </c>
      <c r="H539" s="104" t="s">
        <v>1217</v>
      </c>
      <c r="I539" s="105" t="s">
        <v>785</v>
      </c>
      <c r="J539" s="106"/>
      <c r="K539" s="107"/>
      <c r="L539" s="105"/>
      <c r="M539" s="108" t="s">
        <v>3509</v>
      </c>
      <c r="N539" s="109"/>
      <c r="O539" s="109"/>
      <c r="P539" s="121"/>
      <c r="Q539" s="121"/>
      <c r="R539" s="20" t="str">
        <f>IF(ISBLANK(K539), "", CONCATENATE(LOWER(LEFT('Log table'!I539,1)),"_",C539,"_",T539,"_", TEXT(K539,"yyyy"),".",TEXT(K539,"mm"),".",TEXT(K539,"dd"),IF(OR(LEFT('Log table'!I539,1)="S",LEFT('Log table'!I539,1)="M"), ".docx", ".xlsx")))</f>
        <v/>
      </c>
      <c r="S539" s="20" t="str">
        <f t="shared" si="46"/>
        <v/>
      </c>
      <c r="T539" s="20" t="str">
        <f t="shared" si="47"/>
        <v/>
      </c>
      <c r="V539" s="16">
        <f t="shared" si="45"/>
        <v>321</v>
      </c>
      <c r="AE539" s="16" t="str">
        <f t="shared" si="43"/>
        <v>14.2.1 Number of countries using ecosystem-based approaches to managing marine areas
Note: no storyline; 26/3: per Dany email on 26/3, UNEP will not submit for 14.2.1 this year (per 29/3 email: no data for this indicator and we are working with UNEP Regional Seas to start the data drive for this indicator in Q3 of 2021)</v>
      </c>
    </row>
    <row r="540" spans="1:31" hidden="1" x14ac:dyDescent="0.45">
      <c r="A540" s="17"/>
      <c r="B540" s="17" t="str">
        <f t="shared" si="44"/>
        <v>14.2.1Data</v>
      </c>
      <c r="C540" s="14" t="s">
        <v>375</v>
      </c>
      <c r="D540" s="14">
        <v>14</v>
      </c>
      <c r="E540" s="14" t="s">
        <v>1216</v>
      </c>
      <c r="F540" s="19" t="s">
        <v>17</v>
      </c>
      <c r="G540" s="104" t="s">
        <v>814</v>
      </c>
      <c r="H540" s="104" t="s">
        <v>1217</v>
      </c>
      <c r="I540" s="105" t="s">
        <v>786</v>
      </c>
      <c r="J540" s="106"/>
      <c r="K540" s="107"/>
      <c r="L540" s="105"/>
      <c r="M540" s="108" t="s">
        <v>3409</v>
      </c>
      <c r="N540" s="109"/>
      <c r="O540" s="109"/>
      <c r="P540" s="121"/>
      <c r="Q540" s="121"/>
      <c r="R540" s="20" t="str">
        <f>IF(ISBLANK(K540), "", CONCATENATE(LOWER(LEFT('Log table'!I540,1)),"_",C540,"_",T540,"_", TEXT(K540,"yyyy"),".",TEXT(K540,"mm"),".",TEXT(K540,"dd"),IF(OR(LEFT('Log table'!I540,1)="S",LEFT('Log table'!I540,1)="M"), ".docx", ".xlsx")))</f>
        <v/>
      </c>
      <c r="S540" s="20" t="str">
        <f t="shared" si="46"/>
        <v/>
      </c>
      <c r="T540" s="20" t="str">
        <f t="shared" si="47"/>
        <v/>
      </c>
      <c r="V540" s="16">
        <f t="shared" si="45"/>
        <v>129</v>
      </c>
      <c r="AE540" s="16" t="str">
        <f t="shared" si="43"/>
        <v>14.2.1 Number of countries using ecosystem-based approaches to managing marine areas
Note: Harumi: Availability: 3rd quarter 2021</v>
      </c>
    </row>
    <row r="541" spans="1:31" hidden="1" x14ac:dyDescent="0.45">
      <c r="A541" s="17"/>
      <c r="B541" s="17" t="str">
        <f t="shared" si="44"/>
        <v>14.3.1Storyline</v>
      </c>
      <c r="C541" s="14" t="s">
        <v>148</v>
      </c>
      <c r="D541" s="14">
        <v>14</v>
      </c>
      <c r="E541" s="14" t="s">
        <v>1219</v>
      </c>
      <c r="F541" s="19" t="s">
        <v>17</v>
      </c>
      <c r="G541" s="104" t="s">
        <v>1220</v>
      </c>
      <c r="H541" s="104" t="s">
        <v>814</v>
      </c>
      <c r="I541" s="105" t="s">
        <v>782</v>
      </c>
      <c r="J541" s="106" t="s">
        <v>1221</v>
      </c>
      <c r="K541" s="107">
        <v>44258</v>
      </c>
      <c r="L541" s="105" t="s">
        <v>3575</v>
      </c>
      <c r="M541" s="108" t="s">
        <v>3576</v>
      </c>
      <c r="N541" s="109">
        <v>44308</v>
      </c>
      <c r="O541" s="109" t="s">
        <v>1030</v>
      </c>
      <c r="P541" s="121"/>
      <c r="Q541" s="121"/>
      <c r="R541" s="20" t="s">
        <v>3580</v>
      </c>
      <c r="S541" s="20" t="str">
        <f t="shared" si="46"/>
        <v>Kirsten Isensee</v>
      </c>
      <c r="T541" s="20" t="str">
        <f t="shared" si="47"/>
        <v>UNESCO-IOC</v>
      </c>
      <c r="V541" s="16">
        <f t="shared" si="45"/>
        <v>226</v>
      </c>
      <c r="AE541" s="16" t="str">
        <f t="shared" si="43"/>
        <v>14.3.1 Average marine acidity (pH) measured at agreed suite of representative sampling stations | Submitted by: Kirsten Isensee, UNESCO-IOC (k.isensee@unesco.org)
Note: submission on 3 March excludes Cuba; might be added later</v>
      </c>
    </row>
    <row r="542" spans="1:31" hidden="1" x14ac:dyDescent="0.45">
      <c r="A542" s="17"/>
      <c r="B542" s="17" t="str">
        <f t="shared" si="44"/>
        <v>14.3.1Chart</v>
      </c>
      <c r="C542" s="14" t="s">
        <v>148</v>
      </c>
      <c r="D542" s="14">
        <v>14</v>
      </c>
      <c r="E542" s="14" t="s">
        <v>1219</v>
      </c>
      <c r="F542" s="19" t="s">
        <v>17</v>
      </c>
      <c r="G542" s="104" t="s">
        <v>1220</v>
      </c>
      <c r="H542" s="104" t="s">
        <v>814</v>
      </c>
      <c r="I542" s="105" t="s">
        <v>785</v>
      </c>
      <c r="J542" s="106" t="s">
        <v>1221</v>
      </c>
      <c r="K542" s="107">
        <v>44258</v>
      </c>
      <c r="L542" s="105" t="s">
        <v>3575</v>
      </c>
      <c r="M542" s="108" t="s">
        <v>3576</v>
      </c>
      <c r="N542" s="109">
        <v>44308</v>
      </c>
      <c r="O542" s="109" t="s">
        <v>1030</v>
      </c>
      <c r="P542" s="121"/>
      <c r="Q542" s="121"/>
      <c r="R542" s="20" t="s">
        <v>3581</v>
      </c>
      <c r="S542" s="20" t="str">
        <f t="shared" si="46"/>
        <v>Kirsten Isensee</v>
      </c>
      <c r="T542" s="20" t="str">
        <f t="shared" si="47"/>
        <v>UNESCO-IOC</v>
      </c>
      <c r="V542" s="16">
        <f t="shared" si="45"/>
        <v>226</v>
      </c>
      <c r="AE542" s="16" t="str">
        <f t="shared" si="43"/>
        <v>14.3.1 Average marine acidity (pH) measured at agreed suite of representative sampling stations | Submitted by: Kirsten Isensee, UNESCO-IOC (k.isensee@unesco.org)
Note: submission on 3 March excludes Cuba; might be added later</v>
      </c>
    </row>
    <row r="543" spans="1:31" hidden="1" x14ac:dyDescent="0.45">
      <c r="A543" s="17"/>
      <c r="B543" s="17" t="str">
        <f t="shared" si="44"/>
        <v>14.3.1Data</v>
      </c>
      <c r="C543" s="14" t="s">
        <v>148</v>
      </c>
      <c r="D543" s="14">
        <v>14</v>
      </c>
      <c r="E543" s="14" t="s">
        <v>1219</v>
      </c>
      <c r="F543" s="19" t="s">
        <v>17</v>
      </c>
      <c r="G543" s="104" t="s">
        <v>1220</v>
      </c>
      <c r="H543" s="104" t="s">
        <v>814</v>
      </c>
      <c r="I543" s="105" t="s">
        <v>786</v>
      </c>
      <c r="J543" s="106" t="s">
        <v>1221</v>
      </c>
      <c r="K543" s="107">
        <v>44244</v>
      </c>
      <c r="L543" s="105" t="s">
        <v>3575</v>
      </c>
      <c r="M543" s="108"/>
      <c r="N543" s="109"/>
      <c r="O543" s="109"/>
      <c r="P543" s="121"/>
      <c r="Q543" s="121"/>
      <c r="R543" s="20" t="str">
        <f>IF(ISBLANK(K543), "", CONCATENATE(LOWER(LEFT('Log table'!I543,1)),"_",C543,"_",T543,"_", TEXT(K543,"yyyy"),".",TEXT(K543,"mm"),".",TEXT(K543,"dd"),IF(OR(LEFT('Log table'!I543,1)="S",LEFT('Log table'!I543,1)="M"), ".docx", ".xlsx")))</f>
        <v>d_14.3.1_UNESCO-IOC_2021.02.17.xlsx</v>
      </c>
      <c r="S543" s="20" t="str">
        <f t="shared" si="46"/>
        <v>Kirsten Isensee</v>
      </c>
      <c r="T543" s="20" t="str">
        <f t="shared" si="47"/>
        <v>UNESCO-IOC</v>
      </c>
      <c r="V543" s="16">
        <f t="shared" si="45"/>
        <v>162</v>
      </c>
      <c r="AE543" s="16" t="str">
        <f t="shared" si="43"/>
        <v>14.3.1 Average marine acidity (pH) measured at agreed suite of representative sampling stations | Submitted by: Kirsten Isensee, UNESCO-IOC (k.isensee@unesco.org)</v>
      </c>
    </row>
    <row r="544" spans="1:31" hidden="1" x14ac:dyDescent="0.45">
      <c r="A544" s="17"/>
      <c r="B544" s="17" t="str">
        <f t="shared" si="44"/>
        <v>14.4.1Storyline</v>
      </c>
      <c r="C544" s="14" t="s">
        <v>152</v>
      </c>
      <c r="D544" s="14">
        <v>14</v>
      </c>
      <c r="E544" s="14" t="s">
        <v>1222</v>
      </c>
      <c r="F544" s="19" t="s">
        <v>9</v>
      </c>
      <c r="G544" s="104" t="s">
        <v>828</v>
      </c>
      <c r="H544" s="104" t="s">
        <v>68</v>
      </c>
      <c r="I544" s="105" t="s">
        <v>782</v>
      </c>
      <c r="J544" s="106" t="s">
        <v>829</v>
      </c>
      <c r="K544" s="107">
        <v>44258</v>
      </c>
      <c r="L544" s="105" t="s">
        <v>154</v>
      </c>
      <c r="M544" s="108"/>
      <c r="N544" s="109"/>
      <c r="O544" s="109"/>
      <c r="P544" s="121"/>
      <c r="Q544" s="121"/>
      <c r="R544" s="20" t="str">
        <f>IF(ISBLANK(K544), "", CONCATENATE(LOWER(LEFT('Log table'!I544,1)),"_",C544,"_",T544,"_", TEXT(K544,"yyyy"),".",TEXT(K544,"mm"),".",TEXT(K544,"dd"),IF(OR(LEFT('Log table'!I544,1)="S",LEFT('Log table'!I544,1)="M"), ".docx", ".xlsx")))</f>
        <v>s_14.4.1_FAO_2021.03.03.docx</v>
      </c>
      <c r="S544" s="20" t="str">
        <f t="shared" si="46"/>
        <v>Dorian Kalamvrezos Navarro</v>
      </c>
      <c r="T544" s="20" t="str">
        <f t="shared" si="47"/>
        <v>FAO</v>
      </c>
      <c r="V544" s="16">
        <f t="shared" si="45"/>
        <v>155</v>
      </c>
      <c r="AE544" s="16" t="str">
        <f t="shared" si="43"/>
        <v>14.4.1 Proportion of fish stocks within biologically sustainable levels | Submitted by: Dorian Kalamvrezos Navarro, FAO (DorianKalamvrezos.Navarro@fao.org)</v>
      </c>
    </row>
    <row r="545" spans="1:31" hidden="1" x14ac:dyDescent="0.45">
      <c r="A545" s="17"/>
      <c r="B545" s="17" t="str">
        <f t="shared" si="44"/>
        <v>14.4.1Chart</v>
      </c>
      <c r="C545" s="14" t="s">
        <v>152</v>
      </c>
      <c r="D545" s="14">
        <v>14</v>
      </c>
      <c r="E545" s="14" t="s">
        <v>1222</v>
      </c>
      <c r="F545" s="19" t="s">
        <v>9</v>
      </c>
      <c r="G545" s="104" t="s">
        <v>828</v>
      </c>
      <c r="H545" s="104" t="s">
        <v>68</v>
      </c>
      <c r="I545" s="105" t="s">
        <v>785</v>
      </c>
      <c r="J545" s="106" t="s">
        <v>829</v>
      </c>
      <c r="K545" s="107">
        <v>44258</v>
      </c>
      <c r="L545" s="105" t="s">
        <v>154</v>
      </c>
      <c r="M545" s="108"/>
      <c r="N545" s="109"/>
      <c r="O545" s="109"/>
      <c r="P545" s="121"/>
      <c r="Q545" s="121"/>
      <c r="R545" s="20" t="str">
        <f>IF(ISBLANK(K545), "", CONCATENATE(LOWER(LEFT('Log table'!I545,1)),"_",C545,"_",T545,"_", TEXT(K545,"yyyy"),".",TEXT(K545,"mm"),".",TEXT(K545,"dd"),IF(OR(LEFT('Log table'!I545,1)="S",LEFT('Log table'!I545,1)="M"), ".docx", ".xlsx")))</f>
        <v>c_14.4.1_FAO_2021.03.03.xlsx</v>
      </c>
      <c r="S545" s="20" t="str">
        <f t="shared" si="46"/>
        <v>Dorian Kalamvrezos Navarro</v>
      </c>
      <c r="T545" s="20" t="str">
        <f t="shared" si="47"/>
        <v>FAO</v>
      </c>
      <c r="V545" s="16">
        <f t="shared" si="45"/>
        <v>155</v>
      </c>
      <c r="AE545" s="16" t="str">
        <f t="shared" si="43"/>
        <v>14.4.1 Proportion of fish stocks within biologically sustainable levels | Submitted by: Dorian Kalamvrezos Navarro, FAO (DorianKalamvrezos.Navarro@fao.org)</v>
      </c>
    </row>
    <row r="546" spans="1:31" hidden="1" x14ac:dyDescent="0.45">
      <c r="A546" s="17"/>
      <c r="B546" s="17" t="str">
        <f t="shared" si="44"/>
        <v>14.4.1Data</v>
      </c>
      <c r="C546" s="14" t="s">
        <v>152</v>
      </c>
      <c r="D546" s="14">
        <v>14</v>
      </c>
      <c r="E546" s="14" t="s">
        <v>1222</v>
      </c>
      <c r="F546" s="19" t="s">
        <v>9</v>
      </c>
      <c r="G546" s="104" t="s">
        <v>828</v>
      </c>
      <c r="H546" s="104" t="s">
        <v>68</v>
      </c>
      <c r="I546" s="105" t="s">
        <v>786</v>
      </c>
      <c r="J546" s="106" t="s">
        <v>829</v>
      </c>
      <c r="K546" s="107">
        <v>44243</v>
      </c>
      <c r="L546" s="105" t="s">
        <v>154</v>
      </c>
      <c r="M546" s="108"/>
      <c r="N546" s="109"/>
      <c r="O546" s="109"/>
      <c r="P546" s="121"/>
      <c r="Q546" s="121"/>
      <c r="R546" s="20" t="str">
        <f>IF(ISBLANK(K546), "", CONCATENATE(LOWER(LEFT('Log table'!I546,1)),"_",C546,"_",T546,"_", TEXT(K546,"yyyy"),".",TEXT(K546,"mm"),".",TEXT(K546,"dd"),IF(OR(LEFT('Log table'!I546,1)="S",LEFT('Log table'!I546,1)="M"), ".docx", ".xlsx")))</f>
        <v>d_14.4.1_FAO_2021.02.16.xlsx</v>
      </c>
      <c r="S546" s="20" t="str">
        <f t="shared" si="46"/>
        <v>Dorian Kalamvrezos Navarro</v>
      </c>
      <c r="T546" s="20" t="str">
        <f t="shared" si="47"/>
        <v>FAO</v>
      </c>
      <c r="V546" s="16">
        <f t="shared" si="45"/>
        <v>155</v>
      </c>
      <c r="AE546" s="16" t="str">
        <f t="shared" si="43"/>
        <v>14.4.1 Proportion of fish stocks within biologically sustainable levels | Submitted by: Dorian Kalamvrezos Navarro, FAO (DorianKalamvrezos.Navarro@fao.org)</v>
      </c>
    </row>
    <row r="547" spans="1:31" hidden="1" x14ac:dyDescent="0.45">
      <c r="A547" s="17"/>
      <c r="B547" s="17" t="str">
        <f t="shared" si="44"/>
        <v>14.5.1Storyline</v>
      </c>
      <c r="C547" s="14" t="s">
        <v>155</v>
      </c>
      <c r="D547" s="14">
        <v>14</v>
      </c>
      <c r="E547" s="14" t="s">
        <v>1223</v>
      </c>
      <c r="F547" s="19" t="s">
        <v>9</v>
      </c>
      <c r="G547" s="104" t="s">
        <v>1224</v>
      </c>
      <c r="H547" s="104" t="s">
        <v>1225</v>
      </c>
      <c r="I547" s="105" t="s">
        <v>782</v>
      </c>
      <c r="J547" s="106" t="s">
        <v>1226</v>
      </c>
      <c r="K547" s="107">
        <v>44256</v>
      </c>
      <c r="L547" s="105" t="s">
        <v>1227</v>
      </c>
      <c r="M547" s="108" t="s">
        <v>3579</v>
      </c>
      <c r="N547" s="109">
        <v>44307</v>
      </c>
      <c r="O547" s="125" t="s">
        <v>1030</v>
      </c>
      <c r="P547" s="121">
        <v>44307</v>
      </c>
      <c r="Q547" s="121" t="s">
        <v>1030</v>
      </c>
      <c r="R547" s="20" t="str">
        <f>IF(ISBLANK(K547), "", CONCATENATE(LOWER(LEFT('Log table'!I547,1)),"_",C547,"_",T547,"_", TEXT(K547,"yyyy"),".",TEXT(K547,"mm"),".",TEXT(K547,"dd"),IF(OR(LEFT('Log table'!I547,1)="S",LEFT('Log table'!I547,1)="M"), ".docx", ".xlsx")))</f>
        <v>s_14.5.1_UNEP-WCMC_2021.03.01.docx</v>
      </c>
      <c r="S547" s="20" t="str">
        <f t="shared" si="46"/>
        <v>Edward Lewis</v>
      </c>
      <c r="T547" s="20" t="str">
        <f t="shared" si="47"/>
        <v>UNEP-WCMC</v>
      </c>
      <c r="V547" s="16">
        <f t="shared" si="45"/>
        <v>185</v>
      </c>
      <c r="AE547" s="16" t="str">
        <f t="shared" si="43"/>
        <v>14.5.1 Coverage of protected areas in relation to marine areas | Submitted by: Edward Lewis, UNEP-WCMC (Edward.Lewis@unep-wcmc.org)
Note: received human impact and rev from Tom and Dany</v>
      </c>
    </row>
    <row r="548" spans="1:31" hidden="1" x14ac:dyDescent="0.45">
      <c r="A548" s="17"/>
      <c r="B548" s="17" t="str">
        <f t="shared" si="44"/>
        <v>14.5.1Chart</v>
      </c>
      <c r="C548" s="14" t="s">
        <v>155</v>
      </c>
      <c r="D548" s="14">
        <v>14</v>
      </c>
      <c r="E548" s="14" t="s">
        <v>1223</v>
      </c>
      <c r="F548" s="19" t="s">
        <v>9</v>
      </c>
      <c r="G548" s="104" t="s">
        <v>1224</v>
      </c>
      <c r="H548" s="104" t="s">
        <v>1225</v>
      </c>
      <c r="I548" s="105" t="s">
        <v>785</v>
      </c>
      <c r="J548" s="106"/>
      <c r="K548" s="107"/>
      <c r="L548" s="105"/>
      <c r="M548" s="108" t="s">
        <v>812</v>
      </c>
      <c r="N548" s="109"/>
      <c r="O548" s="109"/>
      <c r="P548" s="121"/>
      <c r="Q548" s="121"/>
      <c r="R548" s="20" t="str">
        <f>IF(ISBLANK(K548), "", CONCATENATE(LOWER(LEFT('Log table'!I548,1)),"_",C548,"_",T548,"_", TEXT(K548,"yyyy"),".",TEXT(K548,"mm"),".",TEXT(K548,"dd"),IF(OR(LEFT('Log table'!I548,1)="S",LEFT('Log table'!I548,1)="M"), ".docx", ".xlsx")))</f>
        <v/>
      </c>
      <c r="S548" s="20" t="str">
        <f t="shared" si="46"/>
        <v/>
      </c>
      <c r="T548" s="20" t="str">
        <f t="shared" si="47"/>
        <v/>
      </c>
      <c r="V548" s="16">
        <f t="shared" si="45"/>
        <v>94</v>
      </c>
      <c r="AE548" s="16" t="str">
        <f t="shared" si="43"/>
        <v>14.5.1 Coverage of protected areas in relation to marine areas
Note: no chart in the storyline</v>
      </c>
    </row>
    <row r="549" spans="1:31" hidden="1" x14ac:dyDescent="0.45">
      <c r="A549" s="17"/>
      <c r="B549" s="17" t="str">
        <f t="shared" si="44"/>
        <v>14.5.1Data</v>
      </c>
      <c r="C549" s="14" t="s">
        <v>155</v>
      </c>
      <c r="D549" s="14">
        <v>14</v>
      </c>
      <c r="E549" s="14" t="s">
        <v>1223</v>
      </c>
      <c r="F549" s="19" t="s">
        <v>9</v>
      </c>
      <c r="G549" s="104" t="s">
        <v>1224</v>
      </c>
      <c r="H549" s="104" t="s">
        <v>1225</v>
      </c>
      <c r="I549" s="105" t="s">
        <v>786</v>
      </c>
      <c r="J549" s="106" t="s">
        <v>1226</v>
      </c>
      <c r="K549" s="107">
        <v>44242</v>
      </c>
      <c r="L549" s="105" t="s">
        <v>1227</v>
      </c>
      <c r="M549" s="108"/>
      <c r="N549" s="109"/>
      <c r="O549" s="109"/>
      <c r="P549" s="121"/>
      <c r="Q549" s="121"/>
      <c r="R549" s="20" t="s">
        <v>1228</v>
      </c>
      <c r="S549" s="20" t="str">
        <f t="shared" si="46"/>
        <v>Edward Lewis</v>
      </c>
      <c r="T549" s="20" t="str">
        <f t="shared" si="47"/>
        <v>UNEP-WCMC</v>
      </c>
      <c r="V549" s="16">
        <f t="shared" si="45"/>
        <v>131</v>
      </c>
      <c r="AE549" s="16" t="str">
        <f t="shared" si="43"/>
        <v>14.5.1 Coverage of protected areas in relation to marine areas | Submitted by: Edward Lewis, UNEP-WCMC (Edward.Lewis@unep-wcmc.org)</v>
      </c>
    </row>
    <row r="550" spans="1:31" hidden="1" x14ac:dyDescent="0.45">
      <c r="A550" s="17"/>
      <c r="B550" s="17" t="str">
        <f t="shared" si="44"/>
        <v>14.6.1Storyline</v>
      </c>
      <c r="C550" s="14" t="s">
        <v>160</v>
      </c>
      <c r="D550" s="14">
        <v>14</v>
      </c>
      <c r="E550" s="14" t="s">
        <v>1229</v>
      </c>
      <c r="F550" s="19" t="s">
        <v>9</v>
      </c>
      <c r="G550" s="104" t="s">
        <v>828</v>
      </c>
      <c r="H550" s="104" t="s">
        <v>68</v>
      </c>
      <c r="I550" s="105" t="s">
        <v>782</v>
      </c>
      <c r="J550" s="106" t="s">
        <v>829</v>
      </c>
      <c r="K550" s="107">
        <v>44258</v>
      </c>
      <c r="L550" s="105" t="s">
        <v>161</v>
      </c>
      <c r="M550" s="108"/>
      <c r="N550" s="109"/>
      <c r="O550" s="109"/>
      <c r="P550" s="121"/>
      <c r="Q550" s="121"/>
      <c r="R550" s="20" t="str">
        <f>IF(ISBLANK(K550), "", CONCATENATE(LOWER(LEFT('Log table'!I550,1)),"_",C550,"_",T550,"_", TEXT(K550,"yyyy"),".",TEXT(K550,"mm"),".",TEXT(K550,"dd"),IF(OR(LEFT('Log table'!I550,1)="S",LEFT('Log table'!I550,1)="M"), ".docx", ".xlsx")))</f>
        <v>s_14.6.1_FAO_2021.03.03.docx</v>
      </c>
      <c r="S550" s="20" t="str">
        <f t="shared" si="46"/>
        <v>Dorian Kalamvrezos Navarro</v>
      </c>
      <c r="T550" s="20" t="str">
        <f t="shared" si="47"/>
        <v>FAO</v>
      </c>
      <c r="V550" s="16">
        <f t="shared" si="45"/>
        <v>205</v>
      </c>
      <c r="AE550" s="16" t="str">
        <f t="shared" si="43"/>
        <v>14.6.1 Degree of implementation of international instruments aiming to combat illegal, unreported and unregulated fishing | Submitted by: Dorian Kalamvrezos Navarro, FAO (DorianKalamvrezos.Navarro@fao.org)</v>
      </c>
    </row>
    <row r="551" spans="1:31" hidden="1" x14ac:dyDescent="0.45">
      <c r="A551" s="17"/>
      <c r="B551" s="17" t="str">
        <f t="shared" si="44"/>
        <v>14.6.1Chart</v>
      </c>
      <c r="C551" s="14" t="s">
        <v>160</v>
      </c>
      <c r="D551" s="14">
        <v>14</v>
      </c>
      <c r="E551" s="14" t="s">
        <v>1229</v>
      </c>
      <c r="F551" s="19" t="s">
        <v>9</v>
      </c>
      <c r="G551" s="104" t="s">
        <v>828</v>
      </c>
      <c r="H551" s="104" t="s">
        <v>68</v>
      </c>
      <c r="I551" s="105" t="s">
        <v>785</v>
      </c>
      <c r="J551" s="106" t="s">
        <v>829</v>
      </c>
      <c r="K551" s="107">
        <v>44258</v>
      </c>
      <c r="L551" s="105" t="s">
        <v>161</v>
      </c>
      <c r="M551" s="108"/>
      <c r="N551" s="109"/>
      <c r="O551" s="109"/>
      <c r="P551" s="121"/>
      <c r="Q551" s="121"/>
      <c r="R551" s="20" t="str">
        <f>IF(ISBLANK(K551), "", CONCATENATE(LOWER(LEFT('Log table'!I551,1)),"_",C551,"_",T551,"_", TEXT(K551,"yyyy"),".",TEXT(K551,"mm"),".",TEXT(K551,"dd"),IF(OR(LEFT('Log table'!I551,1)="S",LEFT('Log table'!I551,1)="M"), ".docx", ".xlsx")))</f>
        <v>c_14.6.1_FAO_2021.03.03.xlsx</v>
      </c>
      <c r="S551" s="20" t="str">
        <f t="shared" si="46"/>
        <v>Dorian Kalamvrezos Navarro</v>
      </c>
      <c r="T551" s="20" t="str">
        <f t="shared" si="47"/>
        <v>FAO</v>
      </c>
      <c r="V551" s="16">
        <f t="shared" si="45"/>
        <v>205</v>
      </c>
      <c r="AE551" s="16" t="str">
        <f t="shared" si="43"/>
        <v>14.6.1 Degree of implementation of international instruments aiming to combat illegal, unreported and unregulated fishing | Submitted by: Dorian Kalamvrezos Navarro, FAO (DorianKalamvrezos.Navarro@fao.org)</v>
      </c>
    </row>
    <row r="552" spans="1:31" hidden="1" x14ac:dyDescent="0.45">
      <c r="A552" s="17"/>
      <c r="B552" s="17" t="str">
        <f t="shared" si="44"/>
        <v>14.6.1Data</v>
      </c>
      <c r="C552" s="14" t="s">
        <v>160</v>
      </c>
      <c r="D552" s="14">
        <v>14</v>
      </c>
      <c r="E552" s="14" t="s">
        <v>1229</v>
      </c>
      <c r="F552" s="19" t="s">
        <v>9</v>
      </c>
      <c r="G552" s="104" t="s">
        <v>828</v>
      </c>
      <c r="H552" s="104" t="s">
        <v>68</v>
      </c>
      <c r="I552" s="105" t="s">
        <v>786</v>
      </c>
      <c r="J552" s="106" t="s">
        <v>829</v>
      </c>
      <c r="K552" s="107">
        <v>44243</v>
      </c>
      <c r="L552" s="105" t="s">
        <v>161</v>
      </c>
      <c r="M552" s="108"/>
      <c r="N552" s="109"/>
      <c r="O552" s="109"/>
      <c r="P552" s="121"/>
      <c r="Q552" s="121"/>
      <c r="R552" s="20" t="str">
        <f>IF(ISBLANK(K552), "", CONCATENATE(LOWER(LEFT('Log table'!I552,1)),"_",C552,"_",T552,"_", TEXT(K552,"yyyy"),".",TEXT(K552,"mm"),".",TEXT(K552,"dd"),IF(OR(LEFT('Log table'!I552,1)="S",LEFT('Log table'!I552,1)="M"), ".docx", ".xlsx")))</f>
        <v>d_14.6.1_FAO_2021.02.16.xlsx</v>
      </c>
      <c r="S552" s="20" t="str">
        <f t="shared" si="46"/>
        <v>Dorian Kalamvrezos Navarro</v>
      </c>
      <c r="T552" s="20" t="str">
        <f t="shared" si="47"/>
        <v>FAO</v>
      </c>
      <c r="V552" s="16">
        <f t="shared" si="45"/>
        <v>205</v>
      </c>
      <c r="AE552" s="16" t="str">
        <f t="shared" si="43"/>
        <v>14.6.1 Degree of implementation of international instruments aiming to combat illegal, unreported and unregulated fishing | Submitted by: Dorian Kalamvrezos Navarro, FAO (DorianKalamvrezos.Navarro@fao.org)</v>
      </c>
    </row>
    <row r="553" spans="1:31" hidden="1" x14ac:dyDescent="0.45">
      <c r="A553" s="17"/>
      <c r="B553" s="17" t="str">
        <f t="shared" si="44"/>
        <v>14.7.1Storyline</v>
      </c>
      <c r="C553" s="14" t="s">
        <v>398</v>
      </c>
      <c r="D553" s="14">
        <v>14</v>
      </c>
      <c r="E553" s="14" t="s">
        <v>1230</v>
      </c>
      <c r="F553" s="19" t="s">
        <v>9</v>
      </c>
      <c r="G553" s="104" t="s">
        <v>1231</v>
      </c>
      <c r="H553" s="104" t="s">
        <v>68</v>
      </c>
      <c r="I553" s="105" t="s">
        <v>782</v>
      </c>
      <c r="J553" s="106" t="s">
        <v>829</v>
      </c>
      <c r="K553" s="107">
        <v>44258</v>
      </c>
      <c r="L553" s="105" t="s">
        <v>400</v>
      </c>
      <c r="M553" s="108"/>
      <c r="N553" s="109"/>
      <c r="O553" s="109"/>
      <c r="P553" s="121"/>
      <c r="Q553" s="121"/>
      <c r="R553" s="20" t="str">
        <f>IF(ISBLANK(K553), "", CONCATENATE(LOWER(LEFT('Log table'!I553,1)),"_",C553,"_",T553,"_", TEXT(K553,"yyyy"),".",TEXT(K553,"mm"),".",TEXT(K553,"dd"),IF(OR(LEFT('Log table'!I553,1)="S",LEFT('Log table'!I553,1)="M"), ".docx", ".xlsx")))</f>
        <v>s_14.7.1_FAO_2021.03.03.docx</v>
      </c>
      <c r="S553" s="20" t="str">
        <f t="shared" si="46"/>
        <v>Dorian Kalamvrezos Navarro</v>
      </c>
      <c r="T553" s="20" t="str">
        <f t="shared" si="47"/>
        <v>FAO</v>
      </c>
      <c r="V553" s="16">
        <f t="shared" si="45"/>
        <v>214</v>
      </c>
      <c r="AE553" s="16" t="str">
        <f t="shared" si="43"/>
        <v>14.7.1 Sustainable fisheries as a proportion of GDP in small island developing States, least developed countries and all countries | Submitted by: Dorian Kalamvrezos Navarro, FAO (DorianKalamvrezos.Navarro@fao.org)</v>
      </c>
    </row>
    <row r="554" spans="1:31" hidden="1" x14ac:dyDescent="0.45">
      <c r="A554" s="17"/>
      <c r="B554" s="17" t="str">
        <f t="shared" si="44"/>
        <v>14.7.1Chart</v>
      </c>
      <c r="C554" s="14" t="s">
        <v>398</v>
      </c>
      <c r="D554" s="14">
        <v>14</v>
      </c>
      <c r="E554" s="14" t="s">
        <v>1230</v>
      </c>
      <c r="F554" s="19" t="s">
        <v>9</v>
      </c>
      <c r="G554" s="104" t="s">
        <v>1231</v>
      </c>
      <c r="H554" s="104" t="s">
        <v>68</v>
      </c>
      <c r="I554" s="105" t="s">
        <v>785</v>
      </c>
      <c r="J554" s="106" t="s">
        <v>829</v>
      </c>
      <c r="K554" s="107">
        <v>44258</v>
      </c>
      <c r="L554" s="105" t="s">
        <v>400</v>
      </c>
      <c r="M554" s="108"/>
      <c r="N554" s="109"/>
      <c r="O554" s="109"/>
      <c r="P554" s="121"/>
      <c r="Q554" s="121"/>
      <c r="R554" s="20" t="str">
        <f>IF(ISBLANK(K554), "", CONCATENATE(LOWER(LEFT('Log table'!I554,1)),"_",C554,"_",T554,"_", TEXT(K554,"yyyy"),".",TEXT(K554,"mm"),".",TEXT(K554,"dd"),IF(OR(LEFT('Log table'!I554,1)="S",LEFT('Log table'!I554,1)="M"), ".docx", ".xlsx")))</f>
        <v>c_14.7.1_FAO_2021.03.03.xlsx</v>
      </c>
      <c r="S554" s="20" t="str">
        <f t="shared" si="46"/>
        <v>Dorian Kalamvrezos Navarro</v>
      </c>
      <c r="T554" s="20" t="str">
        <f t="shared" si="47"/>
        <v>FAO</v>
      </c>
      <c r="V554" s="16">
        <f t="shared" si="45"/>
        <v>214</v>
      </c>
      <c r="AE554" s="16" t="str">
        <f t="shared" si="43"/>
        <v>14.7.1 Sustainable fisheries as a proportion of GDP in small island developing States, least developed countries and all countries | Submitted by: Dorian Kalamvrezos Navarro, FAO (DorianKalamvrezos.Navarro@fao.org)</v>
      </c>
    </row>
    <row r="555" spans="1:31" hidden="1" x14ac:dyDescent="0.45">
      <c r="A555" s="17"/>
      <c r="B555" s="17" t="str">
        <f t="shared" si="44"/>
        <v>14.7.1Data</v>
      </c>
      <c r="C555" s="14" t="s">
        <v>398</v>
      </c>
      <c r="D555" s="14">
        <v>14</v>
      </c>
      <c r="E555" s="14" t="s">
        <v>1230</v>
      </c>
      <c r="F555" s="19" t="s">
        <v>9</v>
      </c>
      <c r="G555" s="104" t="s">
        <v>1231</v>
      </c>
      <c r="H555" s="104" t="s">
        <v>68</v>
      </c>
      <c r="I555" s="105" t="s">
        <v>786</v>
      </c>
      <c r="J555" s="106" t="s">
        <v>829</v>
      </c>
      <c r="K555" s="107">
        <v>44243</v>
      </c>
      <c r="L555" s="105" t="s">
        <v>400</v>
      </c>
      <c r="M555" s="108"/>
      <c r="N555" s="109"/>
      <c r="O555" s="109"/>
      <c r="P555" s="121"/>
      <c r="Q555" s="121"/>
      <c r="R555" s="20" t="str">
        <f>IF(ISBLANK(K555), "", CONCATENATE(LOWER(LEFT('Log table'!I555,1)),"_",C555,"_",T555,"_", TEXT(K555,"yyyy"),".",TEXT(K555,"mm"),".",TEXT(K555,"dd"),IF(OR(LEFT('Log table'!I555,1)="S",LEFT('Log table'!I555,1)="M"), ".docx", ".xlsx")))</f>
        <v>d_14.7.1_FAO_2021.02.16.xlsx</v>
      </c>
      <c r="S555" s="20" t="str">
        <f t="shared" si="46"/>
        <v>Dorian Kalamvrezos Navarro</v>
      </c>
      <c r="T555" s="20" t="str">
        <f t="shared" si="47"/>
        <v>FAO</v>
      </c>
      <c r="V555" s="16">
        <f t="shared" si="45"/>
        <v>214</v>
      </c>
      <c r="AE555" s="16" t="str">
        <f t="shared" si="43"/>
        <v>14.7.1 Sustainable fisheries as a proportion of GDP in small island developing States, least developed countries and all countries | Submitted by: Dorian Kalamvrezos Navarro, FAO (DorianKalamvrezos.Navarro@fao.org)</v>
      </c>
    </row>
    <row r="556" spans="1:31" hidden="1" x14ac:dyDescent="0.45">
      <c r="A556" s="17"/>
      <c r="B556" s="17" t="str">
        <f t="shared" si="44"/>
        <v>14.a.1Storyline</v>
      </c>
      <c r="C556" s="14" t="s">
        <v>407</v>
      </c>
      <c r="D556" s="14">
        <v>14</v>
      </c>
      <c r="E556" s="14" t="s">
        <v>1232</v>
      </c>
      <c r="F556" s="19" t="s">
        <v>17</v>
      </c>
      <c r="G556" s="104" t="s">
        <v>1233</v>
      </c>
      <c r="H556" s="104" t="s">
        <v>814</v>
      </c>
      <c r="I556" s="105" t="s">
        <v>782</v>
      </c>
      <c r="J556" s="106" t="s">
        <v>1221</v>
      </c>
      <c r="K556" s="107">
        <v>44257</v>
      </c>
      <c r="L556" s="105" t="s">
        <v>1234</v>
      </c>
      <c r="M556" s="108"/>
      <c r="N556" s="109"/>
      <c r="O556" s="109"/>
      <c r="P556" s="121"/>
      <c r="Q556" s="121"/>
      <c r="R556" s="20" t="str">
        <f>IF(ISBLANK(K556), "", CONCATENATE(LOWER(LEFT('Log table'!I556,1)),"_",C556,"_",T556,"_", TEXT(K556,"yyyy"),".",TEXT(K556,"mm"),".",TEXT(K556,"dd"),IF(OR(LEFT('Log table'!I556,1)="S",LEFT('Log table'!I556,1)="M"), ".docx", ".xlsx")))</f>
        <v>s_14.a.1_UNESCO-IOC_2021.03.02.docx</v>
      </c>
      <c r="S556" s="20" t="str">
        <f t="shared" si="46"/>
        <v>Kirsten Isensee</v>
      </c>
      <c r="T556" s="20" t="str">
        <f t="shared" si="47"/>
        <v>UNESCO-IOC</v>
      </c>
      <c r="V556" s="16">
        <f t="shared" si="45"/>
        <v>165</v>
      </c>
      <c r="AE556" s="16" t="str">
        <f t="shared" si="43"/>
        <v>14.a.1 Proportion of total research budget allocated to research in the field of marine technology | Submitted by: Kirsten Isensee, UNESCO-IOC (k.isensee@unesco.org)</v>
      </c>
    </row>
    <row r="557" spans="1:31" hidden="1" x14ac:dyDescent="0.45">
      <c r="A557" s="17"/>
      <c r="B557" s="17" t="str">
        <f t="shared" si="44"/>
        <v>14.a.1Chart</v>
      </c>
      <c r="C557" s="14" t="s">
        <v>407</v>
      </c>
      <c r="D557" s="14">
        <v>14</v>
      </c>
      <c r="E557" s="14" t="s">
        <v>1232</v>
      </c>
      <c r="F557" s="19" t="s">
        <v>17</v>
      </c>
      <c r="G557" s="104" t="s">
        <v>1233</v>
      </c>
      <c r="H557" s="104" t="s">
        <v>814</v>
      </c>
      <c r="I557" s="105" t="s">
        <v>785</v>
      </c>
      <c r="J557" s="106" t="s">
        <v>1221</v>
      </c>
      <c r="K557" s="107">
        <v>44257</v>
      </c>
      <c r="L557" s="105" t="s">
        <v>1234</v>
      </c>
      <c r="M557" s="108"/>
      <c r="N557" s="109"/>
      <c r="O557" s="109"/>
      <c r="P557" s="121"/>
      <c r="Q557" s="121"/>
      <c r="R557" s="20" t="str">
        <f>IF(ISBLANK(K557), "", CONCATENATE(LOWER(LEFT('Log table'!I557,1)),"_",C557,"_",T557,"_", TEXT(K557,"yyyy"),".",TEXT(K557,"mm"),".",TEXT(K557,"dd"),IF(OR(LEFT('Log table'!I557,1)="S",LEFT('Log table'!I557,1)="M"), ".docx", ".xlsx")))</f>
        <v>c_14.a.1_UNESCO-IOC_2021.03.02.xlsx</v>
      </c>
      <c r="S557" s="20" t="str">
        <f t="shared" si="46"/>
        <v>Kirsten Isensee</v>
      </c>
      <c r="T557" s="20" t="str">
        <f t="shared" si="47"/>
        <v>UNESCO-IOC</v>
      </c>
      <c r="V557" s="16">
        <f t="shared" si="45"/>
        <v>165</v>
      </c>
      <c r="AE557" s="16" t="str">
        <f t="shared" si="43"/>
        <v>14.a.1 Proportion of total research budget allocated to research in the field of marine technology | Submitted by: Kirsten Isensee, UNESCO-IOC (k.isensee@unesco.org)</v>
      </c>
    </row>
    <row r="558" spans="1:31" hidden="1" x14ac:dyDescent="0.45">
      <c r="A558" s="17"/>
      <c r="B558" s="17" t="str">
        <f t="shared" si="44"/>
        <v>14.a.1Data</v>
      </c>
      <c r="C558" s="14" t="s">
        <v>407</v>
      </c>
      <c r="D558" s="14">
        <v>14</v>
      </c>
      <c r="E558" s="14" t="s">
        <v>1232</v>
      </c>
      <c r="F558" s="19" t="s">
        <v>17</v>
      </c>
      <c r="G558" s="104" t="s">
        <v>1233</v>
      </c>
      <c r="H558" s="104" t="s">
        <v>814</v>
      </c>
      <c r="I558" s="105" t="s">
        <v>786</v>
      </c>
      <c r="J558" s="106" t="s">
        <v>1221</v>
      </c>
      <c r="K558" s="107">
        <v>44244</v>
      </c>
      <c r="L558" s="105" t="s">
        <v>1234</v>
      </c>
      <c r="M558" s="108"/>
      <c r="N558" s="109"/>
      <c r="O558" s="109"/>
      <c r="P558" s="121"/>
      <c r="Q558" s="121"/>
      <c r="R558" s="20" t="str">
        <f>IF(ISBLANK(K558), "", CONCATENATE(LOWER(LEFT('Log table'!I558,1)),"_",C558,"_",T558,"_", TEXT(K558,"yyyy"),".",TEXT(K558,"mm"),".",TEXT(K558,"dd"),IF(OR(LEFT('Log table'!I558,1)="S",LEFT('Log table'!I558,1)="M"), ".docx", ".xlsx")))</f>
        <v>d_14.a.1_UNESCO-IOC_2021.02.17.xlsx</v>
      </c>
      <c r="S558" s="20" t="str">
        <f t="shared" si="46"/>
        <v>Kirsten Isensee</v>
      </c>
      <c r="T558" s="20" t="str">
        <f t="shared" si="47"/>
        <v>UNESCO-IOC</v>
      </c>
      <c r="V558" s="16">
        <f t="shared" si="45"/>
        <v>165</v>
      </c>
      <c r="AE558" s="16" t="str">
        <f t="shared" si="43"/>
        <v>14.a.1 Proportion of total research budget allocated to research in the field of marine technology | Submitted by: Kirsten Isensee, UNESCO-IOC (k.isensee@unesco.org)</v>
      </c>
    </row>
    <row r="559" spans="1:31" hidden="1" x14ac:dyDescent="0.45">
      <c r="A559" s="17"/>
      <c r="B559" s="17" t="str">
        <f t="shared" si="44"/>
        <v>14.b.1Storyline</v>
      </c>
      <c r="C559" s="14" t="s">
        <v>162</v>
      </c>
      <c r="D559" s="14">
        <v>14</v>
      </c>
      <c r="E559" s="14" t="s">
        <v>1235</v>
      </c>
      <c r="F559" s="19" t="s">
        <v>9</v>
      </c>
      <c r="G559" s="104" t="s">
        <v>828</v>
      </c>
      <c r="H559" s="104" t="s">
        <v>68</v>
      </c>
      <c r="I559" s="105" t="s">
        <v>782</v>
      </c>
      <c r="J559" s="106" t="s">
        <v>829</v>
      </c>
      <c r="K559" s="107">
        <v>44258</v>
      </c>
      <c r="L559" s="105" t="s">
        <v>163</v>
      </c>
      <c r="M559" s="108"/>
      <c r="N559" s="109"/>
      <c r="O559" s="109"/>
      <c r="P559" s="121"/>
      <c r="Q559" s="121"/>
      <c r="R559" s="20" t="str">
        <f>IF(ISBLANK(K559), "", CONCATENATE(LOWER(LEFT('Log table'!I559,1)),"_",C559,"_",T559,"_", TEXT(K559,"yyyy"),".",TEXT(K559,"mm"),".",TEXT(K559,"dd"),IF(OR(LEFT('Log table'!I559,1)="S",LEFT('Log table'!I559,1)="M"), ".docx", ".xlsx")))</f>
        <v>s_14.b.1_FAO_2021.03.03.docx</v>
      </c>
      <c r="S559" s="20" t="str">
        <f t="shared" si="46"/>
        <v>Dorian Kalamvrezos Navarro</v>
      </c>
      <c r="T559" s="20" t="str">
        <f t="shared" si="47"/>
        <v>FAO</v>
      </c>
      <c r="V559" s="16">
        <f t="shared" si="45"/>
        <v>235</v>
      </c>
      <c r="AE559" s="16" t="str">
        <f t="shared" si="43"/>
        <v>14.b.1 Degree of application of a legal/regulatory/policy/institutional framework which recognizes and protects access rights for small‐scale fisheries | Submitted by: Dorian Kalamvrezos Navarro, FAO (DorianKalamvrezos.Navarro@fao.org)</v>
      </c>
    </row>
    <row r="560" spans="1:31" hidden="1" x14ac:dyDescent="0.45">
      <c r="A560" s="17"/>
      <c r="B560" s="17" t="str">
        <f t="shared" si="44"/>
        <v>14.b.1Chart</v>
      </c>
      <c r="C560" s="14" t="s">
        <v>162</v>
      </c>
      <c r="D560" s="14">
        <v>14</v>
      </c>
      <c r="E560" s="14" t="s">
        <v>1235</v>
      </c>
      <c r="F560" s="19" t="s">
        <v>9</v>
      </c>
      <c r="G560" s="104" t="s">
        <v>828</v>
      </c>
      <c r="H560" s="104" t="s">
        <v>68</v>
      </c>
      <c r="I560" s="105" t="s">
        <v>785</v>
      </c>
      <c r="J560" s="106" t="s">
        <v>829</v>
      </c>
      <c r="K560" s="107">
        <v>44258</v>
      </c>
      <c r="L560" s="105" t="s">
        <v>163</v>
      </c>
      <c r="M560" s="108"/>
      <c r="N560" s="109"/>
      <c r="O560" s="109"/>
      <c r="P560" s="121"/>
      <c r="Q560" s="121"/>
      <c r="R560" s="20" t="str">
        <f>IF(ISBLANK(K560), "", CONCATENATE(LOWER(LEFT('Log table'!I560,1)),"_",C560,"_",T560,"_", TEXT(K560,"yyyy"),".",TEXT(K560,"mm"),".",TEXT(K560,"dd"),IF(OR(LEFT('Log table'!I560,1)="S",LEFT('Log table'!I560,1)="M"), ".docx", ".xlsx")))</f>
        <v>c_14.b.1_FAO_2021.03.03.xlsx</v>
      </c>
      <c r="S560" s="20" t="str">
        <f t="shared" si="46"/>
        <v>Dorian Kalamvrezos Navarro</v>
      </c>
      <c r="T560" s="20" t="str">
        <f t="shared" si="47"/>
        <v>FAO</v>
      </c>
      <c r="V560" s="16">
        <f t="shared" si="45"/>
        <v>235</v>
      </c>
      <c r="AE560" s="16" t="str">
        <f t="shared" ref="AE560:AE623" si="48">E560&amp;IF(ISBLANK(K560), CHAR(10)&amp;"Note: "&amp;IF(ISBLANK(M560), "to follow up", M560), " | Submitted by: "&amp;S560&amp;", "&amp;T560&amp;" ("&amp;J560&amp;")"&amp;IF(ISBLANK(M560),"", CHAR(10)&amp;"Note: "&amp;M560))</f>
        <v>14.b.1 Degree of application of a legal/regulatory/policy/institutional framework which recognizes and protects access rights for small‐scale fisheries | Submitted by: Dorian Kalamvrezos Navarro, FAO (DorianKalamvrezos.Navarro@fao.org)</v>
      </c>
    </row>
    <row r="561" spans="1:31" hidden="1" x14ac:dyDescent="0.45">
      <c r="A561" s="17"/>
      <c r="B561" s="17" t="str">
        <f t="shared" si="44"/>
        <v>14.b.1Data</v>
      </c>
      <c r="C561" s="14" t="s">
        <v>162</v>
      </c>
      <c r="D561" s="14">
        <v>14</v>
      </c>
      <c r="E561" s="14" t="s">
        <v>1235</v>
      </c>
      <c r="F561" s="19" t="s">
        <v>9</v>
      </c>
      <c r="G561" s="104" t="s">
        <v>828</v>
      </c>
      <c r="H561" s="104" t="s">
        <v>68</v>
      </c>
      <c r="I561" s="105" t="s">
        <v>786</v>
      </c>
      <c r="J561" s="106" t="s">
        <v>829</v>
      </c>
      <c r="K561" s="107">
        <v>44243</v>
      </c>
      <c r="L561" s="105" t="s">
        <v>163</v>
      </c>
      <c r="M561" s="108"/>
      <c r="N561" s="109"/>
      <c r="O561" s="109"/>
      <c r="P561" s="121"/>
      <c r="Q561" s="121"/>
      <c r="R561" s="20" t="str">
        <f>IF(ISBLANK(K561), "", CONCATENATE(LOWER(LEFT('Log table'!I561,1)),"_",C561,"_",T561,"_", TEXT(K561,"yyyy"),".",TEXT(K561,"mm"),".",TEXT(K561,"dd"),IF(OR(LEFT('Log table'!I561,1)="S",LEFT('Log table'!I561,1)="M"), ".docx", ".xlsx")))</f>
        <v>d_14.b.1_FAO_2021.02.16.xlsx</v>
      </c>
      <c r="S561" s="20" t="str">
        <f t="shared" si="46"/>
        <v>Dorian Kalamvrezos Navarro</v>
      </c>
      <c r="T561" s="20" t="str">
        <f t="shared" si="47"/>
        <v>FAO</v>
      </c>
      <c r="V561" s="16">
        <f t="shared" si="45"/>
        <v>235</v>
      </c>
      <c r="AE561" s="16" t="str">
        <f t="shared" si="48"/>
        <v>14.b.1 Degree of application of a legal/regulatory/policy/institutional framework which recognizes and protects access rights for small‐scale fisheries | Submitted by: Dorian Kalamvrezos Navarro, FAO (DorianKalamvrezos.Navarro@fao.org)</v>
      </c>
    </row>
    <row r="562" spans="1:31" hidden="1" x14ac:dyDescent="0.45">
      <c r="A562" s="17"/>
      <c r="B562" s="17" t="str">
        <f t="shared" si="44"/>
        <v>14.c.1Storyline</v>
      </c>
      <c r="C562" s="14" t="s">
        <v>420</v>
      </c>
      <c r="D562" s="14">
        <v>14</v>
      </c>
      <c r="E562" s="14" t="s">
        <v>1236</v>
      </c>
      <c r="F562" s="19" t="s">
        <v>17</v>
      </c>
      <c r="G562" s="104" t="s">
        <v>1237</v>
      </c>
      <c r="H562" s="104" t="s">
        <v>68</v>
      </c>
      <c r="I562" s="105" t="s">
        <v>782</v>
      </c>
      <c r="J562" s="106" t="s">
        <v>1238</v>
      </c>
      <c r="K562" s="107">
        <v>44266</v>
      </c>
      <c r="L562" s="105" t="s">
        <v>1239</v>
      </c>
      <c r="M562" s="108"/>
      <c r="N562" s="109">
        <v>44301</v>
      </c>
      <c r="O562" s="109" t="s">
        <v>1030</v>
      </c>
      <c r="P562" s="121"/>
      <c r="Q562" s="121"/>
      <c r="R562" s="20" t="s">
        <v>3542</v>
      </c>
      <c r="S562" s="20" t="str">
        <f t="shared" si="46"/>
        <v>Yoshinobu Takei</v>
      </c>
      <c r="T562" s="20" t="str">
        <f t="shared" si="47"/>
        <v>UN-DOALOS</v>
      </c>
      <c r="V562" s="16">
        <f t="shared" si="45"/>
        <v>397</v>
      </c>
      <c r="AE562" s="16" t="str">
        <f t="shared" si="48"/>
        <v>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 | Submitted by: Yoshinobu Takei, UN-DOALOS (takei@un.org)</v>
      </c>
    </row>
    <row r="563" spans="1:31" hidden="1" x14ac:dyDescent="0.45">
      <c r="A563" s="17"/>
      <c r="B563" s="17" t="str">
        <f t="shared" si="44"/>
        <v>14.c.1Chart</v>
      </c>
      <c r="C563" s="14" t="s">
        <v>420</v>
      </c>
      <c r="D563" s="14">
        <v>14</v>
      </c>
      <c r="E563" s="14" t="s">
        <v>1236</v>
      </c>
      <c r="F563" s="19" t="s">
        <v>17</v>
      </c>
      <c r="G563" s="104" t="s">
        <v>1237</v>
      </c>
      <c r="H563" s="104" t="s">
        <v>68</v>
      </c>
      <c r="I563" s="105" t="s">
        <v>785</v>
      </c>
      <c r="J563" s="106" t="s">
        <v>1238</v>
      </c>
      <c r="K563" s="107">
        <v>44266</v>
      </c>
      <c r="L563" s="105" t="s">
        <v>1239</v>
      </c>
      <c r="M563" s="108"/>
      <c r="N563" s="109">
        <v>44301</v>
      </c>
      <c r="O563" s="109" t="s">
        <v>1030</v>
      </c>
      <c r="P563" s="121"/>
      <c r="Q563" s="121"/>
      <c r="R563" s="20" t="s">
        <v>3543</v>
      </c>
      <c r="S563" s="20" t="str">
        <f t="shared" si="46"/>
        <v>Yoshinobu Takei</v>
      </c>
      <c r="T563" s="20" t="str">
        <f t="shared" si="47"/>
        <v>UN-DOALOS</v>
      </c>
      <c r="V563" s="16">
        <f t="shared" si="45"/>
        <v>397</v>
      </c>
      <c r="AE563" s="16" t="str">
        <f t="shared" si="48"/>
        <v>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 | Submitted by: Yoshinobu Takei, UN-DOALOS (takei@un.org)</v>
      </c>
    </row>
    <row r="564" spans="1:31" hidden="1" x14ac:dyDescent="0.45">
      <c r="A564" s="17"/>
      <c r="B564" s="17" t="str">
        <f t="shared" si="44"/>
        <v>14.c.1Data</v>
      </c>
      <c r="C564" s="14" t="s">
        <v>420</v>
      </c>
      <c r="D564" s="14">
        <v>14</v>
      </c>
      <c r="E564" s="14" t="s">
        <v>1236</v>
      </c>
      <c r="F564" s="19" t="s">
        <v>17</v>
      </c>
      <c r="G564" s="104" t="s">
        <v>1237</v>
      </c>
      <c r="H564" s="104" t="s">
        <v>68</v>
      </c>
      <c r="I564" s="105" t="s">
        <v>786</v>
      </c>
      <c r="J564" s="106" t="s">
        <v>1238</v>
      </c>
      <c r="K564" s="107">
        <v>44242</v>
      </c>
      <c r="L564" s="105" t="s">
        <v>1239</v>
      </c>
      <c r="M564" s="108"/>
      <c r="N564" s="109"/>
      <c r="O564" s="109"/>
      <c r="P564" s="121"/>
      <c r="Q564" s="121"/>
      <c r="R564" s="20" t="str">
        <f>IF(ISBLANK(K564), "", CONCATENATE(LOWER(LEFT('Log table'!I564,1)),"_",C564,"_",T564,"_", TEXT(K564,"yyyy"),".",TEXT(K564,"mm"),".",TEXT(K564,"dd"),IF(OR(LEFT('Log table'!I564,1)="S",LEFT('Log table'!I564,1)="M"), ".docx", ".xlsx")))</f>
        <v>d_14.c.1_UN-DOALOS_2021.02.15.xlsx</v>
      </c>
      <c r="S564" s="20" t="str">
        <f t="shared" si="46"/>
        <v>Yoshinobu Takei</v>
      </c>
      <c r="T564" s="20" t="str">
        <f t="shared" si="47"/>
        <v>UN-DOALOS</v>
      </c>
      <c r="V564" s="16">
        <f t="shared" si="45"/>
        <v>397</v>
      </c>
      <c r="AE564" s="16" t="str">
        <f t="shared" si="48"/>
        <v>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 | Submitted by: Yoshinobu Takei, UN-DOALOS (takei@un.org)</v>
      </c>
    </row>
    <row r="565" spans="1:31" hidden="1" x14ac:dyDescent="0.45">
      <c r="A565" s="17"/>
      <c r="B565" s="17" t="str">
        <f t="shared" si="44"/>
        <v>15.1.1Storyline</v>
      </c>
      <c r="C565" s="14" t="s">
        <v>164</v>
      </c>
      <c r="D565" s="14">
        <v>15</v>
      </c>
      <c r="E565" s="14" t="s">
        <v>1240</v>
      </c>
      <c r="F565" s="19" t="s">
        <v>9</v>
      </c>
      <c r="G565" s="104" t="s">
        <v>828</v>
      </c>
      <c r="H565" s="104" t="s">
        <v>814</v>
      </c>
      <c r="I565" s="105" t="s">
        <v>782</v>
      </c>
      <c r="J565" s="106" t="s">
        <v>829</v>
      </c>
      <c r="K565" s="107">
        <v>44258</v>
      </c>
      <c r="L565" s="105" t="s">
        <v>166</v>
      </c>
      <c r="M565" s="108"/>
      <c r="N565" s="109"/>
      <c r="O565" s="109"/>
      <c r="P565" s="121"/>
      <c r="Q565" s="121"/>
      <c r="R565" s="20" t="str">
        <f>IF(ISBLANK(K565), "", CONCATENATE(LOWER(LEFT('Log table'!I565,1)),"_",C565,"_",T565,"_", TEXT(K565,"yyyy"),".",TEXT(K565,"mm"),".",TEXT(K565,"dd"),IF(OR(LEFT('Log table'!I565,1)="S",LEFT('Log table'!I565,1)="M"), ".docx", ".xlsx")))</f>
        <v>s_15.1.1_FAO_2021.03.03.docx</v>
      </c>
      <c r="S565" s="20" t="str">
        <f t="shared" si="46"/>
        <v>Dorian Kalamvrezos Navarro</v>
      </c>
      <c r="T565" s="20" t="str">
        <f t="shared" si="47"/>
        <v>FAO</v>
      </c>
      <c r="V565" s="16">
        <f t="shared" si="45"/>
        <v>137</v>
      </c>
      <c r="AE565" s="16" t="str">
        <f t="shared" si="48"/>
        <v>15.1.1 Forest area as a proportion of total land area | Submitted by: Dorian Kalamvrezos Navarro, FAO (DorianKalamvrezos.Navarro@fao.org)</v>
      </c>
    </row>
    <row r="566" spans="1:31" hidden="1" x14ac:dyDescent="0.45">
      <c r="A566" s="17"/>
      <c r="B566" s="17" t="str">
        <f t="shared" si="44"/>
        <v>15.1.1Chart</v>
      </c>
      <c r="C566" s="14" t="s">
        <v>164</v>
      </c>
      <c r="D566" s="14">
        <v>15</v>
      </c>
      <c r="E566" s="14" t="s">
        <v>1240</v>
      </c>
      <c r="F566" s="19" t="s">
        <v>9</v>
      </c>
      <c r="G566" s="104" t="s">
        <v>828</v>
      </c>
      <c r="H566" s="104" t="s">
        <v>814</v>
      </c>
      <c r="I566" s="105" t="s">
        <v>785</v>
      </c>
      <c r="J566" s="106" t="s">
        <v>829</v>
      </c>
      <c r="K566" s="107">
        <v>44258</v>
      </c>
      <c r="L566" s="105" t="s">
        <v>166</v>
      </c>
      <c r="M566" s="108"/>
      <c r="N566" s="109"/>
      <c r="O566" s="109"/>
      <c r="P566" s="121"/>
      <c r="Q566" s="121"/>
      <c r="R566" s="20" t="str">
        <f>IF(ISBLANK(K566), "", CONCATENATE(LOWER(LEFT('Log table'!I566,1)),"_",C566,"_",T566,"_", TEXT(K566,"yyyy"),".",TEXT(K566,"mm"),".",TEXT(K566,"dd"),IF(OR(LEFT('Log table'!I566,1)="S",LEFT('Log table'!I566,1)="M"), ".docx", ".xlsx")))</f>
        <v>c_15.1.1_FAO_2021.03.03.xlsx</v>
      </c>
      <c r="S566" s="20" t="str">
        <f t="shared" si="46"/>
        <v>Dorian Kalamvrezos Navarro</v>
      </c>
      <c r="T566" s="20" t="str">
        <f t="shared" si="47"/>
        <v>FAO</v>
      </c>
      <c r="V566" s="16">
        <f t="shared" si="45"/>
        <v>137</v>
      </c>
      <c r="AE566" s="16" t="str">
        <f t="shared" si="48"/>
        <v>15.1.1 Forest area as a proportion of total land area | Submitted by: Dorian Kalamvrezos Navarro, FAO (DorianKalamvrezos.Navarro@fao.org)</v>
      </c>
    </row>
    <row r="567" spans="1:31" hidden="1" x14ac:dyDescent="0.45">
      <c r="A567" s="17"/>
      <c r="B567" s="17" t="str">
        <f t="shared" si="44"/>
        <v>15.1.1Data</v>
      </c>
      <c r="C567" s="14" t="s">
        <v>164</v>
      </c>
      <c r="D567" s="14">
        <v>15</v>
      </c>
      <c r="E567" s="14" t="s">
        <v>1240</v>
      </c>
      <c r="F567" s="19" t="s">
        <v>9</v>
      </c>
      <c r="G567" s="104" t="s">
        <v>828</v>
      </c>
      <c r="H567" s="104" t="s">
        <v>814</v>
      </c>
      <c r="I567" s="105" t="s">
        <v>786</v>
      </c>
      <c r="J567" s="106" t="s">
        <v>829</v>
      </c>
      <c r="K567" s="107">
        <v>44271</v>
      </c>
      <c r="L567" s="105"/>
      <c r="M567" s="108"/>
      <c r="N567" s="109"/>
      <c r="O567" s="109"/>
      <c r="P567" s="121"/>
      <c r="Q567" s="121"/>
      <c r="R567" s="20" t="str">
        <f>IF(ISBLANK(K567), "", CONCATENATE(LOWER(LEFT('Log table'!I567,1)),"_",C567,"_",T567,"_", TEXT(K567,"yyyy"),".",TEXT(K567,"mm"),".",TEXT(K567,"dd"),IF(OR(LEFT('Log table'!I567,1)="S",LEFT('Log table'!I567,1)="M"), ".docx", ".xlsx")))</f>
        <v>d_15.1.1_FAO_2021.03.16.xlsx</v>
      </c>
      <c r="S567" s="20" t="str">
        <f t="shared" si="46"/>
        <v>Dorian Kalamvrezos Navarro</v>
      </c>
      <c r="T567" s="20" t="str">
        <f t="shared" si="47"/>
        <v>FAO</v>
      </c>
      <c r="V567" s="16">
        <f t="shared" si="45"/>
        <v>137</v>
      </c>
      <c r="AE567" s="16" t="str">
        <f t="shared" si="48"/>
        <v>15.1.1 Forest area as a proportion of total land area | Submitted by: Dorian Kalamvrezos Navarro, FAO (DorianKalamvrezos.Navarro@fao.org)</v>
      </c>
    </row>
    <row r="568" spans="1:31" hidden="1" x14ac:dyDescent="0.45">
      <c r="A568" s="17"/>
      <c r="B568" s="17" t="str">
        <f t="shared" si="44"/>
        <v>15.1.2Storyline</v>
      </c>
      <c r="C568" s="14" t="s">
        <v>170</v>
      </c>
      <c r="D568" s="14">
        <v>15</v>
      </c>
      <c r="E568" s="14" t="s">
        <v>1241</v>
      </c>
      <c r="F568" s="19" t="s">
        <v>9</v>
      </c>
      <c r="G568" s="104" t="s">
        <v>1224</v>
      </c>
      <c r="H568" s="104" t="s">
        <v>1225</v>
      </c>
      <c r="I568" s="105" t="s">
        <v>782</v>
      </c>
      <c r="J568" s="106" t="s">
        <v>1226</v>
      </c>
      <c r="K568" s="107">
        <v>44256</v>
      </c>
      <c r="L568" s="105" t="s">
        <v>429</v>
      </c>
      <c r="M568" s="108"/>
      <c r="N568" s="109">
        <v>44307</v>
      </c>
      <c r="O568" s="109" t="s">
        <v>1254</v>
      </c>
      <c r="P568" s="126">
        <v>44307</v>
      </c>
      <c r="Q568" s="126" t="s">
        <v>1254</v>
      </c>
      <c r="R568" s="20" t="str">
        <f>IF(ISBLANK(K568), "", CONCATENATE(LOWER(LEFT('Log table'!I568,1)),"_",C568,"_",T568,"_", TEXT(K568,"yyyy"),".",TEXT(K568,"mm"),".",TEXT(K568,"dd"),IF(OR(LEFT('Log table'!I568,1)="S",LEFT('Log table'!I568,1)="M"), ".docx", ".xlsx")))</f>
        <v>s_15.1.2_UNEP-WCMC_2021.03.01.docx</v>
      </c>
      <c r="S568" s="20" t="str">
        <f t="shared" si="46"/>
        <v>Edward Lewis</v>
      </c>
      <c r="T568" s="20" t="str">
        <f t="shared" si="47"/>
        <v>UNEP-WCMC</v>
      </c>
      <c r="V568" s="16">
        <f t="shared" si="45"/>
        <v>204</v>
      </c>
      <c r="AE568" s="16" t="str">
        <f t="shared" si="48"/>
        <v>15.1.2 Proportion of important sites for terrestrial and freshwater biodiversity that are covered by protected areas, by ecosystem type | Submitted by: Edward Lewis, UNEP-WCMC (Edward.Lewis@unep-wcmc.org)</v>
      </c>
    </row>
    <row r="569" spans="1:31" hidden="1" x14ac:dyDescent="0.45">
      <c r="A569" s="17"/>
      <c r="B569" s="17" t="str">
        <f t="shared" si="44"/>
        <v>15.1.2Chart</v>
      </c>
      <c r="C569" s="14" t="s">
        <v>170</v>
      </c>
      <c r="D569" s="14">
        <v>15</v>
      </c>
      <c r="E569" s="14" t="s">
        <v>1241</v>
      </c>
      <c r="F569" s="19" t="s">
        <v>9</v>
      </c>
      <c r="G569" s="104" t="s">
        <v>1224</v>
      </c>
      <c r="H569" s="104" t="s">
        <v>1225</v>
      </c>
      <c r="I569" s="105" t="s">
        <v>785</v>
      </c>
      <c r="J569" s="106"/>
      <c r="K569" s="107"/>
      <c r="L569" s="105"/>
      <c r="M569" s="108"/>
      <c r="N569" s="109"/>
      <c r="O569" s="109"/>
      <c r="P569" s="121"/>
      <c r="Q569" s="121"/>
      <c r="R569" s="20" t="str">
        <f>IF(ISBLANK(K569), "", CONCATENATE(LOWER(LEFT('Log table'!I569,1)),"_",C569,"_",T569,"_", TEXT(K569,"yyyy"),".",TEXT(K569,"mm"),".",TEXT(K569,"dd"),IF(OR(LEFT('Log table'!I569,1)="S",LEFT('Log table'!I569,1)="M"), ".docx", ".xlsx")))</f>
        <v/>
      </c>
      <c r="S569" s="20" t="str">
        <f t="shared" si="46"/>
        <v/>
      </c>
      <c r="T569" s="20" t="str">
        <f t="shared" si="47"/>
        <v/>
      </c>
      <c r="V569" s="16">
        <f t="shared" si="45"/>
        <v>154</v>
      </c>
      <c r="AE569" s="16" t="str">
        <f t="shared" si="48"/>
        <v>15.1.2 Proportion of important sites for terrestrial and freshwater biodiversity that are covered by protected areas, by ecosystem type
Note: to follow up</v>
      </c>
    </row>
    <row r="570" spans="1:31" hidden="1" x14ac:dyDescent="0.45">
      <c r="A570" s="17"/>
      <c r="B570" s="17" t="str">
        <f t="shared" ref="B570:B639" si="49">C570&amp;I570</f>
        <v>15.1.2Data</v>
      </c>
      <c r="C570" s="14" t="s">
        <v>170</v>
      </c>
      <c r="D570" s="14">
        <v>15</v>
      </c>
      <c r="E570" s="14" t="s">
        <v>1241</v>
      </c>
      <c r="F570" s="19" t="s">
        <v>9</v>
      </c>
      <c r="G570" s="104" t="s">
        <v>1224</v>
      </c>
      <c r="H570" s="104" t="s">
        <v>1225</v>
      </c>
      <c r="I570" s="105" t="s">
        <v>786</v>
      </c>
      <c r="J570" s="106" t="s">
        <v>1226</v>
      </c>
      <c r="K570" s="107">
        <v>44242</v>
      </c>
      <c r="L570" s="105" t="s">
        <v>429</v>
      </c>
      <c r="M570" s="108"/>
      <c r="N570" s="109"/>
      <c r="O570" s="109"/>
      <c r="P570" s="121"/>
      <c r="Q570" s="121"/>
      <c r="R570" s="20" t="s">
        <v>1242</v>
      </c>
      <c r="S570" s="20" t="str">
        <f t="shared" si="46"/>
        <v>Edward Lewis</v>
      </c>
      <c r="T570" s="20" t="str">
        <f t="shared" si="47"/>
        <v>UNEP-WCMC</v>
      </c>
      <c r="V570" s="16">
        <f t="shared" si="45"/>
        <v>204</v>
      </c>
      <c r="AE570" s="16" t="str">
        <f t="shared" si="48"/>
        <v>15.1.2 Proportion of important sites for terrestrial and freshwater biodiversity that are covered by protected areas, by ecosystem type | Submitted by: Edward Lewis, UNEP-WCMC (Edward.Lewis@unep-wcmc.org)</v>
      </c>
    </row>
    <row r="571" spans="1:31" hidden="1" x14ac:dyDescent="0.45">
      <c r="A571" s="17"/>
      <c r="B571" s="17" t="str">
        <f t="shared" si="49"/>
        <v>15.2.1Storyline</v>
      </c>
      <c r="C571" s="14" t="s">
        <v>172</v>
      </c>
      <c r="D571" s="14">
        <v>15</v>
      </c>
      <c r="E571" s="14" t="s">
        <v>1243</v>
      </c>
      <c r="F571" s="19" t="s">
        <v>9</v>
      </c>
      <c r="G571" s="104" t="s">
        <v>828</v>
      </c>
      <c r="H571" s="104" t="s">
        <v>1244</v>
      </c>
      <c r="I571" s="105" t="s">
        <v>782</v>
      </c>
      <c r="J571" s="106" t="s">
        <v>829</v>
      </c>
      <c r="K571" s="107">
        <v>44258</v>
      </c>
      <c r="L571" s="105" t="s">
        <v>174</v>
      </c>
      <c r="M571" s="108"/>
      <c r="N571" s="109"/>
      <c r="O571" s="109"/>
      <c r="P571" s="121"/>
      <c r="Q571" s="121"/>
      <c r="R571" s="20" t="str">
        <f>IF(ISBLANK(K571), "", CONCATENATE(LOWER(LEFT('Log table'!I571,1)),"_",C571,"_",T571,"_", TEXT(K571,"yyyy"),".",TEXT(K571,"mm"),".",TEXT(K571,"dd"),IF(OR(LEFT('Log table'!I571,1)="S",LEFT('Log table'!I571,1)="M"), ".docx", ".xlsx")))</f>
        <v>s_15.2.1_FAO_2021.03.03.docx</v>
      </c>
      <c r="S571" s="20" t="str">
        <f t="shared" si="46"/>
        <v>Dorian Kalamvrezos Navarro</v>
      </c>
      <c r="T571" s="20" t="str">
        <f t="shared" si="47"/>
        <v>FAO</v>
      </c>
      <c r="V571" s="16">
        <f t="shared" si="45"/>
        <v>137</v>
      </c>
      <c r="AE571" s="16" t="str">
        <f t="shared" si="48"/>
        <v>15.2.1 Progress towards sustainable forest management | Submitted by: Dorian Kalamvrezos Navarro, FAO (DorianKalamvrezos.Navarro@fao.org)</v>
      </c>
    </row>
    <row r="572" spans="1:31" hidden="1" x14ac:dyDescent="0.45">
      <c r="A572" s="17"/>
      <c r="B572" s="17" t="str">
        <f t="shared" si="49"/>
        <v>15.2.1Chart</v>
      </c>
      <c r="C572" s="14" t="s">
        <v>172</v>
      </c>
      <c r="D572" s="14">
        <v>15</v>
      </c>
      <c r="E572" s="14" t="s">
        <v>1243</v>
      </c>
      <c r="F572" s="19" t="s">
        <v>9</v>
      </c>
      <c r="G572" s="104" t="s">
        <v>828</v>
      </c>
      <c r="H572" s="104" t="s">
        <v>1244</v>
      </c>
      <c r="I572" s="105" t="s">
        <v>785</v>
      </c>
      <c r="J572" s="106" t="s">
        <v>829</v>
      </c>
      <c r="K572" s="107">
        <v>44258</v>
      </c>
      <c r="L572" s="105" t="s">
        <v>174</v>
      </c>
      <c r="M572" s="108"/>
      <c r="N572" s="109"/>
      <c r="O572" s="109"/>
      <c r="P572" s="121"/>
      <c r="Q572" s="121"/>
      <c r="R572" s="20" t="str">
        <f>IF(ISBLANK(K572), "", CONCATENATE(LOWER(LEFT('Log table'!I572,1)),"_",C572,"_",T572,"_", TEXT(K572,"yyyy"),".",TEXT(K572,"mm"),".",TEXT(K572,"dd"),IF(OR(LEFT('Log table'!I572,1)="S",LEFT('Log table'!I572,1)="M"), ".docx", ".xlsx")))</f>
        <v>c_15.2.1_FAO_2021.03.03.xlsx</v>
      </c>
      <c r="S572" s="20" t="str">
        <f t="shared" si="46"/>
        <v>Dorian Kalamvrezos Navarro</v>
      </c>
      <c r="T572" s="20" t="str">
        <f t="shared" si="47"/>
        <v>FAO</v>
      </c>
      <c r="V572" s="16">
        <f t="shared" si="45"/>
        <v>137</v>
      </c>
      <c r="AE572" s="16" t="str">
        <f t="shared" si="48"/>
        <v>15.2.1 Progress towards sustainable forest management | Submitted by: Dorian Kalamvrezos Navarro, FAO (DorianKalamvrezos.Navarro@fao.org)</v>
      </c>
    </row>
    <row r="573" spans="1:31" hidden="1" x14ac:dyDescent="0.45">
      <c r="A573" s="17"/>
      <c r="B573" s="17" t="str">
        <f t="shared" si="49"/>
        <v>15.2.1Data</v>
      </c>
      <c r="C573" s="14" t="s">
        <v>172</v>
      </c>
      <c r="D573" s="14">
        <v>15</v>
      </c>
      <c r="E573" s="14" t="s">
        <v>1243</v>
      </c>
      <c r="F573" s="19" t="s">
        <v>9</v>
      </c>
      <c r="G573" s="104" t="s">
        <v>828</v>
      </c>
      <c r="H573" s="104" t="s">
        <v>1244</v>
      </c>
      <c r="I573" s="105" t="s">
        <v>786</v>
      </c>
      <c r="J573" s="106" t="s">
        <v>829</v>
      </c>
      <c r="K573" s="107">
        <v>44271</v>
      </c>
      <c r="L573" s="105"/>
      <c r="M573" s="108"/>
      <c r="N573" s="109"/>
      <c r="O573" s="109"/>
      <c r="P573" s="121"/>
      <c r="Q573" s="121"/>
      <c r="R573" s="20" t="str">
        <f>IF(ISBLANK(K573), "", CONCATENATE(LOWER(LEFT('Log table'!I573,1)),"_",C573,"_",T573,"_", TEXT(K573,"yyyy"),".",TEXT(K573,"mm"),".",TEXT(K573,"dd"),IF(OR(LEFT('Log table'!I573,1)="S",LEFT('Log table'!I573,1)="M"), ".docx", ".xlsx")))</f>
        <v>d_15.2.1_FAO_2021.03.16.xlsx</v>
      </c>
      <c r="S573" s="20" t="str">
        <f t="shared" si="46"/>
        <v>Dorian Kalamvrezos Navarro</v>
      </c>
      <c r="T573" s="20" t="str">
        <f t="shared" si="47"/>
        <v>FAO</v>
      </c>
      <c r="V573" s="16">
        <f t="shared" si="45"/>
        <v>137</v>
      </c>
      <c r="AE573" s="16" t="str">
        <f t="shared" si="48"/>
        <v>15.2.1 Progress towards sustainable forest management | Submitted by: Dorian Kalamvrezos Navarro, FAO (DorianKalamvrezos.Navarro@fao.org)</v>
      </c>
    </row>
    <row r="574" spans="1:31" hidden="1" x14ac:dyDescent="0.45">
      <c r="A574" s="17"/>
      <c r="B574" s="17" t="str">
        <f t="shared" si="49"/>
        <v>15.3.1Storyline</v>
      </c>
      <c r="C574" s="14" t="s">
        <v>177</v>
      </c>
      <c r="D574" s="14">
        <v>15</v>
      </c>
      <c r="E574" s="14" t="s">
        <v>1245</v>
      </c>
      <c r="F574" s="19" t="s">
        <v>9</v>
      </c>
      <c r="G574" s="104" t="s">
        <v>1246</v>
      </c>
      <c r="H574" s="104" t="s">
        <v>1247</v>
      </c>
      <c r="I574" s="105" t="s">
        <v>782</v>
      </c>
      <c r="J574" s="106" t="s">
        <v>1248</v>
      </c>
      <c r="K574" s="107">
        <v>44246</v>
      </c>
      <c r="L574" s="105" t="s">
        <v>180</v>
      </c>
      <c r="M574" s="108" t="s">
        <v>3516</v>
      </c>
      <c r="N574" s="109"/>
      <c r="O574" s="109"/>
      <c r="P574" s="121"/>
      <c r="Q574" s="121"/>
      <c r="R574" s="20" t="str">
        <f>IF(ISBLANK(K574), "", CONCATENATE(LOWER(LEFT('Log table'!I574,1)),"_",C574,"_",T574,"_", TEXT(K574,"yyyy"),".",TEXT(K574,"mm"),".",TEXT(K574,"dd"),IF(OR(LEFT('Log table'!I574,1)="S",LEFT('Log table'!I574,1)="M"), ".docx", ".xlsx")))</f>
        <v>s_15.3.1_UNCCD_2021.02.19.docx</v>
      </c>
      <c r="S574" s="20" t="str">
        <f t="shared" si="46"/>
        <v>Sasha Alexander</v>
      </c>
      <c r="T574" s="20" t="str">
        <f t="shared" si="47"/>
        <v>UNCCD</v>
      </c>
      <c r="V574" s="16">
        <f t="shared" si="45"/>
        <v>276</v>
      </c>
      <c r="AE574" s="16" t="str">
        <f t="shared" si="48"/>
        <v>15.3.1 Proportion of land that is degraded over total land area | Submitted by: Sasha Alexander, UNCCD (salexander@unccd.int)
Note: short-sized storyline only for the SG's report (glossy report and extended online platform requires medium-sized storyline inputs from agencies)</v>
      </c>
    </row>
    <row r="575" spans="1:31" hidden="1" x14ac:dyDescent="0.45">
      <c r="A575" s="17"/>
      <c r="B575" s="17" t="str">
        <f t="shared" si="49"/>
        <v>15.3.1Chart</v>
      </c>
      <c r="C575" s="14" t="s">
        <v>177</v>
      </c>
      <c r="D575" s="14">
        <v>15</v>
      </c>
      <c r="E575" s="14" t="s">
        <v>1245</v>
      </c>
      <c r="F575" s="19" t="s">
        <v>9</v>
      </c>
      <c r="G575" s="104" t="s">
        <v>1246</v>
      </c>
      <c r="H575" s="104" t="s">
        <v>1247</v>
      </c>
      <c r="I575" s="105" t="s">
        <v>785</v>
      </c>
      <c r="J575" s="106"/>
      <c r="K575" s="107"/>
      <c r="L575" s="105"/>
      <c r="M575" s="108"/>
      <c r="N575" s="109"/>
      <c r="O575" s="109"/>
      <c r="P575" s="121"/>
      <c r="Q575" s="121"/>
      <c r="R575" s="20" t="str">
        <f>IF(ISBLANK(K575), "", CONCATENATE(LOWER(LEFT('Log table'!I575,1)),"_",C575,"_",T575,"_", TEXT(K575,"yyyy"),".",TEXT(K575,"mm"),".",TEXT(K575,"dd"),IF(OR(LEFT('Log table'!I575,1)="S",LEFT('Log table'!I575,1)="M"), ".docx", ".xlsx")))</f>
        <v/>
      </c>
      <c r="S575" s="20" t="str">
        <f t="shared" si="46"/>
        <v/>
      </c>
      <c r="T575" s="20" t="str">
        <f t="shared" si="47"/>
        <v/>
      </c>
      <c r="V575" s="16">
        <f t="shared" si="45"/>
        <v>82</v>
      </c>
      <c r="AE575" s="16" t="str">
        <f t="shared" si="48"/>
        <v>15.3.1 Proportion of land that is degraded over total land area
Note: to follow up</v>
      </c>
    </row>
    <row r="576" spans="1:31" hidden="1" x14ac:dyDescent="0.45">
      <c r="A576" s="17"/>
      <c r="B576" s="17" t="str">
        <f t="shared" si="49"/>
        <v>15.3.1Data</v>
      </c>
      <c r="C576" s="14" t="s">
        <v>177</v>
      </c>
      <c r="D576" s="14">
        <v>15</v>
      </c>
      <c r="E576" s="14" t="s">
        <v>1245</v>
      </c>
      <c r="F576" s="19" t="s">
        <v>9</v>
      </c>
      <c r="G576" s="104" t="s">
        <v>1246</v>
      </c>
      <c r="H576" s="104" t="s">
        <v>1247</v>
      </c>
      <c r="I576" s="105" t="s">
        <v>786</v>
      </c>
      <c r="J576" s="106" t="s">
        <v>1248</v>
      </c>
      <c r="K576" s="107">
        <v>44231</v>
      </c>
      <c r="L576" s="105" t="s">
        <v>180</v>
      </c>
      <c r="M576" s="108" t="s">
        <v>1249</v>
      </c>
      <c r="N576" s="109"/>
      <c r="O576" s="109"/>
      <c r="P576" s="121"/>
      <c r="Q576" s="121"/>
      <c r="R576" s="20" t="s">
        <v>1249</v>
      </c>
      <c r="S576" s="20" t="str">
        <f t="shared" si="46"/>
        <v>Sasha Alexander</v>
      </c>
      <c r="T576" s="20" t="str">
        <f t="shared" si="47"/>
        <v>UNCCD</v>
      </c>
      <c r="V576" s="16">
        <f t="shared" si="45"/>
        <v>176</v>
      </c>
      <c r="AE576" s="16" t="str">
        <f t="shared" si="48"/>
        <v>15.3.1 Proportion of land that is degraded over total land area | Submitted by: Sasha Alexander, UNCCD (salexander@unccd.int)
Note: no new data for 2021; new data expected 2023</v>
      </c>
    </row>
    <row r="577" spans="1:31" hidden="1" x14ac:dyDescent="0.45">
      <c r="A577" s="17"/>
      <c r="B577" s="17" t="str">
        <f t="shared" si="49"/>
        <v>15.4.1Storyline</v>
      </c>
      <c r="C577" s="14" t="s">
        <v>181</v>
      </c>
      <c r="D577" s="14">
        <v>15</v>
      </c>
      <c r="E577" s="14" t="s">
        <v>1250</v>
      </c>
      <c r="F577" s="19" t="s">
        <v>9</v>
      </c>
      <c r="G577" s="104" t="s">
        <v>1224</v>
      </c>
      <c r="H577" s="104" t="s">
        <v>68</v>
      </c>
      <c r="I577" s="105" t="s">
        <v>782</v>
      </c>
      <c r="J577" s="106" t="s">
        <v>1226</v>
      </c>
      <c r="K577" s="107">
        <v>44256</v>
      </c>
      <c r="L577" s="105" t="s">
        <v>449</v>
      </c>
      <c r="M577" s="108" t="s">
        <v>812</v>
      </c>
      <c r="N577" s="109"/>
      <c r="O577" s="109"/>
      <c r="P577" s="121"/>
      <c r="Q577" s="121"/>
      <c r="R577" s="20" t="str">
        <f>IF(ISBLANK(K577), "", CONCATENATE(LOWER(LEFT('Log table'!I577,1)),"_",C577,"_",T577,"_", TEXT(K577,"yyyy"),".",TEXT(K577,"mm"),".",TEXT(K577,"dd"),IF(OR(LEFT('Log table'!I577,1)="S",LEFT('Log table'!I577,1)="M"), ".docx", ".xlsx")))</f>
        <v>s_15.4.1_UNEP-WCMC_2021.03.01.docx</v>
      </c>
      <c r="S577" s="20" t="str">
        <f t="shared" si="46"/>
        <v>Edward Lewis</v>
      </c>
      <c r="T577" s="20" t="str">
        <f t="shared" si="47"/>
        <v>UNEP-WCMC</v>
      </c>
      <c r="V577" s="16">
        <f t="shared" si="45"/>
        <v>180</v>
      </c>
      <c r="AE577" s="16" t="str">
        <f t="shared" si="48"/>
        <v>15.4.1 Coverage by protected areas of important sites for mountain biodiversity | Submitted by: Edward Lewis, UNEP-WCMC (Edward.Lewis@unep-wcmc.org)
Note: no chart in the storyline</v>
      </c>
    </row>
    <row r="578" spans="1:31" hidden="1" x14ac:dyDescent="0.45">
      <c r="A578" s="17"/>
      <c r="B578" s="17" t="str">
        <f t="shared" si="49"/>
        <v>15.4.1Chart</v>
      </c>
      <c r="C578" s="14" t="s">
        <v>181</v>
      </c>
      <c r="D578" s="14">
        <v>15</v>
      </c>
      <c r="E578" s="14" t="s">
        <v>1250</v>
      </c>
      <c r="F578" s="19" t="s">
        <v>9</v>
      </c>
      <c r="G578" s="104" t="s">
        <v>1224</v>
      </c>
      <c r="H578" s="104" t="s">
        <v>68</v>
      </c>
      <c r="I578" s="105" t="s">
        <v>785</v>
      </c>
      <c r="J578" s="106"/>
      <c r="K578" s="107"/>
      <c r="L578" s="105"/>
      <c r="M578" s="108"/>
      <c r="N578" s="109"/>
      <c r="O578" s="109"/>
      <c r="P578" s="121"/>
      <c r="Q578" s="121"/>
      <c r="R578" s="20" t="str">
        <f>IF(ISBLANK(K578), "", CONCATENATE(LOWER(LEFT('Log table'!I578,1)),"_",C578,"_",T578,"_", TEXT(K578,"yyyy"),".",TEXT(K578,"mm"),".",TEXT(K578,"dd"),IF(OR(LEFT('Log table'!I578,1)="S",LEFT('Log table'!I578,1)="M"), ".docx", ".xlsx")))</f>
        <v/>
      </c>
      <c r="S578" s="20" t="str">
        <f t="shared" si="46"/>
        <v/>
      </c>
      <c r="T578" s="20" t="str">
        <f t="shared" si="47"/>
        <v/>
      </c>
      <c r="V578" s="16">
        <f t="shared" si="45"/>
        <v>98</v>
      </c>
      <c r="AE578" s="16" t="str">
        <f t="shared" si="48"/>
        <v>15.4.1 Coverage by protected areas of important sites for mountain biodiversity
Note: to follow up</v>
      </c>
    </row>
    <row r="579" spans="1:31" hidden="1" x14ac:dyDescent="0.45">
      <c r="A579" s="17"/>
      <c r="B579" s="17" t="str">
        <f t="shared" si="49"/>
        <v>15.4.1Data</v>
      </c>
      <c r="C579" s="14" t="s">
        <v>181</v>
      </c>
      <c r="D579" s="14">
        <v>15</v>
      </c>
      <c r="E579" s="14" t="s">
        <v>1250</v>
      </c>
      <c r="F579" s="19" t="s">
        <v>9</v>
      </c>
      <c r="G579" s="104" t="s">
        <v>1224</v>
      </c>
      <c r="H579" s="104" t="s">
        <v>68</v>
      </c>
      <c r="I579" s="105" t="s">
        <v>786</v>
      </c>
      <c r="J579" s="106" t="s">
        <v>1226</v>
      </c>
      <c r="K579" s="107">
        <v>44242</v>
      </c>
      <c r="L579" s="105" t="s">
        <v>449</v>
      </c>
      <c r="M579" s="108"/>
      <c r="N579" s="109"/>
      <c r="O579" s="109"/>
      <c r="P579" s="121"/>
      <c r="Q579" s="121"/>
      <c r="R579" s="20" t="str">
        <f>IF(ISBLANK(K579), "", CONCATENATE(LOWER(LEFT('Log table'!I579,1)),"_",C579,"_",T579,"_", TEXT(K579,"yyyy"),".",TEXT(K579,"mm"),".",TEXT(K579,"dd"),IF(OR(LEFT('Log table'!I579,1)="S",LEFT('Log table'!I579,1)="M"), ".docx", ".xlsx")))</f>
        <v>d_15.4.1_UNEP-WCMC_2021.02.15.xlsx</v>
      </c>
      <c r="S579" s="20" t="str">
        <f t="shared" si="46"/>
        <v>Edward Lewis</v>
      </c>
      <c r="T579" s="20" t="str">
        <f t="shared" si="47"/>
        <v>UNEP-WCMC</v>
      </c>
      <c r="V579" s="16">
        <f t="shared" ref="V579:V648" si="50">LEN(AE579)</f>
        <v>148</v>
      </c>
      <c r="AE579" s="16" t="str">
        <f t="shared" si="48"/>
        <v>15.4.1 Coverage by protected areas of important sites for mountain biodiversity | Submitted by: Edward Lewis, UNEP-WCMC (Edward.Lewis@unep-wcmc.org)</v>
      </c>
    </row>
    <row r="580" spans="1:31" hidden="1" x14ac:dyDescent="0.45">
      <c r="A580" s="17"/>
      <c r="B580" s="17" t="str">
        <f t="shared" si="49"/>
        <v>15.4.2Storyline</v>
      </c>
      <c r="C580" s="14" t="s">
        <v>185</v>
      </c>
      <c r="D580" s="14">
        <v>15</v>
      </c>
      <c r="E580" s="14" t="s">
        <v>1251</v>
      </c>
      <c r="F580" s="19" t="s">
        <v>9</v>
      </c>
      <c r="G580" s="104" t="s">
        <v>828</v>
      </c>
      <c r="H580" s="104" t="s">
        <v>814</v>
      </c>
      <c r="I580" s="105" t="s">
        <v>782</v>
      </c>
      <c r="J580" s="106" t="s">
        <v>829</v>
      </c>
      <c r="K580" s="107">
        <v>44258</v>
      </c>
      <c r="L580" s="105" t="s">
        <v>186</v>
      </c>
      <c r="M580" s="108"/>
      <c r="N580" s="109"/>
      <c r="O580" s="109"/>
      <c r="P580" s="121"/>
      <c r="Q580" s="121"/>
      <c r="R580" s="20" t="str">
        <f>IF(ISBLANK(K580), "", CONCATENATE(LOWER(LEFT('Log table'!I580,1)),"_",C580,"_",T580,"_", TEXT(K580,"yyyy"),".",TEXT(K580,"mm"),".",TEXT(K580,"dd"),IF(OR(LEFT('Log table'!I580,1)="S",LEFT('Log table'!I580,1)="M"), ".docx", ".xlsx")))</f>
        <v>s_15.4.2_FAO_2021.03.03.docx</v>
      </c>
      <c r="S580" s="20" t="str">
        <f t="shared" si="46"/>
        <v>Dorian Kalamvrezos Navarro</v>
      </c>
      <c r="T580" s="20" t="str">
        <f t="shared" si="47"/>
        <v>FAO</v>
      </c>
      <c r="V580" s="16">
        <f t="shared" si="50"/>
        <v>117</v>
      </c>
      <c r="AE580" s="16" t="str">
        <f t="shared" si="48"/>
        <v>15.4.2 Mountain Green Cover Index | Submitted by: Dorian Kalamvrezos Navarro, FAO (DorianKalamvrezos.Navarro@fao.org)</v>
      </c>
    </row>
    <row r="581" spans="1:31" hidden="1" x14ac:dyDescent="0.45">
      <c r="A581" s="17"/>
      <c r="B581" s="17" t="str">
        <f t="shared" si="49"/>
        <v>15.4.2Chart</v>
      </c>
      <c r="C581" s="14" t="s">
        <v>185</v>
      </c>
      <c r="D581" s="14">
        <v>15</v>
      </c>
      <c r="E581" s="14" t="s">
        <v>1251</v>
      </c>
      <c r="F581" s="19" t="s">
        <v>9</v>
      </c>
      <c r="G581" s="104" t="s">
        <v>828</v>
      </c>
      <c r="H581" s="104" t="s">
        <v>814</v>
      </c>
      <c r="I581" s="105" t="s">
        <v>785</v>
      </c>
      <c r="J581" s="106" t="s">
        <v>829</v>
      </c>
      <c r="K581" s="107">
        <v>44258</v>
      </c>
      <c r="L581" s="105" t="s">
        <v>186</v>
      </c>
      <c r="M581" s="108"/>
      <c r="N581" s="109"/>
      <c r="O581" s="109"/>
      <c r="P581" s="121"/>
      <c r="Q581" s="121"/>
      <c r="R581" s="20" t="str">
        <f>IF(ISBLANK(K581), "", CONCATENATE(LOWER(LEFT('Log table'!I581,1)),"_",C581,"_",T581,"_", TEXT(K581,"yyyy"),".",TEXT(K581,"mm"),".",TEXT(K581,"dd"),IF(OR(LEFT('Log table'!I581,1)="S",LEFT('Log table'!I581,1)="M"), ".docx", ".xlsx")))</f>
        <v>c_15.4.2_FAO_2021.03.03.xlsx</v>
      </c>
      <c r="S581" s="20" t="str">
        <f t="shared" si="46"/>
        <v>Dorian Kalamvrezos Navarro</v>
      </c>
      <c r="T581" s="20" t="str">
        <f t="shared" si="47"/>
        <v>FAO</v>
      </c>
      <c r="V581" s="16">
        <f t="shared" si="50"/>
        <v>117</v>
      </c>
      <c r="AE581" s="16" t="str">
        <f t="shared" si="48"/>
        <v>15.4.2 Mountain Green Cover Index | Submitted by: Dorian Kalamvrezos Navarro, FAO (DorianKalamvrezos.Navarro@fao.org)</v>
      </c>
    </row>
    <row r="582" spans="1:31" hidden="1" x14ac:dyDescent="0.45">
      <c r="A582" s="17"/>
      <c r="B582" s="17" t="str">
        <f t="shared" si="49"/>
        <v>15.4.2Data</v>
      </c>
      <c r="C582" s="14" t="s">
        <v>185</v>
      </c>
      <c r="D582" s="14">
        <v>15</v>
      </c>
      <c r="E582" s="14" t="s">
        <v>1251</v>
      </c>
      <c r="F582" s="19" t="s">
        <v>9</v>
      </c>
      <c r="G582" s="104" t="s">
        <v>828</v>
      </c>
      <c r="H582" s="104" t="s">
        <v>814</v>
      </c>
      <c r="I582" s="105" t="s">
        <v>786</v>
      </c>
      <c r="J582" s="106" t="s">
        <v>829</v>
      </c>
      <c r="K582" s="107">
        <v>44243</v>
      </c>
      <c r="L582" s="105" t="s">
        <v>186</v>
      </c>
      <c r="M582" s="108"/>
      <c r="N582" s="109"/>
      <c r="O582" s="109"/>
      <c r="P582" s="121"/>
      <c r="Q582" s="121"/>
      <c r="R582" s="20" t="str">
        <f>IF(ISBLANK(K582), "", CONCATENATE(LOWER(LEFT('Log table'!I582,1)),"_",C582,"_",T582,"_", TEXT(K582,"yyyy"),".",TEXT(K582,"mm"),".",TEXT(K582,"dd"),IF(OR(LEFT('Log table'!I582,1)="S",LEFT('Log table'!I582,1)="M"), ".docx", ".xlsx")))</f>
        <v>d_15.4.2_FAO_2021.02.16.xlsx</v>
      </c>
      <c r="S582" s="20" t="str">
        <f t="shared" si="46"/>
        <v>Dorian Kalamvrezos Navarro</v>
      </c>
      <c r="T582" s="20" t="str">
        <f t="shared" si="47"/>
        <v>FAO</v>
      </c>
      <c r="V582" s="16">
        <f t="shared" si="50"/>
        <v>117</v>
      </c>
      <c r="AE582" s="16" t="str">
        <f t="shared" si="48"/>
        <v>15.4.2 Mountain Green Cover Index | Submitted by: Dorian Kalamvrezos Navarro, FAO (DorianKalamvrezos.Navarro@fao.org)</v>
      </c>
    </row>
    <row r="583" spans="1:31" hidden="1" x14ac:dyDescent="0.45">
      <c r="A583" s="17"/>
      <c r="B583" s="17" t="str">
        <f t="shared" si="49"/>
        <v>15.5.1Storyline</v>
      </c>
      <c r="C583" s="14" t="s">
        <v>187</v>
      </c>
      <c r="D583" s="14">
        <v>15</v>
      </c>
      <c r="E583" s="14" t="s">
        <v>1252</v>
      </c>
      <c r="F583" s="19" t="s">
        <v>9</v>
      </c>
      <c r="G583" s="104" t="s">
        <v>1171</v>
      </c>
      <c r="H583" s="104" t="s">
        <v>1253</v>
      </c>
      <c r="I583" s="105" t="s">
        <v>782</v>
      </c>
      <c r="J583" s="106" t="s">
        <v>1254</v>
      </c>
      <c r="K583" s="107">
        <v>44237</v>
      </c>
      <c r="L583" s="105" t="s">
        <v>190</v>
      </c>
      <c r="M583" s="108"/>
      <c r="N583" s="109">
        <v>44307</v>
      </c>
      <c r="O583" s="125" t="s">
        <v>1254</v>
      </c>
      <c r="P583" s="121">
        <v>44307</v>
      </c>
      <c r="Q583" s="121" t="s">
        <v>1254</v>
      </c>
      <c r="R583" s="20" t="str">
        <f>IF(ISBLANK(K583), "", CONCATENATE(LOWER(LEFT('Log table'!I583,1)),"_",C583,"_",T583,"_", TEXT(K583,"yyyy"),".",TEXT(K583,"mm"),".",TEXT(K583,"dd"),IF(OR(LEFT('Log table'!I583,1)="S",LEFT('Log table'!I583,1)="M"), ".docx", ".xlsx")))</f>
        <v>s_15.5.1_IUCN_2021.02.10.docx</v>
      </c>
      <c r="S583" s="20" t="str">
        <f t="shared" si="46"/>
        <v>Thomas Brooks</v>
      </c>
      <c r="T583" s="20" t="str">
        <f t="shared" si="47"/>
        <v>IUCN</v>
      </c>
      <c r="V583" s="16">
        <f t="shared" si="50"/>
        <v>82</v>
      </c>
      <c r="AE583" s="16" t="str">
        <f t="shared" si="48"/>
        <v>15.5.1 Red List Index | Submitted by: Thomas Brooks, IUCN (Thomas.BROOKS@iucn.org)</v>
      </c>
    </row>
    <row r="584" spans="1:31" hidden="1" x14ac:dyDescent="0.45">
      <c r="A584" s="17"/>
      <c r="B584" s="17" t="str">
        <f t="shared" si="49"/>
        <v>15.5.1Chart</v>
      </c>
      <c r="C584" s="14" t="s">
        <v>187</v>
      </c>
      <c r="D584" s="14">
        <v>15</v>
      </c>
      <c r="E584" s="14" t="s">
        <v>1252</v>
      </c>
      <c r="F584" s="19" t="s">
        <v>9</v>
      </c>
      <c r="G584" s="104" t="s">
        <v>1171</v>
      </c>
      <c r="H584" s="104" t="s">
        <v>1253</v>
      </c>
      <c r="I584" s="105" t="s">
        <v>785</v>
      </c>
      <c r="J584" s="106" t="s">
        <v>1254</v>
      </c>
      <c r="K584" s="107">
        <v>44237</v>
      </c>
      <c r="L584" s="105" t="s">
        <v>190</v>
      </c>
      <c r="M584" s="108"/>
      <c r="N584" s="109"/>
      <c r="O584" s="109"/>
      <c r="P584" s="121"/>
      <c r="Q584" s="121"/>
      <c r="R584" s="20" t="str">
        <f>IF(ISBLANK(K584), "", CONCATENATE(LOWER(LEFT('Log table'!I584,1)),"_",C584,"_",T584,"_", TEXT(K584,"yyyy"),".",TEXT(K584,"mm"),".",TEXT(K584,"dd"),IF(OR(LEFT('Log table'!I584,1)="S",LEFT('Log table'!I584,1)="M"), ".docx", ".xlsx")))</f>
        <v>c_15.5.1_IUCN_2021.02.10.xlsx</v>
      </c>
      <c r="S584" s="20" t="str">
        <f t="shared" si="46"/>
        <v>Thomas Brooks</v>
      </c>
      <c r="T584" s="20" t="str">
        <f t="shared" si="47"/>
        <v>IUCN</v>
      </c>
      <c r="V584" s="16">
        <f t="shared" si="50"/>
        <v>82</v>
      </c>
      <c r="AE584" s="16" t="str">
        <f t="shared" si="48"/>
        <v>15.5.1 Red List Index | Submitted by: Thomas Brooks, IUCN (Thomas.BROOKS@iucn.org)</v>
      </c>
    </row>
    <row r="585" spans="1:31" hidden="1" x14ac:dyDescent="0.45">
      <c r="A585" s="17"/>
      <c r="B585" s="17" t="str">
        <f t="shared" si="49"/>
        <v>15.5.1Data</v>
      </c>
      <c r="C585" s="14" t="s">
        <v>187</v>
      </c>
      <c r="D585" s="14">
        <v>15</v>
      </c>
      <c r="E585" s="14" t="s">
        <v>1252</v>
      </c>
      <c r="F585" s="19" t="s">
        <v>9</v>
      </c>
      <c r="G585" s="104" t="s">
        <v>1171</v>
      </c>
      <c r="H585" s="104" t="s">
        <v>1253</v>
      </c>
      <c r="I585" s="105" t="s">
        <v>786</v>
      </c>
      <c r="J585" s="106" t="s">
        <v>1254</v>
      </c>
      <c r="K585" s="107">
        <v>44237</v>
      </c>
      <c r="L585" s="105" t="s">
        <v>190</v>
      </c>
      <c r="M585" s="108"/>
      <c r="N585" s="109"/>
      <c r="O585" s="109"/>
      <c r="P585" s="121"/>
      <c r="Q585" s="121"/>
      <c r="R585" s="20" t="str">
        <f>IF(ISBLANK(K585), "", CONCATENATE(LOWER(LEFT('Log table'!I585,1)),"_",C585,"_",T585,"_", TEXT(K585,"yyyy"),".",TEXT(K585,"mm"),".",TEXT(K585,"dd"),IF(OR(LEFT('Log table'!I585,1)="S",LEFT('Log table'!I585,1)="M"), ".docx", ".xlsx")))</f>
        <v>d_15.5.1_IUCN_2021.02.10.xlsx</v>
      </c>
      <c r="S585" s="20" t="str">
        <f t="shared" si="46"/>
        <v>Thomas Brooks</v>
      </c>
      <c r="T585" s="20" t="str">
        <f t="shared" si="47"/>
        <v>IUCN</v>
      </c>
      <c r="V585" s="16">
        <f t="shared" si="50"/>
        <v>82</v>
      </c>
      <c r="AE585" s="16" t="str">
        <f t="shared" si="48"/>
        <v>15.5.1 Red List Index | Submitted by: Thomas Brooks, IUCN (Thomas.BROOKS@iucn.org)</v>
      </c>
    </row>
    <row r="586" spans="1:31" hidden="1" x14ac:dyDescent="0.45">
      <c r="A586" s="17"/>
      <c r="B586" s="17" t="str">
        <f t="shared" si="49"/>
        <v>15.6.1Storyline</v>
      </c>
      <c r="C586" s="14" t="s">
        <v>193</v>
      </c>
      <c r="D586" s="14">
        <v>15</v>
      </c>
      <c r="E586" s="14" t="s">
        <v>1255</v>
      </c>
      <c r="F586" s="19" t="s">
        <v>9</v>
      </c>
      <c r="G586" s="104" t="s">
        <v>1256</v>
      </c>
      <c r="H586" s="104" t="s">
        <v>1247</v>
      </c>
      <c r="I586" s="105" t="s">
        <v>782</v>
      </c>
      <c r="J586" s="106" t="s">
        <v>829</v>
      </c>
      <c r="K586" s="107">
        <v>44258</v>
      </c>
      <c r="L586" s="105" t="s">
        <v>1257</v>
      </c>
      <c r="M586" s="108"/>
      <c r="N586" s="109"/>
      <c r="O586" s="109"/>
      <c r="P586" s="121"/>
      <c r="Q586" s="121"/>
      <c r="R586" s="20" t="str">
        <f>IF(ISBLANK(K586), "", CONCATENATE(LOWER(LEFT('Log table'!I586,1)),"_",C586,"_",T586,"_", TEXT(K586,"yyyy"),".",TEXT(K586,"mm"),".",TEXT(K586,"dd"),IF(OR(LEFT('Log table'!I586,1)="S",LEFT('Log table'!I586,1)="M"), ".docx", ".xlsx")))</f>
        <v>s_15.6.1_UNEP_2021.03.03.docx</v>
      </c>
      <c r="S586" s="20" t="str">
        <f t="shared" ref="S586:S655" si="51">IF(ISBLANK($J586),"",IFERROR(VLOOKUP($J586,sender,3,FALSE),"new?"))</f>
        <v>Dorian Kalamvrezos Navarro</v>
      </c>
      <c r="T586" s="20" t="s">
        <v>31</v>
      </c>
      <c r="V586" s="16">
        <f t="shared" si="50"/>
        <v>228</v>
      </c>
      <c r="AE586" s="16" t="str">
        <f t="shared" si="48"/>
        <v>15.6.1 Number of countries that have adopted legislative, administrative and policy frameworks to ensure fair and equitable sharing of benefits | Submitted by: Dorian Kalamvrezos Navarro, UNEP (DorianKalamvrezos.Navarro@fao.org)</v>
      </c>
    </row>
    <row r="587" spans="1:31" hidden="1" x14ac:dyDescent="0.45">
      <c r="A587" s="17"/>
      <c r="B587" s="17" t="str">
        <f t="shared" si="49"/>
        <v>15.6.1Chart</v>
      </c>
      <c r="C587" s="14" t="s">
        <v>193</v>
      </c>
      <c r="D587" s="14">
        <v>15</v>
      </c>
      <c r="E587" s="14" t="s">
        <v>1255</v>
      </c>
      <c r="F587" s="19" t="s">
        <v>9</v>
      </c>
      <c r="G587" s="104" t="s">
        <v>1256</v>
      </c>
      <c r="H587" s="104" t="s">
        <v>1247</v>
      </c>
      <c r="I587" s="105" t="s">
        <v>785</v>
      </c>
      <c r="J587" s="106" t="s">
        <v>829</v>
      </c>
      <c r="K587" s="107">
        <v>44258</v>
      </c>
      <c r="L587" s="105" t="s">
        <v>1257</v>
      </c>
      <c r="M587" s="108"/>
      <c r="N587" s="109"/>
      <c r="O587" s="109"/>
      <c r="P587" s="121"/>
      <c r="Q587" s="121"/>
      <c r="R587" s="20" t="str">
        <f>IF(ISBLANK(K587), "", CONCATENATE(LOWER(LEFT('Log table'!I587,1)),"_",C587,"_",T587,"_", TEXT(K587,"yyyy"),".",TEXT(K587,"mm"),".",TEXT(K587,"dd"),IF(OR(LEFT('Log table'!I587,1)="S",LEFT('Log table'!I587,1)="M"), ".docx", ".xlsx")))</f>
        <v>c_15.6.1_UNEP_2021.03.03.xlsx</v>
      </c>
      <c r="S587" s="20" t="str">
        <f t="shared" si="51"/>
        <v>Dorian Kalamvrezos Navarro</v>
      </c>
      <c r="T587" s="20" t="s">
        <v>31</v>
      </c>
      <c r="V587" s="16">
        <f t="shared" si="50"/>
        <v>228</v>
      </c>
      <c r="AE587" s="16" t="str">
        <f t="shared" si="48"/>
        <v>15.6.1 Number of countries that have adopted legislative, administrative and policy frameworks to ensure fair and equitable sharing of benefits | Submitted by: Dorian Kalamvrezos Navarro, UNEP (DorianKalamvrezos.Navarro@fao.org)</v>
      </c>
    </row>
    <row r="588" spans="1:31" hidden="1" x14ac:dyDescent="0.45">
      <c r="A588" s="17"/>
      <c r="B588" s="17" t="str">
        <f t="shared" si="49"/>
        <v>15.6.1Data</v>
      </c>
      <c r="C588" s="14" t="s">
        <v>193</v>
      </c>
      <c r="D588" s="14">
        <v>15</v>
      </c>
      <c r="E588" s="14" t="s">
        <v>1255</v>
      </c>
      <c r="F588" s="19" t="s">
        <v>9</v>
      </c>
      <c r="G588" s="104" t="s">
        <v>1256</v>
      </c>
      <c r="H588" s="104" t="s">
        <v>1247</v>
      </c>
      <c r="I588" s="105" t="s">
        <v>786</v>
      </c>
      <c r="J588" s="106" t="s">
        <v>1258</v>
      </c>
      <c r="K588" s="107">
        <v>44242</v>
      </c>
      <c r="L588" s="105" t="s">
        <v>1257</v>
      </c>
      <c r="M588" s="108"/>
      <c r="N588" s="109"/>
      <c r="O588" s="109"/>
      <c r="P588" s="121"/>
      <c r="Q588" s="121"/>
      <c r="R588" s="20" t="str">
        <f>IF(ISBLANK(K588), "", CONCATENATE(LOWER(LEFT('Log table'!I588,1)),"_",C588,"_",T588,"_", TEXT(K588,"yyyy"),".",TEXT(K588,"mm"),".",TEXT(K588,"dd"),IF(OR(LEFT('Log table'!I588,1)="S",LEFT('Log table'!I588,1)="M"), ".docx", ".xlsx")))</f>
        <v>d_15.6.1_UNEP_2021.02.15.xlsx</v>
      </c>
      <c r="S588" s="20" t="str">
        <f t="shared" si="51"/>
        <v>Beatrice Gomez</v>
      </c>
      <c r="T588" s="20" t="s">
        <v>31</v>
      </c>
      <c r="V588" s="16">
        <f t="shared" si="50"/>
        <v>204</v>
      </c>
      <c r="AE588" s="16" t="str">
        <f t="shared" si="48"/>
        <v>15.6.1 Number of countries that have adopted legislative, administrative and policy frameworks to ensure fair and equitable sharing of benefits | Submitted by: Beatrice Gomez, UNEP (beatriz.gomez@cbd.int)</v>
      </c>
    </row>
    <row r="589" spans="1:31" hidden="1" x14ac:dyDescent="0.45">
      <c r="A589" s="17"/>
      <c r="B589" s="17" t="str">
        <f t="shared" si="49"/>
        <v>15.7.1Storyline</v>
      </c>
      <c r="C589" s="14" t="s">
        <v>475</v>
      </c>
      <c r="D589" s="14">
        <v>15</v>
      </c>
      <c r="E589" s="14" t="s">
        <v>1259</v>
      </c>
      <c r="F589" s="19" t="s">
        <v>17</v>
      </c>
      <c r="G589" s="104" t="s">
        <v>1260</v>
      </c>
      <c r="H589" s="104" t="s">
        <v>814</v>
      </c>
      <c r="I589" s="105" t="s">
        <v>782</v>
      </c>
      <c r="J589" s="106" t="s">
        <v>3194</v>
      </c>
      <c r="K589" s="107">
        <v>44278</v>
      </c>
      <c r="L589" s="105" t="s">
        <v>3398</v>
      </c>
      <c r="M589" s="108" t="s">
        <v>3397</v>
      </c>
      <c r="N589" s="109"/>
      <c r="O589" s="109"/>
      <c r="P589" s="121"/>
      <c r="Q589" s="121"/>
      <c r="R589" s="20" t="str">
        <f>IF(ISBLANK(K589), "", CONCATENATE(LOWER(LEFT('Log table'!I589,1)),"_",C589,"_",T589,"_", TEXT(K589,"yyyy"),".",TEXT(K589,"mm"),".",TEXT(K589,"dd"),IF(OR(LEFT('Log table'!I589,1)="S",LEFT('Log table'!I589,1)="M"), ".docx", ".xlsx")))</f>
        <v>s_15.7.1_UNODC_2021.03.23.docx</v>
      </c>
      <c r="S589" s="20" t="str">
        <f t="shared" si="51"/>
        <v>Francesca Rosa</v>
      </c>
      <c r="T589" s="20" t="str">
        <f t="shared" ref="T589:T655" si="52">IF(ISBLANK($J589),"",IFERROR(VLOOKUP($J589,sender,5,FALSE),"new?"))</f>
        <v>UNODC</v>
      </c>
      <c r="V589" s="16">
        <f t="shared" si="50"/>
        <v>163</v>
      </c>
      <c r="AE589" s="16" t="str">
        <f t="shared" si="48"/>
        <v>15.7.1/15.c.1 Proportion of traded wildlife that was poached or illicitly trafficked | Submitted by: Francesca Rosa, UNODC (francesca.rosa@un.org)
Note: added 3/23</v>
      </c>
    </row>
    <row r="590" spans="1:31" hidden="1" x14ac:dyDescent="0.45">
      <c r="A590" s="17"/>
      <c r="B590" s="17" t="str">
        <f t="shared" si="49"/>
        <v>15.7.1Chart</v>
      </c>
      <c r="C590" s="14" t="s">
        <v>475</v>
      </c>
      <c r="D590" s="14">
        <v>15</v>
      </c>
      <c r="E590" s="14" t="s">
        <v>1259</v>
      </c>
      <c r="F590" s="19" t="s">
        <v>17</v>
      </c>
      <c r="G590" s="104" t="s">
        <v>1260</v>
      </c>
      <c r="H590" s="104" t="s">
        <v>814</v>
      </c>
      <c r="I590" s="105" t="s">
        <v>785</v>
      </c>
      <c r="J590" s="106" t="s">
        <v>3194</v>
      </c>
      <c r="K590" s="107">
        <v>44278</v>
      </c>
      <c r="L590" s="105" t="s">
        <v>3398</v>
      </c>
      <c r="M590" s="108" t="s">
        <v>3397</v>
      </c>
      <c r="N590" s="109"/>
      <c r="O590" s="109"/>
      <c r="P590" s="121"/>
      <c r="Q590" s="121"/>
      <c r="R590" s="20" t="str">
        <f>IF(ISBLANK(K590), "", CONCATENATE(LOWER(LEFT('Log table'!I590,1)),"_",C590,"_",T590,"_", TEXT(K590,"yyyy"),".",TEXT(K590,"mm"),".",TEXT(K590,"dd"),IF(OR(LEFT('Log table'!I590,1)="S",LEFT('Log table'!I590,1)="M"), ".docx", ".xlsx")))</f>
        <v>c_15.7.1_UNODC_2021.03.23.xlsx</v>
      </c>
      <c r="S590" s="20" t="str">
        <f t="shared" si="51"/>
        <v>Francesca Rosa</v>
      </c>
      <c r="T590" s="20" t="str">
        <f t="shared" si="52"/>
        <v>UNODC</v>
      </c>
      <c r="V590" s="16">
        <f t="shared" si="50"/>
        <v>163</v>
      </c>
      <c r="AE590" s="16" t="str">
        <f t="shared" si="48"/>
        <v>15.7.1/15.c.1 Proportion of traded wildlife that was poached or illicitly trafficked | Submitted by: Francesca Rosa, UNODC (francesca.rosa@un.org)
Note: added 3/23</v>
      </c>
    </row>
    <row r="591" spans="1:31" hidden="1" x14ac:dyDescent="0.45">
      <c r="A591" s="17"/>
      <c r="B591" s="17" t="str">
        <f t="shared" si="49"/>
        <v>15.7.1Data</v>
      </c>
      <c r="C591" s="14" t="s">
        <v>475</v>
      </c>
      <c r="D591" s="14">
        <v>15</v>
      </c>
      <c r="E591" s="14" t="s">
        <v>1259</v>
      </c>
      <c r="F591" s="19" t="s">
        <v>17</v>
      </c>
      <c r="G591" s="104" t="s">
        <v>1260</v>
      </c>
      <c r="H591" s="104" t="s">
        <v>814</v>
      </c>
      <c r="I591" s="105" t="s">
        <v>786</v>
      </c>
      <c r="J591" s="106"/>
      <c r="K591" s="107"/>
      <c r="L591" s="105"/>
      <c r="M591" s="108" t="s">
        <v>3434</v>
      </c>
      <c r="N591" s="109"/>
      <c r="O591" s="109"/>
      <c r="P591" s="121"/>
      <c r="Q591" s="121"/>
      <c r="R591" s="20" t="str">
        <f>IF(ISBLANK(K591), "", CONCATENATE(LOWER(LEFT('Log table'!I591,1)),"_",C591,"_",T591,"_", TEXT(K591,"yyyy"),".",TEXT(K591,"mm"),".",TEXT(K591,"dd"),IF(OR(LEFT('Log table'!I591,1)="S",LEFT('Log table'!I591,1)="M"), ".docx", ".xlsx")))</f>
        <v/>
      </c>
      <c r="S591" s="20" t="str">
        <f t="shared" si="51"/>
        <v/>
      </c>
      <c r="T591" s="20" t="str">
        <f t="shared" si="52"/>
        <v/>
      </c>
      <c r="V591" s="16">
        <f t="shared" si="50"/>
        <v>113</v>
      </c>
      <c r="AE591" s="16" t="str">
        <f t="shared" si="48"/>
        <v>15.7.1/15.c.1 Proportion of traded wildlife that was poached or illicitly trafficked
Note: no data yet as of 3/25</v>
      </c>
    </row>
    <row r="592" spans="1:31" hidden="1" x14ac:dyDescent="0.45">
      <c r="A592" s="17"/>
      <c r="B592" s="17" t="str">
        <f t="shared" si="49"/>
        <v>15.8.1Storyline</v>
      </c>
      <c r="C592" s="14" t="s">
        <v>480</v>
      </c>
      <c r="D592" s="14">
        <v>15</v>
      </c>
      <c r="E592" s="14" t="s">
        <v>1261</v>
      </c>
      <c r="F592" s="19" t="s">
        <v>17</v>
      </c>
      <c r="G592" s="104" t="s">
        <v>1171</v>
      </c>
      <c r="H592" s="104" t="s">
        <v>814</v>
      </c>
      <c r="I592" s="105" t="s">
        <v>782</v>
      </c>
      <c r="J592" s="106" t="s">
        <v>1254</v>
      </c>
      <c r="K592" s="107">
        <v>44265</v>
      </c>
      <c r="L592" s="105" t="s">
        <v>1262</v>
      </c>
      <c r="M592" s="108"/>
      <c r="N592" s="109">
        <v>44307</v>
      </c>
      <c r="O592" s="109" t="s">
        <v>1254</v>
      </c>
      <c r="P592" s="126">
        <v>44307</v>
      </c>
      <c r="Q592" s="126" t="s">
        <v>1254</v>
      </c>
      <c r="R592" s="20" t="str">
        <f>IF(ISBLANK(K592), "", CONCATENATE(LOWER(LEFT('Log table'!I592,1)),"_",C592,"_",T592,"_", TEXT(K592,"yyyy"),".",TEXT(K592,"mm"),".",TEXT(K592,"dd"),IF(OR(LEFT('Log table'!I592,1)="S",LEFT('Log table'!I592,1)="M"), ".docx", ".xlsx")))</f>
        <v>s_15.8.1_IUCN_2021.03.10.docx</v>
      </c>
      <c r="S592" s="20" t="str">
        <f t="shared" si="51"/>
        <v>Thomas Brooks</v>
      </c>
      <c r="T592" s="20" t="str">
        <f t="shared" si="52"/>
        <v>IUCN</v>
      </c>
      <c r="V592" s="16">
        <f t="shared" si="50"/>
        <v>208</v>
      </c>
      <c r="AE592" s="16" t="str">
        <f t="shared" si="48"/>
        <v>15.8.1 Proportion of countries adopting relevant national legislation and adequately resourcing the prevention or control of invasive alien species | Submitted by: Thomas Brooks, IUCN (Thomas.BROOKS@iucn.org)</v>
      </c>
    </row>
    <row r="593" spans="1:31" hidden="1" x14ac:dyDescent="0.45">
      <c r="A593" s="17"/>
      <c r="B593" s="17" t="str">
        <f t="shared" si="49"/>
        <v>15.8.1Chart</v>
      </c>
      <c r="C593" s="14" t="s">
        <v>480</v>
      </c>
      <c r="D593" s="14">
        <v>15</v>
      </c>
      <c r="E593" s="14" t="s">
        <v>1261</v>
      </c>
      <c r="F593" s="19" t="s">
        <v>17</v>
      </c>
      <c r="G593" s="104" t="s">
        <v>1171</v>
      </c>
      <c r="H593" s="104" t="s">
        <v>814</v>
      </c>
      <c r="I593" s="105" t="s">
        <v>785</v>
      </c>
      <c r="J593" s="106" t="s">
        <v>1254</v>
      </c>
      <c r="K593" s="107">
        <v>44265</v>
      </c>
      <c r="L593" s="105" t="s">
        <v>1262</v>
      </c>
      <c r="M593" s="108"/>
      <c r="N593" s="109"/>
      <c r="O593" s="109"/>
      <c r="P593" s="121"/>
      <c r="Q593" s="121"/>
      <c r="R593" s="20" t="s">
        <v>1263</v>
      </c>
      <c r="S593" s="20" t="str">
        <f t="shared" si="51"/>
        <v>Thomas Brooks</v>
      </c>
      <c r="T593" s="20" t="str">
        <f t="shared" si="52"/>
        <v>IUCN</v>
      </c>
      <c r="V593" s="16">
        <f t="shared" si="50"/>
        <v>208</v>
      </c>
      <c r="AE593" s="16" t="str">
        <f t="shared" si="48"/>
        <v>15.8.1 Proportion of countries adopting relevant national legislation and adequately resourcing the prevention or control of invasive alien species | Submitted by: Thomas Brooks, IUCN (Thomas.BROOKS@iucn.org)</v>
      </c>
    </row>
    <row r="594" spans="1:31" hidden="1" x14ac:dyDescent="0.45">
      <c r="A594" s="17"/>
      <c r="B594" s="17" t="str">
        <f t="shared" si="49"/>
        <v>15.8.1Data</v>
      </c>
      <c r="C594" s="14" t="s">
        <v>480</v>
      </c>
      <c r="D594" s="14">
        <v>15</v>
      </c>
      <c r="E594" s="14" t="s">
        <v>1261</v>
      </c>
      <c r="F594" s="19" t="s">
        <v>17</v>
      </c>
      <c r="G594" s="104" t="s">
        <v>1171</v>
      </c>
      <c r="H594" s="104" t="s">
        <v>814</v>
      </c>
      <c r="I594" s="105" t="s">
        <v>786</v>
      </c>
      <c r="J594" s="106" t="s">
        <v>1254</v>
      </c>
      <c r="K594" s="107">
        <v>44242</v>
      </c>
      <c r="L594" s="105" t="s">
        <v>1262</v>
      </c>
      <c r="M594" s="108"/>
      <c r="N594" s="109"/>
      <c r="O594" s="109"/>
      <c r="P594" s="121"/>
      <c r="Q594" s="121"/>
      <c r="R594" s="20" t="str">
        <f>IF(ISBLANK(K594), "", CONCATENATE(LOWER(LEFT('Log table'!I594,1)),"_",C594,"_",T594,"_", TEXT(K594,"yyyy"),".",TEXT(K594,"mm"),".",TEXT(K594,"dd"),IF(OR(LEFT('Log table'!I594,1)="S",LEFT('Log table'!I594,1)="M"), ".docx", ".xlsx")))</f>
        <v>d_15.8.1_IUCN_2021.02.15.xlsx</v>
      </c>
      <c r="S594" s="20" t="str">
        <f t="shared" si="51"/>
        <v>Thomas Brooks</v>
      </c>
      <c r="T594" s="20" t="str">
        <f t="shared" si="52"/>
        <v>IUCN</v>
      </c>
      <c r="V594" s="16">
        <f t="shared" si="50"/>
        <v>208</v>
      </c>
      <c r="AE594" s="16" t="str">
        <f t="shared" si="48"/>
        <v>15.8.1 Proportion of countries adopting relevant national legislation and adequately resourcing the prevention or control of invasive alien species | Submitted by: Thomas Brooks, IUCN (Thomas.BROOKS@iucn.org)</v>
      </c>
    </row>
    <row r="595" spans="1:31" hidden="1" x14ac:dyDescent="0.45">
      <c r="A595" s="17"/>
      <c r="B595" s="17" t="str">
        <f t="shared" si="49"/>
        <v>15.9.1Storyline</v>
      </c>
      <c r="C595" s="14" t="s">
        <v>483</v>
      </c>
      <c r="D595" s="14">
        <v>15</v>
      </c>
      <c r="E595" s="14" t="s">
        <v>1264</v>
      </c>
      <c r="F595" s="19" t="s">
        <v>17</v>
      </c>
      <c r="G595" s="104" t="s">
        <v>1265</v>
      </c>
      <c r="H595" s="104" t="s">
        <v>68</v>
      </c>
      <c r="I595" s="105" t="s">
        <v>782</v>
      </c>
      <c r="J595" s="106" t="s">
        <v>1030</v>
      </c>
      <c r="K595" s="107">
        <v>44256</v>
      </c>
      <c r="L595" s="105" t="s">
        <v>485</v>
      </c>
      <c r="M595" s="108"/>
      <c r="N595" s="109">
        <v>44307</v>
      </c>
      <c r="O595" s="109" t="s">
        <v>1254</v>
      </c>
      <c r="P595" s="126">
        <v>44307</v>
      </c>
      <c r="Q595" s="126" t="s">
        <v>1254</v>
      </c>
      <c r="R595" s="20" t="str">
        <f>IF(ISBLANK(K595), "", CONCATENATE(LOWER(LEFT('Log table'!I595,1)),"_",C595,"_",T595,"_", TEXT(K595,"yyyy"),".",TEXT(K595,"mm"),".",TEXT(K595,"dd"),IF(OR(LEFT('Log table'!I595,1)="S",LEFT('Log table'!I595,1)="M"), ".docx", ".xlsx")))</f>
        <v>s_15.9.1_UNEP_2021.03.01.docx</v>
      </c>
      <c r="S595" s="20" t="str">
        <f t="shared" si="51"/>
        <v>Dany Ghafari</v>
      </c>
      <c r="T595" s="20" t="str">
        <f t="shared" si="52"/>
        <v>UNEP</v>
      </c>
      <c r="V595" s="16">
        <f t="shared" si="50"/>
        <v>503</v>
      </c>
      <c r="AE595" s="16" t="str">
        <f t="shared" si="48"/>
        <v>15.9.1 (a)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 | Submitted by: Dany Ghafari, UNEP (dany.ghafari@un.org)</v>
      </c>
    </row>
    <row r="596" spans="1:31" hidden="1" x14ac:dyDescent="0.45">
      <c r="A596" s="17"/>
      <c r="B596" s="17" t="str">
        <f t="shared" si="49"/>
        <v>15.9.1Chart</v>
      </c>
      <c r="C596" s="14" t="s">
        <v>483</v>
      </c>
      <c r="D596" s="14">
        <v>15</v>
      </c>
      <c r="E596" s="14" t="s">
        <v>1264</v>
      </c>
      <c r="F596" s="19" t="s">
        <v>17</v>
      </c>
      <c r="G596" s="104" t="s">
        <v>1265</v>
      </c>
      <c r="H596" s="104" t="s">
        <v>68</v>
      </c>
      <c r="I596" s="105" t="s">
        <v>785</v>
      </c>
      <c r="J596" s="106" t="s">
        <v>1030</v>
      </c>
      <c r="K596" s="107">
        <v>44256</v>
      </c>
      <c r="L596" s="105" t="s">
        <v>485</v>
      </c>
      <c r="M596" s="108"/>
      <c r="N596" s="109"/>
      <c r="O596" s="109"/>
      <c r="P596" s="121"/>
      <c r="Q596" s="121"/>
      <c r="R596" s="20" t="str">
        <f>IF(ISBLANK(K596), "", CONCATENATE(LOWER(LEFT('Log table'!I596,1)),"_",C596,"_",T596,"_", TEXT(K596,"yyyy"),".",TEXT(K596,"mm"),".",TEXT(K596,"dd"),IF(OR(LEFT('Log table'!I596,1)="S",LEFT('Log table'!I596,1)="M"), ".docx", ".xlsx")))</f>
        <v>c_15.9.1_UNEP_2021.03.01.xlsx</v>
      </c>
      <c r="S596" s="20" t="str">
        <f t="shared" si="51"/>
        <v>Dany Ghafari</v>
      </c>
      <c r="T596" s="20" t="str">
        <f t="shared" si="52"/>
        <v>UNEP</v>
      </c>
      <c r="V596" s="16">
        <f t="shared" si="50"/>
        <v>503</v>
      </c>
      <c r="AE596" s="16" t="str">
        <f t="shared" si="48"/>
        <v>15.9.1 (a)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 | Submitted by: Dany Ghafari, UNEP (dany.ghafari@un.org)</v>
      </c>
    </row>
    <row r="597" spans="1:31" hidden="1" x14ac:dyDescent="0.45">
      <c r="A597" s="17"/>
      <c r="B597" s="17" t="str">
        <f t="shared" si="49"/>
        <v>15.9.1Data</v>
      </c>
      <c r="C597" s="14" t="s">
        <v>483</v>
      </c>
      <c r="D597" s="14">
        <v>15</v>
      </c>
      <c r="E597" s="14" t="s">
        <v>1264</v>
      </c>
      <c r="F597" s="19" t="s">
        <v>17</v>
      </c>
      <c r="G597" s="104" t="s">
        <v>1265</v>
      </c>
      <c r="H597" s="104" t="s">
        <v>68</v>
      </c>
      <c r="I597" s="105" t="s">
        <v>786</v>
      </c>
      <c r="J597" s="106"/>
      <c r="K597" s="107"/>
      <c r="L597" s="105"/>
      <c r="M597" s="108" t="s">
        <v>3410</v>
      </c>
      <c r="N597" s="109"/>
      <c r="O597" s="109"/>
      <c r="P597" s="121"/>
      <c r="Q597" s="121"/>
      <c r="R597" s="20" t="str">
        <f>IF(ISBLANK(K597), "", CONCATENATE(LOWER(LEFT('Log table'!I597,1)),"_",C597,"_",T597,"_", TEXT(K597,"yyyy"),".",TEXT(K597,"mm"),".",TEXT(K597,"dd"),IF(OR(LEFT('Log table'!I597,1)="S",LEFT('Log table'!I597,1)="M"), ".docx", ".xlsx")))</f>
        <v/>
      </c>
      <c r="S597" s="20" t="str">
        <f t="shared" si="51"/>
        <v/>
      </c>
      <c r="T597" s="20" t="str">
        <f t="shared" si="52"/>
        <v/>
      </c>
      <c r="V597" s="16">
        <f t="shared" si="50"/>
        <v>468</v>
      </c>
      <c r="AE597" s="16" t="str">
        <f t="shared" si="48"/>
        <v>15.9.1 (a)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
Note: SDMX Submisison</v>
      </c>
    </row>
    <row r="598" spans="1:31" hidden="1" x14ac:dyDescent="0.45">
      <c r="A598" s="17"/>
      <c r="B598" s="17" t="str">
        <f t="shared" si="49"/>
        <v>15.a.1Storyline</v>
      </c>
      <c r="C598" s="14" t="s">
        <v>198</v>
      </c>
      <c r="D598" s="14">
        <v>15</v>
      </c>
      <c r="E598" s="14" t="s">
        <v>1266</v>
      </c>
      <c r="F598" s="19" t="s">
        <v>817</v>
      </c>
      <c r="G598" s="104" t="s">
        <v>493</v>
      </c>
      <c r="H598" s="104" t="s">
        <v>68</v>
      </c>
      <c r="I598" s="105" t="s">
        <v>782</v>
      </c>
      <c r="J598" s="106" t="s">
        <v>819</v>
      </c>
      <c r="K598" s="107">
        <v>44313</v>
      </c>
      <c r="L598" s="105" t="s">
        <v>201</v>
      </c>
      <c r="M598" s="108" t="s">
        <v>1267</v>
      </c>
      <c r="N598" s="109"/>
      <c r="O598" s="109"/>
      <c r="P598" s="121"/>
      <c r="Q598" s="121"/>
      <c r="R598" s="20" t="str">
        <f>IF(ISBLANK(K598), "", CONCATENATE(LOWER(LEFT('Log table'!I598,1)),"_",C598,"_",T598,"_", TEXT(K598,"yyyy"),".",TEXT(K598,"mm"),".",TEXT(K598,"dd"),IF(OR(LEFT('Log table'!I598,1)="S",LEFT('Log table'!I598,1)="M"), ".docx", ".xlsx")))</f>
        <v>s_15.a.1_OECD_2021.04.27.docx</v>
      </c>
      <c r="S598" s="20" t="str">
        <f t="shared" si="51"/>
        <v>Yasmin Ahmad</v>
      </c>
      <c r="T598" s="20" t="str">
        <f t="shared" si="52"/>
        <v>OECD</v>
      </c>
      <c r="V598" s="16">
        <f t="shared" si="50"/>
        <v>429</v>
      </c>
      <c r="AE598" s="16" t="str">
        <f t="shared" si="48"/>
        <v>15.a.1/15.b.1 (a) Official development assistance on conservation and sustainable use of biodiversity; and (b) revenue generated and finance mobilized from biodiversity-relevant economic instruments | Submitted by: Yasmin Ahmad, OECD (Yasmin.AHMAD@oecd.org)
Note: storyline for (a) has no chart in word file; chart storyline for (b) will be submitted on or around week of 22 March: (a) submitted by Yasmin, (b) submitted by Katia</v>
      </c>
    </row>
    <row r="599" spans="1:31" hidden="1" x14ac:dyDescent="0.45">
      <c r="A599" s="17"/>
      <c r="B599" s="17" t="str">
        <f t="shared" si="49"/>
        <v>15.a.1Chart</v>
      </c>
      <c r="C599" s="14" t="s">
        <v>198</v>
      </c>
      <c r="D599" s="14">
        <v>15</v>
      </c>
      <c r="E599" s="14" t="s">
        <v>1266</v>
      </c>
      <c r="F599" s="19" t="s">
        <v>817</v>
      </c>
      <c r="G599" s="104" t="s">
        <v>493</v>
      </c>
      <c r="H599" s="104" t="s">
        <v>68</v>
      </c>
      <c r="I599" s="105" t="s">
        <v>785</v>
      </c>
      <c r="J599" s="106"/>
      <c r="K599" s="107"/>
      <c r="L599" s="105"/>
      <c r="M599" s="108" t="s">
        <v>1267</v>
      </c>
      <c r="N599" s="109"/>
      <c r="O599" s="109"/>
      <c r="P599" s="121"/>
      <c r="Q599" s="121"/>
      <c r="R599" s="20" t="str">
        <f>IF(ISBLANK(K599), "", CONCATENATE(LOWER(LEFT('Log table'!I599,1)),"_",C599,"_",T599,"_", TEXT(K599,"yyyy"),".",TEXT(K599,"mm"),".",TEXT(K599,"dd"),IF(OR(LEFT('Log table'!I599,1)="S",LEFT('Log table'!I599,1)="M"), ".docx", ".xlsx")))</f>
        <v/>
      </c>
      <c r="S599" s="20" t="str">
        <f t="shared" si="51"/>
        <v/>
      </c>
      <c r="T599" s="20" t="str">
        <f t="shared" si="52"/>
        <v/>
      </c>
      <c r="V599" s="16">
        <f t="shared" si="50"/>
        <v>370</v>
      </c>
      <c r="AE599" s="16" t="str">
        <f t="shared" si="48"/>
        <v>15.a.1/15.b.1 (a) Official development assistance on conservation and sustainable use of biodiversity; and (b) revenue generated and finance mobilized from biodiversity-relevant economic instruments
Note: storyline for (a) has no chart in word file; chart storyline for (b) will be submitted on or around week of 22 March: (a) submitted by Yasmin, (b) submitted by Katia</v>
      </c>
    </row>
    <row r="600" spans="1:31" hidden="1" x14ac:dyDescent="0.45">
      <c r="A600" s="17"/>
      <c r="B600" s="17" t="str">
        <f t="shared" si="49"/>
        <v>15.a.1Data</v>
      </c>
      <c r="C600" s="14" t="s">
        <v>198</v>
      </c>
      <c r="D600" s="14">
        <v>15</v>
      </c>
      <c r="E600" s="14" t="s">
        <v>1266</v>
      </c>
      <c r="F600" s="19" t="s">
        <v>817</v>
      </c>
      <c r="G600" s="104" t="s">
        <v>493</v>
      </c>
      <c r="H600" s="104" t="s">
        <v>68</v>
      </c>
      <c r="I600" s="105" t="s">
        <v>786</v>
      </c>
      <c r="J600" s="106"/>
      <c r="K600" s="107"/>
      <c r="L600" s="105"/>
      <c r="M600" s="112" t="s">
        <v>3405</v>
      </c>
      <c r="N600" s="113"/>
      <c r="O600" s="109"/>
      <c r="P600" s="122"/>
      <c r="Q600" s="121"/>
      <c r="R600" s="20" t="str">
        <f>IF(ISBLANK(K600), "", CONCATENATE(LOWER(LEFT('Log table'!I600,1)),"_",C600,"_",T600,"_", TEXT(K600,"yyyy"),".",TEXT(K600,"mm"),".",TEXT(K600,"dd"),IF(OR(LEFT('Log table'!I600,1)="S",LEFT('Log table'!I600,1)="M"), ".docx", ".xlsx")))</f>
        <v/>
      </c>
      <c r="S600" s="20" t="str">
        <f t="shared" si="51"/>
        <v/>
      </c>
      <c r="T600" s="20" t="str">
        <f t="shared" si="52"/>
        <v/>
      </c>
      <c r="V600" s="16">
        <f t="shared" si="50"/>
        <v>254</v>
      </c>
      <c r="AE600" s="16" t="str">
        <f t="shared" si="48"/>
        <v>15.a.1/15.b.1 (a) Official development assistance on conservation and sustainable use of biodiversity; and (b) revenue generated and finance mobilized from biodiversity-relevant economic instruments
Note: Late: For all the block: To be submitted in April</v>
      </c>
    </row>
    <row r="601" spans="1:31" hidden="1" x14ac:dyDescent="0.45">
      <c r="A601" s="17"/>
      <c r="B601" s="17" t="str">
        <f t="shared" ref="B601:B603" si="53">C601&amp;I601</f>
        <v>15.a.1Storyline</v>
      </c>
      <c r="C601" s="14" t="s">
        <v>198</v>
      </c>
      <c r="D601" s="14">
        <v>15</v>
      </c>
      <c r="E601" s="14" t="s">
        <v>1266</v>
      </c>
      <c r="F601" s="19" t="s">
        <v>817</v>
      </c>
      <c r="G601" s="104" t="s">
        <v>493</v>
      </c>
      <c r="H601" s="104" t="s">
        <v>68</v>
      </c>
      <c r="I601" s="105" t="s">
        <v>782</v>
      </c>
      <c r="J601" s="106" t="s">
        <v>1268</v>
      </c>
      <c r="K601" s="107">
        <v>44277</v>
      </c>
      <c r="L601" s="105" t="s">
        <v>201</v>
      </c>
      <c r="M601" s="108" t="s">
        <v>3387</v>
      </c>
      <c r="N601" s="109"/>
      <c r="O601" s="109"/>
      <c r="P601" s="121"/>
      <c r="Q601" s="121"/>
      <c r="R601" s="20" t="s">
        <v>3383</v>
      </c>
      <c r="S601" s="20" t="str">
        <f t="shared" si="51"/>
        <v>Katia Karousakis</v>
      </c>
      <c r="T601" s="20" t="str">
        <f t="shared" si="52"/>
        <v>OECD</v>
      </c>
      <c r="V601" s="16">
        <f t="shared" ref="V601:V603" si="54">LEN(AE601)</f>
        <v>449</v>
      </c>
      <c r="AE601" s="16" t="str">
        <f t="shared" si="48"/>
        <v>15.a.1/15.b.1 (a) Official development assistance on conservation and sustainable use of biodiversity; and (b) revenue generated and finance mobilized from biodiversity-relevant economic instruments | Submitted by: Katia Karousakis, OECD (Katia.Karousakis@oecd.org)
Note: added 3/22 -storyline for (a) has no chart in word file; chart storyline for (b) will be submitted on or around week of 22 March: (a) submitted by Yasmin, (b) submitted by Katia</v>
      </c>
    </row>
    <row r="602" spans="1:31" hidden="1" x14ac:dyDescent="0.45">
      <c r="A602" s="17"/>
      <c r="B602" s="17" t="str">
        <f t="shared" si="53"/>
        <v>15.a.1Chart</v>
      </c>
      <c r="C602" s="14" t="s">
        <v>198</v>
      </c>
      <c r="D602" s="14">
        <v>15</v>
      </c>
      <c r="E602" s="14" t="s">
        <v>1266</v>
      </c>
      <c r="F602" s="19" t="s">
        <v>817</v>
      </c>
      <c r="G602" s="104" t="s">
        <v>493</v>
      </c>
      <c r="H602" s="104" t="s">
        <v>68</v>
      </c>
      <c r="I602" s="105" t="s">
        <v>785</v>
      </c>
      <c r="J602" s="106" t="s">
        <v>1268</v>
      </c>
      <c r="K602" s="107">
        <v>44277</v>
      </c>
      <c r="L602" s="105" t="s">
        <v>201</v>
      </c>
      <c r="M602" s="108" t="s">
        <v>3387</v>
      </c>
      <c r="N602" s="109"/>
      <c r="O602" s="109"/>
      <c r="P602" s="121"/>
      <c r="Q602" s="121"/>
      <c r="R602" s="20" t="s">
        <v>3384</v>
      </c>
      <c r="S602" s="20" t="str">
        <f t="shared" si="51"/>
        <v>Katia Karousakis</v>
      </c>
      <c r="T602" s="20" t="str">
        <f t="shared" si="52"/>
        <v>OECD</v>
      </c>
      <c r="V602" s="16">
        <f t="shared" si="54"/>
        <v>449</v>
      </c>
      <c r="AE602" s="16" t="str">
        <f t="shared" si="48"/>
        <v>15.a.1/15.b.1 (a) Official development assistance on conservation and sustainable use of biodiversity; and (b) revenue generated and finance mobilized from biodiversity-relevant economic instruments | Submitted by: Katia Karousakis, OECD (Katia.Karousakis@oecd.org)
Note: added 3/22 -storyline for (a) has no chart in word file; chart storyline for (b) will be submitted on or around week of 22 March: (a) submitted by Yasmin, (b) submitted by Katia</v>
      </c>
    </row>
    <row r="603" spans="1:31" hidden="1" x14ac:dyDescent="0.45">
      <c r="A603" s="17"/>
      <c r="B603" s="17" t="str">
        <f t="shared" si="53"/>
        <v>15.a.1Data</v>
      </c>
      <c r="C603" s="14" t="s">
        <v>198</v>
      </c>
      <c r="D603" s="14">
        <v>15</v>
      </c>
      <c r="E603" s="14" t="s">
        <v>1266</v>
      </c>
      <c r="F603" s="19" t="s">
        <v>817</v>
      </c>
      <c r="G603" s="104" t="s">
        <v>493</v>
      </c>
      <c r="H603" s="104" t="s">
        <v>68</v>
      </c>
      <c r="I603" s="105" t="s">
        <v>786</v>
      </c>
      <c r="J603" s="106" t="s">
        <v>819</v>
      </c>
      <c r="K603" s="107">
        <v>44313</v>
      </c>
      <c r="L603" s="105" t="s">
        <v>201</v>
      </c>
      <c r="M603" s="112" t="s">
        <v>3405</v>
      </c>
      <c r="N603" s="113"/>
      <c r="O603" s="109"/>
      <c r="P603" s="122"/>
      <c r="Q603" s="121"/>
      <c r="R603" s="20" t="str">
        <f>IF(ISBLANK(K603), "", CONCATENATE(LOWER(LEFT('Log table'!I603,1)),"_",C603,"_",T603,"_", TEXT(K603,"yyyy"),".",TEXT(K603,"mm"),".",TEXT(K603,"dd"),IF(OR(LEFT('Log table'!I603,1)="S",LEFT('Log table'!I603,1)="M"), ".docx", ".xlsx")))</f>
        <v>d_15.a.1_OECD_2021.04.27.xlsx</v>
      </c>
      <c r="S603" s="20" t="str">
        <f t="shared" si="51"/>
        <v>Yasmin Ahmad</v>
      </c>
      <c r="T603" s="20" t="str">
        <f t="shared" si="52"/>
        <v>OECD</v>
      </c>
      <c r="V603" s="16">
        <f t="shared" si="54"/>
        <v>313</v>
      </c>
      <c r="AE603" s="16" t="str">
        <f t="shared" si="48"/>
        <v>15.a.1/15.b.1 (a) Official development assistance on conservation and sustainable use of biodiversity; and (b) revenue generated and finance mobilized from biodiversity-relevant economic instruments | Submitted by: Yasmin Ahmad, OECD (Yasmin.AHMAD@oecd.org)
Note: Late: For all the block: To be submitted in April</v>
      </c>
    </row>
    <row r="604" spans="1:31" hidden="1" x14ac:dyDescent="0.45">
      <c r="A604" s="17"/>
      <c r="B604" s="17" t="str">
        <f t="shared" si="49"/>
        <v>15.b.1Storyline</v>
      </c>
      <c r="C604" s="14" t="s">
        <v>202</v>
      </c>
      <c r="D604" s="14">
        <v>15</v>
      </c>
      <c r="E604" s="14" t="s">
        <v>1266</v>
      </c>
      <c r="F604" s="19" t="s">
        <v>817</v>
      </c>
      <c r="G604" s="104" t="s">
        <v>493</v>
      </c>
      <c r="H604" s="104" t="s">
        <v>68</v>
      </c>
      <c r="I604" s="105" t="s">
        <v>782</v>
      </c>
      <c r="J604" s="106" t="s">
        <v>819</v>
      </c>
      <c r="K604" s="107">
        <v>44266</v>
      </c>
      <c r="L604" s="105" t="s">
        <v>204</v>
      </c>
      <c r="M604" s="108" t="s">
        <v>1267</v>
      </c>
      <c r="N604" s="109"/>
      <c r="O604" s="109"/>
      <c r="P604" s="121"/>
      <c r="Q604" s="121"/>
      <c r="R604" s="20" t="str">
        <f>IF(ISBLANK(K604), "", CONCATENATE(LOWER(LEFT('Log table'!I604,1)),"_",C604,"_",T604,"_", TEXT(K604,"yyyy"),".",TEXT(K604,"mm"),".",TEXT(K604,"dd"),IF(OR(LEFT('Log table'!I604,1)="S",LEFT('Log table'!I604,1)="M"), ".docx", ".xlsx")))</f>
        <v>s_15.b.1_OECD_2021.03.11.docx</v>
      </c>
      <c r="S604" s="20" t="str">
        <f t="shared" si="51"/>
        <v>Yasmin Ahmad</v>
      </c>
      <c r="T604" s="20" t="str">
        <f t="shared" si="52"/>
        <v>OECD</v>
      </c>
      <c r="V604" s="16">
        <f t="shared" si="50"/>
        <v>429</v>
      </c>
      <c r="AE604" s="16" t="str">
        <f t="shared" si="48"/>
        <v>15.a.1/15.b.1 (a) Official development assistance on conservation and sustainable use of biodiversity; and (b) revenue generated and finance mobilized from biodiversity-relevant economic instruments | Submitted by: Yasmin Ahmad, OECD (Yasmin.AHMAD@oecd.org)
Note: storyline for (a) has no chart in word file; chart storyline for (b) will be submitted on or around week of 22 March: (a) submitted by Yasmin, (b) submitted by Katia</v>
      </c>
    </row>
    <row r="605" spans="1:31" hidden="1" x14ac:dyDescent="0.45">
      <c r="A605" s="17"/>
      <c r="B605" s="17" t="str">
        <f t="shared" si="49"/>
        <v>15.b.1Chart</v>
      </c>
      <c r="C605" s="14" t="s">
        <v>202</v>
      </c>
      <c r="D605" s="14">
        <v>15</v>
      </c>
      <c r="E605" s="14" t="s">
        <v>1266</v>
      </c>
      <c r="F605" s="19" t="s">
        <v>817</v>
      </c>
      <c r="G605" s="104" t="s">
        <v>493</v>
      </c>
      <c r="H605" s="104" t="s">
        <v>68</v>
      </c>
      <c r="I605" s="105" t="s">
        <v>785</v>
      </c>
      <c r="J605" s="106"/>
      <c r="K605" s="107"/>
      <c r="L605" s="105"/>
      <c r="M605" s="108" t="s">
        <v>1267</v>
      </c>
      <c r="N605" s="109"/>
      <c r="O605" s="109"/>
      <c r="P605" s="121"/>
      <c r="Q605" s="121"/>
      <c r="R605" s="20" t="str">
        <f>IF(ISBLANK(K605), "", CONCATENATE(LOWER(LEFT('Log table'!I605,1)),"_",C605,"_",T605,"_", TEXT(K605,"yyyy"),".",TEXT(K605,"mm"),".",TEXT(K605,"dd"),IF(OR(LEFT('Log table'!I605,1)="S",LEFT('Log table'!I605,1)="M"), ".docx", ".xlsx")))</f>
        <v/>
      </c>
      <c r="S605" s="20" t="str">
        <f t="shared" si="51"/>
        <v/>
      </c>
      <c r="T605" s="20" t="str">
        <f t="shared" si="52"/>
        <v/>
      </c>
      <c r="V605" s="16">
        <f t="shared" si="50"/>
        <v>370</v>
      </c>
      <c r="AE605" s="16" t="str">
        <f t="shared" si="48"/>
        <v>15.a.1/15.b.1 (a) Official development assistance on conservation and sustainable use of biodiversity; and (b) revenue generated and finance mobilized from biodiversity-relevant economic instruments
Note: storyline for (a) has no chart in word file; chart storyline for (b) will be submitted on or around week of 22 March: (a) submitted by Yasmin, (b) submitted by Katia</v>
      </c>
    </row>
    <row r="606" spans="1:31" hidden="1" x14ac:dyDescent="0.45">
      <c r="A606" s="17"/>
      <c r="B606" s="17" t="str">
        <f t="shared" si="49"/>
        <v>15.b.1Data</v>
      </c>
      <c r="C606" s="14" t="s">
        <v>202</v>
      </c>
      <c r="D606" s="14">
        <v>15</v>
      </c>
      <c r="E606" s="14" t="s">
        <v>1266</v>
      </c>
      <c r="F606" s="19" t="s">
        <v>817</v>
      </c>
      <c r="G606" s="104" t="s">
        <v>493</v>
      </c>
      <c r="H606" s="104" t="s">
        <v>68</v>
      </c>
      <c r="I606" s="105" t="s">
        <v>786</v>
      </c>
      <c r="J606" s="106"/>
      <c r="K606" s="107"/>
      <c r="L606" s="105"/>
      <c r="M606" s="112" t="s">
        <v>3405</v>
      </c>
      <c r="N606" s="113"/>
      <c r="O606" s="109"/>
      <c r="P606" s="122"/>
      <c r="Q606" s="121"/>
      <c r="R606" s="20" t="str">
        <f>IF(ISBLANK(K606), "", CONCATENATE(LOWER(LEFT('Log table'!I606,1)),"_",C606,"_",T606,"_", TEXT(K606,"yyyy"),".",TEXT(K606,"mm"),".",TEXT(K606,"dd"),IF(OR(LEFT('Log table'!I606,1)="S",LEFT('Log table'!I606,1)="M"), ".docx", ".xlsx")))</f>
        <v/>
      </c>
      <c r="S606" s="20" t="str">
        <f t="shared" si="51"/>
        <v/>
      </c>
      <c r="T606" s="20" t="str">
        <f t="shared" si="52"/>
        <v/>
      </c>
      <c r="V606" s="16">
        <f t="shared" si="50"/>
        <v>254</v>
      </c>
      <c r="AE606" s="16" t="str">
        <f t="shared" si="48"/>
        <v>15.a.1/15.b.1 (a) Official development assistance on conservation and sustainable use of biodiversity; and (b) revenue generated and finance mobilized from biodiversity-relevant economic instruments
Note: Late: For all the block: To be submitted in April</v>
      </c>
    </row>
    <row r="607" spans="1:31" hidden="1" x14ac:dyDescent="0.45">
      <c r="A607" s="17"/>
      <c r="B607" s="17" t="str">
        <f t="shared" ref="B607:B609" si="55">C607&amp;I607</f>
        <v>15.b.1Storyline</v>
      </c>
      <c r="C607" s="14" t="s">
        <v>202</v>
      </c>
      <c r="D607" s="14">
        <v>15</v>
      </c>
      <c r="E607" s="14" t="s">
        <v>1266</v>
      </c>
      <c r="F607" s="19" t="s">
        <v>817</v>
      </c>
      <c r="G607" s="104" t="s">
        <v>493</v>
      </c>
      <c r="H607" s="104" t="s">
        <v>68</v>
      </c>
      <c r="I607" s="105" t="s">
        <v>782</v>
      </c>
      <c r="J607" s="106" t="s">
        <v>1268</v>
      </c>
      <c r="K607" s="107">
        <v>44277</v>
      </c>
      <c r="L607" s="105" t="s">
        <v>204</v>
      </c>
      <c r="M607" s="108" t="s">
        <v>3387</v>
      </c>
      <c r="N607" s="109"/>
      <c r="O607" s="109"/>
      <c r="P607" s="121"/>
      <c r="Q607" s="121"/>
      <c r="R607" s="20" t="s">
        <v>3385</v>
      </c>
      <c r="S607" s="20" t="str">
        <f t="shared" si="51"/>
        <v>Katia Karousakis</v>
      </c>
      <c r="T607" s="20" t="str">
        <f t="shared" si="52"/>
        <v>OECD</v>
      </c>
      <c r="V607" s="16">
        <f t="shared" ref="V607:V609" si="56">LEN(AE607)</f>
        <v>449</v>
      </c>
      <c r="AE607" s="16" t="str">
        <f t="shared" si="48"/>
        <v>15.a.1/15.b.1 (a) Official development assistance on conservation and sustainable use of biodiversity; and (b) revenue generated and finance mobilized from biodiversity-relevant economic instruments | Submitted by: Katia Karousakis, OECD (Katia.Karousakis@oecd.org)
Note: added 3/22 -storyline for (a) has no chart in word file; chart storyline for (b) will be submitted on or around week of 22 March: (a) submitted by Yasmin, (b) submitted by Katia</v>
      </c>
    </row>
    <row r="608" spans="1:31" hidden="1" x14ac:dyDescent="0.45">
      <c r="A608" s="17"/>
      <c r="B608" s="17" t="str">
        <f t="shared" si="55"/>
        <v>15.b.1Chart</v>
      </c>
      <c r="C608" s="14" t="s">
        <v>202</v>
      </c>
      <c r="D608" s="14">
        <v>15</v>
      </c>
      <c r="E608" s="14" t="s">
        <v>1266</v>
      </c>
      <c r="F608" s="19" t="s">
        <v>817</v>
      </c>
      <c r="G608" s="104" t="s">
        <v>493</v>
      </c>
      <c r="H608" s="104" t="s">
        <v>68</v>
      </c>
      <c r="I608" s="105" t="s">
        <v>785</v>
      </c>
      <c r="J608" s="106" t="s">
        <v>1268</v>
      </c>
      <c r="K608" s="107">
        <v>44277</v>
      </c>
      <c r="L608" s="105" t="s">
        <v>204</v>
      </c>
      <c r="M608" s="108" t="s">
        <v>3387</v>
      </c>
      <c r="N608" s="109"/>
      <c r="O608" s="109"/>
      <c r="P608" s="121"/>
      <c r="Q608" s="121"/>
      <c r="R608" s="20" t="s">
        <v>3386</v>
      </c>
      <c r="S608" s="20" t="str">
        <f t="shared" si="51"/>
        <v>Katia Karousakis</v>
      </c>
      <c r="T608" s="20" t="str">
        <f t="shared" si="52"/>
        <v>OECD</v>
      </c>
      <c r="V608" s="16">
        <f t="shared" si="56"/>
        <v>449</v>
      </c>
      <c r="AE608" s="16" t="str">
        <f t="shared" si="48"/>
        <v>15.a.1/15.b.1 (a) Official development assistance on conservation and sustainable use of biodiversity; and (b) revenue generated and finance mobilized from biodiversity-relevant economic instruments | Submitted by: Katia Karousakis, OECD (Katia.Karousakis@oecd.org)
Note: added 3/22 -storyline for (a) has no chart in word file; chart storyline for (b) will be submitted on or around week of 22 March: (a) submitted by Yasmin, (b) submitted by Katia</v>
      </c>
    </row>
    <row r="609" spans="1:31" hidden="1" x14ac:dyDescent="0.45">
      <c r="A609" s="17"/>
      <c r="B609" s="17" t="str">
        <f t="shared" si="55"/>
        <v>15.b.1Data</v>
      </c>
      <c r="C609" s="14" t="s">
        <v>202</v>
      </c>
      <c r="D609" s="14">
        <v>15</v>
      </c>
      <c r="E609" s="14" t="s">
        <v>1266</v>
      </c>
      <c r="F609" s="19" t="s">
        <v>817</v>
      </c>
      <c r="G609" s="104" t="s">
        <v>493</v>
      </c>
      <c r="H609" s="104" t="s">
        <v>68</v>
      </c>
      <c r="I609" s="105" t="s">
        <v>786</v>
      </c>
      <c r="J609" s="106"/>
      <c r="K609" s="107"/>
      <c r="L609" s="105"/>
      <c r="M609" s="112" t="s">
        <v>3405</v>
      </c>
      <c r="N609" s="113"/>
      <c r="O609" s="109"/>
      <c r="P609" s="122"/>
      <c r="Q609" s="121"/>
      <c r="R609" s="20" t="str">
        <f>IF(ISBLANK(K609), "", CONCATENATE(LOWER(LEFT('Log table'!I609,1)),"_",C609,"_",T609,"_", TEXT(K609,"yyyy"),".",TEXT(K609,"mm"),".",TEXT(K609,"dd"),IF(OR(LEFT('Log table'!I609,1)="S",LEFT('Log table'!I609,1)="M"), ".docx", ".xlsx")))</f>
        <v/>
      </c>
      <c r="S609" s="20" t="str">
        <f t="shared" si="51"/>
        <v/>
      </c>
      <c r="T609" s="20" t="str">
        <f t="shared" si="52"/>
        <v/>
      </c>
      <c r="V609" s="16">
        <f t="shared" si="56"/>
        <v>254</v>
      </c>
      <c r="AE609" s="16" t="str">
        <f t="shared" si="48"/>
        <v>15.a.1/15.b.1 (a) Official development assistance on conservation and sustainable use of biodiversity; and (b) revenue generated and finance mobilized from biodiversity-relevant economic instruments
Note: Late: For all the block: To be submitted in April</v>
      </c>
    </row>
    <row r="610" spans="1:31" hidden="1" x14ac:dyDescent="0.45">
      <c r="A610" s="17"/>
      <c r="B610" s="17" t="str">
        <f t="shared" si="49"/>
        <v>15.c.1Storyline</v>
      </c>
      <c r="C610" s="14" t="s">
        <v>504</v>
      </c>
      <c r="D610" s="14">
        <v>15</v>
      </c>
      <c r="E610" s="14" t="s">
        <v>1259</v>
      </c>
      <c r="F610" s="19" t="s">
        <v>17</v>
      </c>
      <c r="G610" s="104" t="s">
        <v>1260</v>
      </c>
      <c r="H610" s="104" t="s">
        <v>814</v>
      </c>
      <c r="I610" s="105" t="s">
        <v>782</v>
      </c>
      <c r="J610" s="106" t="s">
        <v>3194</v>
      </c>
      <c r="K610" s="107">
        <v>44278</v>
      </c>
      <c r="L610" s="105" t="s">
        <v>3399</v>
      </c>
      <c r="M610" s="108" t="s">
        <v>3397</v>
      </c>
      <c r="N610" s="109"/>
      <c r="O610" s="109"/>
      <c r="P610" s="121"/>
      <c r="Q610" s="121"/>
      <c r="R610" s="20" t="str">
        <f>IF(ISBLANK(K610), "", CONCATENATE(LOWER(LEFT('Log table'!I610,1)),"_",C610,"_",T610,"_", TEXT(K610,"yyyy"),".",TEXT(K610,"mm"),".",TEXT(K610,"dd"),IF(OR(LEFT('Log table'!I610,1)="S",LEFT('Log table'!I610,1)="M"), ".docx", ".xlsx")))</f>
        <v>s_15.c.1_UNODC_2021.03.23.docx</v>
      </c>
      <c r="S610" s="20" t="str">
        <f t="shared" si="51"/>
        <v>Francesca Rosa</v>
      </c>
      <c r="T610" s="20" t="str">
        <f t="shared" si="52"/>
        <v>UNODC</v>
      </c>
      <c r="V610" s="16">
        <f t="shared" si="50"/>
        <v>163</v>
      </c>
      <c r="AE610" s="16" t="str">
        <f t="shared" si="48"/>
        <v>15.7.1/15.c.1 Proportion of traded wildlife that was poached or illicitly trafficked | Submitted by: Francesca Rosa, UNODC (francesca.rosa@un.org)
Note: added 3/23</v>
      </c>
    </row>
    <row r="611" spans="1:31" hidden="1" x14ac:dyDescent="0.45">
      <c r="A611" s="17"/>
      <c r="B611" s="17" t="str">
        <f t="shared" si="49"/>
        <v>15.c.1Chart</v>
      </c>
      <c r="C611" s="14" t="s">
        <v>504</v>
      </c>
      <c r="D611" s="14">
        <v>15</v>
      </c>
      <c r="E611" s="14" t="s">
        <v>1259</v>
      </c>
      <c r="F611" s="19" t="s">
        <v>17</v>
      </c>
      <c r="G611" s="104" t="s">
        <v>1260</v>
      </c>
      <c r="H611" s="104" t="s">
        <v>814</v>
      </c>
      <c r="I611" s="105" t="s">
        <v>785</v>
      </c>
      <c r="J611" s="106" t="s">
        <v>3194</v>
      </c>
      <c r="K611" s="107">
        <v>44278</v>
      </c>
      <c r="L611" s="105" t="s">
        <v>3399</v>
      </c>
      <c r="M611" s="108" t="s">
        <v>3397</v>
      </c>
      <c r="N611" s="109"/>
      <c r="O611" s="109"/>
      <c r="P611" s="121"/>
      <c r="Q611" s="121"/>
      <c r="R611" s="20" t="str">
        <f>IF(ISBLANK(K611), "", CONCATENATE(LOWER(LEFT('Log table'!I611,1)),"_",C611,"_",T611,"_", TEXT(K611,"yyyy"),".",TEXT(K611,"mm"),".",TEXT(K611,"dd"),IF(OR(LEFT('Log table'!I611,1)="S",LEFT('Log table'!I611,1)="M"), ".docx", ".xlsx")))</f>
        <v>c_15.c.1_UNODC_2021.03.23.xlsx</v>
      </c>
      <c r="S611" s="20" t="str">
        <f t="shared" si="51"/>
        <v>Francesca Rosa</v>
      </c>
      <c r="T611" s="20" t="str">
        <f t="shared" si="52"/>
        <v>UNODC</v>
      </c>
      <c r="V611" s="16">
        <f t="shared" si="50"/>
        <v>163</v>
      </c>
      <c r="AE611" s="16" t="str">
        <f t="shared" si="48"/>
        <v>15.7.1/15.c.1 Proportion of traded wildlife that was poached or illicitly trafficked | Submitted by: Francesca Rosa, UNODC (francesca.rosa@un.org)
Note: added 3/23</v>
      </c>
    </row>
    <row r="612" spans="1:31" hidden="1" x14ac:dyDescent="0.45">
      <c r="A612" s="17"/>
      <c r="B612" s="17" t="str">
        <f t="shared" si="49"/>
        <v>15.c.1Data</v>
      </c>
      <c r="C612" s="14" t="s">
        <v>504</v>
      </c>
      <c r="D612" s="14">
        <v>15</v>
      </c>
      <c r="E612" s="14" t="s">
        <v>1259</v>
      </c>
      <c r="F612" s="19" t="s">
        <v>17</v>
      </c>
      <c r="G612" s="104" t="s">
        <v>1260</v>
      </c>
      <c r="H612" s="104" t="s">
        <v>814</v>
      </c>
      <c r="I612" s="105" t="s">
        <v>786</v>
      </c>
      <c r="J612" s="106"/>
      <c r="K612" s="107"/>
      <c r="L612" s="105"/>
      <c r="M612" s="108" t="s">
        <v>3434</v>
      </c>
      <c r="N612" s="109"/>
      <c r="O612" s="109"/>
      <c r="P612" s="121"/>
      <c r="Q612" s="121"/>
      <c r="R612" s="20" t="str">
        <f>IF(ISBLANK(K612), "", CONCATENATE(LOWER(LEFT('Log table'!I612,1)),"_",C612,"_",T612,"_", TEXT(K612,"yyyy"),".",TEXT(K612,"mm"),".",TEXT(K612,"dd"),IF(OR(LEFT('Log table'!I612,1)="S",LEFT('Log table'!I612,1)="M"), ".docx", ".xlsx")))</f>
        <v/>
      </c>
      <c r="S612" s="20" t="str">
        <f t="shared" si="51"/>
        <v/>
      </c>
      <c r="T612" s="20" t="str">
        <f t="shared" si="52"/>
        <v/>
      </c>
      <c r="V612" s="16">
        <f t="shared" si="50"/>
        <v>113</v>
      </c>
      <c r="AE612" s="16" t="str">
        <f t="shared" si="48"/>
        <v>15.7.1/15.c.1 Proportion of traded wildlife that was poached or illicitly trafficked
Note: no data yet as of 3/25</v>
      </c>
    </row>
    <row r="613" spans="1:31" hidden="1" x14ac:dyDescent="0.45">
      <c r="A613" s="17"/>
      <c r="B613" s="17" t="str">
        <f t="shared" si="49"/>
        <v>16.1.1Storyline</v>
      </c>
      <c r="C613" s="14" t="s">
        <v>206</v>
      </c>
      <c r="D613" s="14">
        <v>16</v>
      </c>
      <c r="E613" s="14" t="s">
        <v>1269</v>
      </c>
      <c r="F613" s="19" t="s">
        <v>9</v>
      </c>
      <c r="G613" s="104" t="s">
        <v>1270</v>
      </c>
      <c r="H613" s="104" t="s">
        <v>1271</v>
      </c>
      <c r="I613" s="105" t="s">
        <v>782</v>
      </c>
      <c r="J613" s="106" t="s">
        <v>3194</v>
      </c>
      <c r="K613" s="107">
        <v>44278</v>
      </c>
      <c r="L613" s="105" t="s">
        <v>511</v>
      </c>
      <c r="M613" s="108" t="s">
        <v>3397</v>
      </c>
      <c r="N613" s="109"/>
      <c r="O613" s="109"/>
      <c r="P613" s="121"/>
      <c r="Q613" s="121"/>
      <c r="R613" s="20" t="str">
        <f>IF(ISBLANK(K613), "", CONCATENATE(LOWER(LEFT('Log table'!I613,1)),"_",C613,"_",T613,"_", TEXT(K613,"yyyy"),".",TEXT(K613,"mm"),".",TEXT(K613,"dd"),IF(OR(LEFT('Log table'!I613,1)="S",LEFT('Log table'!I613,1)="M"), ".docx", ".xlsx")))</f>
        <v>s_16.1.1_UNODC_2021.03.23.docx</v>
      </c>
      <c r="S613" s="20" t="str">
        <f t="shared" si="51"/>
        <v>Francesca Rosa</v>
      </c>
      <c r="T613" s="20" t="str">
        <f t="shared" si="52"/>
        <v>UNODC</v>
      </c>
      <c r="V613" s="16">
        <f t="shared" si="50"/>
        <v>166</v>
      </c>
      <c r="AE613" s="16" t="str">
        <f t="shared" si="48"/>
        <v>16.1.1 Number of victims of intentional homicide per 100,000 population, by sex and age | Submitted by: Francesca Rosa, UNODC (francesca.rosa@un.org)
Note: added 3/23</v>
      </c>
    </row>
    <row r="614" spans="1:31" hidden="1" x14ac:dyDescent="0.45">
      <c r="A614" s="17"/>
      <c r="B614" s="17" t="str">
        <f t="shared" si="49"/>
        <v>16.1.1Chart</v>
      </c>
      <c r="C614" s="14" t="s">
        <v>206</v>
      </c>
      <c r="D614" s="14">
        <v>16</v>
      </c>
      <c r="E614" s="14" t="s">
        <v>1269</v>
      </c>
      <c r="F614" s="19" t="s">
        <v>9</v>
      </c>
      <c r="G614" s="104" t="s">
        <v>1270</v>
      </c>
      <c r="H614" s="104" t="s">
        <v>1271</v>
      </c>
      <c r="I614" s="105" t="s">
        <v>785</v>
      </c>
      <c r="J614" s="106" t="s">
        <v>3194</v>
      </c>
      <c r="K614" s="107">
        <v>44278</v>
      </c>
      <c r="L614" s="105" t="s">
        <v>511</v>
      </c>
      <c r="M614" s="108" t="s">
        <v>3397</v>
      </c>
      <c r="N614" s="109"/>
      <c r="O614" s="109"/>
      <c r="P614" s="121"/>
      <c r="Q614" s="121"/>
      <c r="R614" s="20" t="str">
        <f>IF(ISBLANK(K614), "", CONCATENATE(LOWER(LEFT('Log table'!I614,1)),"_",C614,"_",T614,"_", TEXT(K614,"yyyy"),".",TEXT(K614,"mm"),".",TEXT(K614,"dd"),IF(OR(LEFT('Log table'!I614,1)="S",LEFT('Log table'!I614,1)="M"), ".docx", ".xlsx")))</f>
        <v>c_16.1.1_UNODC_2021.03.23.xlsx</v>
      </c>
      <c r="S614" s="20" t="str">
        <f t="shared" si="51"/>
        <v>Francesca Rosa</v>
      </c>
      <c r="T614" s="20" t="str">
        <f t="shared" si="52"/>
        <v>UNODC</v>
      </c>
      <c r="V614" s="16">
        <f t="shared" si="50"/>
        <v>166</v>
      </c>
      <c r="AE614" s="16" t="str">
        <f t="shared" si="48"/>
        <v>16.1.1 Number of victims of intentional homicide per 100,000 population, by sex and age | Submitted by: Francesca Rosa, UNODC (francesca.rosa@un.org)
Note: added 3/23</v>
      </c>
    </row>
    <row r="615" spans="1:31" hidden="1" x14ac:dyDescent="0.45">
      <c r="A615" s="17"/>
      <c r="B615" s="17" t="str">
        <f t="shared" si="49"/>
        <v>16.1.1Data</v>
      </c>
      <c r="C615" s="14" t="s">
        <v>206</v>
      </c>
      <c r="D615" s="14">
        <v>16</v>
      </c>
      <c r="E615" s="14" t="s">
        <v>1269</v>
      </c>
      <c r="F615" s="19" t="s">
        <v>9</v>
      </c>
      <c r="G615" s="104" t="s">
        <v>1270</v>
      </c>
      <c r="H615" s="104" t="s">
        <v>1271</v>
      </c>
      <c r="I615" s="105" t="s">
        <v>786</v>
      </c>
      <c r="J615" s="106"/>
      <c r="K615" s="107"/>
      <c r="L615" s="105"/>
      <c r="M615" s="108" t="s">
        <v>3428</v>
      </c>
      <c r="N615" s="109"/>
      <c r="O615" s="109"/>
      <c r="P615" s="121"/>
      <c r="Q615" s="121"/>
      <c r="R615" s="20" t="str">
        <f>IF(ISBLANK(K615), "", CONCATENATE(LOWER(LEFT('Log table'!I615,1)),"_",C615,"_",T615,"_", TEXT(K615,"yyyy"),".",TEXT(K615,"mm"),".",TEXT(K615,"dd"),IF(OR(LEFT('Log table'!I615,1)="S",LEFT('Log table'!I615,1)="M"), ".docx", ".xlsx")))</f>
        <v/>
      </c>
      <c r="S615" s="20" t="str">
        <f t="shared" si="51"/>
        <v/>
      </c>
      <c r="T615" s="20" t="str">
        <f t="shared" si="52"/>
        <v/>
      </c>
      <c r="V615" s="16">
        <f t="shared" si="50"/>
        <v>149</v>
      </c>
      <c r="AE615" s="16" t="str">
        <f t="shared" si="48"/>
        <v>16.1.1 Number of victims of intentional homicide per 100,000 population, by sex and age
Note: Harumi: Late: by March 15 (no data received as of 3/25)</v>
      </c>
    </row>
    <row r="616" spans="1:31" hidden="1" x14ac:dyDescent="0.45">
      <c r="A616" s="17"/>
      <c r="B616" s="17" t="str">
        <f t="shared" si="49"/>
        <v>16.1.2Storyline</v>
      </c>
      <c r="C616" s="14" t="s">
        <v>518</v>
      </c>
      <c r="D616" s="14">
        <v>16</v>
      </c>
      <c r="E616" s="14" t="s">
        <v>1272</v>
      </c>
      <c r="F616" s="19" t="s">
        <v>17</v>
      </c>
      <c r="G616" s="104" t="s">
        <v>966</v>
      </c>
      <c r="H616" s="104" t="s">
        <v>1273</v>
      </c>
      <c r="I616" s="105" t="s">
        <v>782</v>
      </c>
      <c r="J616" s="106" t="s">
        <v>1130</v>
      </c>
      <c r="K616" s="107">
        <v>44316</v>
      </c>
      <c r="L616" s="105" t="s">
        <v>520</v>
      </c>
      <c r="M616" s="108" t="s">
        <v>1131</v>
      </c>
      <c r="N616" s="109"/>
      <c r="O616" s="109"/>
      <c r="P616" s="121"/>
      <c r="Q616" s="121"/>
      <c r="R616" s="20" t="str">
        <f>IF(ISBLANK(K616), "", CONCATENATE(LOWER(LEFT('Log table'!I616,1)),"_",C616,"_",T616,"_", TEXT(K616,"yyyy"),".",TEXT(K616,"mm"),".",TEXT(K616,"dd"),IF(OR(LEFT('Log table'!I616,1)="S",LEFT('Log table'!I616,1)="M"), ".docx", ".xlsx")))</f>
        <v>s_16.1.2_OHCHR_2021.04.30.docx</v>
      </c>
      <c r="S616" s="20" t="str">
        <f t="shared" si="51"/>
        <v>Grace Sanico Steffan</v>
      </c>
      <c r="T616" s="20" t="str">
        <f t="shared" si="52"/>
        <v>OHCHR</v>
      </c>
      <c r="V616" s="16">
        <f t="shared" si="50"/>
        <v>214</v>
      </c>
      <c r="AE616" s="16" t="str">
        <f t="shared" si="48"/>
        <v>16.1.2 Conflict-related deaths per 100,000 population, by sex, age and cause | Submitted by: Grace Sanico Steffan, OHCHR (gsteffan@ohchr.org)
Note: update of data in storyline by 15 April; no chart in the storyline</v>
      </c>
    </row>
    <row r="617" spans="1:31" hidden="1" x14ac:dyDescent="0.45">
      <c r="A617" s="17"/>
      <c r="B617" s="17" t="str">
        <f t="shared" si="49"/>
        <v>16.1.2Chart</v>
      </c>
      <c r="C617" s="14" t="s">
        <v>518</v>
      </c>
      <c r="D617" s="14">
        <v>16</v>
      </c>
      <c r="E617" s="14" t="s">
        <v>1272</v>
      </c>
      <c r="F617" s="19" t="s">
        <v>17</v>
      </c>
      <c r="G617" s="104" t="s">
        <v>966</v>
      </c>
      <c r="H617" s="104" t="s">
        <v>1273</v>
      </c>
      <c r="I617" s="105" t="s">
        <v>785</v>
      </c>
      <c r="J617" s="106" t="s">
        <v>1130</v>
      </c>
      <c r="K617" s="107">
        <v>44319</v>
      </c>
      <c r="L617" s="105" t="s">
        <v>520</v>
      </c>
      <c r="M617" s="108" t="s">
        <v>1131</v>
      </c>
      <c r="N617" s="109"/>
      <c r="O617" s="109"/>
      <c r="P617" s="121"/>
      <c r="Q617" s="121"/>
      <c r="R617" s="20" t="str">
        <f>IF(ISBLANK(K617), "", CONCATENATE(LOWER(LEFT('Log table'!I617,1)),"_",C617,"_",T617,"_", TEXT(K617,"yyyy"),".",TEXT(K617,"mm"),".",TEXT(K617,"dd"),IF(OR(LEFT('Log table'!I617,1)="S",LEFT('Log table'!I617,1)="M"), ".docx", ".xlsx")))</f>
        <v>c_16.1.2_OHCHR_2021.05.03.xlsx</v>
      </c>
      <c r="S617" s="20" t="str">
        <f t="shared" si="51"/>
        <v>Grace Sanico Steffan</v>
      </c>
      <c r="T617" s="20" t="str">
        <f t="shared" si="52"/>
        <v>OHCHR</v>
      </c>
      <c r="V617" s="16">
        <f t="shared" si="50"/>
        <v>214</v>
      </c>
      <c r="AE617" s="16" t="str">
        <f t="shared" si="48"/>
        <v>16.1.2 Conflict-related deaths per 100,000 population, by sex, age and cause | Submitted by: Grace Sanico Steffan, OHCHR (gsteffan@ohchr.org)
Note: update of data in storyline by 15 April; no chart in the storyline</v>
      </c>
    </row>
    <row r="618" spans="1:31" hidden="1" x14ac:dyDescent="0.45">
      <c r="A618" s="17"/>
      <c r="B618" s="17" t="str">
        <f t="shared" si="49"/>
        <v>16.1.2Data</v>
      </c>
      <c r="C618" s="14" t="s">
        <v>518</v>
      </c>
      <c r="D618" s="14">
        <v>16</v>
      </c>
      <c r="E618" s="14" t="s">
        <v>1272</v>
      </c>
      <c r="F618" s="19" t="s">
        <v>17</v>
      </c>
      <c r="G618" s="104" t="s">
        <v>966</v>
      </c>
      <c r="H618" s="104" t="s">
        <v>1273</v>
      </c>
      <c r="I618" s="105" t="s">
        <v>786</v>
      </c>
      <c r="J618" s="106" t="s">
        <v>1130</v>
      </c>
      <c r="K618" s="107">
        <v>44315</v>
      </c>
      <c r="L618" s="105" t="s">
        <v>520</v>
      </c>
      <c r="M618" s="108" t="s">
        <v>3429</v>
      </c>
      <c r="N618" s="109"/>
      <c r="O618" s="109"/>
      <c r="P618" s="121"/>
      <c r="Q618" s="121"/>
      <c r="R618" s="20" t="str">
        <f>IF(ISBLANK(K618), "", CONCATENATE(LOWER(LEFT('Log table'!I618,1)),"_",C618,"_",T618,"_", TEXT(K618,"yyyy"),".",TEXT(K618,"mm"),".",TEXT(K618,"dd"),IF(OR(LEFT('Log table'!I618,1)="S",LEFT('Log table'!I618,1)="M"), ".docx", ".xlsx")))</f>
        <v>d_16.1.2_OHCHR_2021.04.29.xlsx</v>
      </c>
      <c r="S618" s="20" t="str">
        <f t="shared" si="51"/>
        <v>Grace Sanico Steffan</v>
      </c>
      <c r="T618" s="20" t="str">
        <f t="shared" si="52"/>
        <v>OHCHR</v>
      </c>
      <c r="V618" s="16">
        <f t="shared" si="50"/>
        <v>203</v>
      </c>
      <c r="AE618" s="16" t="str">
        <f t="shared" si="48"/>
        <v>16.1.2 Conflict-related deaths per 100,000 population, by sex, age and cause | Submitted by: Grace Sanico Steffan, OHCHR (gsteffan@ohchr.org)
Note: Late: Data received by 15 April 2021; for all the block</v>
      </c>
    </row>
    <row r="619" spans="1:31" hidden="1" x14ac:dyDescent="0.45">
      <c r="A619" s="17"/>
      <c r="B619" s="17" t="str">
        <f t="shared" si="49"/>
        <v>16.1.3Storyline</v>
      </c>
      <c r="C619" s="14" t="s">
        <v>211</v>
      </c>
      <c r="D619" s="14">
        <v>16</v>
      </c>
      <c r="E619" s="14" t="s">
        <v>1274</v>
      </c>
      <c r="F619" s="19" t="s">
        <v>17</v>
      </c>
      <c r="G619" s="104" t="s">
        <v>1180</v>
      </c>
      <c r="H619" s="104" t="s">
        <v>1275</v>
      </c>
      <c r="I619" s="105" t="s">
        <v>782</v>
      </c>
      <c r="J619" s="106"/>
      <c r="K619" s="107"/>
      <c r="L619" s="105"/>
      <c r="M619" s="108" t="s">
        <v>3511</v>
      </c>
      <c r="N619" s="109"/>
      <c r="O619" s="109"/>
      <c r="P619" s="121"/>
      <c r="Q619" s="121"/>
      <c r="R619" s="20" t="str">
        <f>IF(ISBLANK(K619), "", CONCATENATE(LOWER(LEFT('Log table'!I619,1)),"_",C619,"_",T619,"_", TEXT(K619,"yyyy"),".",TEXT(K619,"mm"),".",TEXT(K619,"dd"),IF(OR(LEFT('Log table'!I619,1)="S",LEFT('Log table'!I619,1)="M"), ".docx", ".xlsx")))</f>
        <v/>
      </c>
      <c r="S619" s="20" t="str">
        <f t="shared" si="51"/>
        <v/>
      </c>
      <c r="T619" s="20" t="str">
        <f t="shared" si="52"/>
        <v/>
      </c>
      <c r="V619" s="16">
        <f t="shared" si="50"/>
        <v>212</v>
      </c>
      <c r="AE619" s="16" t="str">
        <f t="shared" si="48"/>
        <v>16.1.3 Proportion of population subjected to (a) physical violence, (b) psychological violence and (c) sexual violence in the previous 12 months
Note: 29/3: Francesca Rosa: will not submit a storyline (resources)</v>
      </c>
    </row>
    <row r="620" spans="1:31" ht="14.25" hidden="1" customHeight="1" x14ac:dyDescent="0.45">
      <c r="A620" s="17"/>
      <c r="B620" s="17" t="str">
        <f t="shared" si="49"/>
        <v>16.1.3Chart</v>
      </c>
      <c r="C620" s="14" t="s">
        <v>211</v>
      </c>
      <c r="D620" s="14">
        <v>16</v>
      </c>
      <c r="E620" s="14" t="s">
        <v>1274</v>
      </c>
      <c r="F620" s="19" t="s">
        <v>17</v>
      </c>
      <c r="G620" s="104" t="s">
        <v>1180</v>
      </c>
      <c r="H620" s="104" t="s">
        <v>1275</v>
      </c>
      <c r="I620" s="105" t="s">
        <v>785</v>
      </c>
      <c r="J620" s="106"/>
      <c r="K620" s="107"/>
      <c r="L620" s="105"/>
      <c r="M620" s="108" t="s">
        <v>3511</v>
      </c>
      <c r="N620" s="109"/>
      <c r="O620" s="109"/>
      <c r="P620" s="121"/>
      <c r="Q620" s="121"/>
      <c r="R620" s="20" t="str">
        <f>IF(ISBLANK(K620), "", CONCATENATE(LOWER(LEFT('Log table'!I620,1)),"_",C620,"_",T620,"_", TEXT(K620,"yyyy"),".",TEXT(K620,"mm"),".",TEXT(K620,"dd"),IF(OR(LEFT('Log table'!I620,1)="S",LEFT('Log table'!I620,1)="M"), ".docx", ".xlsx")))</f>
        <v/>
      </c>
      <c r="S620" s="20" t="str">
        <f t="shared" si="51"/>
        <v/>
      </c>
      <c r="T620" s="20" t="str">
        <f t="shared" si="52"/>
        <v/>
      </c>
      <c r="V620" s="16">
        <f t="shared" si="50"/>
        <v>212</v>
      </c>
      <c r="AE620" s="16" t="str">
        <f t="shared" si="48"/>
        <v>16.1.3 Proportion of population subjected to (a) physical violence, (b) psychological violence and (c) sexual violence in the previous 12 months
Note: 29/3: Francesca Rosa: will not submit a storyline (resources)</v>
      </c>
    </row>
    <row r="621" spans="1:31" ht="13.5" hidden="1" customHeight="1" x14ac:dyDescent="0.45">
      <c r="A621" s="17"/>
      <c r="B621" s="17" t="str">
        <f t="shared" si="49"/>
        <v>16.1.3Data</v>
      </c>
      <c r="C621" s="14" t="s">
        <v>211</v>
      </c>
      <c r="D621" s="14">
        <v>16</v>
      </c>
      <c r="E621" s="14" t="s">
        <v>1274</v>
      </c>
      <c r="F621" s="19" t="s">
        <v>17</v>
      </c>
      <c r="G621" s="104" t="s">
        <v>1180</v>
      </c>
      <c r="H621" s="104" t="s">
        <v>1275</v>
      </c>
      <c r="I621" s="105" t="s">
        <v>786</v>
      </c>
      <c r="J621" s="106"/>
      <c r="K621" s="107"/>
      <c r="L621" s="105"/>
      <c r="M621" s="108" t="s">
        <v>3430</v>
      </c>
      <c r="N621" s="109"/>
      <c r="O621" s="109"/>
      <c r="P621" s="121"/>
      <c r="Q621" s="121"/>
      <c r="R621" s="20" t="str">
        <f>IF(ISBLANK(K621), "", CONCATENATE(LOWER(LEFT('Log table'!I621,1)),"_",C621,"_",T621,"_", TEXT(K621,"yyyy"),".",TEXT(K621,"mm"),".",TEXT(K621,"dd"),IF(OR(LEFT('Log table'!I621,1)="S",LEFT('Log table'!I621,1)="M"), ".docx", ".xlsx")))</f>
        <v/>
      </c>
      <c r="S621" s="20" t="str">
        <f t="shared" si="51"/>
        <v/>
      </c>
      <c r="T621" s="20" t="str">
        <f t="shared" si="52"/>
        <v/>
      </c>
      <c r="V621" s="16">
        <f t="shared" si="50"/>
        <v>182</v>
      </c>
      <c r="AE621" s="16" t="str">
        <f t="shared" si="48"/>
        <v>16.1.3 Proportion of population subjected to (a) physical violence, (b) psychological violence and (c) sexual violence in the previous 12 months
Note: no data received yet as of 3/25</v>
      </c>
    </row>
    <row r="622" spans="1:31" ht="15.75" hidden="1" customHeight="1" x14ac:dyDescent="0.45">
      <c r="A622" s="17"/>
      <c r="B622" s="17" t="str">
        <f t="shared" si="49"/>
        <v>16.1.4Storyline</v>
      </c>
      <c r="C622" s="14" t="s">
        <v>216</v>
      </c>
      <c r="D622" s="14">
        <v>16</v>
      </c>
      <c r="E622" s="14" t="s">
        <v>1276</v>
      </c>
      <c r="F622" s="19" t="s">
        <v>17</v>
      </c>
      <c r="G622" s="104" t="s">
        <v>1180</v>
      </c>
      <c r="H622" s="104" t="s">
        <v>68</v>
      </c>
      <c r="I622" s="105" t="s">
        <v>782</v>
      </c>
      <c r="J622" s="106"/>
      <c r="K622" s="107"/>
      <c r="L622" s="105"/>
      <c r="M622" s="108" t="s">
        <v>3511</v>
      </c>
      <c r="N622" s="109"/>
      <c r="O622" s="109"/>
      <c r="P622" s="121"/>
      <c r="Q622" s="121"/>
      <c r="R622" s="20" t="str">
        <f>IF(ISBLANK(K622), "", CONCATENATE(LOWER(LEFT('Log table'!I622,1)),"_",C622,"_",T622,"_", TEXT(K622,"yyyy"),".",TEXT(K622,"mm"),".",TEXT(K622,"dd"),IF(OR(LEFT('Log table'!I622,1)="S",LEFT('Log table'!I622,1)="M"), ".docx", ".xlsx")))</f>
        <v/>
      </c>
      <c r="S622" s="20" t="str">
        <f t="shared" si="51"/>
        <v/>
      </c>
      <c r="T622" s="20" t="str">
        <f t="shared" si="52"/>
        <v/>
      </c>
      <c r="V622" s="16">
        <f t="shared" si="50"/>
        <v>154</v>
      </c>
      <c r="AE622" s="16" t="str">
        <f t="shared" si="48"/>
        <v>16.1.4 Proportion of population that feel safe walking alone around the area they live
Note: 29/3: Francesca Rosa: will not submit a storyline (resources)</v>
      </c>
    </row>
    <row r="623" spans="1:31" ht="14.25" hidden="1" customHeight="1" x14ac:dyDescent="0.45">
      <c r="A623" s="17"/>
      <c r="B623" s="17" t="str">
        <f t="shared" si="49"/>
        <v>16.1.4Chart</v>
      </c>
      <c r="C623" s="14" t="s">
        <v>216</v>
      </c>
      <c r="D623" s="14">
        <v>16</v>
      </c>
      <c r="E623" s="14" t="s">
        <v>1276</v>
      </c>
      <c r="F623" s="19" t="s">
        <v>17</v>
      </c>
      <c r="G623" s="104" t="s">
        <v>1180</v>
      </c>
      <c r="H623" s="104" t="s">
        <v>68</v>
      </c>
      <c r="I623" s="105" t="s">
        <v>785</v>
      </c>
      <c r="J623" s="106"/>
      <c r="K623" s="107"/>
      <c r="L623" s="105"/>
      <c r="M623" s="108" t="s">
        <v>3511</v>
      </c>
      <c r="N623" s="109"/>
      <c r="O623" s="109"/>
      <c r="P623" s="121"/>
      <c r="Q623" s="121"/>
      <c r="R623" s="20" t="str">
        <f>IF(ISBLANK(K623), "", CONCATENATE(LOWER(LEFT('Log table'!I623,1)),"_",C623,"_",T623,"_", TEXT(K623,"yyyy"),".",TEXT(K623,"mm"),".",TEXT(K623,"dd"),IF(OR(LEFT('Log table'!I623,1)="S",LEFT('Log table'!I623,1)="M"), ".docx", ".xlsx")))</f>
        <v/>
      </c>
      <c r="S623" s="20" t="str">
        <f t="shared" si="51"/>
        <v/>
      </c>
      <c r="T623" s="20" t="str">
        <f t="shared" si="52"/>
        <v/>
      </c>
      <c r="V623" s="16">
        <f t="shared" si="50"/>
        <v>154</v>
      </c>
      <c r="AE623" s="16" t="str">
        <f t="shared" si="48"/>
        <v>16.1.4 Proportion of population that feel safe walking alone around the area they live
Note: 29/3: Francesca Rosa: will not submit a storyline (resources)</v>
      </c>
    </row>
    <row r="624" spans="1:31" hidden="1" x14ac:dyDescent="0.45">
      <c r="A624" s="17"/>
      <c r="B624" s="17" t="str">
        <f t="shared" si="49"/>
        <v>16.1.4Data</v>
      </c>
      <c r="C624" s="14" t="s">
        <v>216</v>
      </c>
      <c r="D624" s="14">
        <v>16</v>
      </c>
      <c r="E624" s="14" t="s">
        <v>1276</v>
      </c>
      <c r="F624" s="19" t="s">
        <v>17</v>
      </c>
      <c r="G624" s="104" t="s">
        <v>1180</v>
      </c>
      <c r="H624" s="104" t="s">
        <v>68</v>
      </c>
      <c r="I624" s="105" t="s">
        <v>786</v>
      </c>
      <c r="J624" s="106"/>
      <c r="K624" s="107"/>
      <c r="L624" s="105"/>
      <c r="M624" s="108" t="s">
        <v>3430</v>
      </c>
      <c r="N624" s="109"/>
      <c r="O624" s="109"/>
      <c r="P624" s="121"/>
      <c r="Q624" s="121"/>
      <c r="R624" s="20" t="str">
        <f>IF(ISBLANK(K624), "", CONCATENATE(LOWER(LEFT('Log table'!I624,1)),"_",C624,"_",T624,"_", TEXT(K624,"yyyy"),".",TEXT(K624,"mm"),".",TEXT(K624,"dd"),IF(OR(LEFT('Log table'!I624,1)="S",LEFT('Log table'!I624,1)="M"), ".docx", ".xlsx")))</f>
        <v/>
      </c>
      <c r="S624" s="20" t="str">
        <f t="shared" si="51"/>
        <v/>
      </c>
      <c r="T624" s="20" t="str">
        <f t="shared" si="52"/>
        <v/>
      </c>
      <c r="V624" s="16">
        <f t="shared" si="50"/>
        <v>124</v>
      </c>
      <c r="AE624" s="16" t="str">
        <f t="shared" ref="AE624:AE687" si="57">E624&amp;IF(ISBLANK(K624), CHAR(10)&amp;"Note: "&amp;IF(ISBLANK(M624), "to follow up", M624), " | Submitted by: "&amp;S624&amp;", "&amp;T624&amp;" ("&amp;J624&amp;")"&amp;IF(ISBLANK(M624),"", CHAR(10)&amp;"Note: "&amp;M624))</f>
        <v>16.1.4 Proportion of population that feel safe walking alone around the area they live
Note: no data received yet as of 3/25</v>
      </c>
    </row>
    <row r="625" spans="1:31" hidden="1" x14ac:dyDescent="0.45">
      <c r="A625" s="17"/>
      <c r="B625" s="17" t="str">
        <f t="shared" si="49"/>
        <v>16.2.1Storyline</v>
      </c>
      <c r="C625" s="14" t="s">
        <v>225</v>
      </c>
      <c r="D625" s="14">
        <v>16</v>
      </c>
      <c r="E625" s="14" t="s">
        <v>1277</v>
      </c>
      <c r="F625" s="19" t="s">
        <v>17</v>
      </c>
      <c r="G625" s="104" t="s">
        <v>792</v>
      </c>
      <c r="H625" s="104" t="s">
        <v>68</v>
      </c>
      <c r="I625" s="105" t="s">
        <v>782</v>
      </c>
      <c r="J625" s="106" t="s">
        <v>936</v>
      </c>
      <c r="K625" s="107">
        <v>44281</v>
      </c>
      <c r="L625" s="105" t="s">
        <v>226</v>
      </c>
      <c r="M625" s="112" t="s">
        <v>3512</v>
      </c>
      <c r="N625" s="113"/>
      <c r="O625" s="109"/>
      <c r="P625" s="122"/>
      <c r="Q625" s="121"/>
      <c r="R625" s="20" t="str">
        <f>IF(ISBLANK(K625), "", CONCATENATE(LOWER(LEFT('Log table'!I625,1)),"_",C625,"_",T625,"_", TEXT(K625,"yyyy"),".",TEXT(K625,"mm"),".",TEXT(K625,"dd"),IF(OR(LEFT('Log table'!I625,1)="S",LEFT('Log table'!I625,1)="M"), ".docx", ".xlsx")))</f>
        <v>s_16.2.1_UNICEF_2021.03.26.docx</v>
      </c>
      <c r="S625" s="20" t="str">
        <f t="shared" si="51"/>
        <v>Claudia Cappa</v>
      </c>
      <c r="T625" s="20" t="str">
        <f t="shared" si="52"/>
        <v>UNICEF</v>
      </c>
      <c r="V625" s="16">
        <f t="shared" si="50"/>
        <v>421</v>
      </c>
      <c r="AE625" s="16" t="str">
        <f t="shared" si="57"/>
        <v>16.2.1 Proportion of children aged 1–17 years who experienced any physical punishment and/or psychological aggression by caregivers in the past month | Submitted by: Claudia Cappa, UNICEF (ccappa@unicef.org)
Note: short-sized storyline only for the SG's report (glossy report and extended online platform requires medium-sized storyline inputs from agencies); Nothing new to report and we do not have COVID specific data.</v>
      </c>
    </row>
    <row r="626" spans="1:31" hidden="1" x14ac:dyDescent="0.45">
      <c r="A626" s="17"/>
      <c r="B626" s="17" t="str">
        <f t="shared" si="49"/>
        <v>16.2.1Chart</v>
      </c>
      <c r="C626" s="14" t="s">
        <v>225</v>
      </c>
      <c r="D626" s="14">
        <v>16</v>
      </c>
      <c r="E626" s="14" t="s">
        <v>1277</v>
      </c>
      <c r="F626" s="19" t="s">
        <v>17</v>
      </c>
      <c r="G626" s="104" t="s">
        <v>792</v>
      </c>
      <c r="H626" s="104" t="s">
        <v>68</v>
      </c>
      <c r="I626" s="105" t="s">
        <v>785</v>
      </c>
      <c r="J626" s="106"/>
      <c r="K626" s="107"/>
      <c r="L626" s="105"/>
      <c r="M626" s="108" t="s">
        <v>3505</v>
      </c>
      <c r="N626" s="109"/>
      <c r="O626" s="109"/>
      <c r="P626" s="121"/>
      <c r="Q626" s="121"/>
      <c r="R626" s="20" t="str">
        <f>IF(ISBLANK(K626), "", CONCATENATE(LOWER(LEFT('Log table'!I626,1)),"_",C626,"_",T626,"_", TEXT(K626,"yyyy"),".",TEXT(K626,"mm"),".",TEXT(K626,"dd"),IF(OR(LEFT('Log table'!I626,1)="S",LEFT('Log table'!I626,1)="M"), ".docx", ".xlsx")))</f>
        <v/>
      </c>
      <c r="S626" s="20" t="str">
        <f t="shared" si="51"/>
        <v/>
      </c>
      <c r="T626" s="20" t="str">
        <f t="shared" si="52"/>
        <v/>
      </c>
      <c r="V626" s="16">
        <f t="shared" si="50"/>
        <v>194</v>
      </c>
      <c r="AE626" s="16" t="str">
        <f t="shared" si="57"/>
        <v>16.2.1 Proportion of children aged 1–17 years who experienced any physical punishment and/or psychological aggression by caregivers in the past month
Note: no chart in the storyline (short only)</v>
      </c>
    </row>
    <row r="627" spans="1:31" hidden="1" x14ac:dyDescent="0.45">
      <c r="A627" s="17"/>
      <c r="B627" s="17" t="str">
        <f t="shared" si="49"/>
        <v>16.2.1Data</v>
      </c>
      <c r="C627" s="14" t="s">
        <v>225</v>
      </c>
      <c r="D627" s="14">
        <v>16</v>
      </c>
      <c r="E627" s="14" t="s">
        <v>1277</v>
      </c>
      <c r="F627" s="19" t="s">
        <v>17</v>
      </c>
      <c r="G627" s="104" t="s">
        <v>792</v>
      </c>
      <c r="H627" s="104" t="s">
        <v>68</v>
      </c>
      <c r="I627" s="105" t="s">
        <v>786</v>
      </c>
      <c r="J627" s="106" t="s">
        <v>936</v>
      </c>
      <c r="K627" s="107">
        <v>44244</v>
      </c>
      <c r="L627" s="105" t="s">
        <v>226</v>
      </c>
      <c r="M627" s="108"/>
      <c r="N627" s="109"/>
      <c r="O627" s="109"/>
      <c r="P627" s="121"/>
      <c r="Q627" s="121"/>
      <c r="R627" s="20" t="str">
        <f>IF(ISBLANK(K627), "", CONCATENATE(LOWER(LEFT('Log table'!I627,1)),"_",C627,"_",T627,"_", TEXT(K627,"yyyy"),".",TEXT(K627,"mm"),".",TEXT(K627,"dd"),IF(OR(LEFT('Log table'!I627,1)="S",LEFT('Log table'!I627,1)="M"), ".docx", ".xlsx")))</f>
        <v>d_16.2.1_UNICEF_2021.02.17.xlsx</v>
      </c>
      <c r="S627" s="20" t="str">
        <f t="shared" si="51"/>
        <v>Claudia Cappa</v>
      </c>
      <c r="T627" s="20" t="str">
        <f t="shared" si="52"/>
        <v>UNICEF</v>
      </c>
      <c r="V627" s="16">
        <f t="shared" si="50"/>
        <v>207</v>
      </c>
      <c r="AE627" s="16" t="str">
        <f t="shared" si="57"/>
        <v>16.2.1 Proportion of children aged 1–17 years who experienced any physical punishment and/or psychological aggression by caregivers in the past month | Submitted by: Claudia Cappa, UNICEF (ccappa@unicef.org)</v>
      </c>
    </row>
    <row r="628" spans="1:31" ht="14.25" hidden="1" customHeight="1" x14ac:dyDescent="0.45">
      <c r="A628" s="17"/>
      <c r="B628" s="17" t="str">
        <f t="shared" si="49"/>
        <v>16.2.2Storyline</v>
      </c>
      <c r="C628" s="14" t="s">
        <v>227</v>
      </c>
      <c r="D628" s="14">
        <v>16</v>
      </c>
      <c r="E628" s="14" t="s">
        <v>1278</v>
      </c>
      <c r="F628" s="19" t="s">
        <v>17</v>
      </c>
      <c r="G628" s="104" t="s">
        <v>1180</v>
      </c>
      <c r="H628" s="104" t="s">
        <v>792</v>
      </c>
      <c r="I628" s="105" t="s">
        <v>782</v>
      </c>
      <c r="J628" s="106" t="s">
        <v>3194</v>
      </c>
      <c r="K628" s="107">
        <v>44284</v>
      </c>
      <c r="L628" s="105" t="s">
        <v>228</v>
      </c>
      <c r="M628" s="118"/>
      <c r="N628" s="109"/>
      <c r="O628" s="109"/>
      <c r="P628" s="121"/>
      <c r="Q628" s="121"/>
      <c r="R628" s="20" t="str">
        <f>IF(ISBLANK(K628), "", CONCATENATE(LOWER(LEFT('Log table'!I628,1)),"_",C628,"_",T628,"_", TEXT(K628,"yyyy"),".",TEXT(K628,"mm"),".",TEXT(K628,"dd"),IF(OR(LEFT('Log table'!I628,1)="S",LEFT('Log table'!I628,1)="M"), ".docx", ".xlsx")))</f>
        <v>s_16.2.2_UNODC_2021.03.29.docx</v>
      </c>
      <c r="S628" s="20" t="str">
        <f t="shared" si="51"/>
        <v>Francesca Rosa</v>
      </c>
      <c r="T628" s="20" t="str">
        <f t="shared" si="52"/>
        <v>UNODC</v>
      </c>
      <c r="V628" s="16">
        <f t="shared" si="50"/>
        <v>168</v>
      </c>
      <c r="AE628" s="16" t="str">
        <f t="shared" si="57"/>
        <v>16.2.2 Number of victims of human trafficking per 100,000 population, by sex, age and form of exploitation | Submitted by: Francesca Rosa, UNODC (francesca.rosa@un.org)</v>
      </c>
    </row>
    <row r="629" spans="1:31" hidden="1" x14ac:dyDescent="0.45">
      <c r="A629" s="17"/>
      <c r="B629" s="17" t="str">
        <f t="shared" si="49"/>
        <v>16.2.2Chart</v>
      </c>
      <c r="C629" s="14" t="s">
        <v>227</v>
      </c>
      <c r="D629" s="14">
        <v>16</v>
      </c>
      <c r="E629" s="14" t="s">
        <v>1278</v>
      </c>
      <c r="F629" s="19" t="s">
        <v>17</v>
      </c>
      <c r="G629" s="104" t="s">
        <v>1180</v>
      </c>
      <c r="H629" s="104" t="s">
        <v>792</v>
      </c>
      <c r="I629" s="105" t="s">
        <v>785</v>
      </c>
      <c r="J629" s="106" t="s">
        <v>3194</v>
      </c>
      <c r="K629" s="107">
        <v>44284</v>
      </c>
      <c r="L629" s="105" t="s">
        <v>228</v>
      </c>
      <c r="M629" s="108"/>
      <c r="N629" s="109"/>
      <c r="O629" s="109"/>
      <c r="P629" s="121"/>
      <c r="Q629" s="121"/>
      <c r="R629" s="20" t="str">
        <f>IF(ISBLANK(K629), "", CONCATENATE(LOWER(LEFT('Log table'!I629,1)),"_",C629,"_",T629,"_", TEXT(K629,"yyyy"),".",TEXT(K629,"mm"),".",TEXT(K629,"dd"),IF(OR(LEFT('Log table'!I629,1)="S",LEFT('Log table'!I629,1)="M"), ".docx", ".xlsx")))</f>
        <v>c_16.2.2_UNODC_2021.03.29.xlsx</v>
      </c>
      <c r="S629" s="20" t="str">
        <f t="shared" si="51"/>
        <v>Francesca Rosa</v>
      </c>
      <c r="T629" s="20" t="str">
        <f t="shared" si="52"/>
        <v>UNODC</v>
      </c>
      <c r="V629" s="16">
        <f t="shared" si="50"/>
        <v>168</v>
      </c>
      <c r="AE629" s="16" t="str">
        <f t="shared" si="57"/>
        <v>16.2.2 Number of victims of human trafficking per 100,000 population, by sex, age and form of exploitation | Submitted by: Francesca Rosa, UNODC (francesca.rosa@un.org)</v>
      </c>
    </row>
    <row r="630" spans="1:31" hidden="1" x14ac:dyDescent="0.45">
      <c r="A630" s="17"/>
      <c r="B630" s="17" t="str">
        <f t="shared" si="49"/>
        <v>16.2.2Data</v>
      </c>
      <c r="C630" s="14" t="s">
        <v>227</v>
      </c>
      <c r="D630" s="14">
        <v>16</v>
      </c>
      <c r="E630" s="14" t="s">
        <v>1278</v>
      </c>
      <c r="F630" s="19" t="s">
        <v>17</v>
      </c>
      <c r="G630" s="104" t="s">
        <v>1180</v>
      </c>
      <c r="H630" s="104" t="s">
        <v>792</v>
      </c>
      <c r="I630" s="105" t="s">
        <v>786</v>
      </c>
      <c r="J630" s="106"/>
      <c r="K630" s="107"/>
      <c r="L630" s="105"/>
      <c r="M630" s="108" t="s">
        <v>3428</v>
      </c>
      <c r="N630" s="109"/>
      <c r="O630" s="109"/>
      <c r="P630" s="121"/>
      <c r="Q630" s="121"/>
      <c r="R630" s="20" t="str">
        <f>IF(ISBLANK(K630), "", CONCATENATE(LOWER(LEFT('Log table'!I630,1)),"_",C630,"_",T630,"_", TEXT(K630,"yyyy"),".",TEXT(K630,"mm"),".",TEXT(K630,"dd"),IF(OR(LEFT('Log table'!I630,1)="S",LEFT('Log table'!I630,1)="M"), ".docx", ".xlsx")))</f>
        <v/>
      </c>
      <c r="S630" s="20" t="str">
        <f t="shared" si="51"/>
        <v/>
      </c>
      <c r="T630" s="20" t="str">
        <f t="shared" si="52"/>
        <v/>
      </c>
      <c r="V630" s="16">
        <f t="shared" si="50"/>
        <v>168</v>
      </c>
      <c r="AE630" s="16" t="str">
        <f t="shared" si="57"/>
        <v>16.2.2 Number of victims of human trafficking per 100,000 population, by sex, age and form of exploitation
Note: Harumi: Late: by March 15 (no data received as of 3/25)</v>
      </c>
    </row>
    <row r="631" spans="1:31" hidden="1" x14ac:dyDescent="0.45">
      <c r="A631" s="17"/>
      <c r="B631" s="17" t="str">
        <f t="shared" si="49"/>
        <v>16.2.3Storyline</v>
      </c>
      <c r="C631" s="14" t="s">
        <v>231</v>
      </c>
      <c r="D631" s="14">
        <v>16</v>
      </c>
      <c r="E631" s="14" t="s">
        <v>1279</v>
      </c>
      <c r="F631" s="19" t="s">
        <v>17</v>
      </c>
      <c r="G631" s="104" t="s">
        <v>792</v>
      </c>
      <c r="H631" s="104" t="s">
        <v>1280</v>
      </c>
      <c r="I631" s="105" t="s">
        <v>782</v>
      </c>
      <c r="J631" s="106" t="s">
        <v>936</v>
      </c>
      <c r="K631" s="107">
        <v>44281</v>
      </c>
      <c r="L631" s="105" t="s">
        <v>233</v>
      </c>
      <c r="M631" s="112" t="s">
        <v>3517</v>
      </c>
      <c r="N631" s="113"/>
      <c r="O631" s="109"/>
      <c r="P631" s="122"/>
      <c r="Q631" s="121"/>
      <c r="R631" s="20" t="str">
        <f>IF(ISBLANK(K631), "", CONCATENATE(LOWER(LEFT('Log table'!I631,1)),"_",C631,"_",T631,"_", TEXT(K631,"yyyy"),".",TEXT(K631,"mm"),".",TEXT(K631,"dd"),IF(OR(LEFT('Log table'!I631,1)="S",LEFT('Log table'!I631,1)="M"), ".docx", ".xlsx")))</f>
        <v>s_16.2.3_UNICEF_2021.03.26.docx</v>
      </c>
      <c r="S631" s="20" t="str">
        <f t="shared" si="51"/>
        <v>Claudia Cappa</v>
      </c>
      <c r="T631" s="20" t="str">
        <f t="shared" si="52"/>
        <v>UNICEF</v>
      </c>
      <c r="V631" s="16">
        <f t="shared" si="50"/>
        <v>331</v>
      </c>
      <c r="AE631" s="16" t="str">
        <f t="shared" si="57"/>
        <v>16.2.3 Proportion of young women and men aged 18–29 years who experienced sexual violence by age 18 | Submitted by: Claudia Cappa, UNICEF (ccappa@unicef.org)
Note: short-sized storyline only for the SG's report (glossy report and extended online platform requires medium-sized storyline inputs from agencies); Nothing new to report</v>
      </c>
    </row>
    <row r="632" spans="1:31" hidden="1" x14ac:dyDescent="0.45">
      <c r="A632" s="17"/>
      <c r="B632" s="17" t="str">
        <f t="shared" si="49"/>
        <v>16.2.3Chart</v>
      </c>
      <c r="C632" s="14" t="s">
        <v>231</v>
      </c>
      <c r="D632" s="14">
        <v>16</v>
      </c>
      <c r="E632" s="14" t="s">
        <v>1279</v>
      </c>
      <c r="F632" s="19" t="s">
        <v>17</v>
      </c>
      <c r="G632" s="104" t="s">
        <v>792</v>
      </c>
      <c r="H632" s="104" t="s">
        <v>1280</v>
      </c>
      <c r="I632" s="105" t="s">
        <v>785</v>
      </c>
      <c r="J632" s="106"/>
      <c r="K632" s="107"/>
      <c r="L632" s="105"/>
      <c r="M632" s="108" t="s">
        <v>3505</v>
      </c>
      <c r="N632" s="109"/>
      <c r="O632" s="109"/>
      <c r="P632" s="121"/>
      <c r="Q632" s="121"/>
      <c r="R632" s="20" t="str">
        <f>IF(ISBLANK(K632), "", CONCATENATE(LOWER(LEFT('Log table'!I632,1)),"_",C632,"_",T632,"_", TEXT(K632,"yyyy"),".",TEXT(K632,"mm"),".",TEXT(K632,"dd"),IF(OR(LEFT('Log table'!I632,1)="S",LEFT('Log table'!I632,1)="M"), ".docx", ".xlsx")))</f>
        <v/>
      </c>
      <c r="S632" s="20" t="str">
        <f t="shared" si="51"/>
        <v/>
      </c>
      <c r="T632" s="20" t="str">
        <f t="shared" si="52"/>
        <v/>
      </c>
      <c r="V632" s="16">
        <f t="shared" si="50"/>
        <v>144</v>
      </c>
      <c r="AE632" s="16" t="str">
        <f t="shared" si="57"/>
        <v>16.2.3 Proportion of young women and men aged 18–29 years who experienced sexual violence by age 18
Note: no chart in the storyline (short only)</v>
      </c>
    </row>
    <row r="633" spans="1:31" hidden="1" x14ac:dyDescent="0.45">
      <c r="A633" s="17"/>
      <c r="B633" s="17" t="str">
        <f t="shared" si="49"/>
        <v>16.2.3Data</v>
      </c>
      <c r="C633" s="14" t="s">
        <v>231</v>
      </c>
      <c r="D633" s="14">
        <v>16</v>
      </c>
      <c r="E633" s="14" t="s">
        <v>1279</v>
      </c>
      <c r="F633" s="19" t="s">
        <v>17</v>
      </c>
      <c r="G633" s="104" t="s">
        <v>792</v>
      </c>
      <c r="H633" s="104" t="s">
        <v>1280</v>
      </c>
      <c r="I633" s="105" t="s">
        <v>786</v>
      </c>
      <c r="J633" s="106" t="s">
        <v>936</v>
      </c>
      <c r="K633" s="107">
        <v>44244</v>
      </c>
      <c r="L633" s="105" t="s">
        <v>233</v>
      </c>
      <c r="M633" s="108"/>
      <c r="N633" s="109"/>
      <c r="O633" s="109"/>
      <c r="P633" s="121"/>
      <c r="Q633" s="121"/>
      <c r="R633" s="20" t="str">
        <f>IF(ISBLANK(K633), "", CONCATENATE(LOWER(LEFT('Log table'!I633,1)),"_",C633,"_",T633,"_", TEXT(K633,"yyyy"),".",TEXT(K633,"mm"),".",TEXT(K633,"dd"),IF(OR(LEFT('Log table'!I633,1)="S",LEFT('Log table'!I633,1)="M"), ".docx", ".xlsx")))</f>
        <v>d_16.2.3_UNICEF_2021.02.17.xlsx</v>
      </c>
      <c r="S633" s="20" t="str">
        <f t="shared" si="51"/>
        <v>Claudia Cappa</v>
      </c>
      <c r="T633" s="20" t="str">
        <f t="shared" si="52"/>
        <v>UNICEF</v>
      </c>
      <c r="V633" s="16">
        <f t="shared" si="50"/>
        <v>157</v>
      </c>
      <c r="AE633" s="16" t="str">
        <f t="shared" si="57"/>
        <v>16.2.3 Proportion of young women and men aged 18–29 years who experienced sexual violence by age 18 | Submitted by: Claudia Cappa, UNICEF (ccappa@unicef.org)</v>
      </c>
    </row>
    <row r="634" spans="1:31" ht="16.899999999999999" hidden="1" customHeight="1" x14ac:dyDescent="0.45">
      <c r="A634" s="17"/>
      <c r="B634" s="17" t="str">
        <f t="shared" si="49"/>
        <v>16.3.1Storyline</v>
      </c>
      <c r="C634" s="14" t="s">
        <v>234</v>
      </c>
      <c r="D634" s="14">
        <v>16</v>
      </c>
      <c r="E634" s="14" t="s">
        <v>1281</v>
      </c>
      <c r="F634" s="19" t="s">
        <v>17</v>
      </c>
      <c r="G634" s="104" t="s">
        <v>1180</v>
      </c>
      <c r="H634" s="104" t="s">
        <v>68</v>
      </c>
      <c r="I634" s="105" t="s">
        <v>782</v>
      </c>
      <c r="J634" s="106"/>
      <c r="K634" s="107"/>
      <c r="L634" s="105"/>
      <c r="M634" s="108" t="s">
        <v>3511</v>
      </c>
      <c r="N634" s="109"/>
      <c r="O634" s="109"/>
      <c r="P634" s="121"/>
      <c r="Q634" s="121"/>
      <c r="R634" s="20" t="str">
        <f>IF(ISBLANK(K634), "", CONCATENATE(LOWER(LEFT('Log table'!I634,1)),"_",C634,"_",T634,"_", TEXT(K634,"yyyy"),".",TEXT(K634,"mm"),".",TEXT(K634,"dd"),IF(OR(LEFT('Log table'!I634,1)="S",LEFT('Log table'!I634,1)="M"), ".docx", ".xlsx")))</f>
        <v/>
      </c>
      <c r="S634" s="20" t="str">
        <f t="shared" si="51"/>
        <v/>
      </c>
      <c r="T634" s="20" t="str">
        <f t="shared" si="52"/>
        <v/>
      </c>
      <c r="V634" s="16">
        <f t="shared" si="50"/>
        <v>254</v>
      </c>
      <c r="AE634" s="16" t="str">
        <f t="shared" si="57"/>
        <v>16.3.1 Proportion of victims of violence in the previous 12 months who reported their victimization to competent authorities or other officially recognized conflict resolution mechanisms
Note: 29/3: Francesca Rosa: will not submit a storyline (resources)</v>
      </c>
    </row>
    <row r="635" spans="1:31" ht="15" hidden="1" customHeight="1" x14ac:dyDescent="0.45">
      <c r="A635" s="17"/>
      <c r="B635" s="17" t="str">
        <f t="shared" si="49"/>
        <v>16.3.1Chart</v>
      </c>
      <c r="C635" s="14" t="s">
        <v>234</v>
      </c>
      <c r="D635" s="14">
        <v>16</v>
      </c>
      <c r="E635" s="14" t="s">
        <v>1281</v>
      </c>
      <c r="F635" s="19" t="s">
        <v>17</v>
      </c>
      <c r="G635" s="104" t="s">
        <v>1180</v>
      </c>
      <c r="H635" s="104" t="s">
        <v>68</v>
      </c>
      <c r="I635" s="105" t="s">
        <v>785</v>
      </c>
      <c r="J635" s="106"/>
      <c r="K635" s="107"/>
      <c r="L635" s="105"/>
      <c r="M635" s="108" t="s">
        <v>3511</v>
      </c>
      <c r="N635" s="109"/>
      <c r="O635" s="109"/>
      <c r="P635" s="121"/>
      <c r="Q635" s="121"/>
      <c r="R635" s="20" t="str">
        <f>IF(ISBLANK(K635), "", CONCATENATE(LOWER(LEFT('Log table'!I635,1)),"_",C635,"_",T635,"_", TEXT(K635,"yyyy"),".",TEXT(K635,"mm"),".",TEXT(K635,"dd"),IF(OR(LEFT('Log table'!I635,1)="S",LEFT('Log table'!I635,1)="M"), ".docx", ".xlsx")))</f>
        <v/>
      </c>
      <c r="S635" s="20" t="str">
        <f t="shared" si="51"/>
        <v/>
      </c>
      <c r="T635" s="20" t="str">
        <f t="shared" si="52"/>
        <v/>
      </c>
      <c r="V635" s="16">
        <f t="shared" si="50"/>
        <v>254</v>
      </c>
      <c r="AE635" s="16" t="str">
        <f t="shared" si="57"/>
        <v>16.3.1 Proportion of victims of violence in the previous 12 months who reported their victimization to competent authorities or other officially recognized conflict resolution mechanisms
Note: 29/3: Francesca Rosa: will not submit a storyline (resources)</v>
      </c>
    </row>
    <row r="636" spans="1:31" hidden="1" x14ac:dyDescent="0.45">
      <c r="A636" s="17"/>
      <c r="B636" s="17" t="str">
        <f t="shared" si="49"/>
        <v>16.3.1Data</v>
      </c>
      <c r="C636" s="14" t="s">
        <v>234</v>
      </c>
      <c r="D636" s="14">
        <v>16</v>
      </c>
      <c r="E636" s="14" t="s">
        <v>1281</v>
      </c>
      <c r="F636" s="19" t="s">
        <v>17</v>
      </c>
      <c r="G636" s="104" t="s">
        <v>1180</v>
      </c>
      <c r="H636" s="104" t="s">
        <v>68</v>
      </c>
      <c r="I636" s="105" t="s">
        <v>786</v>
      </c>
      <c r="J636" s="106"/>
      <c r="K636" s="107"/>
      <c r="L636" s="105"/>
      <c r="M636" s="108" t="s">
        <v>3430</v>
      </c>
      <c r="N636" s="109"/>
      <c r="O636" s="109"/>
      <c r="P636" s="121"/>
      <c r="Q636" s="121"/>
      <c r="R636" s="20" t="str">
        <f>IF(ISBLANK(K636), "", CONCATENATE(LOWER(LEFT('Log table'!I636,1)),"_",C636,"_",T636,"_", TEXT(K636,"yyyy"),".",TEXT(K636,"mm"),".",TEXT(K636,"dd"),IF(OR(LEFT('Log table'!I636,1)="S",LEFT('Log table'!I636,1)="M"), ".docx", ".xlsx")))</f>
        <v/>
      </c>
      <c r="S636" s="20" t="str">
        <f t="shared" si="51"/>
        <v/>
      </c>
      <c r="T636" s="20" t="str">
        <f t="shared" si="52"/>
        <v/>
      </c>
      <c r="V636" s="16">
        <f t="shared" si="50"/>
        <v>224</v>
      </c>
      <c r="AE636" s="16" t="str">
        <f t="shared" si="57"/>
        <v>16.3.1 Proportion of victims of violence in the previous 12 months who reported their victimization to competent authorities or other officially recognized conflict resolution mechanisms
Note: no data received yet as of 3/25</v>
      </c>
    </row>
    <row r="637" spans="1:31" ht="13.9" hidden="1" customHeight="1" x14ac:dyDescent="0.45">
      <c r="A637" s="17"/>
      <c r="B637" s="17" t="str">
        <f t="shared" si="49"/>
        <v>16.3.2Storyline</v>
      </c>
      <c r="C637" s="14" t="s">
        <v>237</v>
      </c>
      <c r="D637" s="14">
        <v>16</v>
      </c>
      <c r="E637" s="14" t="s">
        <v>1282</v>
      </c>
      <c r="F637" s="19" t="s">
        <v>9</v>
      </c>
      <c r="G637" s="104" t="s">
        <v>1180</v>
      </c>
      <c r="H637" s="104" t="s">
        <v>68</v>
      </c>
      <c r="I637" s="105" t="s">
        <v>782</v>
      </c>
      <c r="J637" s="106" t="s">
        <v>3194</v>
      </c>
      <c r="K637" s="107">
        <v>44284</v>
      </c>
      <c r="L637" s="105" t="s">
        <v>238</v>
      </c>
      <c r="M637" s="108"/>
      <c r="N637" s="109"/>
      <c r="O637" s="109"/>
      <c r="P637" s="121"/>
      <c r="Q637" s="121"/>
      <c r="R637" s="20" t="str">
        <f>IF(ISBLANK(K637), "", CONCATENATE(LOWER(LEFT('Log table'!I637,1)),"_",C637,"_",T637,"_", TEXT(K637,"yyyy"),".",TEXT(K637,"mm"),".",TEXT(K637,"dd"),IF(OR(LEFT('Log table'!I637,1)="S",LEFT('Log table'!I637,1)="M"), ".docx", ".xlsx")))</f>
        <v>s_16.3.2_UNODC_2021.03.29.docx</v>
      </c>
      <c r="S637" s="20" t="str">
        <f t="shared" si="51"/>
        <v>Francesca Rosa</v>
      </c>
      <c r="T637" s="20" t="str">
        <f t="shared" si="52"/>
        <v>UNODC</v>
      </c>
      <c r="V637" s="16">
        <f t="shared" si="50"/>
        <v>135</v>
      </c>
      <c r="AE637" s="16" t="str">
        <f t="shared" si="57"/>
        <v>16.3.2 Unsentenced detainees as a proportion of overall prison population | Submitted by: Francesca Rosa, UNODC (francesca.rosa@un.org)</v>
      </c>
    </row>
    <row r="638" spans="1:31" hidden="1" x14ac:dyDescent="0.45">
      <c r="A638" s="17"/>
      <c r="B638" s="17" t="str">
        <f t="shared" si="49"/>
        <v>16.3.2Chart</v>
      </c>
      <c r="C638" s="14" t="s">
        <v>237</v>
      </c>
      <c r="D638" s="14">
        <v>16</v>
      </c>
      <c r="E638" s="14" t="s">
        <v>1282</v>
      </c>
      <c r="F638" s="19" t="s">
        <v>9</v>
      </c>
      <c r="G638" s="104" t="s">
        <v>1180</v>
      </c>
      <c r="H638" s="104" t="s">
        <v>68</v>
      </c>
      <c r="I638" s="105" t="s">
        <v>785</v>
      </c>
      <c r="J638" s="106" t="s">
        <v>3194</v>
      </c>
      <c r="K638" s="107">
        <v>44284</v>
      </c>
      <c r="L638" s="105" t="s">
        <v>238</v>
      </c>
      <c r="M638" s="108"/>
      <c r="N638" s="109"/>
      <c r="O638" s="109"/>
      <c r="P638" s="121"/>
      <c r="Q638" s="121"/>
      <c r="R638" s="20" t="str">
        <f>IF(ISBLANK(K638), "", CONCATENATE(LOWER(LEFT('Log table'!I638,1)),"_",C638,"_",T638,"_", TEXT(K638,"yyyy"),".",TEXT(K638,"mm"),".",TEXT(K638,"dd"),IF(OR(LEFT('Log table'!I638,1)="S",LEFT('Log table'!I638,1)="M"), ".docx", ".xlsx")))</f>
        <v>c_16.3.2_UNODC_2021.03.29.xlsx</v>
      </c>
      <c r="S638" s="20" t="str">
        <f t="shared" si="51"/>
        <v>Francesca Rosa</v>
      </c>
      <c r="T638" s="20" t="str">
        <f t="shared" si="52"/>
        <v>UNODC</v>
      </c>
      <c r="V638" s="16">
        <f t="shared" si="50"/>
        <v>135</v>
      </c>
      <c r="AE638" s="16" t="str">
        <f t="shared" si="57"/>
        <v>16.3.2 Unsentenced detainees as a proportion of overall prison population | Submitted by: Francesca Rosa, UNODC (francesca.rosa@un.org)</v>
      </c>
    </row>
    <row r="639" spans="1:31" hidden="1" x14ac:dyDescent="0.45">
      <c r="A639" s="17"/>
      <c r="B639" s="17" t="str">
        <f t="shared" si="49"/>
        <v>16.3.2Data</v>
      </c>
      <c r="C639" s="14" t="s">
        <v>237</v>
      </c>
      <c r="D639" s="14">
        <v>16</v>
      </c>
      <c r="E639" s="14" t="s">
        <v>1282</v>
      </c>
      <c r="F639" s="19" t="s">
        <v>9</v>
      </c>
      <c r="G639" s="104" t="s">
        <v>1180</v>
      </c>
      <c r="H639" s="104" t="s">
        <v>68</v>
      </c>
      <c r="I639" s="105" t="s">
        <v>786</v>
      </c>
      <c r="J639" s="106"/>
      <c r="K639" s="107"/>
      <c r="L639" s="105"/>
      <c r="M639" s="108" t="s">
        <v>3428</v>
      </c>
      <c r="N639" s="109"/>
      <c r="O639" s="109"/>
      <c r="P639" s="121"/>
      <c r="Q639" s="121"/>
      <c r="R639" s="20" t="str">
        <f>IF(ISBLANK(K639), "", CONCATENATE(LOWER(LEFT('Log table'!I639,1)),"_",C639,"_",T639,"_", TEXT(K639,"yyyy"),".",TEXT(K639,"mm"),".",TEXT(K639,"dd"),IF(OR(LEFT('Log table'!I639,1)="S",LEFT('Log table'!I639,1)="M"), ".docx", ".xlsx")))</f>
        <v/>
      </c>
      <c r="S639" s="20" t="str">
        <f t="shared" si="51"/>
        <v/>
      </c>
      <c r="T639" s="20" t="str">
        <f t="shared" si="52"/>
        <v/>
      </c>
      <c r="V639" s="16">
        <f t="shared" si="50"/>
        <v>135</v>
      </c>
      <c r="AE639" s="16" t="str">
        <f t="shared" si="57"/>
        <v>16.3.2 Unsentenced detainees as a proportion of overall prison population
Note: Harumi: Late: by March 15 (no data received as of 3/25)</v>
      </c>
    </row>
    <row r="640" spans="1:31" hidden="1" x14ac:dyDescent="0.45">
      <c r="A640" s="17"/>
      <c r="B640" s="17" t="str">
        <f t="shared" ref="B640:B704" si="58">C640&amp;I640</f>
        <v>16.3.3Storyline</v>
      </c>
      <c r="C640" s="14" t="s">
        <v>1283</v>
      </c>
      <c r="D640" s="14">
        <v>16</v>
      </c>
      <c r="E640" s="14" t="s">
        <v>1284</v>
      </c>
      <c r="F640" s="19" t="s">
        <v>17</v>
      </c>
      <c r="G640" s="104" t="s">
        <v>1285</v>
      </c>
      <c r="H640" s="104" t="s">
        <v>68</v>
      </c>
      <c r="I640" s="105" t="s">
        <v>782</v>
      </c>
      <c r="J640" s="106"/>
      <c r="K640" s="107"/>
      <c r="L640" s="105"/>
      <c r="M640" s="108" t="s">
        <v>3445</v>
      </c>
      <c r="N640" s="109"/>
      <c r="O640" s="109"/>
      <c r="P640" s="121"/>
      <c r="Q640" s="121"/>
      <c r="R640" s="20" t="str">
        <f>IF(ISBLANK(K640), "", CONCATENATE(LOWER(LEFT('Log table'!I640,1)),"_",C640,"_",T640,"_", TEXT(K640,"yyyy"),".",TEXT(K640,"mm"),".",TEXT(K640,"dd"),IF(OR(LEFT('Log table'!I640,1)="S",LEFT('Log table'!I640,1)="M"), ".docx", ".xlsx")))</f>
        <v/>
      </c>
      <c r="S640" s="20" t="str">
        <f t="shared" si="51"/>
        <v/>
      </c>
      <c r="T640" s="20" t="str">
        <f t="shared" si="52"/>
        <v/>
      </c>
      <c r="V640" s="16">
        <f t="shared" si="50"/>
        <v>378</v>
      </c>
      <c r="AE640" s="16" t="str">
        <f t="shared" si="57"/>
        <v>16.3.3 Proportion of the population who have experienced a dispute in the past two years and who accessed a formal or informal dispute resolution mechanism, by type of mechanism
Note: no storyline; per UNDP, we do not have storylines for 2021 report as we have yet to collect data globally, but we’ll be collecting this year and be able to present storylines for the 2022 report</v>
      </c>
    </row>
    <row r="641" spans="1:31" hidden="1" x14ac:dyDescent="0.45">
      <c r="A641" s="17"/>
      <c r="B641" s="17" t="str">
        <f t="shared" si="58"/>
        <v>16.3.3Chart</v>
      </c>
      <c r="C641" s="14" t="s">
        <v>1283</v>
      </c>
      <c r="D641" s="14">
        <v>16</v>
      </c>
      <c r="E641" s="14" t="s">
        <v>1284</v>
      </c>
      <c r="F641" s="19" t="s">
        <v>17</v>
      </c>
      <c r="G641" s="104" t="s">
        <v>1285</v>
      </c>
      <c r="H641" s="104" t="s">
        <v>68</v>
      </c>
      <c r="I641" s="105" t="s">
        <v>785</v>
      </c>
      <c r="J641" s="106"/>
      <c r="K641" s="107"/>
      <c r="L641" s="105"/>
      <c r="M641" s="108"/>
      <c r="N641" s="109"/>
      <c r="O641" s="109"/>
      <c r="P641" s="121"/>
      <c r="Q641" s="121"/>
      <c r="R641" s="20" t="str">
        <f>IF(ISBLANK(K641), "", CONCATENATE(LOWER(LEFT('Log table'!I641,1)),"_",C641,"_",T641,"_", TEXT(K641,"yyyy"),".",TEXT(K641,"mm"),".",TEXT(K641,"dd"),IF(OR(LEFT('Log table'!I641,1)="S",LEFT('Log table'!I641,1)="M"), ".docx", ".xlsx")))</f>
        <v/>
      </c>
      <c r="S641" s="20" t="str">
        <f t="shared" si="51"/>
        <v/>
      </c>
      <c r="T641" s="20" t="str">
        <f t="shared" si="52"/>
        <v/>
      </c>
      <c r="V641" s="16">
        <f t="shared" si="50"/>
        <v>196</v>
      </c>
      <c r="AE641" s="16" t="str">
        <f t="shared" si="57"/>
        <v>16.3.3 Proportion of the population who have experienced a dispute in the past two years and who accessed a formal or informal dispute resolution mechanism, by type of mechanism
Note: to follow up</v>
      </c>
    </row>
    <row r="642" spans="1:31" hidden="1" x14ac:dyDescent="0.45">
      <c r="A642" s="17"/>
      <c r="B642" s="17" t="str">
        <f t="shared" si="58"/>
        <v>16.3.3Data</v>
      </c>
      <c r="C642" s="14" t="s">
        <v>1283</v>
      </c>
      <c r="D642" s="14">
        <v>16</v>
      </c>
      <c r="E642" s="14" t="s">
        <v>1284</v>
      </c>
      <c r="F642" s="19" t="s">
        <v>17</v>
      </c>
      <c r="G642" s="104" t="s">
        <v>1285</v>
      </c>
      <c r="H642" s="104" t="s">
        <v>68</v>
      </c>
      <c r="I642" s="105" t="s">
        <v>786</v>
      </c>
      <c r="J642" s="106"/>
      <c r="K642" s="107"/>
      <c r="L642" s="105"/>
      <c r="M642" s="108" t="s">
        <v>3431</v>
      </c>
      <c r="N642" s="109"/>
      <c r="O642" s="109"/>
      <c r="P642" s="121"/>
      <c r="Q642" s="121"/>
      <c r="R642" s="20" t="str">
        <f>IF(ISBLANK(K642), "", CONCATENATE(LOWER(LEFT('Log table'!I642,1)),"_",C642,"_",T642,"_", TEXT(K642,"yyyy"),".",TEXT(K642,"mm"),".",TEXT(K642,"dd"),IF(OR(LEFT('Log table'!I642,1)="S",LEFT('Log table'!I642,1)="M"), ".docx", ".xlsx")))</f>
        <v/>
      </c>
      <c r="S642" s="20" t="str">
        <f t="shared" si="51"/>
        <v/>
      </c>
      <c r="T642" s="20" t="str">
        <f t="shared" si="52"/>
        <v/>
      </c>
      <c r="V642" s="16">
        <f t="shared" si="50"/>
        <v>262</v>
      </c>
      <c r="AE642" s="16" t="str">
        <f t="shared" si="57"/>
        <v>16.3.3 Proportion of the population who have experienced a dispute in the past two years and who accessed a formal or informal dispute resolution mechanism, by type of mechanism
Note: Harumi: Late: Sent ot MAtthias requesting extension for blocs 110, 160 and 163</v>
      </c>
    </row>
    <row r="643" spans="1:31" ht="16.899999999999999" hidden="1" customHeight="1" x14ac:dyDescent="0.45">
      <c r="A643" s="17"/>
      <c r="B643" s="17" t="str">
        <f t="shared" si="58"/>
        <v>16.4.1Storyline</v>
      </c>
      <c r="C643" s="14" t="s">
        <v>582</v>
      </c>
      <c r="D643" s="14">
        <v>16</v>
      </c>
      <c r="E643" s="14" t="s">
        <v>1286</v>
      </c>
      <c r="F643" s="19" t="s">
        <v>17</v>
      </c>
      <c r="G643" s="104" t="s">
        <v>1287</v>
      </c>
      <c r="H643" s="104" t="s">
        <v>68</v>
      </c>
      <c r="I643" s="105" t="s">
        <v>782</v>
      </c>
      <c r="J643" s="106"/>
      <c r="K643" s="107"/>
      <c r="L643" s="105"/>
      <c r="M643" s="118" t="s">
        <v>3510</v>
      </c>
      <c r="N643" s="109"/>
      <c r="O643" s="109"/>
      <c r="P643" s="121"/>
      <c r="Q643" s="121"/>
      <c r="R643" s="20" t="str">
        <f>IF(ISBLANK(K643), "", CONCATENATE(LOWER(LEFT('Log table'!I643,1)),"_",C643,"_",T643,"_", TEXT(K643,"yyyy"),".",TEXT(K643,"mm"),".",TEXT(K643,"dd"),IF(OR(LEFT('Log table'!I643,1)="S",LEFT('Log table'!I643,1)="M"), ".docx", ".xlsx")))</f>
        <v/>
      </c>
      <c r="S643" s="20" t="str">
        <f t="shared" si="51"/>
        <v/>
      </c>
      <c r="T643" s="20" t="str">
        <f t="shared" si="52"/>
        <v/>
      </c>
      <c r="V643" s="16">
        <f t="shared" si="50"/>
        <v>218</v>
      </c>
      <c r="AE643" s="16" t="str">
        <f t="shared" si="57"/>
        <v>16.4.1 Total value of inward and outward illicit financial flows (in current United States dollars)
Note: 3/29: Francesca Rosa: will not submit a storyline--sufficient data are not yet available (per Enrico email 29/3)</v>
      </c>
    </row>
    <row r="644" spans="1:31" ht="15.4" hidden="1" customHeight="1" x14ac:dyDescent="0.45">
      <c r="A644" s="17"/>
      <c r="B644" s="17" t="str">
        <f t="shared" si="58"/>
        <v>16.4.1Chart</v>
      </c>
      <c r="C644" s="14" t="s">
        <v>582</v>
      </c>
      <c r="D644" s="14">
        <v>16</v>
      </c>
      <c r="E644" s="14" t="s">
        <v>1286</v>
      </c>
      <c r="F644" s="19" t="s">
        <v>17</v>
      </c>
      <c r="G644" s="104" t="s">
        <v>1287</v>
      </c>
      <c r="H644" s="104" t="s">
        <v>68</v>
      </c>
      <c r="I644" s="105" t="s">
        <v>785</v>
      </c>
      <c r="J644" s="106"/>
      <c r="K644" s="107"/>
      <c r="L644" s="105"/>
      <c r="M644" s="118" t="s">
        <v>3510</v>
      </c>
      <c r="N644" s="109"/>
      <c r="O644" s="109"/>
      <c r="P644" s="121"/>
      <c r="Q644" s="121"/>
      <c r="R644" s="20" t="str">
        <f>IF(ISBLANK(K644), "", CONCATENATE(LOWER(LEFT('Log table'!I644,1)),"_",C644,"_",T644,"_", TEXT(K644,"yyyy"),".",TEXT(K644,"mm"),".",TEXT(K644,"dd"),IF(OR(LEFT('Log table'!I644,1)="S",LEFT('Log table'!I644,1)="M"), ".docx", ".xlsx")))</f>
        <v/>
      </c>
      <c r="S644" s="20" t="str">
        <f t="shared" si="51"/>
        <v/>
      </c>
      <c r="T644" s="20" t="str">
        <f t="shared" si="52"/>
        <v/>
      </c>
      <c r="V644" s="16">
        <f t="shared" si="50"/>
        <v>218</v>
      </c>
      <c r="AE644" s="16" t="str">
        <f t="shared" si="57"/>
        <v>16.4.1 Total value of inward and outward illicit financial flows (in current United States dollars)
Note: 3/29: Francesca Rosa: will not submit a storyline--sufficient data are not yet available (per Enrico email 29/3)</v>
      </c>
    </row>
    <row r="645" spans="1:31" hidden="1" x14ac:dyDescent="0.45">
      <c r="A645" s="17"/>
      <c r="B645" s="17" t="str">
        <f t="shared" si="58"/>
        <v>16.4.1Data</v>
      </c>
      <c r="C645" s="14" t="s">
        <v>582</v>
      </c>
      <c r="D645" s="14">
        <v>16</v>
      </c>
      <c r="E645" s="14" t="s">
        <v>1286</v>
      </c>
      <c r="F645" s="19" t="s">
        <v>17</v>
      </c>
      <c r="G645" s="104" t="s">
        <v>1287</v>
      </c>
      <c r="H645" s="104" t="s">
        <v>68</v>
      </c>
      <c r="I645" s="105" t="s">
        <v>786</v>
      </c>
      <c r="J645" s="106"/>
      <c r="K645" s="107"/>
      <c r="L645" s="105"/>
      <c r="M645" s="108" t="s">
        <v>3430</v>
      </c>
      <c r="N645" s="109"/>
      <c r="O645" s="109"/>
      <c r="P645" s="121"/>
      <c r="Q645" s="121"/>
      <c r="R645" s="20" t="str">
        <f>IF(ISBLANK(K645), "", CONCATENATE(LOWER(LEFT('Log table'!I645,1)),"_",C645,"_",T645,"_", TEXT(K645,"yyyy"),".",TEXT(K645,"mm"),".",TEXT(K645,"dd"),IF(OR(LEFT('Log table'!I645,1)="S",LEFT('Log table'!I645,1)="M"), ".docx", ".xlsx")))</f>
        <v/>
      </c>
      <c r="S645" s="20" t="str">
        <f t="shared" si="51"/>
        <v/>
      </c>
      <c r="T645" s="20" t="str">
        <f t="shared" si="52"/>
        <v/>
      </c>
      <c r="V645" s="16">
        <f t="shared" si="50"/>
        <v>137</v>
      </c>
      <c r="AE645" s="16" t="str">
        <f t="shared" si="57"/>
        <v>16.4.1 Total value of inward and outward illicit financial flows (in current United States dollars)
Note: no data received yet as of 3/25</v>
      </c>
    </row>
    <row r="646" spans="1:31" ht="15" hidden="1" customHeight="1" x14ac:dyDescent="0.45">
      <c r="A646" s="17"/>
      <c r="B646" s="17" t="str">
        <f t="shared" si="58"/>
        <v>16.4.2Storyline</v>
      </c>
      <c r="C646" s="14" t="s">
        <v>239</v>
      </c>
      <c r="D646" s="14">
        <v>16</v>
      </c>
      <c r="E646" s="14" t="s">
        <v>1288</v>
      </c>
      <c r="F646" s="19" t="s">
        <v>17</v>
      </c>
      <c r="G646" s="104" t="s">
        <v>1289</v>
      </c>
      <c r="H646" s="104" t="s">
        <v>68</v>
      </c>
      <c r="I646" s="105" t="s">
        <v>782</v>
      </c>
      <c r="J646" s="106" t="s">
        <v>3226</v>
      </c>
      <c r="K646" s="107">
        <v>44309</v>
      </c>
      <c r="L646" s="105" t="s">
        <v>3582</v>
      </c>
      <c r="M646" s="108" t="s">
        <v>3507</v>
      </c>
      <c r="N646" s="109"/>
      <c r="O646" s="109"/>
      <c r="P646" s="121"/>
      <c r="Q646" s="121"/>
      <c r="R646" s="20" t="str">
        <f>IF(ISBLANK(K646), "", CONCATENATE(LOWER(LEFT('Log table'!I646,1)),"_",C646,"_",T646,"_", TEXT(K646,"yyyy"),".",TEXT(K646,"mm"),".",TEXT(K646,"dd"),IF(OR(LEFT('Log table'!I646,1)="S",LEFT('Log table'!I646,1)="M"), ".docx", ".xlsx")))</f>
        <v>s_16.4.2_UNODA_2021.04.23.docx</v>
      </c>
      <c r="S646" s="20" t="str">
        <f t="shared" si="51"/>
        <v>Takashi Mashiko</v>
      </c>
      <c r="T646" s="20" t="str">
        <f t="shared" si="52"/>
        <v>UNODA</v>
      </c>
      <c r="V646" s="16">
        <f t="shared" si="50"/>
        <v>452</v>
      </c>
      <c r="AE646" s="16" t="str">
        <f t="shared" si="57"/>
        <v>16.4.2 Proportion of seized, found or surrendered arms whose illicit origin or context has been traced or established by a competent authority in line with international instruments | Submitted by: Takashi Mashiko, UNODA (mashiko@un.org)
Note: 3/29: Francesca Rosa: I will do my best to come back to you by Thursday (1 Apr), however we need a final internal discussion to finalize it and we might not make it. I will keep you posted asap.
delay to 19/3</v>
      </c>
    </row>
    <row r="647" spans="1:31" hidden="1" x14ac:dyDescent="0.45">
      <c r="A647" s="17"/>
      <c r="B647" s="17" t="str">
        <f t="shared" si="58"/>
        <v>16.4.2Chart</v>
      </c>
      <c r="C647" s="14" t="s">
        <v>239</v>
      </c>
      <c r="D647" s="14">
        <v>16</v>
      </c>
      <c r="E647" s="14" t="s">
        <v>1288</v>
      </c>
      <c r="F647" s="19" t="s">
        <v>17</v>
      </c>
      <c r="G647" s="104" t="s">
        <v>1289</v>
      </c>
      <c r="H647" s="104" t="s">
        <v>68</v>
      </c>
      <c r="I647" s="105" t="s">
        <v>785</v>
      </c>
      <c r="J647" s="106"/>
      <c r="K647" s="107"/>
      <c r="L647" s="105"/>
      <c r="M647" s="108"/>
      <c r="N647" s="109"/>
      <c r="O647" s="109"/>
      <c r="P647" s="121"/>
      <c r="Q647" s="121"/>
      <c r="R647" s="20" t="str">
        <f>IF(ISBLANK(K647), "", CONCATENATE(LOWER(LEFT('Log table'!I647,1)),"_",C647,"_",T647,"_", TEXT(K647,"yyyy"),".",TEXT(K647,"mm"),".",TEXT(K647,"dd"),IF(OR(LEFT('Log table'!I647,1)="S",LEFT('Log table'!I647,1)="M"), ".docx", ".xlsx")))</f>
        <v/>
      </c>
      <c r="S647" s="20" t="str">
        <f t="shared" si="51"/>
        <v/>
      </c>
      <c r="T647" s="20" t="str">
        <f t="shared" si="52"/>
        <v/>
      </c>
      <c r="V647" s="16">
        <f t="shared" si="50"/>
        <v>200</v>
      </c>
      <c r="AE647" s="16" t="str">
        <f t="shared" si="57"/>
        <v>16.4.2 Proportion of seized, found or surrendered arms whose illicit origin or context has been traced or established by a competent authority in line with international instruments
Note: to follow up</v>
      </c>
    </row>
    <row r="648" spans="1:31" hidden="1" x14ac:dyDescent="0.45">
      <c r="A648" s="17"/>
      <c r="B648" s="17" t="str">
        <f t="shared" si="58"/>
        <v>16.4.2Data</v>
      </c>
      <c r="C648" s="14" t="s">
        <v>239</v>
      </c>
      <c r="D648" s="14">
        <v>16</v>
      </c>
      <c r="E648" s="14" t="s">
        <v>1288</v>
      </c>
      <c r="F648" s="19" t="s">
        <v>17</v>
      </c>
      <c r="G648" s="104" t="s">
        <v>1289</v>
      </c>
      <c r="H648" s="104" t="s">
        <v>68</v>
      </c>
      <c r="I648" s="105" t="s">
        <v>786</v>
      </c>
      <c r="J648" s="106"/>
      <c r="K648" s="107"/>
      <c r="L648" s="105"/>
      <c r="M648" s="108" t="s">
        <v>3428</v>
      </c>
      <c r="N648" s="109"/>
      <c r="O648" s="109"/>
      <c r="P648" s="121"/>
      <c r="Q648" s="121"/>
      <c r="R648" s="20" t="str">
        <f>IF(ISBLANK(K648), "", CONCATENATE(LOWER(LEFT('Log table'!I648,1)),"_",C648,"_",T648,"_", TEXT(K648,"yyyy"),".",TEXT(K648,"mm"),".",TEXT(K648,"dd"),IF(OR(LEFT('Log table'!I648,1)="S",LEFT('Log table'!I648,1)="M"), ".docx", ".xlsx")))</f>
        <v/>
      </c>
      <c r="S648" s="20" t="str">
        <f t="shared" si="51"/>
        <v/>
      </c>
      <c r="T648" s="20" t="str">
        <f t="shared" si="52"/>
        <v/>
      </c>
      <c r="V648" s="16">
        <f t="shared" si="50"/>
        <v>243</v>
      </c>
      <c r="AE648" s="16" t="str">
        <f t="shared" si="57"/>
        <v>16.4.2 Proportion of seized, found or surrendered arms whose illicit origin or context has been traced or established by a competent authority in line with international instruments
Note: Harumi: Late: by March 15 (no data received as of 3/25)</v>
      </c>
    </row>
    <row r="649" spans="1:31" hidden="1" x14ac:dyDescent="0.45">
      <c r="A649" s="17"/>
      <c r="B649" s="17" t="str">
        <f t="shared" si="58"/>
        <v>16.5.1Storyline</v>
      </c>
      <c r="C649" s="14" t="s">
        <v>244</v>
      </c>
      <c r="D649" s="14">
        <v>16</v>
      </c>
      <c r="E649" s="14" t="s">
        <v>1290</v>
      </c>
      <c r="F649" s="19" t="s">
        <v>17</v>
      </c>
      <c r="G649" s="104" t="s">
        <v>1180</v>
      </c>
      <c r="H649" s="104" t="s">
        <v>68</v>
      </c>
      <c r="I649" s="105" t="s">
        <v>782</v>
      </c>
      <c r="J649" s="106" t="s">
        <v>3194</v>
      </c>
      <c r="K649" s="107">
        <v>44278</v>
      </c>
      <c r="L649" s="105" t="s">
        <v>245</v>
      </c>
      <c r="M649" s="108" t="s">
        <v>3397</v>
      </c>
      <c r="N649" s="109"/>
      <c r="O649" s="109"/>
      <c r="P649" s="121"/>
      <c r="Q649" s="121"/>
      <c r="R649" s="20" t="str">
        <f>IF(ISBLANK(K649), "", CONCATENATE(LOWER(LEFT('Log table'!I649,1)),"_",C649,"_",T649,"_", TEXT(K649,"yyyy"),".",TEXT(K649,"mm"),".",TEXT(K649,"dd"),IF(OR(LEFT('Log table'!I649,1)="S",LEFT('Log table'!I649,1)="M"), ".docx", ".xlsx")))</f>
        <v>s_16.5.1_UNODC_2021.03.23.docx</v>
      </c>
      <c r="S649" s="20" t="str">
        <f t="shared" si="51"/>
        <v>Francesca Rosa</v>
      </c>
      <c r="T649" s="20" t="str">
        <f t="shared" si="52"/>
        <v>UNODC</v>
      </c>
      <c r="V649" s="16">
        <f t="shared" ref="V649:V713" si="59">LEN(AE649)</f>
        <v>285</v>
      </c>
      <c r="AE649" s="16" t="str">
        <f t="shared" si="57"/>
        <v>16.5.1 Proportion of persons who had at least one contact with a public official and who paid a bribe to a public official, or were asked for a bribe by those public officials, during the previous 12 months | Submitted by: Francesca Rosa, UNODC (francesca.rosa@un.org)
Note: added 3/23</v>
      </c>
    </row>
    <row r="650" spans="1:31" hidden="1" x14ac:dyDescent="0.45">
      <c r="A650" s="17"/>
      <c r="B650" s="17" t="str">
        <f t="shared" si="58"/>
        <v>16.5.1Chart</v>
      </c>
      <c r="C650" s="14" t="s">
        <v>244</v>
      </c>
      <c r="D650" s="14">
        <v>16</v>
      </c>
      <c r="E650" s="14" t="s">
        <v>1290</v>
      </c>
      <c r="F650" s="19" t="s">
        <v>17</v>
      </c>
      <c r="G650" s="104" t="s">
        <v>1180</v>
      </c>
      <c r="H650" s="104" t="s">
        <v>68</v>
      </c>
      <c r="I650" s="105" t="s">
        <v>785</v>
      </c>
      <c r="J650" s="106" t="s">
        <v>3194</v>
      </c>
      <c r="K650" s="107">
        <v>44278</v>
      </c>
      <c r="L650" s="105" t="s">
        <v>245</v>
      </c>
      <c r="M650" s="108" t="s">
        <v>3397</v>
      </c>
      <c r="N650" s="109"/>
      <c r="O650" s="109"/>
      <c r="P650" s="121"/>
      <c r="Q650" s="121"/>
      <c r="R650" s="20" t="str">
        <f>IF(ISBLANK(K650), "", CONCATENATE(LOWER(LEFT('Log table'!I650,1)),"_",C650,"_",T650,"_", TEXT(K650,"yyyy"),".",TEXT(K650,"mm"),".",TEXT(K650,"dd"),IF(OR(LEFT('Log table'!I650,1)="S",LEFT('Log table'!I650,1)="M"), ".docx", ".xlsx")))</f>
        <v>c_16.5.1_UNODC_2021.03.23.xlsx</v>
      </c>
      <c r="S650" s="20" t="str">
        <f t="shared" si="51"/>
        <v>Francesca Rosa</v>
      </c>
      <c r="T650" s="20" t="str">
        <f t="shared" si="52"/>
        <v>UNODC</v>
      </c>
      <c r="V650" s="16">
        <f t="shared" si="59"/>
        <v>285</v>
      </c>
      <c r="AE650" s="16" t="str">
        <f t="shared" si="57"/>
        <v>16.5.1 Proportion of persons who had at least one contact with a public official and who paid a bribe to a public official, or were asked for a bribe by those public officials, during the previous 12 months | Submitted by: Francesca Rosa, UNODC (francesca.rosa@un.org)
Note: added 3/23</v>
      </c>
    </row>
    <row r="651" spans="1:31" hidden="1" x14ac:dyDescent="0.45">
      <c r="A651" s="17"/>
      <c r="B651" s="17" t="str">
        <f t="shared" si="58"/>
        <v>16.5.1Data</v>
      </c>
      <c r="C651" s="14" t="s">
        <v>244</v>
      </c>
      <c r="D651" s="14">
        <v>16</v>
      </c>
      <c r="E651" s="14" t="s">
        <v>1290</v>
      </c>
      <c r="F651" s="19" t="s">
        <v>17</v>
      </c>
      <c r="G651" s="104" t="s">
        <v>1180</v>
      </c>
      <c r="H651" s="104" t="s">
        <v>68</v>
      </c>
      <c r="I651" s="105" t="s">
        <v>786</v>
      </c>
      <c r="J651" s="106"/>
      <c r="K651" s="107"/>
      <c r="L651" s="105"/>
      <c r="M651" s="108" t="s">
        <v>3428</v>
      </c>
      <c r="N651" s="109"/>
      <c r="O651" s="109"/>
      <c r="P651" s="121"/>
      <c r="Q651" s="121"/>
      <c r="R651" s="20" t="str">
        <f>IF(ISBLANK(K651), "", CONCATENATE(LOWER(LEFT('Log table'!I651,1)),"_",C651,"_",T651,"_", TEXT(K651,"yyyy"),".",TEXT(K651,"mm"),".",TEXT(K651,"dd"),IF(OR(LEFT('Log table'!I651,1)="S",LEFT('Log table'!I651,1)="M"), ".docx", ".xlsx")))</f>
        <v/>
      </c>
      <c r="S651" s="20" t="str">
        <f t="shared" si="51"/>
        <v/>
      </c>
      <c r="T651" s="20" t="str">
        <f t="shared" si="52"/>
        <v/>
      </c>
      <c r="V651" s="16">
        <f t="shared" si="59"/>
        <v>268</v>
      </c>
      <c r="AE651" s="16" t="str">
        <f t="shared" si="57"/>
        <v>16.5.1 Proportion of persons who had at least one contact with a public official and who paid a bribe to a public official, or were asked for a bribe by those public officials, during the previous 12 months
Note: Harumi: Late: by March 15 (no data received as of 3/25)</v>
      </c>
    </row>
    <row r="652" spans="1:31" hidden="1" x14ac:dyDescent="0.45">
      <c r="A652" s="17"/>
      <c r="B652" s="17" t="str">
        <f t="shared" si="58"/>
        <v>16.5.2Storyline</v>
      </c>
      <c r="C652" s="14" t="s">
        <v>596</v>
      </c>
      <c r="D652" s="14">
        <v>16</v>
      </c>
      <c r="E652" s="14" t="s">
        <v>1291</v>
      </c>
      <c r="F652" s="19" t="s">
        <v>9</v>
      </c>
      <c r="G652" s="104" t="s">
        <v>1292</v>
      </c>
      <c r="H652" s="104" t="s">
        <v>68</v>
      </c>
      <c r="I652" s="105" t="s">
        <v>782</v>
      </c>
      <c r="J652" s="106" t="s">
        <v>2290</v>
      </c>
      <c r="K652" s="107">
        <v>44256</v>
      </c>
      <c r="L652" s="105" t="s">
        <v>3393</v>
      </c>
      <c r="M652" s="108" t="s">
        <v>3380</v>
      </c>
      <c r="N652" s="109">
        <v>44301</v>
      </c>
      <c r="O652" s="109" t="s">
        <v>3320</v>
      </c>
      <c r="P652" s="121"/>
      <c r="Q652" s="121"/>
      <c r="R652" s="20" t="s">
        <v>3553</v>
      </c>
      <c r="S652" s="20" t="str">
        <f t="shared" si="51"/>
        <v>Jorge Luis Rodriquez Meza</v>
      </c>
      <c r="T652" s="20" t="str">
        <f t="shared" si="52"/>
        <v>World Bank</v>
      </c>
      <c r="V652" s="16">
        <f t="shared" si="59"/>
        <v>312</v>
      </c>
      <c r="AE652" s="16" t="str">
        <f t="shared" si="57"/>
        <v>16.5.2 Proportion of businesses that had at least one contact with a public official and that paid a bribe to a public official, or were asked for a bribe by those public officials during the previous 12 months | Submitted by: Jorge Luis Rodriquez Meza, World Bank (jrodriguezmeza@worldbank.org)
Note: added 3/22</v>
      </c>
    </row>
    <row r="653" spans="1:31" hidden="1" x14ac:dyDescent="0.45">
      <c r="A653" s="17"/>
      <c r="B653" s="17" t="str">
        <f t="shared" si="58"/>
        <v>16.5.2Chart</v>
      </c>
      <c r="C653" s="14" t="s">
        <v>596</v>
      </c>
      <c r="D653" s="14">
        <v>16</v>
      </c>
      <c r="E653" s="14" t="s">
        <v>1291</v>
      </c>
      <c r="F653" s="19" t="s">
        <v>9</v>
      </c>
      <c r="G653" s="104" t="s">
        <v>1292</v>
      </c>
      <c r="H653" s="104" t="s">
        <v>68</v>
      </c>
      <c r="I653" s="105" t="s">
        <v>785</v>
      </c>
      <c r="J653" s="106" t="s">
        <v>3320</v>
      </c>
      <c r="K653" s="107">
        <v>44278</v>
      </c>
      <c r="L653" s="105" t="s">
        <v>3393</v>
      </c>
      <c r="M653" s="108" t="s">
        <v>3397</v>
      </c>
      <c r="N653" s="109">
        <v>44301</v>
      </c>
      <c r="O653" s="109" t="s">
        <v>3320</v>
      </c>
      <c r="P653" s="121"/>
      <c r="Q653" s="121"/>
      <c r="R653" s="20" t="s">
        <v>3554</v>
      </c>
      <c r="S653" s="20" t="str">
        <f t="shared" si="51"/>
        <v>Arvind Jain</v>
      </c>
      <c r="T653" s="20" t="str">
        <f t="shared" si="52"/>
        <v>World Bank</v>
      </c>
      <c r="V653" s="16">
        <f t="shared" si="59"/>
        <v>290</v>
      </c>
      <c r="AE653" s="16" t="str">
        <f t="shared" si="57"/>
        <v>16.5.2 Proportion of businesses that had at least one contact with a public official and that paid a bribe to a public official, or were asked for a bribe by those public officials during the previous 12 months | Submitted by: Arvind Jain, World Bank (ajain7@worldbank.org)
Note: added 3/23</v>
      </c>
    </row>
    <row r="654" spans="1:31" hidden="1" x14ac:dyDescent="0.45">
      <c r="A654" s="17"/>
      <c r="B654" s="17" t="str">
        <f t="shared" si="58"/>
        <v>16.5.2Data</v>
      </c>
      <c r="C654" s="14" t="s">
        <v>596</v>
      </c>
      <c r="D654" s="14">
        <v>16</v>
      </c>
      <c r="E654" s="14" t="s">
        <v>1291</v>
      </c>
      <c r="F654" s="19" t="s">
        <v>9</v>
      </c>
      <c r="G654" s="104" t="s">
        <v>1292</v>
      </c>
      <c r="H654" s="104" t="s">
        <v>68</v>
      </c>
      <c r="I654" s="105" t="s">
        <v>786</v>
      </c>
      <c r="J654" s="106"/>
      <c r="K654" s="107"/>
      <c r="L654" s="105"/>
      <c r="M654" s="108" t="s">
        <v>3432</v>
      </c>
      <c r="N654" s="109"/>
      <c r="O654" s="109"/>
      <c r="P654" s="121"/>
      <c r="Q654" s="121"/>
      <c r="R654" s="20" t="str">
        <f>IF(ISBLANK(K654), "", CONCATENATE(LOWER(LEFT('Log table'!I654,1)),"_",C654,"_",T654,"_", TEXT(K654,"yyyy"),".",TEXT(K654,"mm"),".",TEXT(K654,"dd"),IF(OR(LEFT('Log table'!I654,1)="S",LEFT('Log table'!I654,1)="M"), ".docx", ".xlsx")))</f>
        <v/>
      </c>
      <c r="S654" s="20" t="str">
        <f t="shared" si="51"/>
        <v/>
      </c>
      <c r="T654" s="20" t="str">
        <f t="shared" si="52"/>
        <v/>
      </c>
      <c r="V654" s="16">
        <f t="shared" si="59"/>
        <v>252</v>
      </c>
      <c r="AE654" s="16" t="str">
        <f t="shared" si="57"/>
        <v>16.5.2 Proportion of businesses that had at least one contact with a public official and that paid a bribe to a public official, or were asked for a bribe by those public officials during the previous 12 months
Note: Harumi: API Update sent on 23 March</v>
      </c>
    </row>
    <row r="655" spans="1:31" hidden="1" x14ac:dyDescent="0.45">
      <c r="A655" s="17"/>
      <c r="B655" s="17" t="str">
        <f t="shared" si="58"/>
        <v>16.6.1Storyline</v>
      </c>
      <c r="C655" s="14" t="s">
        <v>246</v>
      </c>
      <c r="D655" s="14">
        <v>16</v>
      </c>
      <c r="E655" s="14" t="s">
        <v>1293</v>
      </c>
      <c r="F655" s="19" t="s">
        <v>17</v>
      </c>
      <c r="G655" s="104" t="s">
        <v>780</v>
      </c>
      <c r="H655" s="104" t="s">
        <v>68</v>
      </c>
      <c r="I655" s="105" t="s">
        <v>782</v>
      </c>
      <c r="J655" s="106" t="s">
        <v>787</v>
      </c>
      <c r="K655" s="107">
        <v>44256</v>
      </c>
      <c r="L655" s="105" t="s">
        <v>247</v>
      </c>
      <c r="M655" s="108"/>
      <c r="N655" s="109"/>
      <c r="O655" s="109"/>
      <c r="P655" s="121"/>
      <c r="Q655" s="121"/>
      <c r="R655" s="20" t="str">
        <f>IF(ISBLANK(K655), "", CONCATENATE(LOWER(LEFT('Log table'!I655,1)),"_",C655,"_",T655,"_", TEXT(K655,"yyyy"),".",TEXT(K655,"mm"),".",TEXT(K655,"dd"),IF(OR(LEFT('Log table'!I655,1)="S",LEFT('Log table'!I655,1)="M"), ".docx", ".xlsx")))</f>
        <v>s_16.6.1_World Bank_2021.03.01.docx</v>
      </c>
      <c r="S655" s="20" t="str">
        <f t="shared" si="51"/>
        <v>Umar Serajuddin</v>
      </c>
      <c r="T655" s="20" t="str">
        <f t="shared" si="52"/>
        <v>World Bank</v>
      </c>
      <c r="V655" s="16">
        <f t="shared" si="59"/>
        <v>197</v>
      </c>
      <c r="AE655" s="16" t="str">
        <f t="shared" si="57"/>
        <v>16.6.1 Primary government expenditures as a proportion of original approved budget, by sector (or by budget codes or similar) | Submitted by: Umar Serajuddin, World Bank (userajuddin@worldbank.org)</v>
      </c>
    </row>
    <row r="656" spans="1:31" hidden="1" x14ac:dyDescent="0.45">
      <c r="A656" s="17"/>
      <c r="B656" s="17" t="str">
        <f t="shared" si="58"/>
        <v>16.6.1Chart</v>
      </c>
      <c r="C656" s="14" t="s">
        <v>246</v>
      </c>
      <c r="D656" s="14">
        <v>16</v>
      </c>
      <c r="E656" s="14" t="s">
        <v>1293</v>
      </c>
      <c r="F656" s="19" t="s">
        <v>17</v>
      </c>
      <c r="G656" s="104" t="s">
        <v>780</v>
      </c>
      <c r="H656" s="104" t="s">
        <v>68</v>
      </c>
      <c r="I656" s="105" t="s">
        <v>785</v>
      </c>
      <c r="J656" s="106" t="s">
        <v>787</v>
      </c>
      <c r="K656" s="107">
        <v>44256</v>
      </c>
      <c r="L656" s="105" t="s">
        <v>247</v>
      </c>
      <c r="M656" s="108"/>
      <c r="N656" s="109"/>
      <c r="O656" s="109"/>
      <c r="P656" s="121"/>
      <c r="Q656" s="121"/>
      <c r="R656" s="20" t="str">
        <f>IF(ISBLANK(K656), "", CONCATENATE(LOWER(LEFT('Log table'!I656,1)),"_",C656,"_",T656,"_", TEXT(K656,"yyyy"),".",TEXT(K656,"mm"),".",TEXT(K656,"dd"),IF(OR(LEFT('Log table'!I656,1)="S",LEFT('Log table'!I656,1)="M"), ".docx", ".xlsx")))</f>
        <v>c_16.6.1_World Bank_2021.03.01.xlsx</v>
      </c>
      <c r="S656" s="20" t="str">
        <f t="shared" ref="S656:S720" si="60">IF(ISBLANK($J656),"",IFERROR(VLOOKUP($J656,sender,3,FALSE),"new?"))</f>
        <v>Umar Serajuddin</v>
      </c>
      <c r="T656" s="20" t="str">
        <f t="shared" ref="T656:T720" si="61">IF(ISBLANK($J656),"",IFERROR(VLOOKUP($J656,sender,5,FALSE),"new?"))</f>
        <v>World Bank</v>
      </c>
      <c r="V656" s="16">
        <f t="shared" si="59"/>
        <v>197</v>
      </c>
      <c r="AE656" s="16" t="str">
        <f t="shared" si="57"/>
        <v>16.6.1 Primary government expenditures as a proportion of original approved budget, by sector (or by budget codes or similar) | Submitted by: Umar Serajuddin, World Bank (userajuddin@worldbank.org)</v>
      </c>
    </row>
    <row r="657" spans="1:31" hidden="1" x14ac:dyDescent="0.45">
      <c r="A657" s="17"/>
      <c r="B657" s="17" t="str">
        <f t="shared" si="58"/>
        <v>16.6.1Data</v>
      </c>
      <c r="C657" s="14" t="s">
        <v>246</v>
      </c>
      <c r="D657" s="14">
        <v>16</v>
      </c>
      <c r="E657" s="14" t="s">
        <v>1293</v>
      </c>
      <c r="F657" s="19" t="s">
        <v>17</v>
      </c>
      <c r="G657" s="104" t="s">
        <v>780</v>
      </c>
      <c r="H657" s="104" t="s">
        <v>68</v>
      </c>
      <c r="I657" s="105" t="s">
        <v>786</v>
      </c>
      <c r="J657" s="106"/>
      <c r="K657" s="107"/>
      <c r="L657" s="105"/>
      <c r="M657" s="108" t="s">
        <v>3426</v>
      </c>
      <c r="N657" s="109"/>
      <c r="O657" s="109"/>
      <c r="P657" s="121"/>
      <c r="Q657" s="121"/>
      <c r="R657" s="20" t="str">
        <f>IF(ISBLANK(K657), "", CONCATENATE(LOWER(LEFT('Log table'!I657,1)),"_",C657,"_",T657,"_", TEXT(K657,"yyyy"),".",TEXT(K657,"mm"),".",TEXT(K657,"dd"),IF(OR(LEFT('Log table'!I657,1)="S",LEFT('Log table'!I657,1)="M"), ".docx", ".xlsx")))</f>
        <v/>
      </c>
      <c r="S657" s="20" t="str">
        <f t="shared" si="60"/>
        <v/>
      </c>
      <c r="T657" s="20" t="str">
        <f t="shared" si="61"/>
        <v/>
      </c>
      <c r="V657" s="16">
        <f t="shared" si="59"/>
        <v>143</v>
      </c>
      <c r="AE657" s="16" t="str">
        <f t="shared" si="57"/>
        <v>16.6.1 Primary government expenditures as a proportion of original approved budget, by sector (or by budget codes or similar)
Note: Harumi: API</v>
      </c>
    </row>
    <row r="658" spans="1:31" hidden="1" x14ac:dyDescent="0.45">
      <c r="A658" s="17"/>
      <c r="B658" s="17" t="str">
        <f t="shared" si="58"/>
        <v>16.6.2Storyline</v>
      </c>
      <c r="C658" s="14" t="s">
        <v>249</v>
      </c>
      <c r="D658" s="14">
        <v>16</v>
      </c>
      <c r="E658" s="14" t="s">
        <v>1294</v>
      </c>
      <c r="F658" s="19" t="s">
        <v>17</v>
      </c>
      <c r="G658" s="104" t="s">
        <v>1295</v>
      </c>
      <c r="H658" s="104" t="s">
        <v>68</v>
      </c>
      <c r="I658" s="105" t="s">
        <v>782</v>
      </c>
      <c r="J658" s="106"/>
      <c r="K658" s="107"/>
      <c r="L658" s="105"/>
      <c r="M658" s="108" t="s">
        <v>3445</v>
      </c>
      <c r="N658" s="109"/>
      <c r="O658" s="109"/>
      <c r="P658" s="121"/>
      <c r="Q658" s="121"/>
      <c r="R658" s="20" t="str">
        <f>IF(ISBLANK(K658), "", CONCATENATE(LOWER(LEFT('Log table'!I658,1)),"_",C658,"_",T658,"_", TEXT(K658,"yyyy"),".",TEXT(K658,"mm"),".",TEXT(K658,"dd"),IF(OR(LEFT('Log table'!I658,1)="S",LEFT('Log table'!I658,1)="M"), ".docx", ".xlsx")))</f>
        <v/>
      </c>
      <c r="S658" s="20" t="str">
        <f t="shared" si="60"/>
        <v/>
      </c>
      <c r="T658" s="20" t="str">
        <f t="shared" si="61"/>
        <v/>
      </c>
      <c r="V658" s="16">
        <f t="shared" si="59"/>
        <v>288</v>
      </c>
      <c r="AE658" s="16" t="str">
        <f t="shared" si="57"/>
        <v>16.6.2 Proportion of population satisfied with their last experience of public services
Note: no storyline; per UNDP, we do not have storylines for 2021 report as we have yet to collect data globally, but we’ll be collecting this year and be able to present storylines for the 2022 report</v>
      </c>
    </row>
    <row r="659" spans="1:31" hidden="1" x14ac:dyDescent="0.45">
      <c r="A659" s="17"/>
      <c r="B659" s="17" t="str">
        <f t="shared" si="58"/>
        <v>16.6.2Chart</v>
      </c>
      <c r="C659" s="14" t="s">
        <v>249</v>
      </c>
      <c r="D659" s="14">
        <v>16</v>
      </c>
      <c r="E659" s="14" t="s">
        <v>1294</v>
      </c>
      <c r="F659" s="19" t="s">
        <v>17</v>
      </c>
      <c r="G659" s="104" t="s">
        <v>1295</v>
      </c>
      <c r="H659" s="104" t="s">
        <v>68</v>
      </c>
      <c r="I659" s="105" t="s">
        <v>785</v>
      </c>
      <c r="J659" s="106"/>
      <c r="K659" s="107"/>
      <c r="L659" s="105"/>
      <c r="M659" s="108"/>
      <c r="N659" s="109"/>
      <c r="O659" s="109"/>
      <c r="P659" s="121"/>
      <c r="Q659" s="121"/>
      <c r="R659" s="20" t="str">
        <f>IF(ISBLANK(K659), "", CONCATENATE(LOWER(LEFT('Log table'!I659,1)),"_",C659,"_",T659,"_", TEXT(K659,"yyyy"),".",TEXT(K659,"mm"),".",TEXT(K659,"dd"),IF(OR(LEFT('Log table'!I659,1)="S",LEFT('Log table'!I659,1)="M"), ".docx", ".xlsx")))</f>
        <v/>
      </c>
      <c r="S659" s="20" t="str">
        <f t="shared" si="60"/>
        <v/>
      </c>
      <c r="T659" s="20" t="str">
        <f t="shared" si="61"/>
        <v/>
      </c>
      <c r="V659" s="16">
        <f t="shared" si="59"/>
        <v>106</v>
      </c>
      <c r="AE659" s="16" t="str">
        <f t="shared" si="57"/>
        <v>16.6.2 Proportion of population satisfied with their last experience of public services
Note: to follow up</v>
      </c>
    </row>
    <row r="660" spans="1:31" hidden="1" x14ac:dyDescent="0.45">
      <c r="A660" s="17"/>
      <c r="B660" s="17" t="str">
        <f t="shared" si="58"/>
        <v>16.6.2Data</v>
      </c>
      <c r="C660" s="14" t="s">
        <v>249</v>
      </c>
      <c r="D660" s="14">
        <v>16</v>
      </c>
      <c r="E660" s="14" t="s">
        <v>1294</v>
      </c>
      <c r="F660" s="19" t="s">
        <v>17</v>
      </c>
      <c r="G660" s="104" t="s">
        <v>1295</v>
      </c>
      <c r="H660" s="104" t="s">
        <v>68</v>
      </c>
      <c r="I660" s="105" t="s">
        <v>786</v>
      </c>
      <c r="J660" s="106"/>
      <c r="K660" s="107"/>
      <c r="L660" s="105"/>
      <c r="M660" s="108" t="s">
        <v>3431</v>
      </c>
      <c r="N660" s="109"/>
      <c r="O660" s="109"/>
      <c r="P660" s="121"/>
      <c r="Q660" s="121"/>
      <c r="R660" s="20" t="str">
        <f>IF(ISBLANK(K660), "", CONCATENATE(LOWER(LEFT('Log table'!I660,1)),"_",C660,"_",T660,"_", TEXT(K660,"yyyy"),".",TEXT(K660,"mm"),".",TEXT(K660,"dd"),IF(OR(LEFT('Log table'!I660,1)="S",LEFT('Log table'!I660,1)="M"), ".docx", ".xlsx")))</f>
        <v/>
      </c>
      <c r="S660" s="20" t="str">
        <f t="shared" si="60"/>
        <v/>
      </c>
      <c r="T660" s="20" t="str">
        <f t="shared" si="61"/>
        <v/>
      </c>
      <c r="V660" s="16">
        <f t="shared" si="59"/>
        <v>172</v>
      </c>
      <c r="AE660" s="16" t="str">
        <f t="shared" si="57"/>
        <v>16.6.2 Proportion of population satisfied with their last experience of public services
Note: Harumi: Late: Sent ot MAtthias requesting extension for blocs 110, 160 and 163</v>
      </c>
    </row>
    <row r="661" spans="1:31" x14ac:dyDescent="0.45">
      <c r="A661" s="17"/>
      <c r="B661" s="17" t="str">
        <f t="shared" si="58"/>
        <v>16.7.1Storyline</v>
      </c>
      <c r="C661" s="14" t="s">
        <v>252</v>
      </c>
      <c r="D661" s="14">
        <v>16</v>
      </c>
      <c r="E661" s="14" t="s">
        <v>1296</v>
      </c>
      <c r="F661" s="19" t="s">
        <v>17</v>
      </c>
      <c r="G661" s="104" t="s">
        <v>1297</v>
      </c>
      <c r="H661" s="104" t="s">
        <v>1298</v>
      </c>
      <c r="I661" s="105" t="s">
        <v>782</v>
      </c>
      <c r="J661" s="106" t="s">
        <v>1299</v>
      </c>
      <c r="K661" s="107">
        <v>44257</v>
      </c>
      <c r="L661" s="105" t="s">
        <v>611</v>
      </c>
      <c r="M661" s="108" t="s">
        <v>1300</v>
      </c>
      <c r="N661" s="109"/>
      <c r="O661" s="109"/>
      <c r="P661" s="121"/>
      <c r="Q661" s="121"/>
      <c r="R661" s="20" t="str">
        <f>IF(ISBLANK(K661), "", CONCATENATE(LOWER(LEFT('Log table'!I661,1)),"_",C661,"_",T661,"_", TEXT(K661,"yyyy"),".",TEXT(K661,"mm"),".",TEXT(K661,"dd"),IF(OR(LEFT('Log table'!I661,1)="S",LEFT('Log table'!I661,1)="M"), ".docx", ".xlsx")))</f>
        <v>s_16.7.1_IPU_2021.03.02.docx</v>
      </c>
      <c r="S661" s="20" t="str">
        <f t="shared" si="60"/>
        <v>Andy Richardson</v>
      </c>
      <c r="T661" s="20" t="str">
        <f t="shared" si="61"/>
        <v>IPU</v>
      </c>
      <c r="V661" s="16">
        <f t="shared" si="59"/>
        <v>311</v>
      </c>
      <c r="AE661" s="16" t="str">
        <f t="shared" si="57"/>
        <v>16.7.1 Proportions of positions in national and local institutions, including (a) the legislatures; (b) the public service; and (c) the judiciary, compared to national distributions, by sex, age, persons with disabilities and population groups | Submitted by: Andy Richardson, IPU (ar@ipu.org)
Note: for 16.7.1a</v>
      </c>
    </row>
    <row r="662" spans="1:31" x14ac:dyDescent="0.45">
      <c r="A662" s="17"/>
      <c r="B662" s="17" t="str">
        <f t="shared" si="58"/>
        <v>16.7.1Chart</v>
      </c>
      <c r="C662" s="14" t="s">
        <v>252</v>
      </c>
      <c r="D662" s="14">
        <v>16</v>
      </c>
      <c r="E662" s="14" t="s">
        <v>1296</v>
      </c>
      <c r="F662" s="19" t="s">
        <v>17</v>
      </c>
      <c r="G662" s="104" t="s">
        <v>1297</v>
      </c>
      <c r="H662" s="104" t="s">
        <v>1298</v>
      </c>
      <c r="I662" s="105" t="s">
        <v>785</v>
      </c>
      <c r="J662" s="106" t="s">
        <v>1299</v>
      </c>
      <c r="K662" s="107">
        <v>44257</v>
      </c>
      <c r="L662" s="105" t="s">
        <v>611</v>
      </c>
      <c r="M662" s="108" t="s">
        <v>1300</v>
      </c>
      <c r="N662" s="109"/>
      <c r="O662" s="109"/>
      <c r="P662" s="121"/>
      <c r="Q662" s="121"/>
      <c r="R662" s="20" t="str">
        <f>IF(ISBLANK(K662), "", CONCATENATE(LOWER(LEFT('Log table'!I662,1)),"_",C662,"_",T662,"_", TEXT(K662,"yyyy"),".",TEXT(K662,"mm"),".",TEXT(K662,"dd"),IF(OR(LEFT('Log table'!I662,1)="S",LEFT('Log table'!I662,1)="M"), ".docx", ".xlsx")))</f>
        <v>c_16.7.1_IPU_2021.03.02.xlsx</v>
      </c>
      <c r="S662" s="20" t="str">
        <f t="shared" si="60"/>
        <v>Andy Richardson</v>
      </c>
      <c r="T662" s="20" t="str">
        <f t="shared" si="61"/>
        <v>IPU</v>
      </c>
      <c r="V662" s="16">
        <f t="shared" si="59"/>
        <v>311</v>
      </c>
      <c r="AE662" s="16" t="str">
        <f t="shared" si="57"/>
        <v>16.7.1 Proportions of positions in national and local institutions, including (a) the legislatures; (b) the public service; and (c) the judiciary, compared to national distributions, by sex, age, persons with disabilities and population groups | Submitted by: Andy Richardson, IPU (ar@ipu.org)
Note: for 16.7.1a</v>
      </c>
    </row>
    <row r="663" spans="1:31" x14ac:dyDescent="0.45">
      <c r="A663" s="17"/>
      <c r="B663" s="17" t="str">
        <f t="shared" si="58"/>
        <v>16.7.1Data</v>
      </c>
      <c r="C663" s="14" t="s">
        <v>252</v>
      </c>
      <c r="D663" s="14">
        <v>16</v>
      </c>
      <c r="E663" s="14" t="s">
        <v>1296</v>
      </c>
      <c r="F663" s="19" t="s">
        <v>17</v>
      </c>
      <c r="G663" s="104" t="s">
        <v>1297</v>
      </c>
      <c r="H663" s="104" t="s">
        <v>1298</v>
      </c>
      <c r="I663" s="105" t="s">
        <v>786</v>
      </c>
      <c r="J663" s="106" t="s">
        <v>1299</v>
      </c>
      <c r="K663" s="107">
        <v>44257</v>
      </c>
      <c r="L663" s="105" t="s">
        <v>611</v>
      </c>
      <c r="M663" s="108" t="s">
        <v>1300</v>
      </c>
      <c r="N663" s="109"/>
      <c r="O663" s="109"/>
      <c r="P663" s="121"/>
      <c r="Q663" s="121"/>
      <c r="R663" s="20" t="str">
        <f>IF(ISBLANK(K663), "", CONCATENATE(LOWER(LEFT('Log table'!I663,1)),"_",C663,"_",T663,"_", TEXT(K663,"yyyy"),".",TEXT(K663,"mm"),".",TEXT(K663,"dd"),IF(OR(LEFT('Log table'!I663,1)="S",LEFT('Log table'!I663,1)="M"), ".docx", ".xlsx")))</f>
        <v>d_16.7.1_IPU_2021.03.02.xlsx</v>
      </c>
      <c r="S663" s="20" t="str">
        <f t="shared" si="60"/>
        <v>Andy Richardson</v>
      </c>
      <c r="T663" s="20" t="str">
        <f t="shared" si="61"/>
        <v>IPU</v>
      </c>
      <c r="V663" s="16">
        <f t="shared" si="59"/>
        <v>311</v>
      </c>
      <c r="AE663" s="16" t="str">
        <f t="shared" si="57"/>
        <v>16.7.1 Proportions of positions in national and local institutions, including (a) the legislatures; (b) the public service; and (c) the judiciary, compared to national distributions, by sex, age, persons with disabilities and population groups | Submitted by: Andy Richardson, IPU (ar@ipu.org)
Note: for 16.7.1a</v>
      </c>
    </row>
    <row r="664" spans="1:31" hidden="1" x14ac:dyDescent="0.45">
      <c r="A664" s="17"/>
      <c r="B664" s="17" t="str">
        <f t="shared" si="58"/>
        <v>16.7.2Storyline</v>
      </c>
      <c r="C664" s="14" t="s">
        <v>616</v>
      </c>
      <c r="D664" s="14">
        <v>16</v>
      </c>
      <c r="E664" s="14" t="s">
        <v>1301</v>
      </c>
      <c r="F664" s="19" t="s">
        <v>17</v>
      </c>
      <c r="G664" s="104" t="s">
        <v>1295</v>
      </c>
      <c r="H664" s="104" t="s">
        <v>68</v>
      </c>
      <c r="I664" s="105" t="s">
        <v>782</v>
      </c>
      <c r="J664" s="106"/>
      <c r="K664" s="107"/>
      <c r="L664" s="105"/>
      <c r="M664" s="108" t="s">
        <v>3445</v>
      </c>
      <c r="N664" s="109"/>
      <c r="O664" s="109"/>
      <c r="P664" s="121"/>
      <c r="Q664" s="121"/>
      <c r="R664" s="20" t="str">
        <f>IF(ISBLANK(K664), "", CONCATENATE(LOWER(LEFT('Log table'!I664,1)),"_",C664,"_",T664,"_", TEXT(K664,"yyyy"),".",TEXT(K664,"mm"),".",TEXT(K664,"dd"),IF(OR(LEFT('Log table'!I664,1)="S",LEFT('Log table'!I664,1)="M"), ".docx", ".xlsx")))</f>
        <v/>
      </c>
      <c r="S664" s="20" t="str">
        <f t="shared" si="60"/>
        <v/>
      </c>
      <c r="T664" s="20" t="str">
        <f t="shared" si="61"/>
        <v/>
      </c>
      <c r="V664" s="16">
        <f t="shared" si="59"/>
        <v>334</v>
      </c>
      <c r="AE664" s="16" t="str">
        <f t="shared" si="57"/>
        <v>16.7.2 Proportion of population who believe decision-making is inclusive and responsive, by sex, age, disability and population group
Note: no storyline; per UNDP, we do not have storylines for 2021 report as we have yet to collect data globally, but we’ll be collecting this year and be able to present storylines for the 2022 report</v>
      </c>
    </row>
    <row r="665" spans="1:31" hidden="1" x14ac:dyDescent="0.45">
      <c r="A665" s="17"/>
      <c r="B665" s="17" t="str">
        <f t="shared" si="58"/>
        <v>16.7.2Chart</v>
      </c>
      <c r="C665" s="14" t="s">
        <v>616</v>
      </c>
      <c r="D665" s="14">
        <v>16</v>
      </c>
      <c r="E665" s="14" t="s">
        <v>1301</v>
      </c>
      <c r="F665" s="19" t="s">
        <v>17</v>
      </c>
      <c r="G665" s="104" t="s">
        <v>1295</v>
      </c>
      <c r="H665" s="104" t="s">
        <v>68</v>
      </c>
      <c r="I665" s="105" t="s">
        <v>785</v>
      </c>
      <c r="J665" s="106"/>
      <c r="K665" s="107"/>
      <c r="L665" s="105"/>
      <c r="M665" s="108"/>
      <c r="N665" s="109"/>
      <c r="O665" s="109"/>
      <c r="P665" s="121"/>
      <c r="Q665" s="121"/>
      <c r="R665" s="20" t="str">
        <f>IF(ISBLANK(K665), "", CONCATENATE(LOWER(LEFT('Log table'!I665,1)),"_",C665,"_",T665,"_", TEXT(K665,"yyyy"),".",TEXT(K665,"mm"),".",TEXT(K665,"dd"),IF(OR(LEFT('Log table'!I665,1)="S",LEFT('Log table'!I665,1)="M"), ".docx", ".xlsx")))</f>
        <v/>
      </c>
      <c r="S665" s="20" t="str">
        <f t="shared" si="60"/>
        <v/>
      </c>
      <c r="T665" s="20" t="str">
        <f t="shared" si="61"/>
        <v/>
      </c>
      <c r="V665" s="16">
        <f t="shared" si="59"/>
        <v>152</v>
      </c>
      <c r="AE665" s="16" t="str">
        <f t="shared" si="57"/>
        <v>16.7.2 Proportion of population who believe decision-making is inclusive and responsive, by sex, age, disability and population group
Note: to follow up</v>
      </c>
    </row>
    <row r="666" spans="1:31" hidden="1" x14ac:dyDescent="0.45">
      <c r="A666" s="17"/>
      <c r="B666" s="17" t="str">
        <f t="shared" si="58"/>
        <v>16.7.2Data</v>
      </c>
      <c r="C666" s="14" t="s">
        <v>616</v>
      </c>
      <c r="D666" s="14">
        <v>16</v>
      </c>
      <c r="E666" s="14" t="s">
        <v>1301</v>
      </c>
      <c r="F666" s="19" t="s">
        <v>17</v>
      </c>
      <c r="G666" s="104" t="s">
        <v>1295</v>
      </c>
      <c r="H666" s="104" t="s">
        <v>68</v>
      </c>
      <c r="I666" s="105" t="s">
        <v>786</v>
      </c>
      <c r="J666" s="106"/>
      <c r="K666" s="107"/>
      <c r="L666" s="105"/>
      <c r="M666" s="108" t="s">
        <v>3431</v>
      </c>
      <c r="N666" s="109"/>
      <c r="O666" s="109"/>
      <c r="P666" s="121"/>
      <c r="Q666" s="121"/>
      <c r="R666" s="20" t="str">
        <f>IF(ISBLANK(K666), "", CONCATENATE(LOWER(LEFT('Log table'!I666,1)),"_",C666,"_",T666,"_", TEXT(K666,"yyyy"),".",TEXT(K666,"mm"),".",TEXT(K666,"dd"),IF(OR(LEFT('Log table'!I666,1)="S",LEFT('Log table'!I666,1)="M"), ".docx", ".xlsx")))</f>
        <v/>
      </c>
      <c r="S666" s="20" t="str">
        <f t="shared" si="60"/>
        <v/>
      </c>
      <c r="T666" s="20" t="str">
        <f t="shared" si="61"/>
        <v/>
      </c>
      <c r="V666" s="16">
        <f t="shared" si="59"/>
        <v>218</v>
      </c>
      <c r="AE666" s="16" t="str">
        <f t="shared" si="57"/>
        <v>16.7.2 Proportion of population who believe decision-making is inclusive and responsive, by sex, age, disability and population group
Note: Harumi: Late: Sent ot MAtthias requesting extension for blocs 110, 160 and 163</v>
      </c>
    </row>
    <row r="667" spans="1:31" hidden="1" x14ac:dyDescent="0.45">
      <c r="A667" s="17"/>
      <c r="B667" s="17" t="str">
        <f t="shared" si="58"/>
        <v>16.8.1Storyline</v>
      </c>
      <c r="C667" s="14" t="s">
        <v>257</v>
      </c>
      <c r="D667" s="14">
        <v>16</v>
      </c>
      <c r="E667" s="14" t="s">
        <v>1139</v>
      </c>
      <c r="F667" s="19" t="s">
        <v>9</v>
      </c>
      <c r="G667" s="104" t="s">
        <v>1140</v>
      </c>
      <c r="H667" s="104" t="s">
        <v>68</v>
      </c>
      <c r="I667" s="105" t="s">
        <v>782</v>
      </c>
      <c r="J667" s="106"/>
      <c r="K667" s="107"/>
      <c r="L667" s="105"/>
      <c r="M667" s="108"/>
      <c r="N667" s="109"/>
      <c r="O667" s="109"/>
      <c r="P667" s="121"/>
      <c r="Q667" s="121"/>
      <c r="R667" s="20" t="str">
        <f>IF(ISBLANK(K667), "", CONCATENATE(LOWER(LEFT('Log table'!I667,1)),"_",C667,"_",T667,"_", TEXT(K667,"yyyy"),".",TEXT(K667,"mm"),".",TEXT(K667,"dd"),IF(OR(LEFT('Log table'!I667,1)="S",LEFT('Log table'!I667,1)="M"), ".docx", ".xlsx")))</f>
        <v/>
      </c>
      <c r="S667" s="20" t="str">
        <f t="shared" si="60"/>
        <v/>
      </c>
      <c r="T667" s="20" t="str">
        <f t="shared" si="61"/>
        <v/>
      </c>
      <c r="V667" s="16">
        <f t="shared" si="59"/>
        <v>127</v>
      </c>
      <c r="AE667" s="16" t="str">
        <f t="shared" si="57"/>
        <v>10.6.1/16.8.1 Proportion of members and voting rights of developing countries in international organizations
Note: to follow up</v>
      </c>
    </row>
    <row r="668" spans="1:31" hidden="1" x14ac:dyDescent="0.45">
      <c r="A668" s="17"/>
      <c r="B668" s="17" t="str">
        <f t="shared" si="58"/>
        <v>16.8.1Chart</v>
      </c>
      <c r="C668" s="14" t="s">
        <v>257</v>
      </c>
      <c r="D668" s="14">
        <v>16</v>
      </c>
      <c r="E668" s="14" t="s">
        <v>1139</v>
      </c>
      <c r="F668" s="19" t="s">
        <v>9</v>
      </c>
      <c r="G668" s="104" t="s">
        <v>1140</v>
      </c>
      <c r="H668" s="104" t="s">
        <v>68</v>
      </c>
      <c r="I668" s="105" t="s">
        <v>785</v>
      </c>
      <c r="J668" s="106"/>
      <c r="K668" s="107"/>
      <c r="L668" s="105"/>
      <c r="M668" s="108"/>
      <c r="N668" s="109"/>
      <c r="O668" s="109"/>
      <c r="P668" s="121"/>
      <c r="Q668" s="121"/>
      <c r="R668" s="20" t="str">
        <f>IF(ISBLANK(K668), "", CONCATENATE(LOWER(LEFT('Log table'!I668,1)),"_",C668,"_",T668,"_", TEXT(K668,"yyyy"),".",TEXT(K668,"mm"),".",TEXT(K668,"dd"),IF(OR(LEFT('Log table'!I668,1)="S",LEFT('Log table'!I668,1)="M"), ".docx", ".xlsx")))</f>
        <v/>
      </c>
      <c r="S668" s="20" t="str">
        <f t="shared" si="60"/>
        <v/>
      </c>
      <c r="T668" s="20" t="str">
        <f t="shared" si="61"/>
        <v/>
      </c>
      <c r="V668" s="16">
        <f t="shared" si="59"/>
        <v>127</v>
      </c>
      <c r="AE668" s="16" t="str">
        <f t="shared" si="57"/>
        <v>10.6.1/16.8.1 Proportion of members and voting rights of developing countries in international organizations
Note: to follow up</v>
      </c>
    </row>
    <row r="669" spans="1:31" hidden="1" x14ac:dyDescent="0.45">
      <c r="A669" s="17"/>
      <c r="B669" s="17" t="str">
        <f t="shared" si="58"/>
        <v>16.8.1Data</v>
      </c>
      <c r="C669" s="14" t="s">
        <v>257</v>
      </c>
      <c r="D669" s="14">
        <v>16</v>
      </c>
      <c r="E669" s="14" t="s">
        <v>1139</v>
      </c>
      <c r="F669" s="19" t="s">
        <v>9</v>
      </c>
      <c r="G669" s="104" t="s">
        <v>1140</v>
      </c>
      <c r="H669" s="104" t="s">
        <v>68</v>
      </c>
      <c r="I669" s="105" t="s">
        <v>786</v>
      </c>
      <c r="J669" s="106"/>
      <c r="K669" s="107"/>
      <c r="L669" s="105"/>
      <c r="M669" s="108" t="s">
        <v>3434</v>
      </c>
      <c r="N669" s="109"/>
      <c r="O669" s="109"/>
      <c r="P669" s="121"/>
      <c r="Q669" s="121"/>
      <c r="R669" s="20" t="str">
        <f>IF(ISBLANK(K669), "", CONCATENATE(LOWER(LEFT('Log table'!I669,1)),"_",C669,"_",T669,"_", TEXT(K669,"yyyy"),".",TEXT(K669,"mm"),".",TEXT(K669,"dd"),IF(OR(LEFT('Log table'!I669,1)="S",LEFT('Log table'!I669,1)="M"), ".docx", ".xlsx")))</f>
        <v/>
      </c>
      <c r="S669" s="20" t="str">
        <f t="shared" si="60"/>
        <v/>
      </c>
      <c r="T669" s="20" t="str">
        <f t="shared" si="61"/>
        <v/>
      </c>
      <c r="V669" s="16">
        <f t="shared" si="59"/>
        <v>137</v>
      </c>
      <c r="AE669" s="16" t="str">
        <f t="shared" si="57"/>
        <v>10.6.1/16.8.1 Proportion of members and voting rights of developing countries in international organizations
Note: no data yet as of 3/25</v>
      </c>
    </row>
    <row r="670" spans="1:31" hidden="1" x14ac:dyDescent="0.45">
      <c r="A670" s="17"/>
      <c r="B670" s="17" t="str">
        <f t="shared" si="58"/>
        <v>16.9.1Storyline</v>
      </c>
      <c r="C670" s="14" t="s">
        <v>259</v>
      </c>
      <c r="D670" s="14">
        <v>16</v>
      </c>
      <c r="E670" s="14" t="s">
        <v>1302</v>
      </c>
      <c r="F670" s="19" t="s">
        <v>9</v>
      </c>
      <c r="G670" s="104" t="s">
        <v>1303</v>
      </c>
      <c r="H670" s="104" t="s">
        <v>1304</v>
      </c>
      <c r="I670" s="105" t="s">
        <v>782</v>
      </c>
      <c r="J670" s="106" t="s">
        <v>936</v>
      </c>
      <c r="K670" s="107">
        <v>44281</v>
      </c>
      <c r="L670" s="105" t="s">
        <v>262</v>
      </c>
      <c r="M670" s="112" t="s">
        <v>3512</v>
      </c>
      <c r="N670" s="113"/>
      <c r="O670" s="109"/>
      <c r="P670" s="122"/>
      <c r="Q670" s="121"/>
      <c r="R670" s="20" t="str">
        <f>IF(ISBLANK(K670), "", CONCATENATE(LOWER(LEFT('Log table'!I670,1)),"_",C670,"_",T670,"_", TEXT(K670,"yyyy"),".",TEXT(K670,"mm"),".",TEXT(K670,"dd"),IF(OR(LEFT('Log table'!I670,1)="S",LEFT('Log table'!I670,1)="M"), ".docx", ".xlsx")))</f>
        <v>s_16.9.1_UNICEF_2021.03.26.docx</v>
      </c>
      <c r="S670" s="20" t="str">
        <f t="shared" si="60"/>
        <v>Claudia Cappa</v>
      </c>
      <c r="T670" s="20" t="str">
        <f t="shared" si="61"/>
        <v>UNICEF</v>
      </c>
      <c r="V670" s="16">
        <f t="shared" si="59"/>
        <v>387</v>
      </c>
      <c r="AE670" s="16" t="str">
        <f t="shared" si="57"/>
        <v>16.9.1 Proportion of children under 5 years of age whose births have been registered with a civil authority, by age | Submitted by: Claudia Cappa, UNICEF (ccappa@unicef.org)
Note: short-sized storyline only for the SG's report (glossy report and extended online platform requires medium-sized storyline inputs from agencies); Nothing new to report and we do not have COVID specific data.</v>
      </c>
    </row>
    <row r="671" spans="1:31" hidden="1" x14ac:dyDescent="0.45">
      <c r="A671" s="17"/>
      <c r="B671" s="17" t="str">
        <f t="shared" si="58"/>
        <v>16.9.1Chart</v>
      </c>
      <c r="C671" s="14" t="s">
        <v>259</v>
      </c>
      <c r="D671" s="14">
        <v>16</v>
      </c>
      <c r="E671" s="14" t="s">
        <v>1302</v>
      </c>
      <c r="F671" s="19" t="s">
        <v>9</v>
      </c>
      <c r="G671" s="104" t="s">
        <v>1303</v>
      </c>
      <c r="H671" s="104" t="s">
        <v>1304</v>
      </c>
      <c r="I671" s="105" t="s">
        <v>785</v>
      </c>
      <c r="J671" s="106"/>
      <c r="K671" s="107"/>
      <c r="L671" s="105"/>
      <c r="M671" s="108" t="s">
        <v>3505</v>
      </c>
      <c r="N671" s="109"/>
      <c r="O671" s="109"/>
      <c r="P671" s="121"/>
      <c r="Q671" s="121"/>
      <c r="R671" s="20" t="str">
        <f>IF(ISBLANK(K671), "", CONCATENATE(LOWER(LEFT('Log table'!I671,1)),"_",C671,"_",T671,"_", TEXT(K671,"yyyy"),".",TEXT(K671,"mm"),".",TEXT(K671,"dd"),IF(OR(LEFT('Log table'!I671,1)="S",LEFT('Log table'!I671,1)="M"), ".docx", ".xlsx")))</f>
        <v/>
      </c>
      <c r="S671" s="20" t="str">
        <f t="shared" si="60"/>
        <v/>
      </c>
      <c r="T671" s="20" t="str">
        <f t="shared" si="61"/>
        <v/>
      </c>
      <c r="V671" s="16">
        <f t="shared" si="59"/>
        <v>160</v>
      </c>
      <c r="AE671" s="16" t="str">
        <f t="shared" si="57"/>
        <v>16.9.1 Proportion of children under 5 years of age whose births have been registered with a civil authority, by age
Note: no chart in the storyline (short only)</v>
      </c>
    </row>
    <row r="672" spans="1:31" hidden="1" x14ac:dyDescent="0.45">
      <c r="A672" s="17"/>
      <c r="B672" s="17" t="str">
        <f t="shared" si="58"/>
        <v>16.9.1Data</v>
      </c>
      <c r="C672" s="14" t="s">
        <v>259</v>
      </c>
      <c r="D672" s="14">
        <v>16</v>
      </c>
      <c r="E672" s="14" t="s">
        <v>1302</v>
      </c>
      <c r="F672" s="19" t="s">
        <v>9</v>
      </c>
      <c r="G672" s="104" t="s">
        <v>1303</v>
      </c>
      <c r="H672" s="104" t="s">
        <v>1304</v>
      </c>
      <c r="I672" s="105" t="s">
        <v>786</v>
      </c>
      <c r="J672" s="106" t="s">
        <v>936</v>
      </c>
      <c r="K672" s="107">
        <v>44244</v>
      </c>
      <c r="L672" s="105" t="s">
        <v>262</v>
      </c>
      <c r="M672" s="108"/>
      <c r="N672" s="109"/>
      <c r="O672" s="109"/>
      <c r="P672" s="121"/>
      <c r="Q672" s="121"/>
      <c r="R672" s="20" t="str">
        <f>IF(ISBLANK(K672), "", CONCATENATE(LOWER(LEFT('Log table'!I672,1)),"_",C672,"_",T672,"_", TEXT(K672,"yyyy"),".",TEXT(K672,"mm"),".",TEXT(K672,"dd"),IF(OR(LEFT('Log table'!I672,1)="S",LEFT('Log table'!I672,1)="M"), ".docx", ".xlsx")))</f>
        <v>d_16.9.1_UNICEF_2021.02.17.xlsx</v>
      </c>
      <c r="S672" s="20" t="str">
        <f t="shared" si="60"/>
        <v>Claudia Cappa</v>
      </c>
      <c r="T672" s="20" t="str">
        <f t="shared" si="61"/>
        <v>UNICEF</v>
      </c>
      <c r="V672" s="16">
        <f t="shared" si="59"/>
        <v>173</v>
      </c>
      <c r="AE672" s="16" t="str">
        <f t="shared" si="57"/>
        <v>16.9.1 Proportion of children under 5 years of age whose births have been registered with a civil authority, by age | Submitted by: Claudia Cappa, UNICEF (ccappa@unicef.org)</v>
      </c>
    </row>
    <row r="673" spans="1:31" hidden="1" x14ac:dyDescent="0.45">
      <c r="A673" s="17"/>
      <c r="B673" s="17" t="str">
        <f t="shared" si="58"/>
        <v>16.10.1Storyline</v>
      </c>
      <c r="C673" s="14" t="s">
        <v>219</v>
      </c>
      <c r="D673" s="14">
        <v>16</v>
      </c>
      <c r="E673" s="14" t="s">
        <v>1305</v>
      </c>
      <c r="F673" s="19" t="s">
        <v>17</v>
      </c>
      <c r="G673" s="104" t="s">
        <v>966</v>
      </c>
      <c r="H673" s="104" t="s">
        <v>1306</v>
      </c>
      <c r="I673" s="105" t="s">
        <v>782</v>
      </c>
      <c r="J673" s="106" t="s">
        <v>1130</v>
      </c>
      <c r="K673" s="107">
        <v>44316</v>
      </c>
      <c r="L673" s="105" t="s">
        <v>221</v>
      </c>
      <c r="M673" s="108" t="s">
        <v>1131</v>
      </c>
      <c r="N673" s="109"/>
      <c r="O673" s="109"/>
      <c r="P673" s="121"/>
      <c r="Q673" s="121"/>
      <c r="R673" s="20" t="str">
        <f>IF(ISBLANK(K673), "", CONCATENATE(LOWER(LEFT('Log table'!I673,1)),"_",C673,"_",T673,"_", TEXT(K673,"yyyy"),".",TEXT(K673,"mm"),".",TEXT(K673,"dd"),IF(OR(LEFT('Log table'!I673,1)="S",LEFT('Log table'!I673,1)="M"), ".docx", ".xlsx")))</f>
        <v>s_16.10.1_OHCHR_2021.04.30.docx</v>
      </c>
      <c r="S673" s="20" t="str">
        <f t="shared" si="60"/>
        <v>Grace Sanico Steffan</v>
      </c>
      <c r="T673" s="20" t="str">
        <f t="shared" si="61"/>
        <v>OHCHR</v>
      </c>
      <c r="V673" s="16">
        <f t="shared" si="59"/>
        <v>363</v>
      </c>
      <c r="AE673" s="16" t="str">
        <f t="shared" si="57"/>
        <v>16.10.1 Number of verified cases of killing, kidnapping, enforced disappearance, arbitrary detention and torture of journalists, associated media personnel, trade unionists and human rights advocates in the previous 12 months | Submitted by: Grace Sanico Steffan, OHCHR (gsteffan@ohchr.org)
Note: update of data in storyline by 15 April; no chart in the storyline</v>
      </c>
    </row>
    <row r="674" spans="1:31" hidden="1" x14ac:dyDescent="0.45">
      <c r="A674" s="17"/>
      <c r="B674" s="17" t="str">
        <f t="shared" si="58"/>
        <v>16.10.1Chart</v>
      </c>
      <c r="C674" s="14" t="s">
        <v>219</v>
      </c>
      <c r="D674" s="14">
        <v>16</v>
      </c>
      <c r="E674" s="14" t="s">
        <v>1305</v>
      </c>
      <c r="F674" s="19" t="s">
        <v>17</v>
      </c>
      <c r="G674" s="104" t="s">
        <v>966</v>
      </c>
      <c r="H674" s="104" t="s">
        <v>1306</v>
      </c>
      <c r="I674" s="105" t="s">
        <v>785</v>
      </c>
      <c r="J674" s="106" t="s">
        <v>1130</v>
      </c>
      <c r="K674" s="107">
        <v>44319</v>
      </c>
      <c r="L674" s="105"/>
      <c r="M674" s="108" t="s">
        <v>1131</v>
      </c>
      <c r="N674" s="109"/>
      <c r="O674" s="109"/>
      <c r="P674" s="121"/>
      <c r="Q674" s="121"/>
      <c r="R674" s="20" t="str">
        <f>IF(ISBLANK(K674), "", CONCATENATE(LOWER(LEFT('Log table'!I674,1)),"_",C674,"_",T674,"_", TEXT(K674,"yyyy"),".",TEXT(K674,"mm"),".",TEXT(K674,"dd"),IF(OR(LEFT('Log table'!I674,1)="S",LEFT('Log table'!I674,1)="M"), ".docx", ".xlsx")))</f>
        <v>c_16.10.1_OHCHR_2021.05.03.xlsx</v>
      </c>
      <c r="S674" s="20" t="str">
        <f t="shared" si="60"/>
        <v>Grace Sanico Steffan</v>
      </c>
      <c r="T674" s="20" t="str">
        <f t="shared" si="61"/>
        <v>OHCHR</v>
      </c>
      <c r="V674" s="16">
        <f t="shared" si="59"/>
        <v>363</v>
      </c>
      <c r="AE674" s="16" t="str">
        <f t="shared" si="57"/>
        <v>16.10.1 Number of verified cases of killing, kidnapping, enforced disappearance, arbitrary detention and torture of journalists, associated media personnel, trade unionists and human rights advocates in the previous 12 months | Submitted by: Grace Sanico Steffan, OHCHR (gsteffan@ohchr.org)
Note: update of data in storyline by 15 April; no chart in the storyline</v>
      </c>
    </row>
    <row r="675" spans="1:31" hidden="1" x14ac:dyDescent="0.45">
      <c r="A675" s="17"/>
      <c r="B675" s="17" t="str">
        <f t="shared" si="58"/>
        <v>16.10.1Data</v>
      </c>
      <c r="C675" s="14" t="s">
        <v>219</v>
      </c>
      <c r="D675" s="14">
        <v>16</v>
      </c>
      <c r="E675" s="14" t="s">
        <v>1305</v>
      </c>
      <c r="F675" s="19" t="s">
        <v>17</v>
      </c>
      <c r="G675" s="104" t="s">
        <v>966</v>
      </c>
      <c r="H675" s="104" t="s">
        <v>1306</v>
      </c>
      <c r="I675" s="105" t="s">
        <v>786</v>
      </c>
      <c r="J675" s="106" t="s">
        <v>1130</v>
      </c>
      <c r="K675" s="107">
        <v>44315</v>
      </c>
      <c r="L675" s="105" t="s">
        <v>221</v>
      </c>
      <c r="M675" s="108" t="s">
        <v>3433</v>
      </c>
      <c r="N675" s="109"/>
      <c r="O675" s="109"/>
      <c r="P675" s="121"/>
      <c r="Q675" s="121"/>
      <c r="R675" s="20" t="str">
        <f>IF(ISBLANK(K675), "", CONCATENATE(LOWER(LEFT('Log table'!I675,1)),"_",C675,"_",T675,"_", TEXT(K675,"yyyy"),".",TEXT(K675,"mm"),".",TEXT(K675,"dd"),IF(OR(LEFT('Log table'!I675,1)="S",LEFT('Log table'!I675,1)="M"), ".docx", ".xlsx")))</f>
        <v>d_16.10.1_OHCHR_2021.04.29.xlsx</v>
      </c>
      <c r="S675" s="20" t="str">
        <f t="shared" si="60"/>
        <v>Grace Sanico Steffan</v>
      </c>
      <c r="T675" s="20" t="str">
        <f t="shared" si="61"/>
        <v>OHCHR</v>
      </c>
      <c r="V675" s="16">
        <f t="shared" si="59"/>
        <v>360</v>
      </c>
      <c r="AE675" s="16" t="str">
        <f t="shared" si="57"/>
        <v>16.10.1 Number of verified cases of killing, kidnapping, enforced disappearance, arbitrary detention and torture of journalists, associated media personnel, trade unionists and human rights advocates in the previous 12 months | Submitted by: Grace Sanico Steffan, OHCHR (gsteffan@ohchr.org)
Note: Harumi: Late: Data received by 15 April 2021; for all the block</v>
      </c>
    </row>
    <row r="676" spans="1:31" hidden="1" x14ac:dyDescent="0.45">
      <c r="A676" s="17"/>
      <c r="B676" s="17" t="str">
        <f t="shared" si="58"/>
        <v>16.10.2Storyline</v>
      </c>
      <c r="C676" s="14" t="s">
        <v>222</v>
      </c>
      <c r="D676" s="14">
        <v>16</v>
      </c>
      <c r="E676" s="14" t="s">
        <v>1307</v>
      </c>
      <c r="F676" s="19" t="s">
        <v>9</v>
      </c>
      <c r="G676" s="104" t="s">
        <v>928</v>
      </c>
      <c r="H676" s="104" t="s">
        <v>1308</v>
      </c>
      <c r="I676" s="105" t="s">
        <v>782</v>
      </c>
      <c r="J676" s="106" t="s">
        <v>825</v>
      </c>
      <c r="K676" s="107">
        <v>44256</v>
      </c>
      <c r="L676" s="105" t="s">
        <v>224</v>
      </c>
      <c r="M676" s="108"/>
      <c r="N676" s="109"/>
      <c r="O676" s="109"/>
      <c r="P676" s="121"/>
      <c r="Q676" s="121"/>
      <c r="R676" s="20" t="str">
        <f>IF(ISBLANK(K676), "", CONCATENATE(LOWER(LEFT('Log table'!I676,1)),"_",C676,"_",T676,"_", TEXT(K676,"yyyy"),".",TEXT(K676,"mm"),".",TEXT(K676,"dd"),IF(OR(LEFT('Log table'!I676,1)="S",LEFT('Log table'!I676,1)="M"), ".docx", ".xlsx")))</f>
        <v>s_16.10.2_UNESCO_2021.03.01.docx</v>
      </c>
      <c r="S676" s="20" t="str">
        <f t="shared" si="60"/>
        <v>Dian Kuswandini</v>
      </c>
      <c r="T676" s="20" t="str">
        <f t="shared" si="61"/>
        <v>UNESCO</v>
      </c>
      <c r="V676" s="16">
        <f t="shared" si="59"/>
        <v>202</v>
      </c>
      <c r="AE676" s="16" t="str">
        <f t="shared" si="57"/>
        <v>16.10.2 Number of countries that adopt and implement constitutional, statutory and/or policy guarantees for public access to information | Submitted by: Dian Kuswandini, UNESCO (d.kuswandini@unesco.org)</v>
      </c>
    </row>
    <row r="677" spans="1:31" hidden="1" x14ac:dyDescent="0.45">
      <c r="A677" s="17"/>
      <c r="B677" s="17" t="str">
        <f t="shared" si="58"/>
        <v>16.10.2Chart</v>
      </c>
      <c r="C677" s="14" t="s">
        <v>222</v>
      </c>
      <c r="D677" s="14">
        <v>16</v>
      </c>
      <c r="E677" s="14" t="s">
        <v>1307</v>
      </c>
      <c r="F677" s="19" t="s">
        <v>9</v>
      </c>
      <c r="G677" s="104" t="s">
        <v>928</v>
      </c>
      <c r="H677" s="104" t="s">
        <v>1308</v>
      </c>
      <c r="I677" s="105" t="s">
        <v>785</v>
      </c>
      <c r="J677" s="106"/>
      <c r="K677" s="107"/>
      <c r="L677" s="105"/>
      <c r="M677" s="108"/>
      <c r="N677" s="109"/>
      <c r="O677" s="109"/>
      <c r="P677" s="121"/>
      <c r="Q677" s="121"/>
      <c r="R677" s="20" t="str">
        <f>IF(ISBLANK(K677), "", CONCATENATE(LOWER(LEFT('Log table'!I677,1)),"_",C677,"_",T677,"_", TEXT(K677,"yyyy"),".",TEXT(K677,"mm"),".",TEXT(K677,"dd"),IF(OR(LEFT('Log table'!I677,1)="S",LEFT('Log table'!I677,1)="M"), ".docx", ".xlsx")))</f>
        <v/>
      </c>
      <c r="S677" s="20" t="str">
        <f t="shared" si="60"/>
        <v/>
      </c>
      <c r="T677" s="20" t="str">
        <f t="shared" si="61"/>
        <v/>
      </c>
      <c r="V677" s="16">
        <f t="shared" si="59"/>
        <v>155</v>
      </c>
      <c r="AE677" s="16" t="str">
        <f t="shared" si="57"/>
        <v>16.10.2 Number of countries that adopt and implement constitutional, statutory and/or policy guarantees for public access to information
Note: to follow up</v>
      </c>
    </row>
    <row r="678" spans="1:31" hidden="1" x14ac:dyDescent="0.45">
      <c r="A678" s="17"/>
      <c r="B678" s="17" t="str">
        <f t="shared" si="58"/>
        <v>16.10.2Data</v>
      </c>
      <c r="C678" s="14" t="s">
        <v>222</v>
      </c>
      <c r="D678" s="14">
        <v>16</v>
      </c>
      <c r="E678" s="14" t="s">
        <v>1307</v>
      </c>
      <c r="F678" s="19" t="s">
        <v>9</v>
      </c>
      <c r="G678" s="104" t="s">
        <v>928</v>
      </c>
      <c r="H678" s="104" t="s">
        <v>1308</v>
      </c>
      <c r="I678" s="105" t="s">
        <v>786</v>
      </c>
      <c r="J678" s="106" t="s">
        <v>825</v>
      </c>
      <c r="K678" s="107">
        <v>44249</v>
      </c>
      <c r="L678" s="105" t="s">
        <v>224</v>
      </c>
      <c r="M678" s="108"/>
      <c r="N678" s="109"/>
      <c r="O678" s="109"/>
      <c r="P678" s="121"/>
      <c r="Q678" s="121"/>
      <c r="R678" s="20" t="str">
        <f>IF(ISBLANK(K678), "", CONCATENATE(LOWER(LEFT('Log table'!I678,1)),"_",C678,"_",T678,"_", TEXT(K678,"yyyy"),".",TEXT(K678,"mm"),".",TEXT(K678,"dd"),IF(OR(LEFT('Log table'!I678,1)="S",LEFT('Log table'!I678,1)="M"), ".docx", ".xlsx")))</f>
        <v>d_16.10.2_UNESCO_2021.02.22.xlsx</v>
      </c>
      <c r="S678" s="20" t="str">
        <f t="shared" si="60"/>
        <v>Dian Kuswandini</v>
      </c>
      <c r="T678" s="20" t="str">
        <f t="shared" si="61"/>
        <v>UNESCO</v>
      </c>
      <c r="V678" s="16">
        <f t="shared" si="59"/>
        <v>202</v>
      </c>
      <c r="AE678" s="16" t="str">
        <f t="shared" si="57"/>
        <v>16.10.2 Number of countries that adopt and implement constitutional, statutory and/or policy guarantees for public access to information | Submitted by: Dian Kuswandini, UNESCO (d.kuswandini@unesco.org)</v>
      </c>
    </row>
    <row r="679" spans="1:31" hidden="1" x14ac:dyDescent="0.45">
      <c r="A679" s="17"/>
      <c r="B679" s="17" t="str">
        <f t="shared" si="58"/>
        <v>16.a.1Storyline</v>
      </c>
      <c r="C679" s="14" t="s">
        <v>263</v>
      </c>
      <c r="D679" s="14">
        <v>16</v>
      </c>
      <c r="E679" s="14" t="s">
        <v>1309</v>
      </c>
      <c r="F679" s="19" t="s">
        <v>9</v>
      </c>
      <c r="G679" s="104" t="s">
        <v>966</v>
      </c>
      <c r="H679" s="104" t="s">
        <v>68</v>
      </c>
      <c r="I679" s="105" t="s">
        <v>782</v>
      </c>
      <c r="J679" s="106" t="s">
        <v>1130</v>
      </c>
      <c r="K679" s="107">
        <v>44316</v>
      </c>
      <c r="L679" s="105" t="s">
        <v>264</v>
      </c>
      <c r="M679" s="108" t="s">
        <v>1131</v>
      </c>
      <c r="N679" s="109"/>
      <c r="O679" s="109"/>
      <c r="P679" s="121"/>
      <c r="Q679" s="121"/>
      <c r="R679" s="20" t="str">
        <f>IF(ISBLANK(K679), "", CONCATENATE(LOWER(LEFT('Log table'!I679,1)),"_",C679,"_",T679,"_", TEXT(K679,"yyyy"),".",TEXT(K679,"mm"),".",TEXT(K679,"dd"),IF(OR(LEFT('Log table'!I679,1)="S",LEFT('Log table'!I679,1)="M"), ".docx", ".xlsx")))</f>
        <v>s_16.a.1_OHCHR_2021.04.30.docx</v>
      </c>
      <c r="S679" s="20" t="str">
        <f t="shared" si="60"/>
        <v>Grace Sanico Steffan</v>
      </c>
      <c r="T679" s="20" t="str">
        <f t="shared" si="61"/>
        <v>OHCHR</v>
      </c>
      <c r="V679" s="16">
        <f t="shared" si="59"/>
        <v>244</v>
      </c>
      <c r="AE679" s="16" t="str">
        <f t="shared" si="57"/>
        <v>16.a.1 Existence of independent national human rights institutions in compliance with the Paris Principles | Submitted by: Grace Sanico Steffan, OHCHR (gsteffan@ohchr.org)
Note: update of data in storyline by 15 April; no chart in the storyline</v>
      </c>
    </row>
    <row r="680" spans="1:31" hidden="1" x14ac:dyDescent="0.45">
      <c r="A680" s="17"/>
      <c r="B680" s="17" t="str">
        <f t="shared" si="58"/>
        <v>16.a.1Chart</v>
      </c>
      <c r="C680" s="14" t="s">
        <v>263</v>
      </c>
      <c r="D680" s="14">
        <v>16</v>
      </c>
      <c r="E680" s="14" t="s">
        <v>1309</v>
      </c>
      <c r="F680" s="19" t="s">
        <v>9</v>
      </c>
      <c r="G680" s="104" t="s">
        <v>966</v>
      </c>
      <c r="H680" s="104" t="s">
        <v>68</v>
      </c>
      <c r="I680" s="105" t="s">
        <v>785</v>
      </c>
      <c r="J680" s="106" t="s">
        <v>1130</v>
      </c>
      <c r="K680" s="107">
        <v>44319</v>
      </c>
      <c r="L680" s="105" t="s">
        <v>264</v>
      </c>
      <c r="M680" s="108" t="s">
        <v>1131</v>
      </c>
      <c r="N680" s="109"/>
      <c r="O680" s="109"/>
      <c r="P680" s="121"/>
      <c r="Q680" s="121"/>
      <c r="R680" s="20" t="str">
        <f>IF(ISBLANK(K680), "", CONCATENATE(LOWER(LEFT('Log table'!I680,1)),"_",C680,"_",T680,"_", TEXT(K680,"yyyy"),".",TEXT(K680,"mm"),".",TEXT(K680,"dd"),IF(OR(LEFT('Log table'!I680,1)="S",LEFT('Log table'!I680,1)="M"), ".docx", ".xlsx")))</f>
        <v>c_16.a.1_OHCHR_2021.05.03.xlsx</v>
      </c>
      <c r="S680" s="20" t="str">
        <f t="shared" si="60"/>
        <v>Grace Sanico Steffan</v>
      </c>
      <c r="T680" s="20" t="str">
        <f t="shared" si="61"/>
        <v>OHCHR</v>
      </c>
      <c r="V680" s="16">
        <f t="shared" si="59"/>
        <v>244</v>
      </c>
      <c r="AE680" s="16" t="str">
        <f t="shared" si="57"/>
        <v>16.a.1 Existence of independent national human rights institutions in compliance with the Paris Principles | Submitted by: Grace Sanico Steffan, OHCHR (gsteffan@ohchr.org)
Note: update of data in storyline by 15 April; no chart in the storyline</v>
      </c>
    </row>
    <row r="681" spans="1:31" hidden="1" x14ac:dyDescent="0.45">
      <c r="A681" s="17"/>
      <c r="B681" s="17" t="str">
        <f t="shared" si="58"/>
        <v>16.a.1Data</v>
      </c>
      <c r="C681" s="14" t="s">
        <v>263</v>
      </c>
      <c r="D681" s="14">
        <v>16</v>
      </c>
      <c r="E681" s="14" t="s">
        <v>1309</v>
      </c>
      <c r="F681" s="19" t="s">
        <v>9</v>
      </c>
      <c r="G681" s="104" t="s">
        <v>966</v>
      </c>
      <c r="H681" s="104" t="s">
        <v>68</v>
      </c>
      <c r="I681" s="105" t="s">
        <v>786</v>
      </c>
      <c r="J681" s="106" t="s">
        <v>1130</v>
      </c>
      <c r="K681" s="107">
        <v>44301</v>
      </c>
      <c r="L681" s="105" t="s">
        <v>264</v>
      </c>
      <c r="M681" s="108" t="s">
        <v>3433</v>
      </c>
      <c r="N681" s="109"/>
      <c r="O681" s="109"/>
      <c r="P681" s="121"/>
      <c r="Q681" s="121"/>
      <c r="R681" s="20" t="str">
        <f>IF(ISBLANK(K681), "", CONCATENATE(LOWER(LEFT('Log table'!I681,1)),"_",C681,"_",T681,"_", TEXT(K681,"yyyy"),".",TEXT(K681,"mm"),".",TEXT(K681,"dd"),IF(OR(LEFT('Log table'!I681,1)="S",LEFT('Log table'!I681,1)="M"), ".docx", ".xlsx")))</f>
        <v>d_16.a.1_OHCHR_2021.04.15.xlsx</v>
      </c>
      <c r="S681" s="20" t="str">
        <f t="shared" si="60"/>
        <v>Grace Sanico Steffan</v>
      </c>
      <c r="T681" s="20" t="str">
        <f t="shared" si="61"/>
        <v>OHCHR</v>
      </c>
      <c r="V681" s="16">
        <f t="shared" si="59"/>
        <v>241</v>
      </c>
      <c r="AE681" s="16" t="str">
        <f t="shared" si="57"/>
        <v>16.a.1 Existence of independent national human rights institutions in compliance with the Paris Principles | Submitted by: Grace Sanico Steffan, OHCHR (gsteffan@ohchr.org)
Note: Harumi: Late: Data received by 15 April 2021; for all the block</v>
      </c>
    </row>
    <row r="682" spans="1:31" hidden="1" x14ac:dyDescent="0.45">
      <c r="A682" s="17"/>
      <c r="B682" s="17" t="str">
        <f t="shared" si="58"/>
        <v>16.b.1Storyline</v>
      </c>
      <c r="C682" s="14" t="s">
        <v>633</v>
      </c>
      <c r="D682" s="14">
        <v>16</v>
      </c>
      <c r="E682" s="14" t="s">
        <v>1129</v>
      </c>
      <c r="F682" s="19" t="s">
        <v>17</v>
      </c>
      <c r="G682" s="104" t="s">
        <v>966</v>
      </c>
      <c r="H682" s="104" t="s">
        <v>68</v>
      </c>
      <c r="I682" s="105" t="s">
        <v>782</v>
      </c>
      <c r="J682" s="106" t="s">
        <v>1130</v>
      </c>
      <c r="K682" s="107">
        <v>44316</v>
      </c>
      <c r="L682" s="105" t="s">
        <v>634</v>
      </c>
      <c r="M682" s="108" t="s">
        <v>1131</v>
      </c>
      <c r="N682" s="109"/>
      <c r="O682" s="109"/>
      <c r="P682" s="121"/>
      <c r="Q682" s="121"/>
      <c r="R682" s="20" t="str">
        <f>IF(ISBLANK(K682), "", CONCATENATE(LOWER(LEFT('Log table'!I682,1)),"_",C682,"_",T682,"_", TEXT(K682,"yyyy"),".",TEXT(K682,"mm"),".",TEXT(K682,"dd"),IF(OR(LEFT('Log table'!I682,1)="S",LEFT('Log table'!I682,1)="M"), ".docx", ".xlsx")))</f>
        <v>s_16.b.1_OHCHR_2021.04.30.docx</v>
      </c>
      <c r="S682" s="20" t="str">
        <f t="shared" si="60"/>
        <v>Grace Sanico Steffan</v>
      </c>
      <c r="T682" s="20" t="str">
        <f t="shared" si="61"/>
        <v>OHCHR</v>
      </c>
      <c r="V682" s="16">
        <f t="shared" si="59"/>
        <v>360</v>
      </c>
      <c r="AE682" s="16" t="str">
        <f t="shared" si="57"/>
        <v>10.3.1/16.b.1 Proportion of population reporting having personally felt discriminated against or harassed in the previous 12 months on the basis of a ground of discrimination prohibited under international human rights law | Submitted by: Grace Sanico Steffan, OHCHR (gsteffan@ohchr.org)
Note: update of data in storyline by 15 April; no chart in the storyline</v>
      </c>
    </row>
    <row r="683" spans="1:31" hidden="1" x14ac:dyDescent="0.45">
      <c r="A683" s="17"/>
      <c r="B683" s="17" t="str">
        <f t="shared" si="58"/>
        <v>16.b.1Chart</v>
      </c>
      <c r="C683" s="14" t="s">
        <v>633</v>
      </c>
      <c r="D683" s="14">
        <v>16</v>
      </c>
      <c r="E683" s="14" t="s">
        <v>1129</v>
      </c>
      <c r="F683" s="19" t="s">
        <v>17</v>
      </c>
      <c r="G683" s="104" t="s">
        <v>966</v>
      </c>
      <c r="H683" s="104" t="s">
        <v>68</v>
      </c>
      <c r="I683" s="105" t="s">
        <v>785</v>
      </c>
      <c r="J683" s="106" t="s">
        <v>1130</v>
      </c>
      <c r="K683" s="107">
        <v>44319</v>
      </c>
      <c r="L683" s="105" t="s">
        <v>634</v>
      </c>
      <c r="M683" s="108" t="s">
        <v>1131</v>
      </c>
      <c r="N683" s="109"/>
      <c r="O683" s="109"/>
      <c r="P683" s="121"/>
      <c r="Q683" s="121"/>
      <c r="R683" s="20" t="str">
        <f>IF(ISBLANK(K683), "", CONCATENATE(LOWER(LEFT('Log table'!I683,1)),"_",C683,"_",T683,"_", TEXT(K683,"yyyy"),".",TEXT(K683,"mm"),".",TEXT(K683,"dd"),IF(OR(LEFT('Log table'!I683,1)="S",LEFT('Log table'!I683,1)="M"), ".docx", ".xlsx")))</f>
        <v>c_16.b.1_OHCHR_2021.05.03.xlsx</v>
      </c>
      <c r="S683" s="20" t="str">
        <f t="shared" si="60"/>
        <v>Grace Sanico Steffan</v>
      </c>
      <c r="T683" s="20" t="str">
        <f t="shared" si="61"/>
        <v>OHCHR</v>
      </c>
      <c r="V683" s="16">
        <f t="shared" si="59"/>
        <v>360</v>
      </c>
      <c r="AE683" s="16" t="str">
        <f t="shared" si="57"/>
        <v>10.3.1/16.b.1 Proportion of population reporting having personally felt discriminated against or harassed in the previous 12 months on the basis of a ground of discrimination prohibited under international human rights law | Submitted by: Grace Sanico Steffan, OHCHR (gsteffan@ohchr.org)
Note: update of data in storyline by 15 April; no chart in the storyline</v>
      </c>
    </row>
    <row r="684" spans="1:31" hidden="1" x14ac:dyDescent="0.45">
      <c r="A684" s="17"/>
      <c r="B684" s="17" t="str">
        <f t="shared" si="58"/>
        <v>16.b.1Data</v>
      </c>
      <c r="C684" s="14" t="s">
        <v>633</v>
      </c>
      <c r="D684" s="14">
        <v>16</v>
      </c>
      <c r="E684" s="14" t="s">
        <v>1129</v>
      </c>
      <c r="F684" s="19" t="s">
        <v>17</v>
      </c>
      <c r="G684" s="104" t="s">
        <v>966</v>
      </c>
      <c r="H684" s="104" t="s">
        <v>68</v>
      </c>
      <c r="I684" s="105" t="s">
        <v>786</v>
      </c>
      <c r="J684" s="106" t="s">
        <v>1130</v>
      </c>
      <c r="K684" s="107">
        <v>44301</v>
      </c>
      <c r="L684" s="105" t="s">
        <v>634</v>
      </c>
      <c r="M684" s="108"/>
      <c r="N684" s="109"/>
      <c r="O684" s="109"/>
      <c r="P684" s="121"/>
      <c r="Q684" s="121"/>
      <c r="R684" s="20" t="str">
        <f>IF(ISBLANK(K684), "", CONCATENATE(LOWER(LEFT('Log table'!I684,1)),"_",C684,"_",T684,"_", TEXT(K684,"yyyy"),".",TEXT(K684,"mm"),".",TEXT(K684,"dd"),IF(OR(LEFT('Log table'!I684,1)="S",LEFT('Log table'!I684,1)="M"), ".docx", ".xlsx")))</f>
        <v>d_16.b.1_OHCHR_2021.04.15.xlsx</v>
      </c>
      <c r="S684" s="20" t="str">
        <f t="shared" si="60"/>
        <v>Grace Sanico Steffan</v>
      </c>
      <c r="T684" s="20" t="str">
        <f t="shared" si="61"/>
        <v>OHCHR</v>
      </c>
      <c r="V684" s="16">
        <f t="shared" si="59"/>
        <v>287</v>
      </c>
      <c r="AE684" s="16" t="str">
        <f t="shared" si="57"/>
        <v>10.3.1/16.b.1 Proportion of population reporting having personally felt discriminated against or harassed in the previous 12 months on the basis of a ground of discrimination prohibited under international human rights law | Submitted by: Grace Sanico Steffan, OHCHR (gsteffan@ohchr.org)</v>
      </c>
    </row>
    <row r="685" spans="1:31" hidden="1" x14ac:dyDescent="0.45">
      <c r="A685" s="17"/>
      <c r="B685" s="17" t="str">
        <f t="shared" si="58"/>
        <v>17.1.1Storyline</v>
      </c>
      <c r="C685" s="14" t="s">
        <v>265</v>
      </c>
      <c r="D685" s="14">
        <v>17</v>
      </c>
      <c r="E685" s="14" t="s">
        <v>1310</v>
      </c>
      <c r="F685" s="19" t="s">
        <v>9</v>
      </c>
      <c r="G685" s="104" t="s">
        <v>1093</v>
      </c>
      <c r="H685" s="104" t="s">
        <v>1311</v>
      </c>
      <c r="I685" s="105" t="s">
        <v>782</v>
      </c>
      <c r="J685" s="106" t="s">
        <v>1312</v>
      </c>
      <c r="K685" s="107">
        <v>44258</v>
      </c>
      <c r="L685" s="105" t="s">
        <v>268</v>
      </c>
      <c r="M685" s="108"/>
      <c r="N685" s="109"/>
      <c r="O685" s="109"/>
      <c r="P685" s="121"/>
      <c r="Q685" s="121"/>
      <c r="R685" s="20" t="str">
        <f>IF(ISBLANK(K685), "", CONCATENATE(LOWER(LEFT('Log table'!I685,1)),"_",C685,"_",T685,"_", TEXT(K685,"yyyy"),".",TEXT(K685,"mm"),".",TEXT(K685,"dd"),IF(OR(LEFT('Log table'!I685,1)="S",LEFT('Log table'!I685,1)="M"), ".docx", ".xlsx")))</f>
        <v>s_17.1.1_IMF_2021.03.03.docx</v>
      </c>
      <c r="S685" s="20" t="str">
        <f t="shared" si="60"/>
        <v>Naoto Osawa</v>
      </c>
      <c r="T685" s="20" t="str">
        <f t="shared" si="61"/>
        <v>IMF</v>
      </c>
      <c r="V685" s="16">
        <f t="shared" si="59"/>
        <v>115</v>
      </c>
      <c r="AE685" s="16" t="str">
        <f t="shared" si="57"/>
        <v>17.1.1 Total government revenue as a proportion of GDP, by source | Submitted by: Naoto Osawa, IMF (NOsawa@imf.org)</v>
      </c>
    </row>
    <row r="686" spans="1:31" hidden="1" x14ac:dyDescent="0.45">
      <c r="A686" s="17"/>
      <c r="B686" s="17" t="str">
        <f t="shared" si="58"/>
        <v>17.1.1Chart</v>
      </c>
      <c r="C686" s="14" t="s">
        <v>265</v>
      </c>
      <c r="D686" s="14">
        <v>17</v>
      </c>
      <c r="E686" s="14" t="s">
        <v>1310</v>
      </c>
      <c r="F686" s="19" t="s">
        <v>9</v>
      </c>
      <c r="G686" s="104" t="s">
        <v>1093</v>
      </c>
      <c r="H686" s="104" t="s">
        <v>1311</v>
      </c>
      <c r="I686" s="105" t="s">
        <v>785</v>
      </c>
      <c r="J686" s="106" t="s">
        <v>1312</v>
      </c>
      <c r="K686" s="107">
        <v>44258</v>
      </c>
      <c r="L686" s="105" t="s">
        <v>268</v>
      </c>
      <c r="M686" s="108"/>
      <c r="N686" s="109"/>
      <c r="O686" s="109"/>
      <c r="P686" s="121"/>
      <c r="Q686" s="121"/>
      <c r="R686" s="20" t="str">
        <f>IF(ISBLANK(K686), "", CONCATENATE(LOWER(LEFT('Log table'!I686,1)),"_",C686,"_",T686,"_", TEXT(K686,"yyyy"),".",TEXT(K686,"mm"),".",TEXT(K686,"dd"),IF(OR(LEFT('Log table'!I686,1)="S",LEFT('Log table'!I686,1)="M"), ".docx", ".xlsx")))</f>
        <v>c_17.1.1_IMF_2021.03.03.xlsx</v>
      </c>
      <c r="S686" s="20" t="str">
        <f t="shared" si="60"/>
        <v>Naoto Osawa</v>
      </c>
      <c r="T686" s="20" t="str">
        <f t="shared" si="61"/>
        <v>IMF</v>
      </c>
      <c r="V686" s="16">
        <f t="shared" si="59"/>
        <v>115</v>
      </c>
      <c r="AE686" s="16" t="str">
        <f t="shared" si="57"/>
        <v>17.1.1 Total government revenue as a proportion of GDP, by source | Submitted by: Naoto Osawa, IMF (NOsawa@imf.org)</v>
      </c>
    </row>
    <row r="687" spans="1:31" hidden="1" x14ac:dyDescent="0.45">
      <c r="A687" s="17"/>
      <c r="B687" s="17" t="str">
        <f t="shared" si="58"/>
        <v>17.1.1Data</v>
      </c>
      <c r="C687" s="14" t="s">
        <v>265</v>
      </c>
      <c r="D687" s="14">
        <v>17</v>
      </c>
      <c r="E687" s="14" t="s">
        <v>1310</v>
      </c>
      <c r="F687" s="19" t="s">
        <v>9</v>
      </c>
      <c r="G687" s="104" t="s">
        <v>1093</v>
      </c>
      <c r="H687" s="104" t="s">
        <v>1311</v>
      </c>
      <c r="I687" s="105" t="s">
        <v>786</v>
      </c>
      <c r="J687" s="106"/>
      <c r="K687" s="107"/>
      <c r="L687" s="105"/>
      <c r="M687" s="108" t="s">
        <v>3435</v>
      </c>
      <c r="N687" s="109"/>
      <c r="O687" s="109"/>
      <c r="P687" s="121"/>
      <c r="Q687" s="121"/>
      <c r="R687" s="20" t="str">
        <f>IF(ISBLANK(K687), "", CONCATENATE(LOWER(LEFT('Log table'!I687,1)),"_",C687,"_",T687,"_", TEXT(K687,"yyyy"),".",TEXT(K687,"mm"),".",TEXT(K687,"dd"),IF(OR(LEFT('Log table'!I687,1)="S",LEFT('Log table'!I687,1)="M"), ".docx", ".xlsx")))</f>
        <v/>
      </c>
      <c r="S687" s="20" t="str">
        <f t="shared" si="60"/>
        <v/>
      </c>
      <c r="T687" s="20" t="str">
        <f t="shared" si="61"/>
        <v/>
      </c>
      <c r="V687" s="16">
        <f t="shared" si="59"/>
        <v>98</v>
      </c>
      <c r="AE687" s="16" t="str">
        <f t="shared" si="57"/>
        <v>17.1.1 Total government revenue as a proportion of GDP, by source
Note: Harumi: Received: SDMX API</v>
      </c>
    </row>
    <row r="688" spans="1:31" hidden="1" x14ac:dyDescent="0.45">
      <c r="A688" s="17"/>
      <c r="B688" s="17" t="str">
        <f t="shared" si="58"/>
        <v>17.1.2Storyline</v>
      </c>
      <c r="C688" s="14" t="s">
        <v>269</v>
      </c>
      <c r="D688" s="14">
        <v>17</v>
      </c>
      <c r="E688" s="14" t="s">
        <v>1313</v>
      </c>
      <c r="F688" s="19" t="s">
        <v>9</v>
      </c>
      <c r="G688" s="104" t="s">
        <v>1093</v>
      </c>
      <c r="H688" s="104" t="s">
        <v>68</v>
      </c>
      <c r="I688" s="105" t="s">
        <v>782</v>
      </c>
      <c r="J688" s="106" t="s">
        <v>1312</v>
      </c>
      <c r="K688" s="107">
        <v>44258</v>
      </c>
      <c r="L688" s="105" t="s">
        <v>270</v>
      </c>
      <c r="M688" s="108"/>
      <c r="N688" s="109"/>
      <c r="O688" s="109"/>
      <c r="P688" s="121"/>
      <c r="Q688" s="121"/>
      <c r="R688" s="20" t="str">
        <f>IF(ISBLANK(K688), "", CONCATENATE(LOWER(LEFT('Log table'!I688,1)),"_",C688,"_",T688,"_", TEXT(K688,"yyyy"),".",TEXT(K688,"mm"),".",TEXT(K688,"dd"),IF(OR(LEFT('Log table'!I688,1)="S",LEFT('Log table'!I688,1)="M"), ".docx", ".xlsx")))</f>
        <v>s_17.1.2_IMF_2021.03.03.docx</v>
      </c>
      <c r="S688" s="20" t="str">
        <f t="shared" si="60"/>
        <v>Naoto Osawa</v>
      </c>
      <c r="T688" s="20" t="str">
        <f t="shared" si="61"/>
        <v>IMF</v>
      </c>
      <c r="V688" s="16">
        <f t="shared" si="59"/>
        <v>111</v>
      </c>
      <c r="AE688" s="16" t="str">
        <f t="shared" ref="AE688:AE757" si="62">E688&amp;IF(ISBLANK(K688), CHAR(10)&amp;"Note: "&amp;IF(ISBLANK(M688), "to follow up", M688), " | Submitted by: "&amp;S688&amp;", "&amp;T688&amp;" ("&amp;J688&amp;")"&amp;IF(ISBLANK(M688),"", CHAR(10)&amp;"Note: "&amp;M688))</f>
        <v>17.1.2 Proportion of domestic budget funded by domestic taxes | Submitted by: Naoto Osawa, IMF (NOsawa@imf.org)</v>
      </c>
    </row>
    <row r="689" spans="1:31" hidden="1" x14ac:dyDescent="0.45">
      <c r="A689" s="17"/>
      <c r="B689" s="17" t="str">
        <f t="shared" si="58"/>
        <v>17.1.2Chart</v>
      </c>
      <c r="C689" s="14" t="s">
        <v>269</v>
      </c>
      <c r="D689" s="14">
        <v>17</v>
      </c>
      <c r="E689" s="14" t="s">
        <v>1313</v>
      </c>
      <c r="F689" s="19" t="s">
        <v>9</v>
      </c>
      <c r="G689" s="104" t="s">
        <v>1093</v>
      </c>
      <c r="H689" s="104" t="s">
        <v>68</v>
      </c>
      <c r="I689" s="105" t="s">
        <v>785</v>
      </c>
      <c r="J689" s="106" t="s">
        <v>1312</v>
      </c>
      <c r="K689" s="107">
        <v>44258</v>
      </c>
      <c r="L689" s="105" t="s">
        <v>270</v>
      </c>
      <c r="M689" s="108"/>
      <c r="N689" s="109"/>
      <c r="O689" s="109"/>
      <c r="P689" s="121"/>
      <c r="Q689" s="121"/>
      <c r="R689" s="20" t="str">
        <f>IF(ISBLANK(K689), "", CONCATENATE(LOWER(LEFT('Log table'!I689,1)),"_",C689,"_",T689,"_", TEXT(K689,"yyyy"),".",TEXT(K689,"mm"),".",TEXT(K689,"dd"),IF(OR(LEFT('Log table'!I689,1)="S",LEFT('Log table'!I689,1)="M"), ".docx", ".xlsx")))</f>
        <v>c_17.1.2_IMF_2021.03.03.xlsx</v>
      </c>
      <c r="S689" s="20" t="str">
        <f t="shared" si="60"/>
        <v>Naoto Osawa</v>
      </c>
      <c r="T689" s="20" t="str">
        <f t="shared" si="61"/>
        <v>IMF</v>
      </c>
      <c r="V689" s="16">
        <f t="shared" si="59"/>
        <v>111</v>
      </c>
      <c r="AE689" s="16" t="str">
        <f t="shared" si="62"/>
        <v>17.1.2 Proportion of domestic budget funded by domestic taxes | Submitted by: Naoto Osawa, IMF (NOsawa@imf.org)</v>
      </c>
    </row>
    <row r="690" spans="1:31" hidden="1" x14ac:dyDescent="0.45">
      <c r="A690" s="17"/>
      <c r="B690" s="17" t="str">
        <f t="shared" si="58"/>
        <v>17.1.2Data</v>
      </c>
      <c r="C690" s="14" t="s">
        <v>269</v>
      </c>
      <c r="D690" s="14">
        <v>17</v>
      </c>
      <c r="E690" s="14" t="s">
        <v>1313</v>
      </c>
      <c r="F690" s="19" t="s">
        <v>9</v>
      </c>
      <c r="G690" s="104" t="s">
        <v>1093</v>
      </c>
      <c r="H690" s="104" t="s">
        <v>68</v>
      </c>
      <c r="I690" s="105" t="s">
        <v>786</v>
      </c>
      <c r="J690" s="106"/>
      <c r="K690" s="107"/>
      <c r="L690" s="105"/>
      <c r="M690" s="108" t="s">
        <v>3435</v>
      </c>
      <c r="N690" s="109"/>
      <c r="O690" s="109"/>
      <c r="P690" s="121"/>
      <c r="Q690" s="121"/>
      <c r="R690" s="20" t="str">
        <f>IF(ISBLANK(K690), "", CONCATENATE(LOWER(LEFT('Log table'!I690,1)),"_",C690,"_",T690,"_", TEXT(K690,"yyyy"),".",TEXT(K690,"mm"),".",TEXT(K690,"dd"),IF(OR(LEFT('Log table'!I690,1)="S",LEFT('Log table'!I690,1)="M"), ".docx", ".xlsx")))</f>
        <v/>
      </c>
      <c r="S690" s="20" t="str">
        <f t="shared" si="60"/>
        <v/>
      </c>
      <c r="T690" s="20" t="str">
        <f t="shared" si="61"/>
        <v/>
      </c>
      <c r="V690" s="16">
        <f t="shared" si="59"/>
        <v>94</v>
      </c>
      <c r="AE690" s="16" t="str">
        <f t="shared" si="62"/>
        <v>17.1.2 Proportion of domestic budget funded by domestic taxes
Note: Harumi: Received: SDMX API</v>
      </c>
    </row>
    <row r="691" spans="1:31" hidden="1" x14ac:dyDescent="0.45">
      <c r="A691" s="17"/>
      <c r="B691" s="17" t="str">
        <f t="shared" si="58"/>
        <v>17.2.1Storyline</v>
      </c>
      <c r="C691" s="14" t="s">
        <v>308</v>
      </c>
      <c r="D691" s="14">
        <v>17</v>
      </c>
      <c r="E691" s="14" t="s">
        <v>1314</v>
      </c>
      <c r="F691" s="19" t="s">
        <v>9</v>
      </c>
      <c r="G691" s="104" t="s">
        <v>818</v>
      </c>
      <c r="H691" s="104" t="s">
        <v>68</v>
      </c>
      <c r="I691" s="105" t="s">
        <v>782</v>
      </c>
      <c r="J691" s="106" t="s">
        <v>819</v>
      </c>
      <c r="K691" s="107">
        <v>44313</v>
      </c>
      <c r="L691" s="105" t="s">
        <v>309</v>
      </c>
      <c r="M691" s="108" t="s">
        <v>3523</v>
      </c>
      <c r="N691" s="109"/>
      <c r="O691" s="109"/>
      <c r="P691" s="121"/>
      <c r="Q691" s="121"/>
      <c r="R691" s="20" t="str">
        <f>IF(ISBLANK(K691), "", CONCATENATE(LOWER(LEFT('Log table'!I691,1)),"_",C691,"_",T691,"_", TEXT(K691,"yyyy"),".",TEXT(K691,"mm"),".",TEXT(K691,"dd"),IF(OR(LEFT('Log table'!I691,1)="S",LEFT('Log table'!I691,1)="M"), ".docx", ".xlsx")))</f>
        <v>s_17.2.1_OECD_2021.04.27.docx</v>
      </c>
      <c r="S691" s="20" t="str">
        <f t="shared" si="60"/>
        <v>Yasmin Ahmad</v>
      </c>
      <c r="T691" s="20" t="str">
        <f t="shared" si="61"/>
        <v>OECD</v>
      </c>
      <c r="V691" s="16">
        <f t="shared" si="59"/>
        <v>392</v>
      </c>
      <c r="AE691" s="16" t="str">
        <f t="shared" si="62"/>
        <v>17.2.1 Net official development assistance, total and to least developed countries, as a proportion of the Organization for Economic Cooperation and Development (OECD) Development Assistance Committee donors’ gross national income (GNI) | Submitted by: Yasmin Ahmad, OECD (Yasmin.AHMAD@oecd.org)
Note: 31/3: per Yasmin email 31/3, updated chart and data by mid-April (week following 13 April)</v>
      </c>
    </row>
    <row r="692" spans="1:31" hidden="1" x14ac:dyDescent="0.45">
      <c r="A692" s="17"/>
      <c r="B692" s="17" t="str">
        <f t="shared" si="58"/>
        <v>17.2.1Chart</v>
      </c>
      <c r="C692" s="14" t="s">
        <v>308</v>
      </c>
      <c r="D692" s="14">
        <v>17</v>
      </c>
      <c r="E692" s="14" t="s">
        <v>1314</v>
      </c>
      <c r="F692" s="19" t="s">
        <v>9</v>
      </c>
      <c r="G692" s="104" t="s">
        <v>818</v>
      </c>
      <c r="H692" s="104" t="s">
        <v>68</v>
      </c>
      <c r="I692" s="105" t="s">
        <v>785</v>
      </c>
      <c r="J692" s="106"/>
      <c r="K692" s="107"/>
      <c r="L692" s="105"/>
      <c r="M692" s="108" t="s">
        <v>3523</v>
      </c>
      <c r="N692" s="109"/>
      <c r="O692" s="109"/>
      <c r="P692" s="121"/>
      <c r="Q692" s="121"/>
      <c r="R692" s="20" t="str">
        <f>IF(ISBLANK(K692), "", CONCATENATE(LOWER(LEFT('Log table'!I692,1)),"_",C692,"_",T692,"_", TEXT(K692,"yyyy"),".",TEXT(K692,"mm"),".",TEXT(K692,"dd"),IF(OR(LEFT('Log table'!I692,1)="S",LEFT('Log table'!I692,1)="M"), ".docx", ".xlsx")))</f>
        <v/>
      </c>
      <c r="S692" s="20" t="str">
        <f t="shared" si="60"/>
        <v/>
      </c>
      <c r="T692" s="20" t="str">
        <f t="shared" si="61"/>
        <v/>
      </c>
      <c r="V692" s="16">
        <f t="shared" si="59"/>
        <v>333</v>
      </c>
      <c r="AE692" s="16" t="str">
        <f t="shared" si="62"/>
        <v>17.2.1 Net official development assistance, total and to least developed countries, as a proportion of the Organization for Economic Cooperation and Development (OECD) Development Assistance Committee donors’ gross national income (GNI)
Note: 31/3: per Yasmin email 31/3, updated chart and data by mid-April (week following 13 April)</v>
      </c>
    </row>
    <row r="693" spans="1:31" hidden="1" x14ac:dyDescent="0.45">
      <c r="A693" s="17"/>
      <c r="B693" s="17" t="str">
        <f t="shared" si="58"/>
        <v>17.2.1Data</v>
      </c>
      <c r="C693" s="14" t="s">
        <v>308</v>
      </c>
      <c r="D693" s="14">
        <v>17</v>
      </c>
      <c r="E693" s="14" t="s">
        <v>1314</v>
      </c>
      <c r="F693" s="19" t="s">
        <v>9</v>
      </c>
      <c r="G693" s="104" t="s">
        <v>818</v>
      </c>
      <c r="H693" s="104" t="s">
        <v>68</v>
      </c>
      <c r="I693" s="105" t="s">
        <v>786</v>
      </c>
      <c r="J693" s="106" t="s">
        <v>3586</v>
      </c>
      <c r="K693" s="107">
        <v>44316</v>
      </c>
      <c r="L693" s="105" t="s">
        <v>309</v>
      </c>
      <c r="M693" s="108" t="s">
        <v>3427</v>
      </c>
      <c r="N693" s="109"/>
      <c r="O693" s="109"/>
      <c r="P693" s="121"/>
      <c r="Q693" s="121"/>
      <c r="R693" s="20" t="str">
        <f>IF(ISBLANK(K693), "", CONCATENATE(LOWER(LEFT('Log table'!I693,1)),"_",C693,"_",T693,"_", TEXT(K693,"yyyy"),".",TEXT(K693,"mm"),".",TEXT(K693,"dd"),IF(OR(LEFT('Log table'!I693,1)="S",LEFT('Log table'!I693,1)="M"), ".docx", ".xlsx")))</f>
        <v>d_17.2.1_OECD_2021.04.30.xlsx</v>
      </c>
      <c r="S693" s="20" t="str">
        <f t="shared" si="60"/>
        <v>new?</v>
      </c>
      <c r="T693" s="20" t="s">
        <v>63</v>
      </c>
      <c r="V693" s="16">
        <f t="shared" si="59"/>
        <v>361</v>
      </c>
      <c r="AE693" s="16" t="str">
        <f t="shared" si="62"/>
        <v>17.2.1 Net official development assistance, total and to least developed countries, as a proportion of the Organization for Economic Cooperation and Development (OECD) Development Assistance Committee donors’ gross national income (GNI) | Submitted by: new?, OECD (Elena.BERNALDODEQUIROS@oecd.org)
Note: Harumi: Late: For all the block: To be submitted in April</v>
      </c>
    </row>
    <row r="694" spans="1:31" hidden="1" x14ac:dyDescent="0.45">
      <c r="A694" s="17"/>
      <c r="B694" s="17" t="str">
        <f t="shared" si="58"/>
        <v>17.3.1Storyline</v>
      </c>
      <c r="C694" s="14" t="s">
        <v>654</v>
      </c>
      <c r="D694" s="14">
        <v>17</v>
      </c>
      <c r="E694" s="14" t="s">
        <v>1315</v>
      </c>
      <c r="F694" s="19" t="s">
        <v>1316</v>
      </c>
      <c r="G694" s="104" t="s">
        <v>655</v>
      </c>
      <c r="H694" s="104" t="s">
        <v>68</v>
      </c>
      <c r="I694" s="105" t="s">
        <v>782</v>
      </c>
      <c r="J694" s="106" t="s">
        <v>1317</v>
      </c>
      <c r="K694" s="107">
        <v>44267</v>
      </c>
      <c r="L694" s="105" t="s">
        <v>3584</v>
      </c>
      <c r="M694" s="108" t="s">
        <v>3522</v>
      </c>
      <c r="N694" s="109"/>
      <c r="O694" s="109"/>
      <c r="P694" s="121"/>
      <c r="Q694" s="121"/>
      <c r="R694" s="20" t="str">
        <f>IF(ISBLANK(K694), "", CONCATENATE(LOWER(LEFT('Log table'!I694,1)),"_",C694,"_",T694,"_", TEXT(K694,"yyyy"),".",TEXT(K694,"mm"),".",TEXT(K694,"dd"),IF(OR(LEFT('Log table'!I694,1)="S",LEFT('Log table'!I694,1)="M"), ".docx", ".xlsx")))</f>
        <v>s_17.3.1_UNCTAD_2021.03.12.docx</v>
      </c>
      <c r="S694" s="20" t="str">
        <f t="shared" si="60"/>
        <v>Astrit Sulstarova</v>
      </c>
      <c r="T694" s="20" t="str">
        <f t="shared" si="61"/>
        <v>UNCTAD</v>
      </c>
      <c r="V694" s="16">
        <f t="shared" si="59"/>
        <v>342</v>
      </c>
      <c r="AE694" s="16" t="str">
        <f t="shared" si="62"/>
        <v>17.3.1 Foreign direct investment, official development assistance and South-South cooperation as a proportion of gross national income | Submitted by: Astrit Sulstarova, UNCTAD (astrit.sulstarova@unctad.org)
Note: no chart in FDI storyline from UNCTAD; per Yasmin email on 31/3, storyline for ODA part of 17.3.1 will be the same as for 17.2.1</v>
      </c>
    </row>
    <row r="695" spans="1:31" hidden="1" x14ac:dyDescent="0.45">
      <c r="A695" s="17"/>
      <c r="B695" s="17"/>
      <c r="C695" s="116" t="s">
        <v>654</v>
      </c>
      <c r="D695" s="116">
        <v>17</v>
      </c>
      <c r="E695" s="116" t="s">
        <v>1315</v>
      </c>
      <c r="F695" s="104" t="s">
        <v>1316</v>
      </c>
      <c r="G695" s="104" t="s">
        <v>655</v>
      </c>
      <c r="H695" s="104" t="s">
        <v>68</v>
      </c>
      <c r="I695" s="105" t="s">
        <v>782</v>
      </c>
      <c r="J695" s="106" t="s">
        <v>819</v>
      </c>
      <c r="K695" s="107">
        <v>44315</v>
      </c>
      <c r="L695" s="105" t="s">
        <v>3584</v>
      </c>
      <c r="M695" s="108" t="s">
        <v>3585</v>
      </c>
      <c r="N695" s="109"/>
      <c r="O695" s="109"/>
      <c r="P695" s="121"/>
      <c r="Q695" s="121"/>
    </row>
    <row r="696" spans="1:31" hidden="1" x14ac:dyDescent="0.45">
      <c r="A696" s="17"/>
      <c r="B696" s="17" t="str">
        <f t="shared" si="58"/>
        <v>17.3.1Chart</v>
      </c>
      <c r="C696" s="14" t="s">
        <v>654</v>
      </c>
      <c r="D696" s="14">
        <v>17</v>
      </c>
      <c r="E696" s="14" t="s">
        <v>1315</v>
      </c>
      <c r="F696" s="19" t="s">
        <v>1316</v>
      </c>
      <c r="G696" s="104" t="s">
        <v>655</v>
      </c>
      <c r="H696" s="104" t="s">
        <v>68</v>
      </c>
      <c r="I696" s="105" t="s">
        <v>785</v>
      </c>
      <c r="J696" s="106"/>
      <c r="K696" s="107"/>
      <c r="L696" s="105"/>
      <c r="M696" s="108" t="s">
        <v>3522</v>
      </c>
      <c r="N696" s="109"/>
      <c r="O696" s="109"/>
      <c r="P696" s="121"/>
      <c r="Q696" s="121"/>
      <c r="R696" s="20" t="str">
        <f>IF(ISBLANK(K696), "", CONCATENATE(LOWER(LEFT('Log table'!I696,1)),"_",C696,"_",T696,"_", TEXT(K696,"yyyy"),".",TEXT(K696,"mm"),".",TEXT(K696,"dd"),IF(OR(LEFT('Log table'!I696,1)="S",LEFT('Log table'!I696,1)="M"), ".docx", ".xlsx")))</f>
        <v/>
      </c>
      <c r="S696" s="20" t="str">
        <f t="shared" si="60"/>
        <v/>
      </c>
      <c r="T696" s="20" t="str">
        <f t="shared" si="61"/>
        <v/>
      </c>
      <c r="V696" s="16">
        <f t="shared" si="59"/>
        <v>269</v>
      </c>
      <c r="AE696" s="16" t="str">
        <f t="shared" si="62"/>
        <v>17.3.1 Foreign direct investment, official development assistance and South-South cooperation as a proportion of gross national income
Note: no chart in FDI storyline from UNCTAD; per Yasmin email on 31/3, storyline for ODA part of 17.3.1 will be the same as for 17.2.1</v>
      </c>
    </row>
    <row r="697" spans="1:31" hidden="1" x14ac:dyDescent="0.45">
      <c r="A697" s="17"/>
      <c r="B697" s="17" t="str">
        <f t="shared" si="58"/>
        <v>17.3.1Data</v>
      </c>
      <c r="C697" s="14" t="s">
        <v>654</v>
      </c>
      <c r="D697" s="14">
        <v>17</v>
      </c>
      <c r="E697" s="14" t="s">
        <v>1315</v>
      </c>
      <c r="F697" s="19" t="s">
        <v>1316</v>
      </c>
      <c r="G697" s="104" t="s">
        <v>655</v>
      </c>
      <c r="H697" s="104" t="s">
        <v>68</v>
      </c>
      <c r="I697" s="105" t="s">
        <v>786</v>
      </c>
      <c r="J697" s="106" t="s">
        <v>1317</v>
      </c>
      <c r="K697" s="107">
        <v>44236</v>
      </c>
      <c r="L697" s="105" t="s">
        <v>3584</v>
      </c>
      <c r="M697" s="108"/>
      <c r="N697" s="109"/>
      <c r="O697" s="109"/>
      <c r="P697" s="121"/>
      <c r="Q697" s="121"/>
      <c r="R697" s="20" t="str">
        <f>IF(ISBLANK(K697), "", CONCATENATE(LOWER(LEFT('Log table'!I697,1)),"_",C697,"_",T697,"_", TEXT(K697,"yyyy"),".",TEXT(K697,"mm"),".",TEXT(K697,"dd"),IF(OR(LEFT('Log table'!I697,1)="S",LEFT('Log table'!I697,1)="M"), ".docx", ".xlsx")))</f>
        <v>d_17.3.1_UNCTAD_2021.02.09.xlsx</v>
      </c>
      <c r="S697" s="20" t="str">
        <f t="shared" si="60"/>
        <v>Astrit Sulstarova</v>
      </c>
      <c r="T697" s="20" t="str">
        <f t="shared" si="61"/>
        <v>UNCTAD</v>
      </c>
      <c r="V697" s="16">
        <f t="shared" si="59"/>
        <v>207</v>
      </c>
      <c r="AE697" s="16" t="str">
        <f t="shared" si="62"/>
        <v>17.3.1 Foreign direct investment, official development assistance and South-South cooperation as a proportion of gross national income | Submitted by: Astrit Sulstarova, UNCTAD (astrit.sulstarova@unctad.org)</v>
      </c>
    </row>
    <row r="698" spans="1:31" hidden="1" x14ac:dyDescent="0.45">
      <c r="A698" s="17"/>
      <c r="B698" s="17" t="str">
        <f t="shared" si="58"/>
        <v>17.3.2Storyline</v>
      </c>
      <c r="C698" s="14" t="s">
        <v>311</v>
      </c>
      <c r="D698" s="14">
        <v>17</v>
      </c>
      <c r="E698" s="14" t="s">
        <v>1318</v>
      </c>
      <c r="F698" s="19" t="s">
        <v>9</v>
      </c>
      <c r="G698" s="104" t="s">
        <v>780</v>
      </c>
      <c r="H698" s="104" t="s">
        <v>68</v>
      </c>
      <c r="I698" s="105" t="s">
        <v>782</v>
      </c>
      <c r="J698" s="106" t="s">
        <v>787</v>
      </c>
      <c r="K698" s="107">
        <v>44264</v>
      </c>
      <c r="L698" s="105" t="s">
        <v>312</v>
      </c>
      <c r="M698" s="108"/>
      <c r="N698" s="109"/>
      <c r="O698" s="109"/>
      <c r="P698" s="121"/>
      <c r="Q698" s="121"/>
      <c r="R698" s="20" t="str">
        <f>IF(ISBLANK(K698), "", CONCATENATE(LOWER(LEFT('Log table'!I698,1)),"_",C698,"_",T698,"_", TEXT(K698,"yyyy"),".",TEXT(K698,"mm"),".",TEXT(K698,"dd"),IF(OR(LEFT('Log table'!I698,1)="S",LEFT('Log table'!I698,1)="M"), ".docx", ".xlsx")))</f>
        <v>s_17.3.2_World Bank_2021.03.09.docx</v>
      </c>
      <c r="S698" s="20" t="str">
        <f t="shared" si="60"/>
        <v>Umar Serajuddin</v>
      </c>
      <c r="T698" s="20" t="str">
        <f t="shared" si="61"/>
        <v>World Bank</v>
      </c>
      <c r="V698" s="16">
        <f t="shared" si="59"/>
        <v>156</v>
      </c>
      <c r="AE698" s="16" t="str">
        <f t="shared" si="62"/>
        <v>17.3.2 Volume of remittances (in United States dollars) as a proportion of total GDP | Submitted by: Umar Serajuddin, World Bank (userajuddin@worldbank.org)</v>
      </c>
    </row>
    <row r="699" spans="1:31" hidden="1" x14ac:dyDescent="0.45">
      <c r="A699" s="17"/>
      <c r="B699" s="17" t="str">
        <f t="shared" si="58"/>
        <v>17.3.2Chart</v>
      </c>
      <c r="C699" s="14" t="s">
        <v>311</v>
      </c>
      <c r="D699" s="14">
        <v>17</v>
      </c>
      <c r="E699" s="14" t="s">
        <v>1318</v>
      </c>
      <c r="F699" s="19" t="s">
        <v>9</v>
      </c>
      <c r="G699" s="104" t="s">
        <v>780</v>
      </c>
      <c r="H699" s="104" t="s">
        <v>68</v>
      </c>
      <c r="I699" s="105" t="s">
        <v>785</v>
      </c>
      <c r="J699" s="110" t="s">
        <v>787</v>
      </c>
      <c r="K699" s="107">
        <v>44264</v>
      </c>
      <c r="L699" s="105" t="s">
        <v>312</v>
      </c>
      <c r="M699" s="108"/>
      <c r="N699" s="109"/>
      <c r="O699" s="109"/>
      <c r="P699" s="121"/>
      <c r="Q699" s="121"/>
      <c r="R699" s="20" t="str">
        <f>IF(ISBLANK(K699), "", CONCATENATE(LOWER(LEFT('Log table'!I699,1)),"_",C699,"_",T699,"_", TEXT(K699,"yyyy"),".",TEXT(K699,"mm"),".",TEXT(K699,"dd"),IF(OR(LEFT('Log table'!I699,1)="S",LEFT('Log table'!I699,1)="M"), ".docx", ".xlsx")))</f>
        <v>c_17.3.2_World Bank_2021.03.09.xlsx</v>
      </c>
      <c r="S699" s="20" t="str">
        <f t="shared" si="60"/>
        <v>Umar Serajuddin</v>
      </c>
      <c r="T699" s="20" t="str">
        <f t="shared" si="61"/>
        <v>World Bank</v>
      </c>
      <c r="V699" s="16">
        <f t="shared" si="59"/>
        <v>156</v>
      </c>
      <c r="AE699" s="16" t="str">
        <f t="shared" si="62"/>
        <v>17.3.2 Volume of remittances (in United States dollars) as a proportion of total GDP | Submitted by: Umar Serajuddin, World Bank (userajuddin@worldbank.org)</v>
      </c>
    </row>
    <row r="700" spans="1:31" hidden="1" x14ac:dyDescent="0.45">
      <c r="A700" s="17"/>
      <c r="B700" s="17" t="str">
        <f t="shared" si="58"/>
        <v>17.3.2Data</v>
      </c>
      <c r="C700" s="14" t="s">
        <v>311</v>
      </c>
      <c r="D700" s="14">
        <v>17</v>
      </c>
      <c r="E700" s="14" t="s">
        <v>1318</v>
      </c>
      <c r="F700" s="19" t="s">
        <v>9</v>
      </c>
      <c r="G700" s="104" t="s">
        <v>780</v>
      </c>
      <c r="H700" s="104" t="s">
        <v>68</v>
      </c>
      <c r="I700" s="105" t="s">
        <v>786</v>
      </c>
      <c r="J700" s="110" t="s">
        <v>787</v>
      </c>
      <c r="K700" s="107">
        <v>44264</v>
      </c>
      <c r="L700" s="105" t="s">
        <v>312</v>
      </c>
      <c r="M700" s="108"/>
      <c r="N700" s="109"/>
      <c r="O700" s="109"/>
      <c r="P700" s="121"/>
      <c r="Q700" s="121"/>
      <c r="R700" s="20" t="str">
        <f>IF(ISBLANK(K700), "", CONCATENATE(LOWER(LEFT('Log table'!I700,1)),"_",C700,"_",T700,"_", TEXT(K700,"yyyy"),".",TEXT(K700,"mm"),".",TEXT(K700,"dd"),IF(OR(LEFT('Log table'!I700,1)="S",LEFT('Log table'!I700,1)="M"), ".docx", ".xlsx")))</f>
        <v>d_17.3.2_World Bank_2021.03.09.xlsx</v>
      </c>
      <c r="S700" s="20" t="str">
        <f t="shared" si="60"/>
        <v>Umar Serajuddin</v>
      </c>
      <c r="T700" s="20" t="str">
        <f t="shared" si="61"/>
        <v>World Bank</v>
      </c>
      <c r="V700" s="16">
        <f t="shared" si="59"/>
        <v>156</v>
      </c>
      <c r="AE700" s="16" t="str">
        <f t="shared" si="62"/>
        <v>17.3.2 Volume of remittances (in United States dollars) as a proportion of total GDP | Submitted by: Umar Serajuddin, World Bank (userajuddin@worldbank.org)</v>
      </c>
    </row>
    <row r="701" spans="1:31" hidden="1" x14ac:dyDescent="0.45">
      <c r="A701" s="17"/>
      <c r="B701" s="17" t="str">
        <f t="shared" si="58"/>
        <v>17.4.1Storyline</v>
      </c>
      <c r="C701" s="14" t="s">
        <v>658</v>
      </c>
      <c r="D701" s="14">
        <v>17</v>
      </c>
      <c r="E701" s="14" t="s">
        <v>1319</v>
      </c>
      <c r="F701" s="19" t="s">
        <v>9</v>
      </c>
      <c r="G701" s="104" t="s">
        <v>780</v>
      </c>
      <c r="H701" s="104" t="s">
        <v>1320</v>
      </c>
      <c r="I701" s="105" t="s">
        <v>782</v>
      </c>
      <c r="J701" s="106"/>
      <c r="K701" s="107"/>
      <c r="L701" s="105"/>
      <c r="M701" s="108" t="s">
        <v>3519</v>
      </c>
      <c r="N701" s="109"/>
      <c r="O701" s="109"/>
      <c r="P701" s="121"/>
      <c r="Q701" s="121"/>
      <c r="R701" s="20" t="str">
        <f>IF(ISBLANK(K701), "", CONCATENATE(LOWER(LEFT('Log table'!I701,1)),"_",C701,"_",T701,"_", TEXT(K701,"yyyy"),".",TEXT(K701,"mm"),".",TEXT(K701,"dd"),IF(OR(LEFT('Log table'!I701,1)="S",LEFT('Log table'!I701,1)="M"), ".docx", ".xlsx")))</f>
        <v/>
      </c>
      <c r="S701" s="20" t="str">
        <f t="shared" si="60"/>
        <v/>
      </c>
      <c r="T701" s="20" t="str">
        <f t="shared" si="61"/>
        <v/>
      </c>
      <c r="V701" s="16">
        <f t="shared" si="59"/>
        <v>110</v>
      </c>
      <c r="AE701" s="16" t="str">
        <f t="shared" si="62"/>
        <v>17.4.1 Debt service as a proportion of exports of goods and services
Note: no storyline received. To follow up</v>
      </c>
    </row>
    <row r="702" spans="1:31" hidden="1" x14ac:dyDescent="0.45">
      <c r="A702" s="17"/>
      <c r="B702" s="17" t="str">
        <f t="shared" si="58"/>
        <v>17.4.1Chart</v>
      </c>
      <c r="C702" s="14" t="s">
        <v>658</v>
      </c>
      <c r="D702" s="14">
        <v>17</v>
      </c>
      <c r="E702" s="14" t="s">
        <v>1319</v>
      </c>
      <c r="F702" s="19" t="s">
        <v>9</v>
      </c>
      <c r="G702" s="104" t="s">
        <v>780</v>
      </c>
      <c r="H702" s="104" t="s">
        <v>1320</v>
      </c>
      <c r="I702" s="105" t="s">
        <v>785</v>
      </c>
      <c r="J702" s="106"/>
      <c r="K702" s="107"/>
      <c r="L702" s="105"/>
      <c r="M702" s="108"/>
      <c r="N702" s="109"/>
      <c r="O702" s="109"/>
      <c r="P702" s="121"/>
      <c r="Q702" s="121"/>
      <c r="R702" s="20" t="str">
        <f>IF(ISBLANK(K702), "", CONCATENATE(LOWER(LEFT('Log table'!I702,1)),"_",C702,"_",T702,"_", TEXT(K702,"yyyy"),".",TEXT(K702,"mm"),".",TEXT(K702,"dd"),IF(OR(LEFT('Log table'!I702,1)="S",LEFT('Log table'!I702,1)="M"), ".docx", ".xlsx")))</f>
        <v/>
      </c>
      <c r="S702" s="20" t="str">
        <f t="shared" si="60"/>
        <v/>
      </c>
      <c r="T702" s="20" t="str">
        <f t="shared" si="61"/>
        <v/>
      </c>
      <c r="V702" s="16">
        <f t="shared" si="59"/>
        <v>87</v>
      </c>
      <c r="AE702" s="16" t="str">
        <f t="shared" si="62"/>
        <v>17.4.1 Debt service as a proportion of exports of goods and services
Note: to follow up</v>
      </c>
    </row>
    <row r="703" spans="1:31" hidden="1" x14ac:dyDescent="0.45">
      <c r="A703" s="17"/>
      <c r="B703" s="17" t="str">
        <f t="shared" si="58"/>
        <v>17.4.1Data</v>
      </c>
      <c r="C703" s="14" t="s">
        <v>658</v>
      </c>
      <c r="D703" s="14">
        <v>17</v>
      </c>
      <c r="E703" s="14" t="s">
        <v>1319</v>
      </c>
      <c r="F703" s="19" t="s">
        <v>9</v>
      </c>
      <c r="G703" s="104" t="s">
        <v>780</v>
      </c>
      <c r="H703" s="104" t="s">
        <v>1320</v>
      </c>
      <c r="I703" s="105" t="s">
        <v>786</v>
      </c>
      <c r="J703" s="106"/>
      <c r="K703" s="107"/>
      <c r="L703" s="105"/>
      <c r="M703" s="108" t="s">
        <v>3426</v>
      </c>
      <c r="N703" s="109"/>
      <c r="O703" s="109"/>
      <c r="P703" s="121"/>
      <c r="Q703" s="121"/>
      <c r="R703" s="20" t="str">
        <f>IF(ISBLANK(K703), "", CONCATENATE(LOWER(LEFT('Log table'!I703,1)),"_",C703,"_",T703,"_", TEXT(K703,"yyyy"),".",TEXT(K703,"mm"),".",TEXT(K703,"dd"),IF(OR(LEFT('Log table'!I703,1)="S",LEFT('Log table'!I703,1)="M"), ".docx", ".xlsx")))</f>
        <v/>
      </c>
      <c r="S703" s="20" t="str">
        <f t="shared" si="60"/>
        <v/>
      </c>
      <c r="T703" s="20" t="str">
        <f t="shared" si="61"/>
        <v/>
      </c>
      <c r="V703" s="16">
        <f t="shared" si="59"/>
        <v>86</v>
      </c>
      <c r="AE703" s="16" t="str">
        <f t="shared" si="62"/>
        <v>17.4.1 Debt service as a proportion of exports of goods and services
Note: Harumi: API</v>
      </c>
    </row>
    <row r="704" spans="1:31" hidden="1" x14ac:dyDescent="0.45">
      <c r="A704" s="17"/>
      <c r="B704" s="17" t="str">
        <f t="shared" si="58"/>
        <v>17.5.1Storyline</v>
      </c>
      <c r="C704" s="14" t="s">
        <v>661</v>
      </c>
      <c r="D704" s="14">
        <v>17</v>
      </c>
      <c r="E704" s="14" t="s">
        <v>1321</v>
      </c>
      <c r="F704" s="19" t="s">
        <v>17</v>
      </c>
      <c r="G704" s="104" t="s">
        <v>1320</v>
      </c>
      <c r="H704" s="104" t="s">
        <v>68</v>
      </c>
      <c r="I704" s="105" t="s">
        <v>782</v>
      </c>
      <c r="J704" s="106" t="s">
        <v>1322</v>
      </c>
      <c r="K704" s="107">
        <v>44256</v>
      </c>
      <c r="L704" s="105" t="s">
        <v>1323</v>
      </c>
      <c r="M704" s="108"/>
      <c r="N704" s="109"/>
      <c r="O704" s="109"/>
      <c r="P704" s="121"/>
      <c r="Q704" s="121"/>
      <c r="R704" s="20" t="str">
        <f>IF(ISBLANK(K704), "", CONCATENATE(LOWER(LEFT('Log table'!I704,1)),"_",C704,"_",T704,"_", TEXT(K704,"yyyy"),".",TEXT(K704,"mm"),".",TEXT(K704,"dd"),IF(OR(LEFT('Log table'!I704,1)="S",LEFT('Log table'!I704,1)="M"), ".docx", ".xlsx")))</f>
        <v>s_17.5.1_UNCTAD_2021.03.01.docx</v>
      </c>
      <c r="S704" s="20" t="s">
        <v>1324</v>
      </c>
      <c r="T704" s="20" t="s">
        <v>659</v>
      </c>
      <c r="V704" s="16">
        <f t="shared" si="59"/>
        <v>207</v>
      </c>
      <c r="AE704" s="16" t="str">
        <f t="shared" si="62"/>
        <v>17.5.1 Number of countries that adopt and implement investment promotion regimes for developing countries, including the least developed countries | Submitted by: Daniel Hopp, UNCTAD (daniel.hopp@unctad.org)</v>
      </c>
    </row>
    <row r="705" spans="1:31" hidden="1" x14ac:dyDescent="0.45">
      <c r="A705" s="17"/>
      <c r="B705" s="17" t="str">
        <f t="shared" ref="B705:B757" si="63">C705&amp;I705</f>
        <v>17.5.1Chart</v>
      </c>
      <c r="C705" s="14" t="s">
        <v>661</v>
      </c>
      <c r="D705" s="14">
        <v>17</v>
      </c>
      <c r="E705" s="14" t="s">
        <v>1321</v>
      </c>
      <c r="F705" s="19" t="s">
        <v>17</v>
      </c>
      <c r="G705" s="104" t="s">
        <v>1320</v>
      </c>
      <c r="H705" s="104" t="s">
        <v>68</v>
      </c>
      <c r="I705" s="105" t="s">
        <v>785</v>
      </c>
      <c r="J705" s="106" t="s">
        <v>1322</v>
      </c>
      <c r="K705" s="107">
        <v>44256</v>
      </c>
      <c r="L705" s="105" t="s">
        <v>1323</v>
      </c>
      <c r="M705" s="108"/>
      <c r="N705" s="109"/>
      <c r="O705" s="109"/>
      <c r="P705" s="121"/>
      <c r="Q705" s="121"/>
      <c r="R705" s="20" t="str">
        <f>IF(ISBLANK(K705), "", CONCATENATE(LOWER(LEFT('Log table'!I705,1)),"_",C705,"_",T705,"_", TEXT(K705,"yyyy"),".",TEXT(K705,"mm"),".",TEXT(K705,"dd"),IF(OR(LEFT('Log table'!I705,1)="S",LEFT('Log table'!I705,1)="M"), ".docx", ".xlsx")))</f>
        <v>c_17.5.1_UNCTAD_2021.03.01.xlsx</v>
      </c>
      <c r="S705" s="20" t="s">
        <v>1324</v>
      </c>
      <c r="T705" s="20" t="s">
        <v>659</v>
      </c>
      <c r="V705" s="16">
        <f t="shared" si="59"/>
        <v>207</v>
      </c>
      <c r="AE705" s="16" t="str">
        <f t="shared" si="62"/>
        <v>17.5.1 Number of countries that adopt and implement investment promotion regimes for developing countries, including the least developed countries | Submitted by: Daniel Hopp, UNCTAD (daniel.hopp@unctad.org)</v>
      </c>
    </row>
    <row r="706" spans="1:31" hidden="1" x14ac:dyDescent="0.45">
      <c r="A706" s="17"/>
      <c r="B706" s="17" t="str">
        <f t="shared" si="63"/>
        <v>17.5.1Data</v>
      </c>
      <c r="C706" s="14" t="s">
        <v>661</v>
      </c>
      <c r="D706" s="14">
        <v>17</v>
      </c>
      <c r="E706" s="14" t="s">
        <v>1321</v>
      </c>
      <c r="F706" s="19" t="s">
        <v>17</v>
      </c>
      <c r="G706" s="104" t="s">
        <v>1320</v>
      </c>
      <c r="H706" s="104" t="s">
        <v>68</v>
      </c>
      <c r="I706" s="105" t="s">
        <v>786</v>
      </c>
      <c r="J706" s="106" t="s">
        <v>1322</v>
      </c>
      <c r="K706" s="107">
        <v>44264</v>
      </c>
      <c r="L706" s="105" t="s">
        <v>1323</v>
      </c>
      <c r="M706" s="108"/>
      <c r="N706" s="109"/>
      <c r="O706" s="109"/>
      <c r="P706" s="121"/>
      <c r="Q706" s="121"/>
      <c r="R706" s="20" t="str">
        <f>IF(ISBLANK(K706), "", CONCATENATE(LOWER(LEFT('Log table'!I706,1)),"_",C706,"_",T706,"_", TEXT(K706,"yyyy"),".",TEXT(K706,"mm"),".",TEXT(K706,"dd"),IF(OR(LEFT('Log table'!I706,1)="S",LEFT('Log table'!I706,1)="M"), ".docx", ".xlsx")))</f>
        <v>d_17.5.1_new?_2021.03.09.xlsx</v>
      </c>
      <c r="S706" s="20" t="str">
        <f t="shared" si="60"/>
        <v>new?</v>
      </c>
      <c r="T706" s="20" t="str">
        <f t="shared" si="61"/>
        <v>new?</v>
      </c>
      <c r="V706" s="16">
        <f t="shared" si="59"/>
        <v>198</v>
      </c>
      <c r="AE706" s="16" t="str">
        <f t="shared" si="62"/>
        <v>17.5.1 Number of countries that adopt and implement investment promotion regimes for developing countries, including the least developed countries | Submitted by: new?, new? (daniel.hopp@unctad.org)</v>
      </c>
    </row>
    <row r="707" spans="1:31" hidden="1" x14ac:dyDescent="0.45">
      <c r="A707" s="17"/>
      <c r="B707" s="17" t="str">
        <f t="shared" si="63"/>
        <v>17.6.1Storyline</v>
      </c>
      <c r="C707" s="14" t="s">
        <v>662</v>
      </c>
      <c r="D707" s="14">
        <v>17</v>
      </c>
      <c r="E707" s="14" t="s">
        <v>1325</v>
      </c>
      <c r="F707" s="19" t="s">
        <v>9</v>
      </c>
      <c r="G707" s="104" t="s">
        <v>1008</v>
      </c>
      <c r="H707" s="104" t="s">
        <v>68</v>
      </c>
      <c r="I707" s="105" t="s">
        <v>782</v>
      </c>
      <c r="J707" s="106" t="s">
        <v>945</v>
      </c>
      <c r="K707" s="107">
        <v>44257</v>
      </c>
      <c r="L707" s="105" t="s">
        <v>1326</v>
      </c>
      <c r="M707" s="108"/>
      <c r="N707" s="109"/>
      <c r="O707" s="109"/>
      <c r="P707" s="121"/>
      <c r="Q707" s="121"/>
      <c r="R707" s="20" t="str">
        <f>IF(ISBLANK(K707), "", CONCATENATE(LOWER(LEFT('Log table'!I707,1)),"_",C707,"_",T707,"_", TEXT(K707,"yyyy"),".",TEXT(K707,"mm"),".",TEXT(K707,"dd"),IF(OR(LEFT('Log table'!I707,1)="S",LEFT('Log table'!I707,1)="M"), ".docx", ".xlsx")))</f>
        <v>s_17.6.1_ITU_2021.03.02.docx</v>
      </c>
      <c r="S707" s="20" t="str">
        <f t="shared" si="60"/>
        <v>Martin Schaaper</v>
      </c>
      <c r="T707" s="20" t="str">
        <f t="shared" si="61"/>
        <v>ITU</v>
      </c>
      <c r="V707" s="16">
        <f t="shared" si="59"/>
        <v>138</v>
      </c>
      <c r="AE707" s="16" t="str">
        <f t="shared" si="62"/>
        <v>17.6.1 Fixed Internet broadband subscriptions per 100 inhabitants, by speed | Submitted by: Martin Schaaper, ITU (martin.schaaper@itu.int)</v>
      </c>
    </row>
    <row r="708" spans="1:31" hidden="1" x14ac:dyDescent="0.45">
      <c r="A708" s="17"/>
      <c r="B708" s="17" t="str">
        <f t="shared" si="63"/>
        <v>17.6.1Chart</v>
      </c>
      <c r="C708" s="14" t="s">
        <v>662</v>
      </c>
      <c r="D708" s="14">
        <v>17</v>
      </c>
      <c r="E708" s="14" t="s">
        <v>1325</v>
      </c>
      <c r="F708" s="19" t="s">
        <v>9</v>
      </c>
      <c r="G708" s="104" t="s">
        <v>1008</v>
      </c>
      <c r="H708" s="104" t="s">
        <v>68</v>
      </c>
      <c r="I708" s="105" t="s">
        <v>785</v>
      </c>
      <c r="J708" s="106" t="s">
        <v>945</v>
      </c>
      <c r="K708" s="107">
        <v>44257</v>
      </c>
      <c r="L708" s="105" t="s">
        <v>1326</v>
      </c>
      <c r="M708" s="108"/>
      <c r="N708" s="109"/>
      <c r="O708" s="109"/>
      <c r="P708" s="121"/>
      <c r="Q708" s="121"/>
      <c r="R708" s="20" t="str">
        <f>IF(ISBLANK(K708), "", CONCATENATE(LOWER(LEFT('Log table'!I708,1)),"_",C708,"_",T708,"_", TEXT(K708,"yyyy"),".",TEXT(K708,"mm"),".",TEXT(K708,"dd"),IF(OR(LEFT('Log table'!I708,1)="S",LEFT('Log table'!I708,1)="M"), ".docx", ".xlsx")))</f>
        <v>c_17.6.1_ITU_2021.03.02.xlsx</v>
      </c>
      <c r="S708" s="20" t="str">
        <f t="shared" si="60"/>
        <v>Martin Schaaper</v>
      </c>
      <c r="T708" s="20" t="str">
        <f t="shared" si="61"/>
        <v>ITU</v>
      </c>
      <c r="V708" s="16">
        <f t="shared" si="59"/>
        <v>138</v>
      </c>
      <c r="AE708" s="16" t="str">
        <f t="shared" si="62"/>
        <v>17.6.1 Fixed Internet broadband subscriptions per 100 inhabitants, by speed | Submitted by: Martin Schaaper, ITU (martin.schaaper@itu.int)</v>
      </c>
    </row>
    <row r="709" spans="1:31" hidden="1" x14ac:dyDescent="0.45">
      <c r="A709" s="17"/>
      <c r="B709" s="17" t="str">
        <f t="shared" si="63"/>
        <v>17.6.1Data</v>
      </c>
      <c r="C709" s="14" t="s">
        <v>662</v>
      </c>
      <c r="D709" s="14">
        <v>17</v>
      </c>
      <c r="E709" s="14" t="s">
        <v>1325</v>
      </c>
      <c r="F709" s="19" t="s">
        <v>9</v>
      </c>
      <c r="G709" s="104" t="s">
        <v>1008</v>
      </c>
      <c r="H709" s="104" t="s">
        <v>68</v>
      </c>
      <c r="I709" s="105" t="s">
        <v>786</v>
      </c>
      <c r="J709" s="106" t="s">
        <v>947</v>
      </c>
      <c r="K709" s="107">
        <v>44242</v>
      </c>
      <c r="L709" s="105" t="s">
        <v>1326</v>
      </c>
      <c r="M709" s="108"/>
      <c r="N709" s="109"/>
      <c r="O709" s="109"/>
      <c r="P709" s="121"/>
      <c r="Q709" s="121"/>
      <c r="R709" s="20" t="s">
        <v>1327</v>
      </c>
      <c r="S709" s="20" t="str">
        <f t="shared" si="60"/>
        <v>Esperanza Magpantay</v>
      </c>
      <c r="T709" s="20" t="str">
        <f t="shared" si="61"/>
        <v>ITU</v>
      </c>
      <c r="V709" s="16">
        <f t="shared" si="59"/>
        <v>146</v>
      </c>
      <c r="AE709" s="16" t="str">
        <f t="shared" si="62"/>
        <v>17.6.1 Fixed Internet broadband subscriptions per 100 inhabitants, by speed | Submitted by: Esperanza Magpantay, ITU (esperanza.magpantay@itu.int)</v>
      </c>
    </row>
    <row r="710" spans="1:31" hidden="1" x14ac:dyDescent="0.45">
      <c r="A710" s="17"/>
      <c r="B710" s="17" t="str">
        <f t="shared" si="63"/>
        <v>17.7.1Storyline</v>
      </c>
      <c r="C710" s="14" t="s">
        <v>663</v>
      </c>
      <c r="D710" s="14">
        <v>17</v>
      </c>
      <c r="E710" s="14" t="s">
        <v>1328</v>
      </c>
      <c r="F710" s="19" t="s">
        <v>17</v>
      </c>
      <c r="G710" s="104" t="s">
        <v>1329</v>
      </c>
      <c r="H710" s="104" t="s">
        <v>818</v>
      </c>
      <c r="I710" s="105" t="s">
        <v>782</v>
      </c>
      <c r="J710" s="106"/>
      <c r="K710" s="107"/>
      <c r="L710" s="105"/>
      <c r="M710" s="108" t="s">
        <v>3446</v>
      </c>
      <c r="N710" s="109"/>
      <c r="O710" s="109"/>
      <c r="P710" s="121"/>
      <c r="Q710" s="121"/>
      <c r="R710" s="20" t="str">
        <f>IF(ISBLANK(K710), "", CONCATENATE(LOWER(LEFT('Log table'!I710,1)),"_",C710,"_",T710,"_", TEXT(K710,"yyyy"),".",TEXT(K710,"mm"),".",TEXT(K710,"dd"),IF(OR(LEFT('Log table'!I710,1)="S",LEFT('Log table'!I710,1)="M"), ".docx", ".xlsx")))</f>
        <v/>
      </c>
      <c r="S710" s="20" t="str">
        <f t="shared" si="60"/>
        <v/>
      </c>
      <c r="T710" s="20" t="str">
        <f t="shared" si="61"/>
        <v/>
      </c>
      <c r="V710" s="16">
        <f t="shared" si="59"/>
        <v>345</v>
      </c>
      <c r="AE710" s="16" t="str">
        <f t="shared" si="62"/>
        <v>17.7.1 Total amount of funding for developing countries to promote the development, transfer, dissemination and diffusion of environmentally sound technologies
Note: no storyline; will not submit storyline for 2021 as there is not data; will launch hopefully the data drive for this indicator in 3rd quarter of 2021 and we will report it in 2022</v>
      </c>
    </row>
    <row r="711" spans="1:31" hidden="1" x14ac:dyDescent="0.45">
      <c r="A711" s="17"/>
      <c r="B711" s="17" t="str">
        <f t="shared" si="63"/>
        <v>17.7.1Chart</v>
      </c>
      <c r="C711" s="14" t="s">
        <v>663</v>
      </c>
      <c r="D711" s="14">
        <v>17</v>
      </c>
      <c r="E711" s="14" t="s">
        <v>1328</v>
      </c>
      <c r="F711" s="19" t="s">
        <v>17</v>
      </c>
      <c r="G711" s="104" t="s">
        <v>1329</v>
      </c>
      <c r="H711" s="104" t="s">
        <v>818</v>
      </c>
      <c r="I711" s="105" t="s">
        <v>785</v>
      </c>
      <c r="J711" s="106"/>
      <c r="K711" s="107"/>
      <c r="L711" s="105"/>
      <c r="M711" s="108"/>
      <c r="N711" s="109"/>
      <c r="O711" s="109"/>
      <c r="P711" s="121"/>
      <c r="Q711" s="121"/>
      <c r="R711" s="20" t="str">
        <f>IF(ISBLANK(K711), "", CONCATENATE(LOWER(LEFT('Log table'!I711,1)),"_",C711,"_",T711,"_", TEXT(K711,"yyyy"),".",TEXT(K711,"mm"),".",TEXT(K711,"dd"),IF(OR(LEFT('Log table'!I711,1)="S",LEFT('Log table'!I711,1)="M"), ".docx", ".xlsx")))</f>
        <v/>
      </c>
      <c r="S711" s="20" t="str">
        <f t="shared" si="60"/>
        <v/>
      </c>
      <c r="T711" s="20" t="str">
        <f t="shared" si="61"/>
        <v/>
      </c>
      <c r="V711" s="16">
        <f t="shared" si="59"/>
        <v>178</v>
      </c>
      <c r="AE711" s="16" t="str">
        <f t="shared" si="62"/>
        <v>17.7.1 Total amount of funding for developing countries to promote the development, transfer, dissemination and diffusion of environmentally sound technologies
Note: to follow up</v>
      </c>
    </row>
    <row r="712" spans="1:31" hidden="1" x14ac:dyDescent="0.45">
      <c r="A712" s="17"/>
      <c r="B712" s="17" t="str">
        <f t="shared" si="63"/>
        <v>17.7.1Data</v>
      </c>
      <c r="C712" s="14" t="s">
        <v>663</v>
      </c>
      <c r="D712" s="14">
        <v>17</v>
      </c>
      <c r="E712" s="14" t="s">
        <v>1328</v>
      </c>
      <c r="F712" s="19" t="s">
        <v>17</v>
      </c>
      <c r="G712" s="104" t="s">
        <v>1329</v>
      </c>
      <c r="H712" s="104" t="s">
        <v>818</v>
      </c>
      <c r="I712" s="105" t="s">
        <v>786</v>
      </c>
      <c r="J712" s="106"/>
      <c r="K712" s="107"/>
      <c r="L712" s="105"/>
      <c r="M712" s="108" t="s">
        <v>3409</v>
      </c>
      <c r="N712" s="109"/>
      <c r="O712" s="109"/>
      <c r="P712" s="121"/>
      <c r="Q712" s="121"/>
      <c r="R712" s="20" t="str">
        <f>IF(ISBLANK(K712), "", CONCATENATE(LOWER(LEFT('Log table'!I712,1)),"_",C712,"_",T712,"_", TEXT(K712,"yyyy"),".",TEXT(K712,"mm"),".",TEXT(K712,"dd"),IF(OR(LEFT('Log table'!I712,1)="S",LEFT('Log table'!I712,1)="M"), ".docx", ".xlsx")))</f>
        <v/>
      </c>
      <c r="S712" s="20" t="str">
        <f t="shared" si="60"/>
        <v/>
      </c>
      <c r="T712" s="20" t="str">
        <f t="shared" si="61"/>
        <v/>
      </c>
      <c r="V712" s="16">
        <f t="shared" si="59"/>
        <v>204</v>
      </c>
      <c r="AE712" s="16" t="str">
        <f t="shared" si="62"/>
        <v>17.7.1 Total amount of funding for developing countries to promote the development, transfer, dissemination and diffusion of environmentally sound technologies
Note: Harumi: Availability: 3rd quarter 2021</v>
      </c>
    </row>
    <row r="713" spans="1:31" hidden="1" x14ac:dyDescent="0.45">
      <c r="A713" s="17"/>
      <c r="B713" s="17" t="str">
        <f t="shared" si="63"/>
        <v>17.8.1Storyline</v>
      </c>
      <c r="C713" s="14" t="s">
        <v>321</v>
      </c>
      <c r="D713" s="14">
        <v>17</v>
      </c>
      <c r="E713" s="14" t="s">
        <v>1330</v>
      </c>
      <c r="F713" s="19" t="s">
        <v>9</v>
      </c>
      <c r="G713" s="104" t="s">
        <v>1008</v>
      </c>
      <c r="H713" s="104" t="s">
        <v>68</v>
      </c>
      <c r="I713" s="105" t="s">
        <v>782</v>
      </c>
      <c r="J713" s="106" t="s">
        <v>945</v>
      </c>
      <c r="K713" s="107">
        <v>44257</v>
      </c>
      <c r="L713" s="105" t="s">
        <v>322</v>
      </c>
      <c r="M713" s="108"/>
      <c r="N713" s="109"/>
      <c r="O713" s="109"/>
      <c r="P713" s="121"/>
      <c r="Q713" s="121"/>
      <c r="R713" s="20" t="str">
        <f>IF(ISBLANK(K713), "", CONCATENATE(LOWER(LEFT('Log table'!I713,1)),"_",C713,"_",T713,"_", TEXT(K713,"yyyy"),".",TEXT(K713,"mm"),".",TEXT(K713,"dd"),IF(OR(LEFT('Log table'!I713,1)="S",LEFT('Log table'!I713,1)="M"), ".docx", ".xlsx")))</f>
        <v>s_17.8.1_ITU_2021.03.02.docx</v>
      </c>
      <c r="S713" s="20" t="str">
        <f t="shared" si="60"/>
        <v>Martin Schaaper</v>
      </c>
      <c r="T713" s="20" t="str">
        <f t="shared" si="61"/>
        <v>ITU</v>
      </c>
      <c r="V713" s="16">
        <f t="shared" si="59"/>
        <v>114</v>
      </c>
      <c r="AE713" s="16" t="str">
        <f t="shared" si="62"/>
        <v>17.8.1 Proportion of individuals using the Internet | Submitted by: Martin Schaaper, ITU (martin.schaaper@itu.int)</v>
      </c>
    </row>
    <row r="714" spans="1:31" hidden="1" x14ac:dyDescent="0.45">
      <c r="A714" s="17"/>
      <c r="B714" s="17" t="str">
        <f t="shared" si="63"/>
        <v>17.8.1Chart</v>
      </c>
      <c r="C714" s="14" t="s">
        <v>321</v>
      </c>
      <c r="D714" s="14">
        <v>17</v>
      </c>
      <c r="E714" s="14" t="s">
        <v>1330</v>
      </c>
      <c r="F714" s="19" t="s">
        <v>9</v>
      </c>
      <c r="G714" s="104" t="s">
        <v>1008</v>
      </c>
      <c r="H714" s="104" t="s">
        <v>68</v>
      </c>
      <c r="I714" s="105" t="s">
        <v>785</v>
      </c>
      <c r="J714" s="106" t="s">
        <v>945</v>
      </c>
      <c r="K714" s="107">
        <v>44257</v>
      </c>
      <c r="L714" s="105" t="s">
        <v>322</v>
      </c>
      <c r="M714" s="108"/>
      <c r="N714" s="109"/>
      <c r="O714" s="109"/>
      <c r="P714" s="121"/>
      <c r="Q714" s="121"/>
      <c r="R714" s="20" t="str">
        <f>IF(ISBLANK(K714), "", CONCATENATE(LOWER(LEFT('Log table'!I714,1)),"_",C714,"_",T714,"_", TEXT(K714,"yyyy"),".",TEXT(K714,"mm"),".",TEXT(K714,"dd"),IF(OR(LEFT('Log table'!I714,1)="S",LEFT('Log table'!I714,1)="M"), ".docx", ".xlsx")))</f>
        <v>c_17.8.1_ITU_2021.03.02.xlsx</v>
      </c>
      <c r="S714" s="20" t="str">
        <f t="shared" si="60"/>
        <v>Martin Schaaper</v>
      </c>
      <c r="T714" s="20" t="str">
        <f t="shared" si="61"/>
        <v>ITU</v>
      </c>
      <c r="V714" s="16">
        <f t="shared" ref="V714:V759" si="64">LEN(AE714)</f>
        <v>114</v>
      </c>
      <c r="AE714" s="16" t="str">
        <f t="shared" si="62"/>
        <v>17.8.1 Proportion of individuals using the Internet | Submitted by: Martin Schaaper, ITU (martin.schaaper@itu.int)</v>
      </c>
    </row>
    <row r="715" spans="1:31" hidden="1" x14ac:dyDescent="0.45">
      <c r="A715" s="17"/>
      <c r="B715" s="17" t="str">
        <f t="shared" si="63"/>
        <v>17.8.1Data</v>
      </c>
      <c r="C715" s="14" t="s">
        <v>321</v>
      </c>
      <c r="D715" s="14">
        <v>17</v>
      </c>
      <c r="E715" s="14" t="s">
        <v>1330</v>
      </c>
      <c r="F715" s="19" t="s">
        <v>9</v>
      </c>
      <c r="G715" s="104" t="s">
        <v>1008</v>
      </c>
      <c r="H715" s="104" t="s">
        <v>68</v>
      </c>
      <c r="I715" s="105" t="s">
        <v>786</v>
      </c>
      <c r="J715" s="106" t="s">
        <v>947</v>
      </c>
      <c r="K715" s="107">
        <v>44242</v>
      </c>
      <c r="L715" s="105" t="s">
        <v>322</v>
      </c>
      <c r="M715" s="108"/>
      <c r="N715" s="109"/>
      <c r="O715" s="109"/>
      <c r="P715" s="121"/>
      <c r="Q715" s="121"/>
      <c r="R715" s="20" t="str">
        <f>IF(ISBLANK(K715), "", CONCATENATE(LOWER(LEFT('Log table'!I715,1)),"_",C715,"_",T715,"_", TEXT(K715,"yyyy"),".",TEXT(K715,"mm"),".",TEXT(K715,"dd"),IF(OR(LEFT('Log table'!I715,1)="S",LEFT('Log table'!I715,1)="M"), ".docx", ".xlsx")))</f>
        <v>d_17.8.1_ITU_2021.02.15.xlsx</v>
      </c>
      <c r="S715" s="20" t="str">
        <f t="shared" si="60"/>
        <v>Esperanza Magpantay</v>
      </c>
      <c r="T715" s="20" t="str">
        <f t="shared" si="61"/>
        <v>ITU</v>
      </c>
      <c r="V715" s="16">
        <f t="shared" si="64"/>
        <v>122</v>
      </c>
      <c r="AE715" s="16" t="str">
        <f t="shared" si="62"/>
        <v>17.8.1 Proportion of individuals using the Internet | Submitted by: Esperanza Magpantay, ITU (esperanza.magpantay@itu.int)</v>
      </c>
    </row>
    <row r="716" spans="1:31" hidden="1" x14ac:dyDescent="0.45">
      <c r="A716" s="17"/>
      <c r="B716" s="17" t="str">
        <f t="shared" si="63"/>
        <v>17.9.1Storyline</v>
      </c>
      <c r="C716" s="14" t="s">
        <v>323</v>
      </c>
      <c r="D716" s="14">
        <v>17</v>
      </c>
      <c r="E716" s="14" t="s">
        <v>1331</v>
      </c>
      <c r="F716" s="19" t="s">
        <v>9</v>
      </c>
      <c r="G716" s="104" t="s">
        <v>818</v>
      </c>
      <c r="H716" s="104" t="s">
        <v>68</v>
      </c>
      <c r="I716" s="105" t="s">
        <v>782</v>
      </c>
      <c r="J716" s="106" t="s">
        <v>819</v>
      </c>
      <c r="K716" s="107">
        <v>44313</v>
      </c>
      <c r="L716" s="105" t="s">
        <v>324</v>
      </c>
      <c r="M716" s="108" t="s">
        <v>821</v>
      </c>
      <c r="N716" s="109"/>
      <c r="O716" s="109"/>
      <c r="P716" s="121"/>
      <c r="Q716" s="121"/>
      <c r="R716" s="20" t="str">
        <f>IF(ISBLANK(K716), "", CONCATENATE(LOWER(LEFT('Log table'!I716,1)),"_",C716,"_",T716,"_", TEXT(K716,"yyyy"),".",TEXT(K716,"mm"),".",TEXT(K716,"dd"),IF(OR(LEFT('Log table'!I716,1)="S",LEFT('Log table'!I716,1)="M"), ".docx", ".xlsx")))</f>
        <v>s_17.9.1_OECD_2021.04.27.docx</v>
      </c>
      <c r="S716" s="20" t="str">
        <f t="shared" si="60"/>
        <v>Yasmin Ahmad</v>
      </c>
      <c r="T716" s="20" t="str">
        <f t="shared" si="61"/>
        <v>OECD</v>
      </c>
      <c r="V716" s="16">
        <f t="shared" si="64"/>
        <v>264</v>
      </c>
      <c r="AE716" s="16" t="str">
        <f t="shared" si="62"/>
        <v>17.9.1 Dollar value of financial and technical assistance (including through North-South, South‑South and triangular cooperation) committed to developing countries | Submitted by: Yasmin Ahmad, OECD (Yasmin.AHMAD@oecd.org)
Note: storyline has no chart in word file</v>
      </c>
    </row>
    <row r="717" spans="1:31" hidden="1" x14ac:dyDescent="0.45">
      <c r="A717" s="17"/>
      <c r="B717" s="17" t="str">
        <f t="shared" si="63"/>
        <v>17.9.1Chart</v>
      </c>
      <c r="C717" s="14" t="s">
        <v>323</v>
      </c>
      <c r="D717" s="14">
        <v>17</v>
      </c>
      <c r="E717" s="14" t="s">
        <v>1331</v>
      </c>
      <c r="F717" s="19" t="s">
        <v>9</v>
      </c>
      <c r="G717" s="104" t="s">
        <v>818</v>
      </c>
      <c r="H717" s="104" t="s">
        <v>68</v>
      </c>
      <c r="I717" s="105" t="s">
        <v>785</v>
      </c>
      <c r="J717" s="106"/>
      <c r="K717" s="107"/>
      <c r="L717" s="105"/>
      <c r="M717" s="108"/>
      <c r="N717" s="109"/>
      <c r="O717" s="109"/>
      <c r="P717" s="121"/>
      <c r="Q717" s="121"/>
      <c r="R717" s="20" t="str">
        <f>IF(ISBLANK(K717), "", CONCATENATE(LOWER(LEFT('Log table'!I717,1)),"_",C717,"_",T717,"_", TEXT(K717,"yyyy"),".",TEXT(K717,"mm"),".",TEXT(K717,"dd"),IF(OR(LEFT('Log table'!I717,1)="S",LEFT('Log table'!I717,1)="M"), ".docx", ".xlsx")))</f>
        <v/>
      </c>
      <c r="S717" s="20" t="str">
        <f t="shared" si="60"/>
        <v/>
      </c>
      <c r="T717" s="20" t="str">
        <f t="shared" si="61"/>
        <v/>
      </c>
      <c r="V717" s="16">
        <f t="shared" si="64"/>
        <v>182</v>
      </c>
      <c r="AE717" s="16" t="str">
        <f t="shared" si="62"/>
        <v>17.9.1 Dollar value of financial and technical assistance (including through North-South, South‑South and triangular cooperation) committed to developing countries
Note: to follow up</v>
      </c>
    </row>
    <row r="718" spans="1:31" hidden="1" x14ac:dyDescent="0.45">
      <c r="A718" s="17"/>
      <c r="B718" s="17" t="str">
        <f t="shared" si="63"/>
        <v>17.9.1Data</v>
      </c>
      <c r="C718" s="14" t="s">
        <v>323</v>
      </c>
      <c r="D718" s="14">
        <v>17</v>
      </c>
      <c r="E718" s="14" t="s">
        <v>1331</v>
      </c>
      <c r="F718" s="19" t="s">
        <v>9</v>
      </c>
      <c r="G718" s="104" t="s">
        <v>818</v>
      </c>
      <c r="H718" s="104" t="s">
        <v>68</v>
      </c>
      <c r="I718" s="105" t="s">
        <v>786</v>
      </c>
      <c r="J718" s="106" t="s">
        <v>819</v>
      </c>
      <c r="K718" s="107">
        <v>44313</v>
      </c>
      <c r="L718" s="105" t="s">
        <v>324</v>
      </c>
      <c r="M718" s="108" t="s">
        <v>3427</v>
      </c>
      <c r="N718" s="109"/>
      <c r="O718" s="109"/>
      <c r="P718" s="121"/>
      <c r="Q718" s="121"/>
      <c r="R718" s="20" t="str">
        <f>IF(ISBLANK(K718), "", CONCATENATE(LOWER(LEFT('Log table'!I718,1)),"_",C718,"_",T718,"_", TEXT(K718,"yyyy"),".",TEXT(K718,"mm"),".",TEXT(K718,"dd"),IF(OR(LEFT('Log table'!I718,1)="S",LEFT('Log table'!I718,1)="M"), ".docx", ".xlsx")))</f>
        <v>d_17.9.1_OECD_2021.04.27.xlsx</v>
      </c>
      <c r="S718" s="20" t="str">
        <f t="shared" si="60"/>
        <v>Yasmin Ahmad</v>
      </c>
      <c r="T718" s="20" t="str">
        <f t="shared" si="61"/>
        <v>OECD</v>
      </c>
      <c r="V718" s="16">
        <f t="shared" si="64"/>
        <v>286</v>
      </c>
      <c r="AE718" s="16" t="str">
        <f t="shared" si="62"/>
        <v>17.9.1 Dollar value of financial and technical assistance (including through North-South, South‑South and triangular cooperation) committed to developing countries | Submitted by: Yasmin Ahmad, OECD (Yasmin.AHMAD@oecd.org)
Note: Harumi: Late: For all the block: To be submitted in April</v>
      </c>
    </row>
    <row r="719" spans="1:31" hidden="1" x14ac:dyDescent="0.45">
      <c r="A719" s="17"/>
      <c r="B719" s="17" t="str">
        <f t="shared" si="63"/>
        <v>17.10.1Storyline</v>
      </c>
      <c r="C719" s="14" t="s">
        <v>274</v>
      </c>
      <c r="D719" s="14">
        <v>17</v>
      </c>
      <c r="E719" s="14" t="s">
        <v>1332</v>
      </c>
      <c r="F719" s="19" t="s">
        <v>9</v>
      </c>
      <c r="G719" s="104" t="s">
        <v>1333</v>
      </c>
      <c r="H719" s="104" t="s">
        <v>68</v>
      </c>
      <c r="I719" s="105" t="s">
        <v>782</v>
      </c>
      <c r="J719" s="106" t="s">
        <v>851</v>
      </c>
      <c r="K719" s="107">
        <v>44257</v>
      </c>
      <c r="L719" s="105" t="s">
        <v>1334</v>
      </c>
      <c r="M719" s="108"/>
      <c r="N719" s="109"/>
      <c r="O719" s="109"/>
      <c r="P719" s="121"/>
      <c r="Q719" s="121"/>
      <c r="R719" s="20" t="str">
        <f>IF(ISBLANK(K719), "", CONCATENATE(LOWER(LEFT('Log table'!I719,1)),"_",C719,"_",T719,"_", TEXT(K719,"yyyy"),".",TEXT(K719,"mm"),".",TEXT(K719,"dd"),IF(OR(LEFT('Log table'!I719,1)="S",LEFT('Log table'!I719,1)="M"), ".docx", ".xlsx")))</f>
        <v>s_17.10.1_UNCTAD_2021.03.02.docx</v>
      </c>
      <c r="S719" s="20" t="str">
        <f t="shared" si="60"/>
        <v>Samuel Munyaneza</v>
      </c>
      <c r="T719" s="20" t="str">
        <f t="shared" si="61"/>
        <v>UNCTAD</v>
      </c>
      <c r="V719" s="16">
        <f t="shared" si="64"/>
        <v>112</v>
      </c>
      <c r="AE719" s="16" t="str">
        <f t="shared" si="62"/>
        <v>17.10.1 Worldwide weighted tariff-average | Submitted by: Samuel Munyaneza, UNCTAD (samuel.munyaneza@unctad.org)</v>
      </c>
    </row>
    <row r="720" spans="1:31" hidden="1" x14ac:dyDescent="0.45">
      <c r="A720" s="17"/>
      <c r="B720" s="17" t="str">
        <f t="shared" si="63"/>
        <v>17.10.1Chart</v>
      </c>
      <c r="C720" s="14" t="s">
        <v>274</v>
      </c>
      <c r="D720" s="14">
        <v>17</v>
      </c>
      <c r="E720" s="14" t="s">
        <v>1332</v>
      </c>
      <c r="F720" s="19" t="s">
        <v>9</v>
      </c>
      <c r="G720" s="104" t="s">
        <v>1333</v>
      </c>
      <c r="H720" s="104" t="s">
        <v>68</v>
      </c>
      <c r="I720" s="105" t="s">
        <v>785</v>
      </c>
      <c r="J720" s="106" t="s">
        <v>851</v>
      </c>
      <c r="K720" s="107">
        <v>44257</v>
      </c>
      <c r="L720" s="105" t="s">
        <v>1334</v>
      </c>
      <c r="M720" s="108"/>
      <c r="N720" s="109"/>
      <c r="O720" s="109"/>
      <c r="P720" s="121"/>
      <c r="Q720" s="121"/>
      <c r="R720" s="20" t="str">
        <f>IF(ISBLANK(K720), "", CONCATENATE(LOWER(LEFT('Log table'!I720,1)),"_",C720,"_",T720,"_", TEXT(K720,"yyyy"),".",TEXT(K720,"mm"),".",TEXT(K720,"dd"),IF(OR(LEFT('Log table'!I720,1)="S",LEFT('Log table'!I720,1)="M"), ".docx", ".xlsx")))</f>
        <v>c_17.10.1_UNCTAD_2021.03.02.xlsx</v>
      </c>
      <c r="S720" s="20" t="str">
        <f t="shared" si="60"/>
        <v>Samuel Munyaneza</v>
      </c>
      <c r="T720" s="20" t="str">
        <f t="shared" si="61"/>
        <v>UNCTAD</v>
      </c>
      <c r="V720" s="16">
        <f t="shared" si="64"/>
        <v>112</v>
      </c>
      <c r="AE720" s="16" t="str">
        <f t="shared" si="62"/>
        <v>17.10.1 Worldwide weighted tariff-average | Submitted by: Samuel Munyaneza, UNCTAD (samuel.munyaneza@unctad.org)</v>
      </c>
    </row>
    <row r="721" spans="1:31" hidden="1" x14ac:dyDescent="0.45">
      <c r="A721" s="17"/>
      <c r="B721" s="17" t="str">
        <f t="shared" si="63"/>
        <v>17.10.1Data</v>
      </c>
      <c r="C721" s="14" t="s">
        <v>274</v>
      </c>
      <c r="D721" s="14">
        <v>17</v>
      </c>
      <c r="E721" s="14" t="s">
        <v>1332</v>
      </c>
      <c r="F721" s="19" t="s">
        <v>9</v>
      </c>
      <c r="G721" s="104" t="s">
        <v>1333</v>
      </c>
      <c r="H721" s="104" t="s">
        <v>68</v>
      </c>
      <c r="I721" s="105" t="s">
        <v>786</v>
      </c>
      <c r="J721" s="106" t="s">
        <v>851</v>
      </c>
      <c r="K721" s="107">
        <v>44242</v>
      </c>
      <c r="L721" s="105" t="s">
        <v>1334</v>
      </c>
      <c r="M721" s="108"/>
      <c r="N721" s="109"/>
      <c r="O721" s="109"/>
      <c r="P721" s="121"/>
      <c r="Q721" s="121"/>
      <c r="R721" s="20" t="str">
        <f>IF(ISBLANK(K721), "", CONCATENATE(LOWER(LEFT('Log table'!I721,1)),"_",C721,"_",T721,"_", TEXT(K721,"yyyy"),".",TEXT(K721,"mm"),".",TEXT(K721,"dd"),IF(OR(LEFT('Log table'!I721,1)="S",LEFT('Log table'!I721,1)="M"), ".docx", ".xlsx")))</f>
        <v>d_17.10.1_UNCTAD_2021.02.15.xlsx</v>
      </c>
      <c r="S721" s="20" t="str">
        <f t="shared" ref="S721:S757" si="65">IF(ISBLANK($J721),"",IFERROR(VLOOKUP($J721,sender,3,FALSE),"new?"))</f>
        <v>Samuel Munyaneza</v>
      </c>
      <c r="T721" s="20" t="str">
        <f t="shared" ref="T721:T757" si="66">IF(ISBLANK($J721),"",IFERROR(VLOOKUP($J721,sender,5,FALSE),"new?"))</f>
        <v>UNCTAD</v>
      </c>
      <c r="V721" s="16">
        <f t="shared" si="64"/>
        <v>112</v>
      </c>
      <c r="AE721" s="16" t="str">
        <f t="shared" si="62"/>
        <v>17.10.1 Worldwide weighted tariff-average | Submitted by: Samuel Munyaneza, UNCTAD (samuel.munyaneza@unctad.org)</v>
      </c>
    </row>
    <row r="722" spans="1:31" hidden="1" x14ac:dyDescent="0.45">
      <c r="A722" s="17"/>
      <c r="B722" s="17" t="str">
        <f t="shared" si="63"/>
        <v>17.11.1Storyline</v>
      </c>
      <c r="C722" s="14" t="s">
        <v>277</v>
      </c>
      <c r="D722" s="14">
        <v>17</v>
      </c>
      <c r="E722" s="14" t="s">
        <v>1335</v>
      </c>
      <c r="F722" s="19" t="s">
        <v>9</v>
      </c>
      <c r="G722" s="104" t="s">
        <v>1333</v>
      </c>
      <c r="H722" s="104" t="s">
        <v>68</v>
      </c>
      <c r="I722" s="105" t="s">
        <v>782</v>
      </c>
      <c r="J722" s="106" t="s">
        <v>851</v>
      </c>
      <c r="K722" s="107">
        <v>44257</v>
      </c>
      <c r="L722" s="105" t="s">
        <v>1336</v>
      </c>
      <c r="M722" s="108"/>
      <c r="N722" s="109"/>
      <c r="O722" s="109"/>
      <c r="P722" s="121"/>
      <c r="Q722" s="121"/>
      <c r="R722" s="20" t="str">
        <f>IF(ISBLANK(K722), "", CONCATENATE(LOWER(LEFT('Log table'!I722,1)),"_",C722,"_",T722,"_", TEXT(K722,"yyyy"),".",TEXT(K722,"mm"),".",TEXT(K722,"dd"),IF(OR(LEFT('Log table'!I722,1)="S",LEFT('Log table'!I722,1)="M"), ".docx", ".xlsx")))</f>
        <v>s_17.11.1_UNCTAD_2021.03.02.docx</v>
      </c>
      <c r="S722" s="20" t="str">
        <f t="shared" si="65"/>
        <v>Samuel Munyaneza</v>
      </c>
      <c r="T722" s="20" t="str">
        <f t="shared" si="66"/>
        <v>UNCTAD</v>
      </c>
      <c r="V722" s="16">
        <f t="shared" si="64"/>
        <v>155</v>
      </c>
      <c r="AE722" s="16" t="str">
        <f t="shared" si="62"/>
        <v>17.11.1 Developing countries’ and least developed countries’ share of global exports | Submitted by: Samuel Munyaneza, UNCTAD (samuel.munyaneza@unctad.org)</v>
      </c>
    </row>
    <row r="723" spans="1:31" hidden="1" x14ac:dyDescent="0.45">
      <c r="A723" s="17"/>
      <c r="B723" s="17" t="str">
        <f t="shared" si="63"/>
        <v>17.11.1Chart</v>
      </c>
      <c r="C723" s="14" t="s">
        <v>277</v>
      </c>
      <c r="D723" s="14">
        <v>17</v>
      </c>
      <c r="E723" s="14" t="s">
        <v>1335</v>
      </c>
      <c r="F723" s="19" t="s">
        <v>9</v>
      </c>
      <c r="G723" s="104" t="s">
        <v>1333</v>
      </c>
      <c r="H723" s="104" t="s">
        <v>68</v>
      </c>
      <c r="I723" s="105" t="s">
        <v>785</v>
      </c>
      <c r="J723" s="106" t="s">
        <v>851</v>
      </c>
      <c r="K723" s="107">
        <v>44257</v>
      </c>
      <c r="L723" s="105" t="s">
        <v>1336</v>
      </c>
      <c r="M723" s="108"/>
      <c r="N723" s="109"/>
      <c r="O723" s="109"/>
      <c r="P723" s="121"/>
      <c r="Q723" s="121"/>
      <c r="R723" s="20" t="str">
        <f>IF(ISBLANK(K723), "", CONCATENATE(LOWER(LEFT('Log table'!I723,1)),"_",C723,"_",T723,"_", TEXT(K723,"yyyy"),".",TEXT(K723,"mm"),".",TEXT(K723,"dd"),IF(OR(LEFT('Log table'!I723,1)="S",LEFT('Log table'!I723,1)="M"), ".docx", ".xlsx")))</f>
        <v>c_17.11.1_UNCTAD_2021.03.02.xlsx</v>
      </c>
      <c r="S723" s="20" t="str">
        <f t="shared" si="65"/>
        <v>Samuel Munyaneza</v>
      </c>
      <c r="T723" s="20" t="str">
        <f t="shared" si="66"/>
        <v>UNCTAD</v>
      </c>
      <c r="V723" s="16">
        <f t="shared" si="64"/>
        <v>155</v>
      </c>
      <c r="AE723" s="16" t="str">
        <f t="shared" si="62"/>
        <v>17.11.1 Developing countries’ and least developed countries’ share of global exports | Submitted by: Samuel Munyaneza, UNCTAD (samuel.munyaneza@unctad.org)</v>
      </c>
    </row>
    <row r="724" spans="1:31" hidden="1" x14ac:dyDescent="0.45">
      <c r="A724" s="17"/>
      <c r="B724" s="17" t="str">
        <f t="shared" si="63"/>
        <v>17.11.1Data</v>
      </c>
      <c r="C724" s="14" t="s">
        <v>277</v>
      </c>
      <c r="D724" s="14">
        <v>17</v>
      </c>
      <c r="E724" s="14" t="s">
        <v>1335</v>
      </c>
      <c r="F724" s="19" t="s">
        <v>9</v>
      </c>
      <c r="G724" s="104" t="s">
        <v>1333</v>
      </c>
      <c r="H724" s="104" t="s">
        <v>68</v>
      </c>
      <c r="I724" s="105" t="s">
        <v>786</v>
      </c>
      <c r="J724" s="106" t="s">
        <v>851</v>
      </c>
      <c r="K724" s="107">
        <v>44242</v>
      </c>
      <c r="L724" s="105" t="s">
        <v>1336</v>
      </c>
      <c r="M724" s="108"/>
      <c r="N724" s="109"/>
      <c r="O724" s="109"/>
      <c r="P724" s="121"/>
      <c r="Q724" s="121"/>
      <c r="R724" s="20" t="str">
        <f>IF(ISBLANK(K724), "", CONCATENATE(LOWER(LEFT('Log table'!I724,1)),"_",C724,"_",T724,"_", TEXT(K724,"yyyy"),".",TEXT(K724,"mm"),".",TEXT(K724,"dd"),IF(OR(LEFT('Log table'!I724,1)="S",LEFT('Log table'!I724,1)="M"), ".docx", ".xlsx")))</f>
        <v>d_17.11.1_UNCTAD_2021.02.15.xlsx</v>
      </c>
      <c r="S724" s="20" t="str">
        <f t="shared" si="65"/>
        <v>Samuel Munyaneza</v>
      </c>
      <c r="T724" s="20" t="str">
        <f t="shared" si="66"/>
        <v>UNCTAD</v>
      </c>
      <c r="V724" s="16">
        <f t="shared" si="64"/>
        <v>155</v>
      </c>
      <c r="AE724" s="16" t="str">
        <f t="shared" si="62"/>
        <v>17.11.1 Developing countries’ and least developed countries’ share of global exports | Submitted by: Samuel Munyaneza, UNCTAD (samuel.munyaneza@unctad.org)</v>
      </c>
    </row>
    <row r="725" spans="1:31" hidden="1" x14ac:dyDescent="0.45">
      <c r="A725" s="17"/>
      <c r="B725" s="17" t="str">
        <f t="shared" si="63"/>
        <v>17.12.1Storyline</v>
      </c>
      <c r="C725" s="14" t="s">
        <v>279</v>
      </c>
      <c r="D725" s="14">
        <v>17</v>
      </c>
      <c r="E725" s="14" t="s">
        <v>1337</v>
      </c>
      <c r="F725" s="19" t="s">
        <v>9</v>
      </c>
      <c r="G725" s="104" t="s">
        <v>1333</v>
      </c>
      <c r="H725" s="104" t="s">
        <v>68</v>
      </c>
      <c r="I725" s="105" t="s">
        <v>782</v>
      </c>
      <c r="J725" s="106" t="s">
        <v>851</v>
      </c>
      <c r="K725" s="107">
        <v>44257</v>
      </c>
      <c r="L725" s="105" t="s">
        <v>1338</v>
      </c>
      <c r="M725" s="108"/>
      <c r="N725" s="109"/>
      <c r="O725" s="109"/>
      <c r="P725" s="121"/>
      <c r="Q725" s="121"/>
      <c r="R725" s="20" t="str">
        <f>IF(ISBLANK(K725), "", CONCATENATE(LOWER(LEFT('Log table'!I725,1)),"_",C725,"_",T725,"_", TEXT(K725,"yyyy"),".",TEXT(K725,"mm"),".",TEXT(K725,"dd"),IF(OR(LEFT('Log table'!I725,1)="S",LEFT('Log table'!I725,1)="M"), ".docx", ".xlsx")))</f>
        <v>s_17.12.1_UNCTAD_2021.03.02.docx</v>
      </c>
      <c r="S725" s="20" t="str">
        <f t="shared" si="65"/>
        <v>Samuel Munyaneza</v>
      </c>
      <c r="T725" s="20" t="str">
        <f t="shared" si="66"/>
        <v>UNCTAD</v>
      </c>
      <c r="V725" s="16">
        <f t="shared" si="64"/>
        <v>195</v>
      </c>
      <c r="AE725" s="16" t="str">
        <f t="shared" si="62"/>
        <v>17.12.1 Weighted average tariffs faced by developing countries, least developed countries and small island developing States | Submitted by: Samuel Munyaneza, UNCTAD (samuel.munyaneza@unctad.org)</v>
      </c>
    </row>
    <row r="726" spans="1:31" hidden="1" x14ac:dyDescent="0.45">
      <c r="A726" s="17"/>
      <c r="B726" s="17" t="str">
        <f t="shared" si="63"/>
        <v>17.12.1Chart</v>
      </c>
      <c r="C726" s="14" t="s">
        <v>279</v>
      </c>
      <c r="D726" s="14">
        <v>17</v>
      </c>
      <c r="E726" s="14" t="s">
        <v>1337</v>
      </c>
      <c r="F726" s="19" t="s">
        <v>9</v>
      </c>
      <c r="G726" s="104" t="s">
        <v>1333</v>
      </c>
      <c r="H726" s="104" t="s">
        <v>68</v>
      </c>
      <c r="I726" s="105" t="s">
        <v>785</v>
      </c>
      <c r="J726" s="106" t="s">
        <v>851</v>
      </c>
      <c r="K726" s="107">
        <v>44257</v>
      </c>
      <c r="L726" s="105" t="s">
        <v>1338</v>
      </c>
      <c r="M726" s="108"/>
      <c r="N726" s="109"/>
      <c r="O726" s="109"/>
      <c r="P726" s="121"/>
      <c r="Q726" s="121"/>
      <c r="R726" s="20" t="str">
        <f>IF(ISBLANK(K726), "", CONCATENATE(LOWER(LEFT('Log table'!I726,1)),"_",C726,"_",T726,"_", TEXT(K726,"yyyy"),".",TEXT(K726,"mm"),".",TEXT(K726,"dd"),IF(OR(LEFT('Log table'!I726,1)="S",LEFT('Log table'!I726,1)="M"), ".docx", ".xlsx")))</f>
        <v>c_17.12.1_UNCTAD_2021.03.02.xlsx</v>
      </c>
      <c r="S726" s="20" t="str">
        <f t="shared" si="65"/>
        <v>Samuel Munyaneza</v>
      </c>
      <c r="T726" s="20" t="str">
        <f t="shared" si="66"/>
        <v>UNCTAD</v>
      </c>
      <c r="V726" s="16">
        <f t="shared" si="64"/>
        <v>195</v>
      </c>
      <c r="AE726" s="16" t="str">
        <f t="shared" si="62"/>
        <v>17.12.1 Weighted average tariffs faced by developing countries, least developed countries and small island developing States | Submitted by: Samuel Munyaneza, UNCTAD (samuel.munyaneza@unctad.org)</v>
      </c>
    </row>
    <row r="727" spans="1:31" hidden="1" x14ac:dyDescent="0.45">
      <c r="A727" s="17"/>
      <c r="B727" s="17" t="str">
        <f t="shared" si="63"/>
        <v>17.12.1Data</v>
      </c>
      <c r="C727" s="14" t="s">
        <v>279</v>
      </c>
      <c r="D727" s="14">
        <v>17</v>
      </c>
      <c r="E727" s="14" t="s">
        <v>1337</v>
      </c>
      <c r="F727" s="19" t="s">
        <v>9</v>
      </c>
      <c r="G727" s="104" t="s">
        <v>1333</v>
      </c>
      <c r="H727" s="104" t="s">
        <v>68</v>
      </c>
      <c r="I727" s="105" t="s">
        <v>786</v>
      </c>
      <c r="J727" s="106" t="s">
        <v>851</v>
      </c>
      <c r="K727" s="107">
        <v>44242</v>
      </c>
      <c r="L727" s="105" t="s">
        <v>1338</v>
      </c>
      <c r="M727" s="108"/>
      <c r="N727" s="109"/>
      <c r="O727" s="109"/>
      <c r="P727" s="121"/>
      <c r="Q727" s="121"/>
      <c r="R727" s="20" t="str">
        <f>IF(ISBLANK(K727), "", CONCATENATE(LOWER(LEFT('Log table'!I727,1)),"_",C727,"_",T727,"_", TEXT(K727,"yyyy"),".",TEXT(K727,"mm"),".",TEXT(K727,"dd"),IF(OR(LEFT('Log table'!I727,1)="S",LEFT('Log table'!I727,1)="M"), ".docx", ".xlsx")))</f>
        <v>d_17.12.1_UNCTAD_2021.02.15.xlsx</v>
      </c>
      <c r="S727" s="20" t="str">
        <f t="shared" si="65"/>
        <v>Samuel Munyaneza</v>
      </c>
      <c r="T727" s="20" t="str">
        <f t="shared" si="66"/>
        <v>UNCTAD</v>
      </c>
      <c r="V727" s="16">
        <f t="shared" si="64"/>
        <v>195</v>
      </c>
      <c r="AE727" s="16" t="str">
        <f t="shared" si="62"/>
        <v>17.12.1 Weighted average tariffs faced by developing countries, least developed countries and small island developing States | Submitted by: Samuel Munyaneza, UNCTAD (samuel.munyaneza@unctad.org)</v>
      </c>
    </row>
    <row r="728" spans="1:31" hidden="1" x14ac:dyDescent="0.45">
      <c r="A728" s="17"/>
      <c r="B728" s="17" t="str">
        <f t="shared" si="63"/>
        <v>17.13.1Storyline</v>
      </c>
      <c r="C728" s="14" t="s">
        <v>642</v>
      </c>
      <c r="D728" s="14">
        <v>17</v>
      </c>
      <c r="E728" s="14" t="s">
        <v>1339</v>
      </c>
      <c r="F728" s="19" t="s">
        <v>17</v>
      </c>
      <c r="G728" s="104" t="s">
        <v>780</v>
      </c>
      <c r="H728" s="104" t="s">
        <v>68</v>
      </c>
      <c r="I728" s="105" t="s">
        <v>782</v>
      </c>
      <c r="J728" s="106"/>
      <c r="K728" s="107"/>
      <c r="L728" s="105"/>
      <c r="M728" s="108" t="s">
        <v>3447</v>
      </c>
      <c r="N728" s="109"/>
      <c r="O728" s="109"/>
      <c r="P728" s="121"/>
      <c r="Q728" s="121"/>
      <c r="R728" s="20" t="str">
        <f>IF(ISBLANK(K728), "", CONCATENATE(LOWER(LEFT('Log table'!I728,1)),"_",C728,"_",T728,"_", TEXT(K728,"yyyy"),".",TEXT(K728,"mm"),".",TEXT(K728,"dd"),IF(OR(LEFT('Log table'!I728,1)="S",LEFT('Log table'!I728,1)="M"), ".docx", ".xlsx")))</f>
        <v/>
      </c>
      <c r="S728" s="20" t="str">
        <f t="shared" si="65"/>
        <v/>
      </c>
      <c r="T728" s="20" t="str">
        <f t="shared" si="66"/>
        <v/>
      </c>
      <c r="V728" s="16">
        <f t="shared" si="64"/>
        <v>175</v>
      </c>
      <c r="AE728" s="16" t="str">
        <f t="shared" si="62"/>
        <v>17.13.1 Macroeconomic Dashboard
Note: no storyline; 23/3: per Umar email on 22 Mar, we will not be submitting anything as it's not clear how can say a story around a dashboard</v>
      </c>
    </row>
    <row r="729" spans="1:31" hidden="1" x14ac:dyDescent="0.45">
      <c r="A729" s="17"/>
      <c r="B729" s="17" t="str">
        <f t="shared" si="63"/>
        <v>17.13.1Chart</v>
      </c>
      <c r="C729" s="14" t="s">
        <v>642</v>
      </c>
      <c r="D729" s="14">
        <v>17</v>
      </c>
      <c r="E729" s="14" t="s">
        <v>1339</v>
      </c>
      <c r="F729" s="19" t="s">
        <v>17</v>
      </c>
      <c r="G729" s="104" t="s">
        <v>780</v>
      </c>
      <c r="H729" s="104" t="s">
        <v>68</v>
      </c>
      <c r="I729" s="105" t="s">
        <v>785</v>
      </c>
      <c r="J729" s="106"/>
      <c r="K729" s="107"/>
      <c r="L729" s="105"/>
      <c r="M729" s="108" t="s">
        <v>3396</v>
      </c>
      <c r="N729" s="109"/>
      <c r="O729" s="109"/>
      <c r="P729" s="121"/>
      <c r="Q729" s="121"/>
      <c r="R729" s="20" t="str">
        <f>IF(ISBLANK(K729), "", CONCATENATE(LOWER(LEFT('Log table'!I729,1)),"_",C729,"_",T729,"_", TEXT(K729,"yyyy"),".",TEXT(K729,"mm"),".",TEXT(K729,"dd"),IF(OR(LEFT('Log table'!I729,1)="S",LEFT('Log table'!I729,1)="M"), ".docx", ".xlsx")))</f>
        <v/>
      </c>
      <c r="S729" s="20" t="str">
        <f t="shared" si="65"/>
        <v/>
      </c>
      <c r="T729" s="20" t="str">
        <f t="shared" si="66"/>
        <v/>
      </c>
      <c r="V729" s="16">
        <f t="shared" si="64"/>
        <v>161</v>
      </c>
      <c r="AE729" s="16" t="str">
        <f t="shared" si="62"/>
        <v>17.13.1 Macroeconomic Dashboard
Note: 23/3: per Umar email on 22 Mar, we will not be submitting anything as it's not clear how can say a story around a dashboard</v>
      </c>
    </row>
    <row r="730" spans="1:31" hidden="1" x14ac:dyDescent="0.45">
      <c r="A730" s="17"/>
      <c r="B730" s="17" t="str">
        <f t="shared" si="63"/>
        <v>17.13.1Data</v>
      </c>
      <c r="C730" s="14" t="s">
        <v>642</v>
      </c>
      <c r="D730" s="14">
        <v>17</v>
      </c>
      <c r="E730" s="14" t="s">
        <v>1339</v>
      </c>
      <c r="F730" s="19" t="s">
        <v>17</v>
      </c>
      <c r="G730" s="104" t="s">
        <v>780</v>
      </c>
      <c r="H730" s="104" t="s">
        <v>68</v>
      </c>
      <c r="I730" s="105" t="s">
        <v>786</v>
      </c>
      <c r="J730" s="106"/>
      <c r="K730" s="107"/>
      <c r="L730" s="105"/>
      <c r="M730" s="108" t="s">
        <v>3434</v>
      </c>
      <c r="N730" s="109"/>
      <c r="O730" s="109"/>
      <c r="P730" s="121"/>
      <c r="Q730" s="121"/>
      <c r="R730" s="20" t="str">
        <f>IF(ISBLANK(K730), "", CONCATENATE(LOWER(LEFT('Log table'!I730,1)),"_",C730,"_",T730,"_", TEXT(K730,"yyyy"),".",TEXT(K730,"mm"),".",TEXT(K730,"dd"),IF(OR(LEFT('Log table'!I730,1)="S",LEFT('Log table'!I730,1)="M"), ".docx", ".xlsx")))</f>
        <v/>
      </c>
      <c r="S730" s="20" t="str">
        <f t="shared" si="65"/>
        <v/>
      </c>
      <c r="T730" s="20" t="str">
        <f t="shared" si="66"/>
        <v/>
      </c>
      <c r="V730" s="16">
        <f t="shared" si="64"/>
        <v>60</v>
      </c>
      <c r="AE730" s="16" t="str">
        <f t="shared" si="62"/>
        <v>17.13.1 Macroeconomic Dashboard
Note: no data yet as of 3/25</v>
      </c>
    </row>
    <row r="731" spans="1:31" hidden="1" x14ac:dyDescent="0.45">
      <c r="A731" s="17"/>
      <c r="B731" s="17" t="str">
        <f t="shared" si="63"/>
        <v>17.14.1Storyline</v>
      </c>
      <c r="C731" s="14" t="s">
        <v>643</v>
      </c>
      <c r="D731" s="14">
        <v>17</v>
      </c>
      <c r="E731" s="14" t="s">
        <v>1340</v>
      </c>
      <c r="F731" s="19" t="s">
        <v>17</v>
      </c>
      <c r="G731" s="104" t="s">
        <v>814</v>
      </c>
      <c r="H731" s="104" t="s">
        <v>68</v>
      </c>
      <c r="I731" s="105" t="s">
        <v>782</v>
      </c>
      <c r="J731" s="106" t="s">
        <v>1030</v>
      </c>
      <c r="K731" s="107">
        <v>44266</v>
      </c>
      <c r="L731" s="105" t="s">
        <v>1341</v>
      </c>
      <c r="M731" s="108" t="s">
        <v>3518</v>
      </c>
      <c r="N731" s="109"/>
      <c r="O731" s="109"/>
      <c r="P731" s="121"/>
      <c r="Q731" s="121"/>
      <c r="R731" s="20" t="str">
        <f>IF(ISBLANK(K731), "", CONCATENATE(LOWER(LEFT('Log table'!I731,1)),"_",C731,"_",T731,"_", TEXT(K731,"yyyy"),".",TEXT(K731,"mm"),".",TEXT(K731,"dd"),IF(OR(LEFT('Log table'!I731,1)="S",LEFT('Log table'!I731,1)="M"), ".docx", ".xlsx")))</f>
        <v>s_17.14.1_UNEP_2021.03.11.docx</v>
      </c>
      <c r="S731" s="20" t="str">
        <f t="shared" si="65"/>
        <v>Dany Ghafari</v>
      </c>
      <c r="T731" s="20" t="str">
        <f t="shared" si="66"/>
        <v>UNEP</v>
      </c>
      <c r="V731" s="16">
        <f t="shared" si="64"/>
        <v>401</v>
      </c>
      <c r="AE731" s="16" t="str">
        <f t="shared" si="62"/>
        <v>17.14.1 Number of countries with mechanisms in place to enhance policy coherence of sustainable development | Submitted by: Dany Ghafari, UNEP (dany.ghafari@un.org)
Note: a short story as this year was the first year we collect data. No chart in storyline; short-sized storyline only for the SG's report (glossy report and extended online platform requires medium-sized storyline inputs from agencies)</v>
      </c>
    </row>
    <row r="732" spans="1:31" hidden="1" x14ac:dyDescent="0.45">
      <c r="A732" s="17"/>
      <c r="B732" s="17" t="str">
        <f t="shared" si="63"/>
        <v>17.14.1Chart</v>
      </c>
      <c r="C732" s="14" t="s">
        <v>643</v>
      </c>
      <c r="D732" s="14">
        <v>17</v>
      </c>
      <c r="E732" s="14" t="s">
        <v>1340</v>
      </c>
      <c r="F732" s="19" t="s">
        <v>17</v>
      </c>
      <c r="G732" s="104" t="s">
        <v>814</v>
      </c>
      <c r="H732" s="104" t="s">
        <v>68</v>
      </c>
      <c r="I732" s="105" t="s">
        <v>785</v>
      </c>
      <c r="J732" s="106"/>
      <c r="K732" s="107"/>
      <c r="L732" s="105"/>
      <c r="M732" s="108"/>
      <c r="N732" s="109"/>
      <c r="O732" s="109"/>
      <c r="P732" s="121"/>
      <c r="Q732" s="121"/>
      <c r="R732" s="20" t="str">
        <f>IF(ISBLANK(K732), "", CONCATENATE(LOWER(LEFT('Log table'!I732,1)),"_",C732,"_",T732,"_", TEXT(K732,"yyyy"),".",TEXT(K732,"mm"),".",TEXT(K732,"dd"),IF(OR(LEFT('Log table'!I732,1)="S",LEFT('Log table'!I732,1)="M"), ".docx", ".xlsx")))</f>
        <v/>
      </c>
      <c r="S732" s="20" t="str">
        <f t="shared" si="65"/>
        <v/>
      </c>
      <c r="T732" s="20" t="str">
        <f t="shared" si="66"/>
        <v/>
      </c>
      <c r="V732" s="16">
        <f t="shared" si="64"/>
        <v>126</v>
      </c>
      <c r="AE732" s="16" t="str">
        <f t="shared" si="62"/>
        <v>17.14.1 Number of countries with mechanisms in place to enhance policy coherence of sustainable development
Note: to follow up</v>
      </c>
    </row>
    <row r="733" spans="1:31" hidden="1" x14ac:dyDescent="0.45">
      <c r="A733" s="17"/>
      <c r="B733" s="17" t="str">
        <f t="shared" si="63"/>
        <v>17.14.1Data</v>
      </c>
      <c r="C733" s="14" t="s">
        <v>643</v>
      </c>
      <c r="D733" s="14">
        <v>17</v>
      </c>
      <c r="E733" s="14" t="s">
        <v>1340</v>
      </c>
      <c r="F733" s="19" t="s">
        <v>17</v>
      </c>
      <c r="G733" s="104" t="s">
        <v>814</v>
      </c>
      <c r="H733" s="104" t="s">
        <v>68</v>
      </c>
      <c r="I733" s="105" t="s">
        <v>786</v>
      </c>
      <c r="J733" s="106"/>
      <c r="K733" s="107"/>
      <c r="L733" s="105"/>
      <c r="M733" s="108" t="s">
        <v>3422</v>
      </c>
      <c r="N733" s="109"/>
      <c r="O733" s="109"/>
      <c r="P733" s="121"/>
      <c r="Q733" s="121"/>
      <c r="R733" s="20" t="str">
        <f>IF(ISBLANK(K733), "", CONCATENATE(LOWER(LEFT('Log table'!I733,1)),"_",C733,"_",T733,"_", TEXT(K733,"yyyy"),".",TEXT(K733,"mm"),".",TEXT(K733,"dd"),IF(OR(LEFT('Log table'!I733,1)="S",LEFT('Log table'!I733,1)="M"), ".docx", ".xlsx")))</f>
        <v/>
      </c>
      <c r="S733" s="20" t="str">
        <f t="shared" si="65"/>
        <v/>
      </c>
      <c r="T733" s="20" t="str">
        <f t="shared" si="66"/>
        <v/>
      </c>
      <c r="V733" s="16">
        <f t="shared" si="64"/>
        <v>137</v>
      </c>
      <c r="AE733" s="16" t="str">
        <f t="shared" si="62"/>
        <v>17.14.1 Number of countries with mechanisms in place to enhance policy coherence of sustainable development
Note: Harumi: SDMX Submisison</v>
      </c>
    </row>
    <row r="734" spans="1:31" hidden="1" x14ac:dyDescent="0.45">
      <c r="A734" s="17"/>
      <c r="B734" s="17" t="str">
        <f t="shared" si="63"/>
        <v>17.15.1Storyline</v>
      </c>
      <c r="C734" s="14" t="s">
        <v>281</v>
      </c>
      <c r="D734" s="14">
        <v>17</v>
      </c>
      <c r="E734" s="14" t="s">
        <v>1342</v>
      </c>
      <c r="F734" s="19" t="s">
        <v>17</v>
      </c>
      <c r="G734" s="104" t="s">
        <v>1343</v>
      </c>
      <c r="H734" s="104" t="s">
        <v>68</v>
      </c>
      <c r="I734" s="105" t="s">
        <v>782</v>
      </c>
      <c r="J734" s="106" t="s">
        <v>1344</v>
      </c>
      <c r="K734" s="107">
        <v>44253</v>
      </c>
      <c r="L734" s="105" t="s">
        <v>1345</v>
      </c>
      <c r="M734" s="108"/>
      <c r="N734" s="109"/>
      <c r="O734" s="109"/>
      <c r="P734" s="121"/>
      <c r="Q734" s="121"/>
      <c r="R734" s="20" t="str">
        <f>IF(ISBLANK(K734), "", CONCATENATE(LOWER(LEFT('Log table'!I734,1)),"_",C734,"_",T734,"_", TEXT(K734,"yyyy"),".",TEXT(K734,"mm"),".",TEXT(K734,"dd"),IF(OR(LEFT('Log table'!I734,1)="S",LEFT('Log table'!I734,1)="M"), ".docx", ".xlsx")))</f>
        <v>s_17.15.1_OECD_2021.02.26.docx</v>
      </c>
      <c r="S734" s="20" t="str">
        <f t="shared" si="65"/>
        <v>Valentina Orrù</v>
      </c>
      <c r="T734" s="20" t="str">
        <f t="shared" si="66"/>
        <v>OECD</v>
      </c>
      <c r="V734" s="16">
        <f t="shared" si="64"/>
        <v>179</v>
      </c>
      <c r="AE734" s="16" t="str">
        <f t="shared" si="62"/>
        <v>17.15.1 Extent of use of country-owned results frameworks and planning tools by providers of development cooperation | Submitted by: Valentina Orrù, OECD (Valentina.ORRU@oecd.org)</v>
      </c>
    </row>
    <row r="735" spans="1:31" hidden="1" x14ac:dyDescent="0.45">
      <c r="A735" s="17"/>
      <c r="B735" s="17" t="str">
        <f t="shared" si="63"/>
        <v>17.15.1Chart</v>
      </c>
      <c r="C735" s="14" t="s">
        <v>281</v>
      </c>
      <c r="D735" s="14">
        <v>17</v>
      </c>
      <c r="E735" s="14" t="s">
        <v>1342</v>
      </c>
      <c r="F735" s="19" t="s">
        <v>17</v>
      </c>
      <c r="G735" s="104" t="s">
        <v>1343</v>
      </c>
      <c r="H735" s="104" t="s">
        <v>68</v>
      </c>
      <c r="I735" s="105" t="s">
        <v>785</v>
      </c>
      <c r="J735" s="106" t="s">
        <v>1344</v>
      </c>
      <c r="K735" s="107">
        <v>44253</v>
      </c>
      <c r="L735" s="105" t="s">
        <v>1345</v>
      </c>
      <c r="M735" s="108"/>
      <c r="N735" s="109"/>
      <c r="O735" s="109"/>
      <c r="P735" s="121"/>
      <c r="Q735" s="121"/>
      <c r="R735" s="20" t="str">
        <f>IF(ISBLANK(K735), "", CONCATENATE(LOWER(LEFT('Log table'!I735,1)),"_",C735,"_",T735,"_", TEXT(K735,"yyyy"),".",TEXT(K735,"mm"),".",TEXT(K735,"dd"),IF(OR(LEFT('Log table'!I735,1)="S",LEFT('Log table'!I735,1)="M"), ".docx", ".xlsx")))</f>
        <v>c_17.15.1_OECD_2021.02.26.xlsx</v>
      </c>
      <c r="S735" s="20" t="str">
        <f t="shared" si="65"/>
        <v>Valentina Orrù</v>
      </c>
      <c r="T735" s="20" t="str">
        <f t="shared" si="66"/>
        <v>OECD</v>
      </c>
      <c r="V735" s="16">
        <f t="shared" si="64"/>
        <v>179</v>
      </c>
      <c r="AE735" s="16" t="str">
        <f t="shared" si="62"/>
        <v>17.15.1 Extent of use of country-owned results frameworks and planning tools by providers of development cooperation | Submitted by: Valentina Orrù, OECD (Valentina.ORRU@oecd.org)</v>
      </c>
    </row>
    <row r="736" spans="1:31" hidden="1" x14ac:dyDescent="0.45">
      <c r="A736" s="17"/>
      <c r="B736" s="17" t="str">
        <f t="shared" si="63"/>
        <v>17.15.1Data</v>
      </c>
      <c r="C736" s="14" t="s">
        <v>281</v>
      </c>
      <c r="D736" s="14">
        <v>17</v>
      </c>
      <c r="E736" s="14" t="s">
        <v>1342</v>
      </c>
      <c r="F736" s="19" t="s">
        <v>17</v>
      </c>
      <c r="G736" s="104" t="s">
        <v>1343</v>
      </c>
      <c r="H736" s="104" t="s">
        <v>68</v>
      </c>
      <c r="I736" s="105" t="s">
        <v>786</v>
      </c>
      <c r="J736" s="106" t="s">
        <v>1344</v>
      </c>
      <c r="K736" s="107">
        <v>44242</v>
      </c>
      <c r="L736" s="105" t="s">
        <v>1345</v>
      </c>
      <c r="M736" s="108"/>
      <c r="N736" s="109"/>
      <c r="O736" s="109"/>
      <c r="P736" s="121"/>
      <c r="Q736" s="121"/>
      <c r="R736" s="20" t="str">
        <f>IF(ISBLANK(K736), "", CONCATENATE(LOWER(LEFT('Log table'!I736,1)),"_",C736,"_",T736,"_", TEXT(K736,"yyyy"),".",TEXT(K736,"mm"),".",TEXT(K736,"dd"),IF(OR(LEFT('Log table'!I736,1)="S",LEFT('Log table'!I736,1)="M"), ".docx", ".xlsx")))</f>
        <v>d_17.15.1_OECD_2021.02.15.xlsx</v>
      </c>
      <c r="S736" s="20" t="str">
        <f t="shared" si="65"/>
        <v>Valentina Orrù</v>
      </c>
      <c r="T736" s="20" t="str">
        <f t="shared" si="66"/>
        <v>OECD</v>
      </c>
      <c r="V736" s="16">
        <f t="shared" si="64"/>
        <v>179</v>
      </c>
      <c r="AE736" s="16" t="str">
        <f t="shared" si="62"/>
        <v>17.15.1 Extent of use of country-owned results frameworks and planning tools by providers of development cooperation | Submitted by: Valentina Orrù, OECD (Valentina.ORRU@oecd.org)</v>
      </c>
    </row>
    <row r="737" spans="1:31" hidden="1" x14ac:dyDescent="0.45">
      <c r="A737" s="17"/>
      <c r="B737" s="17" t="str">
        <f t="shared" si="63"/>
        <v>17.16.1Storyline</v>
      </c>
      <c r="C737" s="14" t="s">
        <v>288</v>
      </c>
      <c r="D737" s="14">
        <v>17</v>
      </c>
      <c r="E737" s="14" t="s">
        <v>1346</v>
      </c>
      <c r="F737" s="19" t="s">
        <v>17</v>
      </c>
      <c r="G737" s="104" t="s">
        <v>1343</v>
      </c>
      <c r="H737" s="104" t="s">
        <v>814</v>
      </c>
      <c r="I737" s="105" t="s">
        <v>782</v>
      </c>
      <c r="J737" s="106" t="s">
        <v>1344</v>
      </c>
      <c r="K737" s="107">
        <v>44253</v>
      </c>
      <c r="L737" s="105" t="s">
        <v>1347</v>
      </c>
      <c r="M737" s="108"/>
      <c r="N737" s="109"/>
      <c r="O737" s="109"/>
      <c r="P737" s="121"/>
      <c r="Q737" s="121"/>
      <c r="R737" s="20" t="str">
        <f>IF(ISBLANK(K737), "", CONCATENATE(LOWER(LEFT('Log table'!I737,1)),"_",C737,"_",T737,"_", TEXT(K737,"yyyy"),".",TEXT(K737,"mm"),".",TEXT(K737,"dd"),IF(OR(LEFT('Log table'!I737,1)="S",LEFT('Log table'!I737,1)="M"), ".docx", ".xlsx")))</f>
        <v>s_17.16.1_OECD_2021.02.26.docx</v>
      </c>
      <c r="S737" s="20" t="str">
        <f t="shared" si="65"/>
        <v>Valentina Orrù</v>
      </c>
      <c r="T737" s="20" t="str">
        <f t="shared" si="66"/>
        <v>OECD</v>
      </c>
      <c r="V737" s="16">
        <f t="shared" si="64"/>
        <v>244</v>
      </c>
      <c r="AE737" s="16" t="str">
        <f t="shared" si="62"/>
        <v>17.16.1 Number of countries reporting progress in multi-stakeholder development effectiveness monitoring frameworks that support the achievement of the sustainable development goals | Submitted by: Valentina Orrù, OECD (Valentina.ORRU@oecd.org)</v>
      </c>
    </row>
    <row r="738" spans="1:31" hidden="1" x14ac:dyDescent="0.45">
      <c r="A738" s="17"/>
      <c r="B738" s="17" t="str">
        <f t="shared" si="63"/>
        <v>17.16.1Chart</v>
      </c>
      <c r="C738" s="14" t="s">
        <v>288</v>
      </c>
      <c r="D738" s="14">
        <v>17</v>
      </c>
      <c r="E738" s="14" t="s">
        <v>1346</v>
      </c>
      <c r="F738" s="19" t="s">
        <v>17</v>
      </c>
      <c r="G738" s="104" t="s">
        <v>1343</v>
      </c>
      <c r="H738" s="104" t="s">
        <v>814</v>
      </c>
      <c r="I738" s="105" t="s">
        <v>785</v>
      </c>
      <c r="J738" s="106" t="s">
        <v>1344</v>
      </c>
      <c r="K738" s="107">
        <v>44253</v>
      </c>
      <c r="L738" s="105" t="s">
        <v>1347</v>
      </c>
      <c r="M738" s="108"/>
      <c r="N738" s="109"/>
      <c r="O738" s="109"/>
      <c r="P738" s="121"/>
      <c r="Q738" s="121"/>
      <c r="R738" s="20" t="str">
        <f>IF(ISBLANK(K738), "", CONCATENATE(LOWER(LEFT('Log table'!I738,1)),"_",C738,"_",T738,"_", TEXT(K738,"yyyy"),".",TEXT(K738,"mm"),".",TEXT(K738,"dd"),IF(OR(LEFT('Log table'!I738,1)="S",LEFT('Log table'!I738,1)="M"), ".docx", ".xlsx")))</f>
        <v>c_17.16.1_OECD_2021.02.26.xlsx</v>
      </c>
      <c r="S738" s="20" t="str">
        <f t="shared" si="65"/>
        <v>Valentina Orrù</v>
      </c>
      <c r="T738" s="20" t="str">
        <f t="shared" si="66"/>
        <v>OECD</v>
      </c>
      <c r="V738" s="16">
        <f t="shared" si="64"/>
        <v>244</v>
      </c>
      <c r="AE738" s="16" t="str">
        <f t="shared" si="62"/>
        <v>17.16.1 Number of countries reporting progress in multi-stakeholder development effectiveness monitoring frameworks that support the achievement of the sustainable development goals | Submitted by: Valentina Orrù, OECD (Valentina.ORRU@oecd.org)</v>
      </c>
    </row>
    <row r="739" spans="1:31" hidden="1" x14ac:dyDescent="0.45">
      <c r="A739" s="17"/>
      <c r="B739" s="17" t="str">
        <f t="shared" si="63"/>
        <v>17.16.1Data</v>
      </c>
      <c r="C739" s="14" t="s">
        <v>288</v>
      </c>
      <c r="D739" s="14">
        <v>17</v>
      </c>
      <c r="E739" s="14" t="s">
        <v>1346</v>
      </c>
      <c r="F739" s="19" t="s">
        <v>17</v>
      </c>
      <c r="G739" s="104" t="s">
        <v>1343</v>
      </c>
      <c r="H739" s="104" t="s">
        <v>814</v>
      </c>
      <c r="I739" s="105" t="s">
        <v>786</v>
      </c>
      <c r="J739" s="106" t="s">
        <v>1344</v>
      </c>
      <c r="K739" s="107">
        <v>44242</v>
      </c>
      <c r="L739" s="105" t="s">
        <v>1347</v>
      </c>
      <c r="M739" s="108"/>
      <c r="N739" s="109"/>
      <c r="O739" s="109"/>
      <c r="P739" s="121"/>
      <c r="Q739" s="121"/>
      <c r="R739" s="20" t="str">
        <f>IF(ISBLANK(K739), "", CONCATENATE(LOWER(LEFT('Log table'!I739,1)),"_",C739,"_",T739,"_", TEXT(K739,"yyyy"),".",TEXT(K739,"mm"),".",TEXT(K739,"dd"),IF(OR(LEFT('Log table'!I739,1)="S",LEFT('Log table'!I739,1)="M"), ".docx", ".xlsx")))</f>
        <v>d_17.16.1_OECD_2021.02.15.xlsx</v>
      </c>
      <c r="S739" s="20" t="str">
        <f t="shared" si="65"/>
        <v>Valentina Orrù</v>
      </c>
      <c r="T739" s="20" t="str">
        <f t="shared" si="66"/>
        <v>OECD</v>
      </c>
      <c r="V739" s="16">
        <f t="shared" si="64"/>
        <v>244</v>
      </c>
      <c r="AE739" s="16" t="str">
        <f t="shared" si="62"/>
        <v>17.16.1 Number of countries reporting progress in multi-stakeholder development effectiveness monitoring frameworks that support the achievement of the sustainable development goals | Submitted by: Valentina Orrù, OECD (Valentina.ORRU@oecd.org)</v>
      </c>
    </row>
    <row r="740" spans="1:31" hidden="1" x14ac:dyDescent="0.45">
      <c r="A740" s="17"/>
      <c r="B740" s="17" t="str">
        <f t="shared" si="63"/>
        <v>17.17.1Storyline</v>
      </c>
      <c r="C740" s="14" t="s">
        <v>647</v>
      </c>
      <c r="D740" s="14">
        <v>17</v>
      </c>
      <c r="E740" s="14" t="s">
        <v>1348</v>
      </c>
      <c r="F740" s="19" t="s">
        <v>17</v>
      </c>
      <c r="G740" s="104" t="s">
        <v>10</v>
      </c>
      <c r="H740" s="104" t="s">
        <v>68</v>
      </c>
      <c r="I740" s="105" t="s">
        <v>782</v>
      </c>
      <c r="J740" s="106"/>
      <c r="K740" s="107"/>
      <c r="L740" s="105"/>
      <c r="M740" s="108" t="s">
        <v>3457</v>
      </c>
      <c r="N740" s="109"/>
      <c r="O740" s="109"/>
      <c r="P740" s="121"/>
      <c r="Q740" s="121"/>
      <c r="R740" s="20" t="str">
        <f>IF(ISBLANK(K740), "", CONCATENATE(LOWER(LEFT('Log table'!I740,1)),"_",C740,"_",T740,"_", TEXT(K740,"yyyy"),".",TEXT(K740,"mm"),".",TEXT(K740,"dd"),IF(OR(LEFT('Log table'!I740,1)="S",LEFT('Log table'!I740,1)="M"), ".docx", ".xlsx")))</f>
        <v/>
      </c>
      <c r="S740" s="20" t="str">
        <f t="shared" si="65"/>
        <v/>
      </c>
      <c r="T740" s="20" t="str">
        <f t="shared" si="66"/>
        <v/>
      </c>
      <c r="V740" s="16">
        <f t="shared" si="64"/>
        <v>231</v>
      </c>
      <c r="AE740" s="16" t="str">
        <f t="shared" si="62"/>
        <v>17.17.1 Amount in United States dollars committed to public-private partnerships for infrastructure
Note: 25/3: per Umar's email 23 Mar, "Due to pressing commitments we unfortunately cannot get to it before April 6." (delay to 6/4)</v>
      </c>
    </row>
    <row r="741" spans="1:31" hidden="1" x14ac:dyDescent="0.45">
      <c r="A741" s="17"/>
      <c r="B741" s="17" t="str">
        <f t="shared" si="63"/>
        <v>17.17.1Chart</v>
      </c>
      <c r="C741" s="14" t="s">
        <v>647</v>
      </c>
      <c r="D741" s="14">
        <v>17</v>
      </c>
      <c r="E741" s="14" t="s">
        <v>1348</v>
      </c>
      <c r="F741" s="19" t="s">
        <v>17</v>
      </c>
      <c r="G741" s="104" t="s">
        <v>10</v>
      </c>
      <c r="H741" s="104" t="s">
        <v>68</v>
      </c>
      <c r="I741" s="105" t="s">
        <v>785</v>
      </c>
      <c r="J741" s="106"/>
      <c r="K741" s="107"/>
      <c r="L741" s="105"/>
      <c r="M741" s="108"/>
      <c r="N741" s="109"/>
      <c r="O741" s="109"/>
      <c r="P741" s="121"/>
      <c r="Q741" s="121"/>
      <c r="R741" s="20" t="str">
        <f>IF(ISBLANK(K741), "", CONCATENATE(LOWER(LEFT('Log table'!I741,1)),"_",C741,"_",T741,"_", TEXT(K741,"yyyy"),".",TEXT(K741,"mm"),".",TEXT(K741,"dd"),IF(OR(LEFT('Log table'!I741,1)="S",LEFT('Log table'!I741,1)="M"), ".docx", ".xlsx")))</f>
        <v/>
      </c>
      <c r="S741" s="20" t="str">
        <f t="shared" si="65"/>
        <v/>
      </c>
      <c r="T741" s="20" t="str">
        <f t="shared" si="66"/>
        <v/>
      </c>
      <c r="V741" s="16">
        <f t="shared" si="64"/>
        <v>118</v>
      </c>
      <c r="AE741" s="16" t="str">
        <f t="shared" si="62"/>
        <v>17.17.1 Amount in United States dollars committed to public-private partnerships for infrastructure
Note: to follow up</v>
      </c>
    </row>
    <row r="742" spans="1:31" hidden="1" x14ac:dyDescent="0.45">
      <c r="A742" s="17"/>
      <c r="B742" s="17" t="str">
        <f t="shared" si="63"/>
        <v>17.17.1Data</v>
      </c>
      <c r="C742" s="14" t="s">
        <v>647</v>
      </c>
      <c r="D742" s="14">
        <v>17</v>
      </c>
      <c r="E742" s="14" t="s">
        <v>1348</v>
      </c>
      <c r="F742" s="19" t="s">
        <v>17</v>
      </c>
      <c r="G742" s="104" t="s">
        <v>10</v>
      </c>
      <c r="H742" s="104" t="s">
        <v>68</v>
      </c>
      <c r="I742" s="105" t="s">
        <v>786</v>
      </c>
      <c r="J742" s="106"/>
      <c r="K742" s="107"/>
      <c r="L742" s="105"/>
      <c r="M742" s="108" t="s">
        <v>3426</v>
      </c>
      <c r="N742" s="109"/>
      <c r="O742" s="109"/>
      <c r="P742" s="121"/>
      <c r="Q742" s="121"/>
      <c r="R742" s="20" t="str">
        <f>IF(ISBLANK(K742), "", CONCATENATE(LOWER(LEFT('Log table'!I742,1)),"_",C742,"_",T742,"_", TEXT(K742,"yyyy"),".",TEXT(K742,"mm"),".",TEXT(K742,"dd"),IF(OR(LEFT('Log table'!I742,1)="S",LEFT('Log table'!I742,1)="M"), ".docx", ".xlsx")))</f>
        <v/>
      </c>
      <c r="S742" s="20" t="str">
        <f t="shared" si="65"/>
        <v/>
      </c>
      <c r="T742" s="20" t="str">
        <f t="shared" si="66"/>
        <v/>
      </c>
      <c r="V742" s="16">
        <f t="shared" si="64"/>
        <v>117</v>
      </c>
      <c r="AE742" s="16" t="str">
        <f t="shared" si="62"/>
        <v>17.17.1 Amount in United States dollars committed to public-private partnerships for infrastructure
Note: Harumi: API</v>
      </c>
    </row>
    <row r="743" spans="1:31" hidden="1" x14ac:dyDescent="0.45">
      <c r="A743" s="17"/>
      <c r="B743" s="17" t="str">
        <f t="shared" si="63"/>
        <v>17.18.1Storyline</v>
      </c>
      <c r="C743" s="14" t="s">
        <v>290</v>
      </c>
      <c r="D743" s="14">
        <v>17</v>
      </c>
      <c r="E743" s="14" t="s">
        <v>1349</v>
      </c>
      <c r="F743" s="19" t="s">
        <v>17</v>
      </c>
      <c r="G743" s="104" t="s">
        <v>68</v>
      </c>
      <c r="H743" s="104" t="s">
        <v>68</v>
      </c>
      <c r="I743" s="105" t="s">
        <v>782</v>
      </c>
      <c r="J743" s="106"/>
      <c r="K743" s="107"/>
      <c r="L743" s="105"/>
      <c r="M743" s="108" t="s">
        <v>1350</v>
      </c>
      <c r="N743" s="109"/>
      <c r="O743" s="109"/>
      <c r="P743" s="121"/>
      <c r="Q743" s="121"/>
      <c r="R743" s="20" t="str">
        <f>IF(ISBLANK(K743), "", CONCATENATE(LOWER(LEFT('Log table'!I743,1)),"_",C743,"_",T743,"_", TEXT(K743,"yyyy"),".",TEXT(K743,"mm"),".",TEXT(K743,"dd"),IF(OR(LEFT('Log table'!I743,1)="S",LEFT('Log table'!I743,1)="M"), ".docx", ".xlsx")))</f>
        <v/>
      </c>
      <c r="S743" s="20" t="str">
        <f t="shared" si="65"/>
        <v/>
      </c>
      <c r="T743" s="20" t="str">
        <f t="shared" si="66"/>
        <v/>
      </c>
      <c r="V743" s="16">
        <f t="shared" si="64"/>
        <v>101</v>
      </c>
      <c r="AE743" s="16" t="str">
        <f t="shared" si="62"/>
        <v>17.18.1 Statistical capacity indicator for Sustainable Development Goal monitoring
Note: no storyline</v>
      </c>
    </row>
    <row r="744" spans="1:31" hidden="1" x14ac:dyDescent="0.45">
      <c r="A744" s="17"/>
      <c r="B744" s="17" t="str">
        <f t="shared" si="63"/>
        <v>17.18.1Chart</v>
      </c>
      <c r="C744" s="14" t="s">
        <v>290</v>
      </c>
      <c r="D744" s="14">
        <v>17</v>
      </c>
      <c r="E744" s="14" t="s">
        <v>1349</v>
      </c>
      <c r="F744" s="19" t="s">
        <v>17</v>
      </c>
      <c r="G744" s="104" t="s">
        <v>68</v>
      </c>
      <c r="H744" s="104" t="s">
        <v>68</v>
      </c>
      <c r="I744" s="105" t="s">
        <v>785</v>
      </c>
      <c r="J744" s="106"/>
      <c r="K744" s="107"/>
      <c r="L744" s="105"/>
      <c r="M744" s="108"/>
      <c r="N744" s="109"/>
      <c r="O744" s="109"/>
      <c r="P744" s="121"/>
      <c r="Q744" s="121"/>
      <c r="R744" s="20" t="str">
        <f>IF(ISBLANK(K744), "", CONCATENATE(LOWER(LEFT('Log table'!I744,1)),"_",C744,"_",T744,"_", TEXT(K744,"yyyy"),".",TEXT(K744,"mm"),".",TEXT(K744,"dd"),IF(OR(LEFT('Log table'!I744,1)="S",LEFT('Log table'!I744,1)="M"), ".docx", ".xlsx")))</f>
        <v/>
      </c>
      <c r="S744" s="20" t="str">
        <f t="shared" si="65"/>
        <v/>
      </c>
      <c r="T744" s="20" t="str">
        <f t="shared" si="66"/>
        <v/>
      </c>
      <c r="V744" s="16">
        <f t="shared" si="64"/>
        <v>101</v>
      </c>
      <c r="AE744" s="16" t="str">
        <f t="shared" si="62"/>
        <v>17.18.1 Statistical capacity indicator for Sustainable Development Goal monitoring
Note: to follow up</v>
      </c>
    </row>
    <row r="745" spans="1:31" hidden="1" x14ac:dyDescent="0.45">
      <c r="A745" s="17"/>
      <c r="B745" s="17" t="str">
        <f t="shared" si="63"/>
        <v>17.18.1Data</v>
      </c>
      <c r="C745" s="14" t="s">
        <v>290</v>
      </c>
      <c r="D745" s="14">
        <v>17</v>
      </c>
      <c r="E745" s="14" t="s">
        <v>1349</v>
      </c>
      <c r="F745" s="19" t="s">
        <v>17</v>
      </c>
      <c r="G745" s="104" t="s">
        <v>68</v>
      </c>
      <c r="H745" s="104" t="s">
        <v>68</v>
      </c>
      <c r="I745" s="105" t="s">
        <v>786</v>
      </c>
      <c r="J745" s="106"/>
      <c r="K745" s="107"/>
      <c r="L745" s="105"/>
      <c r="M745" s="108" t="s">
        <v>3426</v>
      </c>
      <c r="N745" s="109"/>
      <c r="O745" s="109"/>
      <c r="P745" s="121"/>
      <c r="Q745" s="121"/>
      <c r="R745" s="20" t="str">
        <f>IF(ISBLANK(K745), "", CONCATENATE(LOWER(LEFT('Log table'!I745,1)),"_",C745,"_",T745,"_", TEXT(K745,"yyyy"),".",TEXT(K745,"mm"),".",TEXT(K745,"dd"),IF(OR(LEFT('Log table'!I745,1)="S",LEFT('Log table'!I745,1)="M"), ".docx", ".xlsx")))</f>
        <v/>
      </c>
      <c r="S745" s="20" t="str">
        <f t="shared" si="65"/>
        <v/>
      </c>
      <c r="T745" s="20" t="str">
        <f t="shared" si="66"/>
        <v/>
      </c>
      <c r="V745" s="16">
        <f t="shared" si="64"/>
        <v>100</v>
      </c>
      <c r="AE745" s="16" t="str">
        <f t="shared" si="62"/>
        <v>17.18.1 Statistical capacity indicator for Sustainable Development Goal monitoring
Note: Harumi: API</v>
      </c>
    </row>
    <row r="746" spans="1:31" hidden="1" x14ac:dyDescent="0.45">
      <c r="A746" s="17"/>
      <c r="B746" s="17" t="str">
        <f t="shared" si="63"/>
        <v>17.18.2Storyline</v>
      </c>
      <c r="C746" s="14" t="s">
        <v>296</v>
      </c>
      <c r="D746" s="14">
        <v>17</v>
      </c>
      <c r="E746" s="14" t="s">
        <v>1351</v>
      </c>
      <c r="F746" s="19" t="s">
        <v>9</v>
      </c>
      <c r="G746" s="104" t="s">
        <v>1352</v>
      </c>
      <c r="H746" s="104" t="s">
        <v>68</v>
      </c>
      <c r="I746" s="105" t="s">
        <v>782</v>
      </c>
      <c r="J746" s="106" t="s">
        <v>1353</v>
      </c>
      <c r="K746" s="107">
        <v>44266</v>
      </c>
      <c r="L746" s="105" t="s">
        <v>298</v>
      </c>
      <c r="M746" s="108"/>
      <c r="N746" s="109"/>
      <c r="O746" s="109"/>
      <c r="P746" s="121"/>
      <c r="Q746" s="121"/>
      <c r="R746" s="20" t="str">
        <f>IF(ISBLANK(K746), "", CONCATENATE(LOWER(LEFT('Log table'!I746,1)),"_",C746,"_",T746,"_", TEXT(K746,"yyyy"),".",TEXT(K746,"mm"),".",TEXT(K746,"dd"),IF(OR(LEFT('Log table'!I746,1)="S",LEFT('Log table'!I746,1)="M"), ".docx", ".xlsx")))</f>
        <v>s_17.18.2_PARIS21_2021.03.11.docx</v>
      </c>
      <c r="S746" s="20" t="str">
        <f t="shared" si="65"/>
        <v>Yu Tian</v>
      </c>
      <c r="T746" s="20" t="str">
        <f t="shared" si="66"/>
        <v>PARIS21</v>
      </c>
      <c r="V746" s="16">
        <f t="shared" si="64"/>
        <v>191</v>
      </c>
      <c r="AE746" s="16" t="str">
        <f t="shared" si="62"/>
        <v>17.18.2 Number of countries that have national statistical legislation that complies with the Fundamental Principles of Official Statistics | Submitted by: Yu Tian, PARIS21 (Yu.TIAN@oecd.org)</v>
      </c>
    </row>
    <row r="747" spans="1:31" hidden="1" x14ac:dyDescent="0.45">
      <c r="A747" s="17"/>
      <c r="B747" s="17" t="str">
        <f t="shared" si="63"/>
        <v>17.18.2Chart</v>
      </c>
      <c r="C747" s="14" t="s">
        <v>296</v>
      </c>
      <c r="D747" s="14">
        <v>17</v>
      </c>
      <c r="E747" s="14" t="s">
        <v>1351</v>
      </c>
      <c r="F747" s="19" t="s">
        <v>9</v>
      </c>
      <c r="G747" s="104" t="s">
        <v>1352</v>
      </c>
      <c r="H747" s="104" t="s">
        <v>68</v>
      </c>
      <c r="I747" s="105" t="s">
        <v>785</v>
      </c>
      <c r="J747" s="106" t="s">
        <v>1353</v>
      </c>
      <c r="K747" s="107">
        <v>44266</v>
      </c>
      <c r="L747" s="105" t="s">
        <v>298</v>
      </c>
      <c r="M747" s="108"/>
      <c r="N747" s="109"/>
      <c r="O747" s="109"/>
      <c r="P747" s="121"/>
      <c r="Q747" s="121"/>
      <c r="R747" s="20" t="str">
        <f>IF(ISBLANK(K747), "", CONCATENATE(LOWER(LEFT('Log table'!I747,1)),"_",C747,"_",T747,"_", TEXT(K747,"yyyy"),".",TEXT(K747,"mm"),".",TEXT(K747,"dd"),IF(OR(LEFT('Log table'!I747,1)="S",LEFT('Log table'!I747,1)="M"), ".docx", ".xlsx")))</f>
        <v>c_17.18.2_PARIS21_2021.03.11.xlsx</v>
      </c>
      <c r="S747" s="20" t="str">
        <f t="shared" si="65"/>
        <v>Yu Tian</v>
      </c>
      <c r="T747" s="20" t="str">
        <f t="shared" si="66"/>
        <v>PARIS21</v>
      </c>
      <c r="V747" s="16">
        <f t="shared" si="64"/>
        <v>191</v>
      </c>
      <c r="AE747" s="16" t="str">
        <f t="shared" si="62"/>
        <v>17.18.2 Number of countries that have national statistical legislation that complies with the Fundamental Principles of Official Statistics | Submitted by: Yu Tian, PARIS21 (Yu.TIAN@oecd.org)</v>
      </c>
    </row>
    <row r="748" spans="1:31" hidden="1" x14ac:dyDescent="0.45">
      <c r="A748" s="17"/>
      <c r="B748" s="17" t="str">
        <f t="shared" si="63"/>
        <v>17.18.2Data</v>
      </c>
      <c r="C748" s="14" t="s">
        <v>296</v>
      </c>
      <c r="D748" s="14">
        <v>17</v>
      </c>
      <c r="E748" s="14" t="s">
        <v>1351</v>
      </c>
      <c r="F748" s="19" t="s">
        <v>9</v>
      </c>
      <c r="G748" s="104" t="s">
        <v>1352</v>
      </c>
      <c r="H748" s="104" t="s">
        <v>68</v>
      </c>
      <c r="I748" s="105" t="s">
        <v>786</v>
      </c>
      <c r="J748" s="106" t="s">
        <v>1353</v>
      </c>
      <c r="K748" s="107">
        <v>44270</v>
      </c>
      <c r="L748" s="105" t="s">
        <v>298</v>
      </c>
      <c r="M748" s="108"/>
      <c r="N748" s="109"/>
      <c r="O748" s="109"/>
      <c r="P748" s="121"/>
      <c r="Q748" s="121"/>
      <c r="R748" s="20" t="str">
        <f>IF(ISBLANK(K748), "", CONCATENATE(LOWER(LEFT('Log table'!I748,1)),"_",C748,"_",T748,"_", TEXT(K748,"yyyy"),".",TEXT(K748,"mm"),".",TEXT(K748,"dd"),IF(OR(LEFT('Log table'!I748,1)="S",LEFT('Log table'!I748,1)="M"), ".docx", ".xlsx")))</f>
        <v>d_17.18.2_PARIS21_2021.03.15.xlsx</v>
      </c>
      <c r="S748" s="20" t="str">
        <f t="shared" si="65"/>
        <v>Yu Tian</v>
      </c>
      <c r="T748" s="20" t="str">
        <f t="shared" si="66"/>
        <v>PARIS21</v>
      </c>
      <c r="V748" s="16">
        <f t="shared" si="64"/>
        <v>191</v>
      </c>
      <c r="AE748" s="16" t="str">
        <f t="shared" si="62"/>
        <v>17.18.2 Number of countries that have national statistical legislation that complies with the Fundamental Principles of Official Statistics | Submitted by: Yu Tian, PARIS21 (Yu.TIAN@oecd.org)</v>
      </c>
    </row>
    <row r="749" spans="1:31" hidden="1" x14ac:dyDescent="0.45">
      <c r="A749" s="17"/>
      <c r="B749" s="17" t="str">
        <f t="shared" si="63"/>
        <v>17.18.3Storyline</v>
      </c>
      <c r="C749" s="14" t="s">
        <v>302</v>
      </c>
      <c r="D749" s="14">
        <v>17</v>
      </c>
      <c r="E749" s="14" t="s">
        <v>1354</v>
      </c>
      <c r="F749" s="19" t="s">
        <v>9</v>
      </c>
      <c r="G749" s="104" t="s">
        <v>1355</v>
      </c>
      <c r="H749" s="104" t="s">
        <v>1356</v>
      </c>
      <c r="I749" s="105" t="s">
        <v>782</v>
      </c>
      <c r="J749" s="106" t="s">
        <v>1353</v>
      </c>
      <c r="K749" s="107">
        <v>44266</v>
      </c>
      <c r="L749" s="105" t="s">
        <v>304</v>
      </c>
      <c r="M749" s="108"/>
      <c r="N749" s="109"/>
      <c r="O749" s="109"/>
      <c r="P749" s="121"/>
      <c r="Q749" s="121"/>
      <c r="R749" s="20" t="str">
        <f>IF(ISBLANK(K749), "", CONCATENATE(LOWER(LEFT('Log table'!I749,1)),"_",C749,"_",T749,"_", TEXT(K749,"yyyy"),".",TEXT(K749,"mm"),".",TEXT(K749,"dd"),IF(OR(LEFT('Log table'!I749,1)="S",LEFT('Log table'!I749,1)="M"), ".docx", ".xlsx")))</f>
        <v>s_17.18.3_PARIS21_2021.03.11.docx</v>
      </c>
      <c r="S749" s="20" t="str">
        <f t="shared" si="65"/>
        <v>Yu Tian</v>
      </c>
      <c r="T749" s="20" t="str">
        <f t="shared" si="66"/>
        <v>PARIS21</v>
      </c>
      <c r="V749" s="16">
        <f t="shared" si="64"/>
        <v>180</v>
      </c>
      <c r="AE749" s="16" t="str">
        <f t="shared" si="62"/>
        <v>17.18.3 Number of countries with a national statistical plan that is fully funded and under implementation, by source of funding | Submitted by: Yu Tian, PARIS21 (Yu.TIAN@oecd.org)</v>
      </c>
    </row>
    <row r="750" spans="1:31" hidden="1" x14ac:dyDescent="0.45">
      <c r="A750" s="17"/>
      <c r="B750" s="17" t="str">
        <f t="shared" si="63"/>
        <v>17.18.3Chart</v>
      </c>
      <c r="C750" s="14" t="s">
        <v>302</v>
      </c>
      <c r="D750" s="14">
        <v>17</v>
      </c>
      <c r="E750" s="14" t="s">
        <v>1354</v>
      </c>
      <c r="F750" s="19" t="s">
        <v>9</v>
      </c>
      <c r="G750" s="104" t="s">
        <v>1355</v>
      </c>
      <c r="H750" s="104" t="s">
        <v>1356</v>
      </c>
      <c r="I750" s="105" t="s">
        <v>785</v>
      </c>
      <c r="J750" s="106" t="s">
        <v>1353</v>
      </c>
      <c r="K750" s="107">
        <v>44266</v>
      </c>
      <c r="L750" s="105" t="s">
        <v>304</v>
      </c>
      <c r="M750" s="108"/>
      <c r="N750" s="109"/>
      <c r="O750" s="109"/>
      <c r="P750" s="121"/>
      <c r="Q750" s="121"/>
      <c r="R750" s="20" t="str">
        <f>IF(ISBLANK(K750), "", CONCATENATE(LOWER(LEFT('Log table'!I750,1)),"_",C750,"_",T750,"_", TEXT(K750,"yyyy"),".",TEXT(K750,"mm"),".",TEXT(K750,"dd"),IF(OR(LEFT('Log table'!I750,1)="S",LEFT('Log table'!I750,1)="M"), ".docx", ".xlsx")))</f>
        <v>c_17.18.3_PARIS21_2021.03.11.xlsx</v>
      </c>
      <c r="S750" s="20" t="str">
        <f t="shared" si="65"/>
        <v>Yu Tian</v>
      </c>
      <c r="T750" s="20" t="str">
        <f t="shared" si="66"/>
        <v>PARIS21</v>
      </c>
      <c r="V750" s="16">
        <f t="shared" si="64"/>
        <v>180</v>
      </c>
      <c r="AE750" s="16" t="str">
        <f t="shared" si="62"/>
        <v>17.18.3 Number of countries with a national statistical plan that is fully funded and under implementation, by source of funding | Submitted by: Yu Tian, PARIS21 (Yu.TIAN@oecd.org)</v>
      </c>
    </row>
    <row r="751" spans="1:31" hidden="1" x14ac:dyDescent="0.45">
      <c r="A751" s="17"/>
      <c r="B751" s="17" t="str">
        <f t="shared" si="63"/>
        <v>17.18.3Data</v>
      </c>
      <c r="C751" s="14" t="s">
        <v>302</v>
      </c>
      <c r="D751" s="14">
        <v>17</v>
      </c>
      <c r="E751" s="14" t="s">
        <v>1354</v>
      </c>
      <c r="F751" s="19" t="s">
        <v>9</v>
      </c>
      <c r="G751" s="104" t="s">
        <v>1355</v>
      </c>
      <c r="H751" s="104" t="s">
        <v>1356</v>
      </c>
      <c r="I751" s="105" t="s">
        <v>786</v>
      </c>
      <c r="J751" s="106" t="s">
        <v>1353</v>
      </c>
      <c r="K751" s="107">
        <v>44270</v>
      </c>
      <c r="L751" s="105" t="s">
        <v>304</v>
      </c>
      <c r="M751" s="108"/>
      <c r="N751" s="109"/>
      <c r="O751" s="109"/>
      <c r="P751" s="121"/>
      <c r="Q751" s="121"/>
      <c r="R751" s="20" t="s">
        <v>3436</v>
      </c>
      <c r="S751" s="20" t="str">
        <f t="shared" si="65"/>
        <v>Yu Tian</v>
      </c>
      <c r="T751" s="20" t="str">
        <f t="shared" si="66"/>
        <v>PARIS21</v>
      </c>
      <c r="V751" s="16">
        <f t="shared" si="64"/>
        <v>180</v>
      </c>
      <c r="AE751" s="16" t="str">
        <f t="shared" si="62"/>
        <v>17.18.3 Number of countries with a national statistical plan that is fully funded and under implementation, by source of funding | Submitted by: Yu Tian, PARIS21 (Yu.TIAN@oecd.org)</v>
      </c>
    </row>
    <row r="752" spans="1:31" hidden="1" x14ac:dyDescent="0.45">
      <c r="A752" s="17"/>
      <c r="B752" s="17" t="str">
        <f t="shared" si="63"/>
        <v>17.19.1Storyline</v>
      </c>
      <c r="C752" s="14" t="s">
        <v>305</v>
      </c>
      <c r="D752" s="14">
        <v>17</v>
      </c>
      <c r="E752" s="14" t="s">
        <v>1357</v>
      </c>
      <c r="F752" s="19" t="s">
        <v>9</v>
      </c>
      <c r="G752" s="104" t="s">
        <v>1355</v>
      </c>
      <c r="H752" s="104" t="s">
        <v>1356</v>
      </c>
      <c r="I752" s="105" t="s">
        <v>782</v>
      </c>
      <c r="J752" s="106" t="s">
        <v>1353</v>
      </c>
      <c r="K752" s="107">
        <v>44266</v>
      </c>
      <c r="L752" s="105" t="s">
        <v>306</v>
      </c>
      <c r="M752" s="108"/>
      <c r="N752" s="109"/>
      <c r="O752" s="109"/>
      <c r="P752" s="121"/>
      <c r="Q752" s="121"/>
      <c r="R752" s="20" t="str">
        <f>IF(ISBLANK(K752), "", CONCATENATE(LOWER(LEFT('Log table'!I752,1)),"_",C752,"_",T752,"_", TEXT(K752,"yyyy"),".",TEXT(K752,"mm"),".",TEXT(K752,"dd"),IF(OR(LEFT('Log table'!I752,1)="S",LEFT('Log table'!I752,1)="M"), ".docx", ".xlsx")))</f>
        <v>s_17.19.1_PARIS21_2021.03.11.docx</v>
      </c>
      <c r="S752" s="20" t="str">
        <f t="shared" si="65"/>
        <v>Yu Tian</v>
      </c>
      <c r="T752" s="20" t="str">
        <f t="shared" si="66"/>
        <v>PARIS21</v>
      </c>
      <c r="V752" s="16">
        <f t="shared" si="64"/>
        <v>163</v>
      </c>
      <c r="AE752" s="16" t="str">
        <f t="shared" si="62"/>
        <v>17.19.1 Dollar value of all resources made available to strengthen statistical capacity in developing countries | Submitted by: Yu Tian, PARIS21 (Yu.TIAN@oecd.org)</v>
      </c>
    </row>
    <row r="753" spans="1:31" hidden="1" x14ac:dyDescent="0.45">
      <c r="A753" s="17"/>
      <c r="B753" s="17" t="str">
        <f t="shared" si="63"/>
        <v>17.19.1Chart</v>
      </c>
      <c r="C753" s="14" t="s">
        <v>305</v>
      </c>
      <c r="D753" s="14">
        <v>17</v>
      </c>
      <c r="E753" s="14" t="s">
        <v>1357</v>
      </c>
      <c r="F753" s="19" t="s">
        <v>9</v>
      </c>
      <c r="G753" s="104" t="s">
        <v>1355</v>
      </c>
      <c r="H753" s="104" t="s">
        <v>1356</v>
      </c>
      <c r="I753" s="105" t="s">
        <v>785</v>
      </c>
      <c r="J753" s="106" t="s">
        <v>1353</v>
      </c>
      <c r="K753" s="107">
        <v>44266</v>
      </c>
      <c r="L753" s="105" t="s">
        <v>306</v>
      </c>
      <c r="M753" s="108"/>
      <c r="N753" s="109"/>
      <c r="O753" s="109"/>
      <c r="P753" s="121"/>
      <c r="Q753" s="121"/>
      <c r="R753" s="20" t="str">
        <f>IF(ISBLANK(K753), "", CONCATENATE(LOWER(LEFT('Log table'!I753,1)),"_",C753,"_",T753,"_", TEXT(K753,"yyyy"),".",TEXT(K753,"mm"),".",TEXT(K753,"dd"),IF(OR(LEFT('Log table'!I753,1)="S",LEFT('Log table'!I753,1)="M"), ".docx", ".xlsx")))</f>
        <v>c_17.19.1_PARIS21_2021.03.11.xlsx</v>
      </c>
      <c r="S753" s="20" t="str">
        <f t="shared" si="65"/>
        <v>Yu Tian</v>
      </c>
      <c r="T753" s="20" t="str">
        <f t="shared" si="66"/>
        <v>PARIS21</v>
      </c>
      <c r="V753" s="16">
        <f t="shared" si="64"/>
        <v>163</v>
      </c>
      <c r="AE753" s="16" t="str">
        <f t="shared" si="62"/>
        <v>17.19.1 Dollar value of all resources made available to strengthen statistical capacity in developing countries | Submitted by: Yu Tian, PARIS21 (Yu.TIAN@oecd.org)</v>
      </c>
    </row>
    <row r="754" spans="1:31" hidden="1" x14ac:dyDescent="0.45">
      <c r="A754" s="17"/>
      <c r="B754" s="17" t="str">
        <f t="shared" si="63"/>
        <v>17.19.1Data</v>
      </c>
      <c r="C754" s="14" t="s">
        <v>305</v>
      </c>
      <c r="D754" s="14">
        <v>17</v>
      </c>
      <c r="E754" s="14" t="s">
        <v>1357</v>
      </c>
      <c r="F754" s="19" t="s">
        <v>9</v>
      </c>
      <c r="G754" s="104" t="s">
        <v>1355</v>
      </c>
      <c r="H754" s="104" t="s">
        <v>1356</v>
      </c>
      <c r="I754" s="105" t="s">
        <v>786</v>
      </c>
      <c r="J754" s="106" t="s">
        <v>1353</v>
      </c>
      <c r="K754" s="107">
        <v>44270</v>
      </c>
      <c r="L754" s="105" t="s">
        <v>306</v>
      </c>
      <c r="M754" s="108"/>
      <c r="N754" s="109"/>
      <c r="O754" s="109"/>
      <c r="P754" s="121"/>
      <c r="Q754" s="121"/>
      <c r="R754" s="20" t="str">
        <f>IF(ISBLANK(K754), "", CONCATENATE(LOWER(LEFT('Log table'!I754,1)),"_",C754,"_",T754,"_", TEXT(K754,"yyyy"),".",TEXT(K754,"mm"),".",TEXT(K754,"dd"),IF(OR(LEFT('Log table'!I754,1)="S",LEFT('Log table'!I754,1)="M"), ".docx", ".xlsx")))</f>
        <v>d_17.19.1_PARIS21_2021.03.15.xlsx</v>
      </c>
      <c r="S754" s="20" t="str">
        <f t="shared" si="65"/>
        <v>Yu Tian</v>
      </c>
      <c r="T754" s="20" t="str">
        <f t="shared" si="66"/>
        <v>PARIS21</v>
      </c>
      <c r="V754" s="16">
        <f t="shared" si="64"/>
        <v>163</v>
      </c>
      <c r="AE754" s="16" t="str">
        <f t="shared" si="62"/>
        <v>17.19.1 Dollar value of all resources made available to strengthen statistical capacity in developing countries | Submitted by: Yu Tian, PARIS21 (Yu.TIAN@oecd.org)</v>
      </c>
    </row>
    <row r="755" spans="1:31" hidden="1" x14ac:dyDescent="0.45">
      <c r="A755" s="17"/>
      <c r="B755" s="17" t="str">
        <f t="shared" si="63"/>
        <v>17.19.2Storyline</v>
      </c>
      <c r="C755" s="14" t="s">
        <v>651</v>
      </c>
      <c r="D755" s="14">
        <v>17</v>
      </c>
      <c r="E755" s="14" t="s">
        <v>1358</v>
      </c>
      <c r="F755" s="19" t="s">
        <v>9</v>
      </c>
      <c r="G755" s="104" t="s">
        <v>1072</v>
      </c>
      <c r="H755" s="104" t="s">
        <v>1359</v>
      </c>
      <c r="I755" s="105" t="s">
        <v>782</v>
      </c>
      <c r="J755" s="106" t="s">
        <v>1885</v>
      </c>
      <c r="K755" s="107">
        <v>44287</v>
      </c>
      <c r="L755" s="105" t="s">
        <v>3437</v>
      </c>
      <c r="M755" s="108"/>
      <c r="N755" s="109"/>
      <c r="O755" s="109"/>
      <c r="P755" s="121"/>
      <c r="Q755" s="121"/>
      <c r="R755" s="20" t="s">
        <v>3525</v>
      </c>
      <c r="S755" s="20" t="str">
        <f t="shared" si="65"/>
        <v>Adriana Skenderi</v>
      </c>
      <c r="T755" s="20" t="str">
        <f t="shared" si="66"/>
        <v>DESA_UNSD</v>
      </c>
      <c r="V755" s="16">
        <f t="shared" si="64"/>
        <v>271</v>
      </c>
      <c r="AE755" s="16" t="str">
        <f t="shared" si="62"/>
        <v>17.19.2 Proportion of countries that (a) have conducted at least one population and housing census in the last 10 years; and (b) have achieved 100 per cent birth registration and 80 per cent death registration | Submitted by: Adriana Skenderi, DESA_UNSD (skenderi@un.org)</v>
      </c>
    </row>
    <row r="756" spans="1:31" hidden="1" x14ac:dyDescent="0.45">
      <c r="A756" s="17"/>
      <c r="B756" s="17" t="str">
        <f t="shared" si="63"/>
        <v>17.19.2Chart</v>
      </c>
      <c r="C756" s="14" t="s">
        <v>651</v>
      </c>
      <c r="D756" s="14">
        <v>17</v>
      </c>
      <c r="E756" s="14" t="s">
        <v>1358</v>
      </c>
      <c r="F756" s="19" t="s">
        <v>9</v>
      </c>
      <c r="G756" s="104" t="s">
        <v>1072</v>
      </c>
      <c r="H756" s="104" t="s">
        <v>1359</v>
      </c>
      <c r="I756" s="105" t="s">
        <v>785</v>
      </c>
      <c r="J756" s="106" t="s">
        <v>1885</v>
      </c>
      <c r="K756" s="107">
        <v>44287</v>
      </c>
      <c r="L756" s="105" t="s">
        <v>3437</v>
      </c>
      <c r="M756" s="108"/>
      <c r="N756" s="109"/>
      <c r="O756" s="109"/>
      <c r="P756" s="121"/>
      <c r="Q756" s="121"/>
      <c r="R756" s="20" t="s">
        <v>3526</v>
      </c>
      <c r="S756" s="20" t="str">
        <f t="shared" si="65"/>
        <v>Adriana Skenderi</v>
      </c>
      <c r="T756" s="20" t="str">
        <f t="shared" si="66"/>
        <v>DESA_UNSD</v>
      </c>
      <c r="V756" s="16">
        <f t="shared" si="64"/>
        <v>271</v>
      </c>
      <c r="AE756" s="16" t="str">
        <f t="shared" si="62"/>
        <v>17.19.2 Proportion of countries that (a) have conducted at least one population and housing census in the last 10 years; and (b) have achieved 100 per cent birth registration and 80 per cent death registration | Submitted by: Adriana Skenderi, DESA_UNSD (skenderi@un.org)</v>
      </c>
    </row>
    <row r="757" spans="1:31" hidden="1" x14ac:dyDescent="0.45">
      <c r="A757" s="17"/>
      <c r="B757" s="17" t="str">
        <f t="shared" si="63"/>
        <v>17.19.2Data</v>
      </c>
      <c r="C757" s="14" t="s">
        <v>651</v>
      </c>
      <c r="D757" s="14">
        <v>17</v>
      </c>
      <c r="E757" s="14" t="s">
        <v>1358</v>
      </c>
      <c r="F757" s="19" t="s">
        <v>9</v>
      </c>
      <c r="G757" s="104" t="s">
        <v>1072</v>
      </c>
      <c r="H757" s="104" t="s">
        <v>1359</v>
      </c>
      <c r="I757" s="105" t="s">
        <v>786</v>
      </c>
      <c r="J757" s="106" t="s">
        <v>1885</v>
      </c>
      <c r="K757" s="107">
        <v>44273</v>
      </c>
      <c r="L757" s="105" t="s">
        <v>3437</v>
      </c>
      <c r="M757" s="108"/>
      <c r="N757" s="109"/>
      <c r="O757" s="109"/>
      <c r="P757" s="121"/>
      <c r="Q757" s="121"/>
      <c r="R757" s="20" t="s">
        <v>3438</v>
      </c>
      <c r="S757" s="20" t="str">
        <f t="shared" si="65"/>
        <v>Adriana Skenderi</v>
      </c>
      <c r="T757" s="20" t="str">
        <f t="shared" si="66"/>
        <v>DESA_UNSD</v>
      </c>
      <c r="V757" s="16">
        <f t="shared" si="64"/>
        <v>271</v>
      </c>
      <c r="AE757" s="16" t="str">
        <f t="shared" si="62"/>
        <v>17.19.2 Proportion of countries that (a) have conducted at least one population and housing census in the last 10 years; and (b) have achieved 100 per cent birth registration and 80 per cent death registration | Submitted by: Adriana Skenderi, DESA_UNSD (skenderi@un.org)</v>
      </c>
    </row>
    <row r="758" spans="1:31" hidden="1" x14ac:dyDescent="0.45">
      <c r="A758" s="17"/>
      <c r="B758" s="17"/>
      <c r="G758" s="93"/>
      <c r="H758" s="93"/>
      <c r="I758" s="94"/>
      <c r="J758" s="95"/>
      <c r="K758" s="96"/>
      <c r="L758" s="94"/>
      <c r="M758" s="97"/>
      <c r="N758" s="91"/>
      <c r="O758" s="91"/>
      <c r="P758" s="123"/>
      <c r="Q758" s="123"/>
      <c r="R758" s="20" t="str">
        <f>IF(ISBLANK(K758), "", CONCATENATE(LOWER(LEFT('Log table'!I758,1)),"_",C758,"_",T758,"_", TEXT(K758,"yyyy"),".",TEXT(K758,"mm"),".",TEXT(K758,"dd"),IF(OR(LEFT('Log table'!I758,1)="S",LEFT('Log table'!I758,1)="M"), ".docx", ".xlsx")))</f>
        <v/>
      </c>
      <c r="V758" s="16">
        <f t="shared" si="64"/>
        <v>0</v>
      </c>
    </row>
    <row r="759" spans="1:31" hidden="1" x14ac:dyDescent="0.45">
      <c r="A759" s="17"/>
      <c r="B759" s="17"/>
      <c r="J759" s="37"/>
      <c r="K759" s="15"/>
      <c r="M759" s="88"/>
      <c r="N759" s="91"/>
      <c r="O759" s="91"/>
      <c r="P759" s="123"/>
      <c r="Q759" s="123"/>
      <c r="V759" s="16">
        <f t="shared" si="64"/>
        <v>0</v>
      </c>
    </row>
    <row r="760" spans="1:31" x14ac:dyDescent="0.45">
      <c r="A760" s="17"/>
      <c r="B760" s="17"/>
      <c r="J760" s="37"/>
      <c r="K760" s="15"/>
      <c r="M760" s="88"/>
      <c r="N760" s="91"/>
      <c r="O760" s="91"/>
      <c r="P760" s="123"/>
      <c r="Q760" s="123"/>
    </row>
    <row r="761" spans="1:31" x14ac:dyDescent="0.45">
      <c r="A761" s="17"/>
      <c r="B761" s="17"/>
      <c r="J761" s="37"/>
      <c r="K761" s="15"/>
      <c r="M761" s="88"/>
      <c r="N761" s="91"/>
      <c r="O761" s="91"/>
      <c r="P761" s="123"/>
      <c r="Q761" s="123"/>
    </row>
    <row r="762" spans="1:31" x14ac:dyDescent="0.45">
      <c r="A762" s="17"/>
      <c r="B762" s="17"/>
      <c r="J762" s="37"/>
      <c r="K762" s="15"/>
      <c r="M762" s="88"/>
      <c r="N762" s="91"/>
      <c r="O762" s="91"/>
      <c r="P762" s="123"/>
      <c r="Q762" s="123"/>
    </row>
    <row r="763" spans="1:31" x14ac:dyDescent="0.45">
      <c r="A763" s="17"/>
      <c r="B763" s="17"/>
      <c r="J763" s="37"/>
      <c r="K763" s="15"/>
      <c r="M763" s="88"/>
      <c r="N763" s="91"/>
      <c r="O763" s="91"/>
      <c r="P763" s="123"/>
      <c r="Q763" s="123"/>
    </row>
    <row r="764" spans="1:31" x14ac:dyDescent="0.45">
      <c r="A764" s="17"/>
      <c r="B764" s="17"/>
      <c r="J764" s="37"/>
      <c r="K764" s="15"/>
      <c r="M764" s="88"/>
      <c r="N764" s="91"/>
      <c r="O764" s="91"/>
      <c r="P764" s="123"/>
      <c r="Q764" s="123"/>
    </row>
    <row r="765" spans="1:31" x14ac:dyDescent="0.45">
      <c r="A765" s="17"/>
      <c r="B765" s="17"/>
      <c r="J765" s="37"/>
      <c r="K765" s="15"/>
      <c r="M765" s="88"/>
      <c r="N765" s="91"/>
      <c r="O765" s="91"/>
      <c r="P765" s="123"/>
      <c r="Q765" s="123"/>
    </row>
    <row r="766" spans="1:31" x14ac:dyDescent="0.45">
      <c r="A766" s="17"/>
      <c r="B766" s="17"/>
      <c r="J766" s="37"/>
      <c r="K766" s="15"/>
      <c r="M766" s="88"/>
      <c r="N766" s="91"/>
      <c r="O766" s="91"/>
      <c r="P766" s="123"/>
      <c r="Q766" s="123"/>
    </row>
    <row r="767" spans="1:31" x14ac:dyDescent="0.45">
      <c r="A767" s="17"/>
      <c r="B767" s="17"/>
      <c r="J767" s="37"/>
      <c r="K767" s="15"/>
      <c r="M767" s="88"/>
      <c r="N767" s="91"/>
      <c r="O767" s="91"/>
      <c r="P767" s="123"/>
      <c r="Q767" s="123"/>
    </row>
    <row r="768" spans="1:31" x14ac:dyDescent="0.45">
      <c r="A768" s="17"/>
      <c r="B768" s="17"/>
      <c r="J768" s="37"/>
      <c r="K768" s="15"/>
      <c r="M768" s="88"/>
      <c r="N768" s="91"/>
      <c r="O768" s="91"/>
      <c r="P768" s="123"/>
      <c r="Q768" s="123"/>
    </row>
    <row r="769" spans="1:17" x14ac:dyDescent="0.45">
      <c r="A769" s="17"/>
      <c r="B769" s="17"/>
      <c r="J769" s="37"/>
      <c r="K769" s="15"/>
      <c r="M769" s="88"/>
      <c r="N769" s="91"/>
      <c r="O769" s="91"/>
      <c r="P769" s="123"/>
      <c r="Q769" s="123"/>
    </row>
    <row r="770" spans="1:17" x14ac:dyDescent="0.45">
      <c r="A770" s="17"/>
      <c r="B770" s="17"/>
      <c r="J770" s="37"/>
      <c r="K770" s="15"/>
      <c r="M770" s="88"/>
      <c r="N770" s="91"/>
      <c r="O770" s="91"/>
      <c r="P770" s="123"/>
      <c r="Q770" s="123"/>
    </row>
    <row r="771" spans="1:17" x14ac:dyDescent="0.45">
      <c r="A771" s="17"/>
      <c r="B771" s="17"/>
      <c r="J771" s="37"/>
      <c r="K771" s="15"/>
      <c r="M771" s="88"/>
      <c r="N771" s="91"/>
      <c r="O771" s="91"/>
      <c r="P771" s="123"/>
      <c r="Q771" s="123"/>
    </row>
    <row r="772" spans="1:17" x14ac:dyDescent="0.45">
      <c r="A772" s="17"/>
      <c r="B772" s="17"/>
      <c r="J772" s="37"/>
      <c r="K772" s="15"/>
      <c r="M772" s="88"/>
      <c r="N772" s="91"/>
      <c r="O772" s="91"/>
      <c r="P772" s="123"/>
      <c r="Q772" s="123"/>
    </row>
    <row r="773" spans="1:17" x14ac:dyDescent="0.45">
      <c r="A773" s="17"/>
      <c r="B773" s="17"/>
      <c r="J773" s="37"/>
      <c r="K773" s="15"/>
      <c r="M773" s="88"/>
      <c r="N773" s="91"/>
      <c r="O773" s="91"/>
      <c r="P773" s="123"/>
      <c r="Q773" s="123"/>
    </row>
    <row r="774" spans="1:17" x14ac:dyDescent="0.45">
      <c r="A774" s="17"/>
      <c r="B774" s="17"/>
      <c r="J774" s="37"/>
      <c r="K774" s="15"/>
      <c r="M774" s="88"/>
      <c r="N774" s="91"/>
      <c r="O774" s="91"/>
      <c r="P774" s="123"/>
      <c r="Q774" s="123"/>
    </row>
    <row r="775" spans="1:17" x14ac:dyDescent="0.45">
      <c r="A775" s="17"/>
      <c r="B775" s="17"/>
      <c r="J775" s="37"/>
      <c r="K775" s="15"/>
      <c r="M775" s="88"/>
      <c r="N775" s="91"/>
      <c r="O775" s="91"/>
      <c r="P775" s="123"/>
      <c r="Q775" s="123"/>
    </row>
    <row r="776" spans="1:17" x14ac:dyDescent="0.45">
      <c r="A776" s="17"/>
      <c r="B776" s="17"/>
      <c r="J776" s="37"/>
      <c r="K776" s="15"/>
      <c r="M776" s="88"/>
      <c r="N776" s="91"/>
      <c r="O776" s="91"/>
      <c r="P776" s="123"/>
      <c r="Q776" s="123"/>
    </row>
    <row r="777" spans="1:17" x14ac:dyDescent="0.45">
      <c r="A777" s="17"/>
      <c r="B777" s="17"/>
      <c r="J777" s="37"/>
      <c r="K777" s="15"/>
      <c r="M777" s="88"/>
      <c r="N777" s="91"/>
      <c r="O777" s="91"/>
      <c r="P777" s="123"/>
      <c r="Q777" s="123"/>
    </row>
    <row r="778" spans="1:17" x14ac:dyDescent="0.45">
      <c r="A778" s="17"/>
      <c r="B778" s="17"/>
      <c r="J778" s="37"/>
      <c r="K778" s="15"/>
      <c r="M778" s="88"/>
      <c r="N778" s="91"/>
      <c r="O778" s="91"/>
      <c r="P778" s="123"/>
      <c r="Q778" s="123"/>
    </row>
    <row r="779" spans="1:17" x14ac:dyDescent="0.45">
      <c r="A779" s="17"/>
      <c r="B779" s="17"/>
      <c r="J779" s="37"/>
      <c r="K779" s="15"/>
      <c r="M779" s="88"/>
      <c r="N779" s="91"/>
      <c r="O779" s="91"/>
      <c r="P779" s="123"/>
      <c r="Q779" s="123"/>
    </row>
    <row r="780" spans="1:17" x14ac:dyDescent="0.45">
      <c r="A780" s="17"/>
      <c r="B780" s="17"/>
      <c r="J780" s="37"/>
      <c r="K780" s="15"/>
      <c r="M780" s="88"/>
      <c r="N780" s="91"/>
      <c r="O780" s="91"/>
      <c r="P780" s="123"/>
      <c r="Q780" s="123"/>
    </row>
    <row r="781" spans="1:17" x14ac:dyDescent="0.45">
      <c r="A781" s="17"/>
      <c r="B781" s="17"/>
      <c r="J781" s="37"/>
      <c r="K781" s="15"/>
      <c r="M781" s="88"/>
      <c r="N781" s="91"/>
      <c r="O781" s="91"/>
      <c r="P781" s="123"/>
      <c r="Q781" s="123"/>
    </row>
    <row r="782" spans="1:17" x14ac:dyDescent="0.45">
      <c r="A782" s="17"/>
      <c r="B782" s="17"/>
      <c r="J782" s="37"/>
      <c r="K782" s="15"/>
      <c r="M782" s="88"/>
      <c r="N782" s="91"/>
      <c r="O782" s="91"/>
      <c r="P782" s="123"/>
      <c r="Q782" s="123"/>
    </row>
    <row r="783" spans="1:17" x14ac:dyDescent="0.45">
      <c r="A783" s="17"/>
      <c r="B783" s="17"/>
      <c r="J783" s="37"/>
      <c r="K783" s="15"/>
      <c r="M783" s="88"/>
      <c r="N783" s="91"/>
      <c r="O783" s="91"/>
      <c r="P783" s="123"/>
      <c r="Q783" s="123"/>
    </row>
    <row r="784" spans="1:17" x14ac:dyDescent="0.45">
      <c r="A784" s="17"/>
      <c r="B784" s="17"/>
      <c r="J784" s="37"/>
      <c r="K784" s="15"/>
      <c r="M784" s="88"/>
      <c r="N784" s="91"/>
      <c r="O784" s="91"/>
      <c r="P784" s="123"/>
      <c r="Q784" s="123"/>
    </row>
    <row r="785" spans="1:17" x14ac:dyDescent="0.45">
      <c r="A785" s="17"/>
      <c r="B785" s="17"/>
      <c r="J785" s="37"/>
      <c r="K785" s="15"/>
      <c r="M785" s="88"/>
      <c r="N785" s="91"/>
      <c r="O785" s="91"/>
      <c r="P785" s="123"/>
      <c r="Q785" s="123"/>
    </row>
    <row r="786" spans="1:17" x14ac:dyDescent="0.45">
      <c r="A786" s="17"/>
      <c r="B786" s="17"/>
      <c r="J786" s="37"/>
      <c r="K786" s="15"/>
      <c r="M786" s="88"/>
      <c r="N786" s="91"/>
      <c r="O786" s="91"/>
      <c r="P786" s="123"/>
      <c r="Q786" s="123"/>
    </row>
    <row r="787" spans="1:17" x14ac:dyDescent="0.45">
      <c r="A787" s="17"/>
      <c r="B787" s="17"/>
      <c r="J787" s="37"/>
      <c r="K787" s="15"/>
      <c r="M787" s="88"/>
      <c r="N787" s="91"/>
      <c r="O787" s="91"/>
      <c r="P787" s="123"/>
      <c r="Q787" s="123"/>
    </row>
    <row r="788" spans="1:17" x14ac:dyDescent="0.45">
      <c r="A788" s="17"/>
      <c r="B788" s="17"/>
      <c r="J788" s="37"/>
      <c r="K788" s="15"/>
      <c r="M788" s="88"/>
      <c r="N788" s="91"/>
      <c r="O788" s="91"/>
      <c r="P788" s="123"/>
      <c r="Q788" s="123"/>
    </row>
    <row r="789" spans="1:17" x14ac:dyDescent="0.45">
      <c r="A789" s="17"/>
      <c r="B789" s="17"/>
      <c r="J789" s="37"/>
      <c r="K789" s="15"/>
      <c r="M789" s="88"/>
      <c r="N789" s="91"/>
      <c r="O789" s="91"/>
      <c r="P789" s="123"/>
      <c r="Q789" s="123"/>
    </row>
    <row r="790" spans="1:17" x14ac:dyDescent="0.45">
      <c r="A790" s="17"/>
      <c r="B790" s="17"/>
      <c r="J790" s="37"/>
      <c r="K790" s="15"/>
      <c r="M790" s="88"/>
      <c r="N790" s="91"/>
      <c r="O790" s="91"/>
      <c r="P790" s="123"/>
      <c r="Q790" s="123"/>
    </row>
    <row r="791" spans="1:17" x14ac:dyDescent="0.45">
      <c r="A791" s="17"/>
      <c r="B791" s="17"/>
      <c r="J791" s="37"/>
      <c r="K791" s="15"/>
      <c r="M791" s="88"/>
      <c r="N791" s="91"/>
      <c r="O791" s="91"/>
      <c r="P791" s="123"/>
      <c r="Q791" s="123"/>
    </row>
    <row r="792" spans="1:17" x14ac:dyDescent="0.45">
      <c r="A792" s="17"/>
      <c r="B792" s="17"/>
      <c r="J792" s="37"/>
      <c r="K792" s="15"/>
      <c r="M792" s="88"/>
      <c r="N792" s="91"/>
      <c r="O792" s="91"/>
      <c r="P792" s="123"/>
      <c r="Q792" s="123"/>
    </row>
    <row r="793" spans="1:17" x14ac:dyDescent="0.45">
      <c r="A793" s="17"/>
      <c r="B793" s="17"/>
      <c r="J793" s="37"/>
      <c r="K793" s="15"/>
      <c r="M793" s="88"/>
      <c r="N793" s="91"/>
      <c r="O793" s="91"/>
      <c r="P793" s="123"/>
      <c r="Q793" s="123"/>
    </row>
    <row r="794" spans="1:17" x14ac:dyDescent="0.45">
      <c r="A794" s="17"/>
      <c r="B794" s="17"/>
      <c r="J794" s="37"/>
      <c r="K794" s="15"/>
      <c r="M794" s="88"/>
      <c r="N794" s="91"/>
      <c r="O794" s="91"/>
      <c r="P794" s="123"/>
      <c r="Q794" s="123"/>
    </row>
    <row r="795" spans="1:17" x14ac:dyDescent="0.45">
      <c r="A795" s="17"/>
      <c r="B795" s="17"/>
      <c r="J795" s="37"/>
      <c r="K795" s="15"/>
      <c r="M795" s="88"/>
      <c r="N795" s="91"/>
      <c r="O795" s="91"/>
      <c r="P795" s="123"/>
      <c r="Q795" s="123"/>
    </row>
    <row r="796" spans="1:17" x14ac:dyDescent="0.45">
      <c r="A796" s="17"/>
      <c r="B796" s="17"/>
      <c r="J796" s="37"/>
      <c r="K796" s="15"/>
      <c r="M796" s="88"/>
      <c r="N796" s="91"/>
      <c r="O796" s="91"/>
      <c r="P796" s="123"/>
      <c r="Q796" s="123"/>
    </row>
    <row r="797" spans="1:17" x14ac:dyDescent="0.45">
      <c r="A797" s="17"/>
      <c r="B797" s="17"/>
      <c r="J797" s="37"/>
      <c r="K797" s="15"/>
      <c r="M797" s="88"/>
      <c r="N797" s="91"/>
      <c r="O797" s="91"/>
      <c r="P797" s="123"/>
      <c r="Q797" s="123"/>
    </row>
    <row r="798" spans="1:17" x14ac:dyDescent="0.45">
      <c r="A798" s="17"/>
      <c r="B798" s="17"/>
      <c r="J798" s="37"/>
      <c r="K798" s="15"/>
      <c r="M798" s="88"/>
      <c r="N798" s="91"/>
      <c r="O798" s="91"/>
      <c r="P798" s="123"/>
      <c r="Q798" s="123"/>
    </row>
    <row r="799" spans="1:17" x14ac:dyDescent="0.45">
      <c r="A799" s="17"/>
      <c r="B799" s="17"/>
      <c r="J799" s="37"/>
      <c r="K799" s="15"/>
      <c r="M799" s="88"/>
      <c r="N799" s="91"/>
      <c r="O799" s="91"/>
      <c r="P799" s="123"/>
      <c r="Q799" s="123"/>
    </row>
    <row r="800" spans="1:17" x14ac:dyDescent="0.45">
      <c r="A800" s="17"/>
      <c r="B800" s="17"/>
      <c r="J800" s="37"/>
      <c r="K800" s="15"/>
      <c r="M800" s="88"/>
      <c r="N800" s="91"/>
      <c r="O800" s="91"/>
      <c r="P800" s="123"/>
      <c r="Q800" s="123"/>
    </row>
  </sheetData>
  <autoFilter ref="A1:V759" xr:uid="{00000000-0009-0000-0000-000001000000}">
    <filterColumn colId="2">
      <filters>
        <filter val="16.7.1"/>
      </filters>
    </filterColumn>
  </autoFilter>
  <sortState xmlns:xlrd2="http://schemas.microsoft.com/office/spreadsheetml/2017/richdata2" ref="C3:I718">
    <sortCondition ref="D3:D718"/>
    <sortCondition ref="C3:C718"/>
    <sortCondition ref="I3:I718" customList="Storyline,Chart,Data"/>
  </sortState>
  <customSheetViews>
    <customSheetView guid="{45922A5D-84F5-4EB6-A3CD-E5BA008772AA}" showAutoFilter="1" hiddenColumns="1">
      <pane xSplit="4" ySplit="1" topLeftCell="E2" activePane="bottomRight" state="frozen"/>
      <selection pane="bottomRight" activeCell="E2" sqref="E2"/>
      <pageMargins left="0" right="0" top="0" bottom="0" header="0" footer="0"/>
      <pageSetup orientation="portrait" r:id="rId1"/>
      <autoFilter ref="B1:K977" xr:uid="{00000000-0000-0000-0000-000000000000}"/>
    </customSheetView>
    <customSheetView guid="{1F7C9D4E-224A-42B2-91BB-1077D396D5A7}" hiddenColumns="1">
      <pane xSplit="4" ySplit="1" topLeftCell="E278" activePane="bottomRight" state="frozen"/>
      <selection pane="bottomRight" activeCell="N296" sqref="N296"/>
      <pageMargins left="0" right="0" top="0" bottom="0" header="0" footer="0"/>
      <pageSetup orientation="portrait" r:id="rId2"/>
    </customSheetView>
    <customSheetView guid="{4115E3FE-613B-41D5-984A-C67207AF9102}" showAutoFilter="1" hiddenColumns="1">
      <pane xSplit="9" ySplit="1" topLeftCell="N2" activePane="bottomRight" state="frozen"/>
      <selection pane="bottomRight" activeCell="N14" sqref="N14"/>
      <pageMargins left="0" right="0" top="0" bottom="0" header="0" footer="0"/>
      <pageSetup orientation="portrait" r:id="rId3"/>
      <autoFilter ref="A1:Q988" xr:uid="{00000000-0000-0000-0000-000000000000}"/>
    </customSheetView>
  </customSheetViews>
  <phoneticPr fontId="11" type="noConversion"/>
  <conditionalFormatting sqref="I3 I604:I606 I610:I694 I9:I600 I696:I757">
    <cfRule type="expression" dxfId="12" priority="8">
      <formula>AND(I3="Storyline", COUNTIF(delay_requests,C3)&gt;0, ISBLANK(J3))</formula>
    </cfRule>
  </conditionalFormatting>
  <conditionalFormatting sqref="I4:I5">
    <cfRule type="expression" dxfId="11" priority="6">
      <formula>AND(I4="Storyline", COUNTIF(delay_requests,C4)&gt;0, ISBLANK(J4))</formula>
    </cfRule>
  </conditionalFormatting>
  <conditionalFormatting sqref="I6">
    <cfRule type="expression" dxfId="10" priority="5">
      <formula>AND(I6="Storyline", COUNTIF(delay_requests,C6)&gt;0, ISBLANK(J6))</formula>
    </cfRule>
  </conditionalFormatting>
  <conditionalFormatting sqref="I7:I8">
    <cfRule type="expression" dxfId="9" priority="4">
      <formula>AND(I7="Storyline", COUNTIF(delay_requests,C7)&gt;0, ISBLANK(J7))</formula>
    </cfRule>
  </conditionalFormatting>
  <conditionalFormatting sqref="I601:I603">
    <cfRule type="expression" dxfId="8" priority="3">
      <formula>AND(I601="Storyline", COUNTIF(delay_requests,C601)&gt;0, ISBLANK(J601))</formula>
    </cfRule>
  </conditionalFormatting>
  <conditionalFormatting sqref="I607:I609">
    <cfRule type="expression" dxfId="7" priority="2">
      <formula>AND(I607="Storyline", COUNTIF(delay_requests,C607)&gt;0, ISBLANK(J607))</formula>
    </cfRule>
  </conditionalFormatting>
  <conditionalFormatting sqref="I695">
    <cfRule type="expression" dxfId="6" priority="1">
      <formula>AND(I695="Storyline", COUNTIF(delay_requests,C695)&gt;0, ISBLANK(J695))</formula>
    </cfRule>
  </conditionalFormatting>
  <hyperlinks>
    <hyperlink ref="J106" r:id="rId4" xr:uid="{BF7D10F4-D657-425C-9F17-BA6CDC95B18D}"/>
    <hyperlink ref="J402" r:id="rId5" xr:uid="{D5AD7BC8-652D-4851-82E5-FDF278873EF1}"/>
    <hyperlink ref="J15" r:id="rId6" xr:uid="{8A248690-8940-4A50-9245-D3D6382A81A3}"/>
    <hyperlink ref="J18" r:id="rId7" xr:uid="{405A9D17-9849-4329-97E8-0E866BAD1AFA}"/>
    <hyperlink ref="J19" r:id="rId8" xr:uid="{F2FC8848-ECC4-44D1-B227-B28F23F495EC}"/>
    <hyperlink ref="J576" r:id="rId9" xr:uid="{E55C0AF5-3C30-4954-9447-DC14AB4AA223}"/>
    <hyperlink ref="J583" r:id="rId10" xr:uid="{5634FD63-8F96-401B-9393-24D2E3CDD525}"/>
    <hyperlink ref="J594" r:id="rId11" xr:uid="{23C8E4B5-7EEA-4A36-A1F5-2046DF1A29BD}"/>
    <hyperlink ref="J292" r:id="rId12" xr:uid="{2F6261BD-4504-43DD-82DE-DDD552AE8A69}"/>
    <hyperlink ref="J337" r:id="rId13" xr:uid="{8015CB6C-72DA-4D06-989B-83490C2264B9}"/>
    <hyperlink ref="J715" r:id="rId14" xr:uid="{E19CDF35-CF5C-45E0-AB4F-207E32872001}"/>
    <hyperlink ref="J85" r:id="rId15" xr:uid="{E1FE7CDB-AB2A-4C9D-BAF0-219DA6494FC6}"/>
    <hyperlink ref="J423" r:id="rId16" xr:uid="{50F0FD41-7CF5-4A5F-8FD4-708A29AB2192}"/>
    <hyperlink ref="J328" r:id="rId17" xr:uid="{C809C6FA-2026-4776-9E1B-AC746FFF1C20}"/>
    <hyperlink ref="J574" r:id="rId18" xr:uid="{EF8EBE9F-8E1F-4FC4-86CC-1ED229E295FD}"/>
    <hyperlink ref="J378" r:id="rId19" xr:uid="{A3162A78-9660-40DF-9B9A-218AF3B42AD3}"/>
    <hyperlink ref="J3" r:id="rId20" xr:uid="{96826306-A59D-41B6-8611-CE99F54EF800}"/>
    <hyperlink ref="J4" r:id="rId21" xr:uid="{EA5CB3A5-278D-428A-AA1A-840CC20BB595}"/>
    <hyperlink ref="J5" r:id="rId22" xr:uid="{EAF2D7B1-A046-43F1-9D17-383E17135B5B}"/>
    <hyperlink ref="J230" r:id="rId23" xr:uid="{91505309-0E05-49C0-BDF0-61B9959FB3C5}"/>
    <hyperlink ref="J231" r:id="rId24" xr:uid="{B5A174A4-8DBE-4AA7-ADAD-02F6C9688283}"/>
    <hyperlink ref="J232" r:id="rId25" xr:uid="{BC47E7D8-FBAC-4BE7-8201-34DD4D09FADB}"/>
    <hyperlink ref="J307" r:id="rId26" xr:uid="{64295306-90F6-4E74-B8F8-0B3B3C5B021F}"/>
    <hyperlink ref="J308" r:id="rId27" xr:uid="{24B8D7A3-C99E-4CEF-8968-CD84048B1F26}"/>
    <hyperlink ref="J309" r:id="rId28" xr:uid="{19219E6F-87CB-4739-B6E3-68ABED7BDC4D}"/>
    <hyperlink ref="J310" r:id="rId29" xr:uid="{3D87581B-6D1F-4968-A950-2EAE187FF9A3}"/>
    <hyperlink ref="J319" r:id="rId30" xr:uid="{8DC81E5A-757E-447C-8096-D2CB667563F9}"/>
    <hyperlink ref="J320" r:id="rId31" xr:uid="{E12E118E-4240-459C-908C-8085C58A8E8D}"/>
    <hyperlink ref="J321" r:id="rId32" xr:uid="{2E654F90-BC6B-44A3-8A3A-79CF96FAC740}"/>
    <hyperlink ref="J322" r:id="rId33" xr:uid="{F0B772AC-7EA6-48C3-B838-A01F54A89E31}"/>
    <hyperlink ref="J323" r:id="rId34" xr:uid="{C76D1181-83A9-442F-8DBC-58F5AE6072E6}"/>
    <hyperlink ref="J324" r:id="rId35" xr:uid="{C6758172-CE1A-47BD-9F13-AFBA153AB76C}"/>
    <hyperlink ref="J325" r:id="rId36" xr:uid="{53B33E01-54F4-4946-A510-34C9AFCF9D71}"/>
    <hyperlink ref="J329" r:id="rId37" xr:uid="{A770FB44-9720-4205-A4F1-2DEEAED7E479}"/>
    <hyperlink ref="J331" r:id="rId38" xr:uid="{BFDC9254-F0E8-4DF1-AEDD-A8F8D4AB7A9B}"/>
    <hyperlink ref="J332" r:id="rId39" xr:uid="{0CF1A274-ED1D-4EBD-A51C-0AAE4889AC77}"/>
    <hyperlink ref="J333" r:id="rId40" xr:uid="{9296F43A-A95B-40ED-89E0-C76BBBABD203}"/>
    <hyperlink ref="J334" r:id="rId41" xr:uid="{3A3D432D-5F56-4807-BE88-A2DDE4D10A11}"/>
    <hyperlink ref="J347" r:id="rId42" xr:uid="{CC27EA30-F740-43FE-8D12-8063737930D4}"/>
    <hyperlink ref="J349" r:id="rId43" xr:uid="{0842D26F-C101-47B6-8CB4-B8984847A414}"/>
    <hyperlink ref="J89" r:id="rId44" xr:uid="{E8743BF9-DF82-4069-9BF3-31E8710F7252}"/>
    <hyperlink ref="J704" r:id="rId45" xr:uid="{90210DB5-AD9D-48A7-9560-FB572EBA8DC1}"/>
    <hyperlink ref="J336" r:id="rId46" xr:uid="{352AE995-F5DE-421F-8C99-D33B03213E90}"/>
    <hyperlink ref="J335" r:id="rId47" xr:uid="{8E3742A8-D8A0-4859-878C-4C2A4BC15BA9}"/>
    <hyperlink ref="J529" r:id="rId48" xr:uid="{6D325598-E4C6-49F5-9CC5-E4949064072E}"/>
    <hyperlink ref="J149" r:id="rId49" xr:uid="{4CC0A446-8114-43A0-B214-19812562F980}"/>
    <hyperlink ref="J143" r:id="rId50" xr:uid="{706077ED-3D0D-423B-A18A-90D6C19C0919}"/>
    <hyperlink ref="J144" r:id="rId51" xr:uid="{F53B2F63-2FFB-442B-9018-4CE9D3143A68}"/>
    <hyperlink ref="J454" r:id="rId52" xr:uid="{ECFA059B-8307-4136-B5F4-3AF04ABE4845}"/>
    <hyperlink ref="J257" r:id="rId53" xr:uid="{6F0A0F4A-CD30-4AD4-BA34-A8AAB5465C94}"/>
    <hyperlink ref="J258" r:id="rId54" xr:uid="{D7ED5C56-7452-4401-9AA9-B20DF36E782A}"/>
    <hyperlink ref="J530" r:id="rId55" xr:uid="{421B314B-6ED2-4597-859D-ED182E7AD1F1}"/>
    <hyperlink ref="J188" r:id="rId56" xr:uid="{01C39BDD-2E6E-42CB-9A04-6CBF4D46E9CB}"/>
    <hyperlink ref="J385" r:id="rId57" xr:uid="{DA5E4D6E-855D-4EDA-9D85-62F2C9C5F701}"/>
    <hyperlink ref="J386" r:id="rId58" xr:uid="{C276DD00-830A-4C0F-AF02-867ADDFD401B}"/>
    <hyperlink ref="J707" r:id="rId59" xr:uid="{3A7D50E8-A3C0-4731-9B7B-7CF1E56C5306}"/>
    <hyperlink ref="J708" r:id="rId60" xr:uid="{D6F3859B-945A-4F36-8F8E-28CB313EB89E}"/>
    <hyperlink ref="J713" r:id="rId61" xr:uid="{3A9F7740-DE5F-4EE1-B2CF-9CEF749FE901}"/>
    <hyperlink ref="J714" r:id="rId62" xr:uid="{7FA3849C-C61D-42F4-BE1A-91B2F6EBED44}"/>
    <hyperlink ref="J83" r:id="rId63" display="DorianKalamvrezos.Navarro@fao.org" xr:uid="{0BAFFF17-7482-4F38-ABE0-08F40BB58BA3}"/>
    <hyperlink ref="J84" r:id="rId64" xr:uid="{84242F15-5B03-4E5E-8462-3F0FE8A5DFB6}"/>
    <hyperlink ref="J421" r:id="rId65" xr:uid="{7F358982-80E4-40F3-8C32-CE7CF721C078}"/>
    <hyperlink ref="J422" r:id="rId66" xr:uid="{A48519D2-0897-4001-B525-C8306BF6E13A}"/>
    <hyperlink ref="J719" r:id="rId67" xr:uid="{698074BF-BBD8-4089-9A80-7033DBDC470C}"/>
    <hyperlink ref="J720" r:id="rId68" xr:uid="{1F9183EF-66DC-4638-B489-779BECDD5DB2}"/>
    <hyperlink ref="J722" r:id="rId69" xr:uid="{4CD26F96-D647-452A-B307-92B5E3188233}"/>
    <hyperlink ref="J723" r:id="rId70" xr:uid="{505A63EE-3D28-4B89-95E9-6F833C5885EC}"/>
    <hyperlink ref="J725" r:id="rId71" xr:uid="{B2BFC47E-8221-477A-815D-E3744D1F7786}"/>
    <hyperlink ref="J726" r:id="rId72" xr:uid="{81DC6573-CE46-4F11-A11F-597BB5F6E3AB}"/>
    <hyperlink ref="J661" r:id="rId73" xr:uid="{564201D9-0380-4DDC-B811-2842E699640E}"/>
    <hyperlink ref="J662" r:id="rId74" xr:uid="{28BA33F6-EE74-4BE4-BD42-62D9D15484BC}"/>
    <hyperlink ref="J663" r:id="rId75" xr:uid="{32BFB39A-D1EF-4808-BADD-FA5051D65787}"/>
    <hyperlink ref="J135" r:id="rId76" xr:uid="{7B2B33AC-7A3F-43E7-BCA7-26C592953E64}"/>
    <hyperlink ref="J150" r:id="rId77" xr:uid="{85DA5428-DCFE-4B2E-A6AD-D963CAAA29AE}"/>
    <hyperlink ref="J269" r:id="rId78" xr:uid="{580BD23D-F3BB-4A3D-9A18-3B39B5603A58}"/>
    <hyperlink ref="J270" r:id="rId79" xr:uid="{3D9AD57D-9DDE-4C98-838A-60B148B986B0}"/>
    <hyperlink ref="J260" r:id="rId80" xr:uid="{602BDF62-2839-4B43-87DB-884FECD7F282}"/>
    <hyperlink ref="J261" r:id="rId81" xr:uid="{D1AF820C-4F81-4054-B134-6BB78976C974}"/>
    <hyperlink ref="J47" r:id="rId82" xr:uid="{F2D5A0FC-554E-476C-B355-5C022203034C}"/>
    <hyperlink ref="J48" r:id="rId83" xr:uid="{92C5E5DA-E321-47F7-8CE5-200252D390B0}"/>
    <hyperlink ref="J50" r:id="rId84" xr:uid="{BAD8FDA6-BF82-47F8-87DF-24D1F7234878}"/>
    <hyperlink ref="J51" r:id="rId85" xr:uid="{DE1B0D6B-1D1B-402F-90E7-7FE0D8DCD35F}"/>
    <hyperlink ref="J63" r:id="rId86" xr:uid="{3AD7F116-0742-43F2-8DC5-AF28DB130A6A}"/>
    <hyperlink ref="J62" r:id="rId87" xr:uid="{CD435307-2380-4B59-9F6F-0253415B3364}"/>
    <hyperlink ref="J66" r:id="rId88" xr:uid="{696B8B6E-09E2-45C9-A47C-705433CA707F}"/>
    <hyperlink ref="J65" r:id="rId89" xr:uid="{C3A56E2C-2546-4C40-9E8B-56332D347E9A}"/>
    <hyperlink ref="J71" r:id="rId90" xr:uid="{0A571ACC-B2BB-49CE-824D-9EAD54EA132A}"/>
    <hyperlink ref="J72" r:id="rId91" xr:uid="{D5CDBAC6-BF44-4BAE-828C-EEE9171CFAED}"/>
    <hyperlink ref="J74" r:id="rId92" xr:uid="{F546DC03-8D1C-414D-8025-02980785CB57}"/>
    <hyperlink ref="J75" r:id="rId93" xr:uid="{DF111B7D-463D-4272-B45B-1E98949DF4EC}"/>
    <hyperlink ref="J77" r:id="rId94" xr:uid="{F0B66741-ECAE-4F8D-845A-EA6B3BE4F17B}"/>
    <hyperlink ref="J78" r:id="rId95" xr:uid="{0CC9223F-DC0C-412C-8F03-8DC9732EA4A6}"/>
    <hyperlink ref="J86" r:id="rId96" xr:uid="{5D995F22-DBED-49E4-B63C-199EFD5549CC}"/>
    <hyperlink ref="J87" r:id="rId97" xr:uid="{B040AC28-EF2F-46C6-9B8D-EAA288FD55DA}"/>
    <hyperlink ref="J239" r:id="rId98" xr:uid="{9E9B2CA6-51A5-4925-BC98-E8192FA1EB54}"/>
    <hyperlink ref="J240" r:id="rId99" xr:uid="{4875B5D9-2109-417A-A613-4069C27908BA}"/>
    <hyperlink ref="J242" r:id="rId100" xr:uid="{61315457-C267-4289-BC62-D5A2348949C3}"/>
    <hyperlink ref="J243" r:id="rId101" xr:uid="{23A224BB-3150-402C-B79D-4B3228B41594}"/>
    <hyperlink ref="J266" r:id="rId102" display="maria.schade@unwater.org" xr:uid="{32C87BE2-A613-4F76-8FC9-6A2C6627E92B}"/>
    <hyperlink ref="J481" r:id="rId103" display="dany.ghafari@un.org" xr:uid="{FF6ABC67-CF88-4982-8493-454B179A28FC}"/>
    <hyperlink ref="J482" r:id="rId104" display="dany.ghafari@un.org" xr:uid="{6AC3AFE9-931C-4266-9FF2-CD61FE78A757}"/>
    <hyperlink ref="J544" r:id="rId105" xr:uid="{A4D50AA8-9781-4D9B-8D05-BBB8690AF945}"/>
    <hyperlink ref="J545" r:id="rId106" xr:uid="{1F190193-6494-4E66-8D69-21FCBCEE45FD}"/>
    <hyperlink ref="J550" r:id="rId107" xr:uid="{D04D87F5-09EE-4659-8F7E-C125935C52F1}"/>
    <hyperlink ref="J551" r:id="rId108" xr:uid="{028C9C2E-E357-4A6A-9320-3B7F34E8259B}"/>
    <hyperlink ref="J553" r:id="rId109" xr:uid="{31066647-D876-4322-A9DC-7BEBBD362D0E}"/>
    <hyperlink ref="J554" r:id="rId110" xr:uid="{951A0EB9-253E-4A0D-9145-34BCE5F741BC}"/>
    <hyperlink ref="J559" r:id="rId111" xr:uid="{37C3AB9D-5A8B-421B-B42B-49EA7BED36F4}"/>
    <hyperlink ref="J560" r:id="rId112" xr:uid="{EB98C990-3731-4D02-B42F-FDD685626824}"/>
    <hyperlink ref="J565" r:id="rId113" xr:uid="{103F20E4-38E5-42C6-950D-B88F234FCE13}"/>
    <hyperlink ref="J566" r:id="rId114" xr:uid="{560CD02B-A085-4634-9C5C-E2EF29A55636}"/>
    <hyperlink ref="J571" r:id="rId115" xr:uid="{D7F05623-FE26-4B10-956E-FF6DAF95F2D7}"/>
    <hyperlink ref="J572" r:id="rId116" xr:uid="{89F1A9AC-9457-4B40-BF34-C7AB27902784}"/>
    <hyperlink ref="J580" r:id="rId117" xr:uid="{5B8E5AE6-4C37-41D1-998E-BC8412653F9D}"/>
    <hyperlink ref="J581" r:id="rId118" xr:uid="{70B537BB-BDD9-44DB-AA74-DD78BA74A626}"/>
    <hyperlink ref="J498" r:id="rId119" xr:uid="{E8222647-6CF9-46D4-B426-88E3F12DEE52}"/>
    <hyperlink ref="J227" r:id="rId120" display="ionica.berevoescu@unwomen.org" xr:uid="{DBEB6C5D-59C5-411F-A7A7-B640BB35DC58}"/>
    <hyperlink ref="J103" r:id="rId121" xr:uid="{8EB5377E-F332-44F7-9DD3-B84448B8DC04}"/>
    <hyperlink ref="J102" r:id="rId122" xr:uid="{6A490A95-1EED-4998-BD93-051289184A01}"/>
    <hyperlink ref="J101" r:id="rId123" xr:uid="{5F494CB9-961E-438B-924A-A8F7B47C6B51}"/>
    <hyperlink ref="J278" r:id="rId124" xr:uid="{B2CEF7E7-40D9-49EA-98B5-9875342CE426}"/>
    <hyperlink ref="J412" r:id="rId125" xr:uid="{DD4BD0EC-E1F1-4F1F-B657-63A92C20CF26}"/>
    <hyperlink ref="J535" r:id="rId126" xr:uid="{37C26F13-37ED-48E4-9917-C77737FCE7D8}"/>
    <hyperlink ref="J536" r:id="rId127" xr:uid="{049ECC52-F4C2-4BD9-BFCA-A18A0A7DBED1}"/>
    <hyperlink ref="J16" r:id="rId128" display="dmahler@worldbank.org" xr:uid="{9A60CE85-4633-4440-AFAF-6CE718E6D527}"/>
    <hyperlink ref="J17" r:id="rId129" display="mailto:userajuddin@worldbank.org" xr:uid="{432276D6-19AD-4EE2-A77C-7863360F7F34}"/>
    <hyperlink ref="J698" r:id="rId130" xr:uid="{7E406AB4-2E74-42FE-9157-418C5D3A4034}"/>
    <hyperlink ref="J699" r:id="rId131" display="mailto:userajuddin@worldbank.org" xr:uid="{7148808B-3D00-4AF9-9F17-E88E863A1030}"/>
    <hyperlink ref="J700" r:id="rId132" display="mailto:userajuddin@worldbank.org" xr:uid="{C461C17F-599D-4E6F-B033-8F7BB8DD1F25}"/>
    <hyperlink ref="J401" r:id="rId133" xr:uid="{C6D6A973-19A6-470C-8B1C-85127FA29390}"/>
    <hyperlink ref="J400" r:id="rId134" xr:uid="{20AFC65B-8DED-4607-875C-7894606F8588}"/>
    <hyperlink ref="J427" r:id="rId135" xr:uid="{7ACA418C-11A8-4BAD-A506-CAC3D3A1F8A7}"/>
    <hyperlink ref="J655" r:id="rId136" xr:uid="{8152CE48-7AA1-4A1B-974A-1930386C13DD}"/>
    <hyperlink ref="J656" r:id="rId137" xr:uid="{3B6E4D62-82BC-44E3-BF3D-0A8461C70670}"/>
    <hyperlink ref="J341" r:id="rId138" xr:uid="{45D8CBCA-657A-4BFB-951B-F4D45F685BA9}"/>
    <hyperlink ref="J342" r:id="rId139" xr:uid="{7B492F87-2FC5-4259-9235-DA2AF9EEE256}"/>
    <hyperlink ref="J59" r:id="rId140" display="DorianKalamvrezos.Navarro@fao.org" xr:uid="{4AAF06A5-4758-40A4-981B-A77E925EAE61}"/>
    <hyperlink ref="J60" r:id="rId141" xr:uid="{76A5D415-EC29-4BE9-B77D-41E955E22318}"/>
    <hyperlink ref="J61" r:id="rId142" xr:uid="{56257F22-C379-4D13-A1AE-8CB5F55C5835}"/>
    <hyperlink ref="J388" r:id="rId143" xr:uid="{F9524F0C-C4D0-42D9-8B8A-54B56A75667E}"/>
    <hyperlink ref="J391" r:id="rId144" xr:uid="{7A5C5E3B-3FB2-42B9-B6AB-C874B329FA5A}"/>
    <hyperlink ref="J389" r:id="rId145" xr:uid="{5AC69493-C25E-4D55-9292-EE0564976045}"/>
    <hyperlink ref="J392" r:id="rId146" xr:uid="{8A007039-77F9-4EE5-B5A9-39EA2C1EA9CA}"/>
    <hyperlink ref="J593" r:id="rId147" xr:uid="{DCE4B695-7615-4C9B-B4F0-F2CFFE713BA6}"/>
    <hyperlink ref="J592" r:id="rId148" xr:uid="{F4FFB6F2-5138-46AB-9581-1DC4707E62E0}"/>
    <hyperlink ref="J495" r:id="rId149" xr:uid="{28A8F745-1ADB-4DF9-93BA-91C45F836853}"/>
    <hyperlink ref="J588" r:id="rId150" xr:uid="{5C03A81F-2C89-411E-9E48-FA331E947DBB}"/>
    <hyperlink ref="J236" r:id="rId151" xr:uid="{268527D9-BE5D-45B7-A7E2-42F64B125AB0}"/>
    <hyperlink ref="J562" r:id="rId152" display="dany.ghafari@un.org" xr:uid="{386E2C9A-26C7-4DA4-8822-8C28FAA1FE78}"/>
    <hyperlink ref="J563" r:id="rId153" display="dany.ghafari@un.org" xr:uid="{46C88E53-C6E6-4545-A67A-DA37447427B4}"/>
    <hyperlink ref="J288" r:id="rId154" xr:uid="{6BFBC4C9-F2A6-4938-9A3B-3DA526154E51}"/>
    <hyperlink ref="J731" r:id="rId155" xr:uid="{189DD731-5765-4D80-BD11-663A2A0EEE9E}"/>
    <hyperlink ref="J413" r:id="rId156" xr:uid="{4760133E-323C-4B54-9454-12476ABE8529}"/>
    <hyperlink ref="J248" r:id="rId157" display="katherine.gifford@unwomen.org" xr:uid="{74190CA6-C3FA-4040-A89E-61FE6E93346F}"/>
    <hyperlink ref="J104" r:id="rId158" xr:uid="{5C9E6F13-482D-4B5B-8724-B6679C18291A}"/>
    <hyperlink ref="J105" r:id="rId159" xr:uid="{B520550E-9BAF-499F-BC66-496F94445CA0}"/>
    <hyperlink ref="J128" r:id="rId160" xr:uid="{4FE48A95-08CE-49C1-B579-2C3BA141AE00}"/>
    <hyperlink ref="J129" r:id="rId161" xr:uid="{634DF973-2F1B-40D8-B906-71CEDF8F8393}"/>
    <hyperlink ref="J430" r:id="rId162" xr:uid="{007E6640-19C8-4ADF-899A-A555E4369239}"/>
    <hyperlink ref="J431" r:id="rId163" xr:uid="{7336C971-4352-48EB-AA1C-6166A5CBF68A}"/>
    <hyperlink ref="J433" r:id="rId164" xr:uid="{066FDA54-54EC-4411-9DEE-82C1E9630DE9}"/>
    <hyperlink ref="J434" r:id="rId165" xr:uid="{116ECF85-7589-43A6-8D87-8A35CF41F843}"/>
    <hyperlink ref="J457" r:id="rId166" xr:uid="{B419DA6F-A585-4543-A064-6EE745F08F32}"/>
    <hyperlink ref="J458" r:id="rId167" xr:uid="{1CF9748F-D58A-43B6-932D-DBC4F8351523}"/>
    <hyperlink ref="J463" r:id="rId168" xr:uid="{F26699A8-837D-4DA1-BC4D-50927C2F5F72}"/>
    <hyperlink ref="J464" r:id="rId169" xr:uid="{3DEBBE93-033A-4501-8FBE-34BF94B70F7B}"/>
    <hyperlink ref="J209" r:id="rId170" display="janette.amer@unwomen.org; " xr:uid="{C7FB29B0-95C2-41B4-8A81-3F4CAE7884FC}"/>
    <hyperlink ref="J212" r:id="rId171" xr:uid="{6584844F-E9D4-4626-B3DD-66B0402942C0}"/>
    <hyperlink ref="J210" r:id="rId172" xr:uid="{834A2990-A3CB-4C8F-B449-241830C187AD}"/>
    <hyperlink ref="J215" r:id="rId173" xr:uid="{4D5534D4-A392-4A51-A693-FDDDD8D6B757}"/>
    <hyperlink ref="J218" r:id="rId174" xr:uid="{E524EC27-4C6A-487D-90EB-306C7FBE5153}"/>
    <hyperlink ref="J228" r:id="rId175" xr:uid="{32D2A687-D56E-497D-894C-E0B7C369813A}"/>
    <hyperlink ref="J245" r:id="rId176" xr:uid="{B73BC386-57E3-4A2D-940F-1D81E2221743}"/>
    <hyperlink ref="J246" r:id="rId177" xr:uid="{E87EF438-77F9-4D63-B5A7-C1BBC4EC7571}"/>
    <hyperlink ref="J249" r:id="rId178" xr:uid="{E3E6E4E5-850C-4EC2-A58E-74385C237981}"/>
    <hyperlink ref="J219" r:id="rId179" xr:uid="{7CAEC8BF-B99C-4FD4-AACE-D78ACAB3CFD2}"/>
    <hyperlink ref="J672" r:id="rId180" xr:uid="{19BC483B-BD5E-4B1D-81BA-86B5D4DBF080}"/>
    <hyperlink ref="J601" r:id="rId181" xr:uid="{D27C71A7-8932-443A-AB99-4A4BA94798B4}"/>
    <hyperlink ref="J607" r:id="rId182" xr:uid="{7C302DF1-EABD-4FC6-B197-50B53DC52B40}"/>
    <hyperlink ref="J200" r:id="rId183" xr:uid="{502EF2FD-CB8A-45FB-9110-F0A3900F737E}"/>
    <hyperlink ref="J201" r:id="rId184" xr:uid="{CC815BE6-AFA1-4393-85BB-7A8D63125FAF}"/>
    <hyperlink ref="J206" r:id="rId185" xr:uid="{41826050-5A21-452B-A7CA-5C3256288B69}"/>
    <hyperlink ref="J207" r:id="rId186" xr:uid="{5B67A187-C68B-4234-898B-F72342D41F46}"/>
    <hyperlink ref="J41" r:id="rId187" display="dmahler@worldbank.org" xr:uid="{E8DEAE69-A055-47DE-AA7F-C52BDE72742C}"/>
    <hyperlink ref="J602" r:id="rId188" xr:uid="{BB1B35C1-802A-4E3F-B582-5FE3EF7D9144}"/>
    <hyperlink ref="J608" r:id="rId189" xr:uid="{28EB71D1-103B-46BA-A480-E575750FE655}"/>
    <hyperlink ref="J173" r:id="rId190" xr:uid="{7403A5E6-8BB1-4979-8B57-176D72F7D063}"/>
    <hyperlink ref="J367" r:id="rId191" display="ajain7@worldbank.org" xr:uid="{96C2CF7B-49E1-44D8-B3F8-F71832032502}"/>
    <hyperlink ref="J610" r:id="rId192" xr:uid="{1AE9AF33-95C3-43F5-BE85-CC2FAF0AA195}"/>
    <hyperlink ref="J611" r:id="rId193" xr:uid="{E762E7E2-C3B7-428B-97D5-888F7BAD6669}"/>
    <hyperlink ref="J120" r:id="rId194" xr:uid="{68321F69-26AE-4930-86FE-3BDCD13B2A58}"/>
    <hyperlink ref="J9" r:id="rId195" xr:uid="{7E461738-6C23-406D-995C-F6FCCB922C1F}"/>
    <hyperlink ref="J589" r:id="rId196" xr:uid="{E2A93094-1AF7-4942-A7BD-ADC2F2E0CCCE}"/>
    <hyperlink ref="J136" r:id="rId197" display="mailto:schmidk@un.org" xr:uid="{12C73259-207B-4F30-A8E6-0763F8D83D5F}"/>
    <hyperlink ref="J259" r:id="rId198" xr:uid="{D97FCE9E-5A74-4B63-94B7-DCD67B483049}"/>
    <hyperlink ref="J262" r:id="rId199" xr:uid="{B19B1189-1EED-487C-9C64-8598E09CA465}"/>
    <hyperlink ref="J268" r:id="rId200" xr:uid="{7D17DC96-D351-4C3F-BF42-F8896C25A393}"/>
    <hyperlink ref="J271" r:id="rId201" xr:uid="{1D6127C3-2738-4B59-B0D7-B0054E4D2C4F}"/>
    <hyperlink ref="J706" r:id="rId202" xr:uid="{30C7A922-2D14-4211-BA03-26D0AC3D9503}"/>
    <hyperlink ref="J751" r:id="rId203" xr:uid="{5A2927F4-B5EE-414F-90AB-7182127B0A0C}"/>
    <hyperlink ref="J748" r:id="rId204" xr:uid="{CCE837A5-C70E-4198-868B-B7CC564F6D81}"/>
    <hyperlink ref="J754" r:id="rId205" xr:uid="{6CCA87D0-4C4B-4292-AB3A-2AF958A33D3B}"/>
    <hyperlink ref="J757" r:id="rId206" xr:uid="{5B771159-B44C-499F-8C92-95389810DBFF}"/>
    <hyperlink ref="J415" r:id="rId207" xr:uid="{3B1CF856-F3CB-4821-8B84-7002029BC4CF}"/>
    <hyperlink ref="J416" r:id="rId208" xr:uid="{64B81293-8547-447C-A202-0F2244E91C33}"/>
    <hyperlink ref="J326" r:id="rId209" xr:uid="{6133F208-3727-4159-B87A-B08D236297D7}"/>
    <hyperlink ref="J670" r:id="rId210" xr:uid="{235C39C3-E715-4927-A456-055BDE32A4D3}"/>
    <hyperlink ref="J625" r:id="rId211" xr:uid="{9CFDFF75-2543-430B-B213-CBB343BCF0A8}"/>
    <hyperlink ref="J179" r:id="rId212" xr:uid="{571B5016-B673-4135-BBB8-001D5E09EB10}"/>
    <hyperlink ref="J631" r:id="rId213" xr:uid="{AEF274DF-E07F-4EB6-8904-D9106948A5EA}"/>
    <hyperlink ref="J638" r:id="rId214" xr:uid="{DEEA9985-30EB-4D67-BA4C-8C126646C53A}"/>
    <hyperlink ref="J628" r:id="rId215" xr:uid="{29A84FA4-A953-4DB1-8858-6653908945C8}"/>
    <hyperlink ref="J629" r:id="rId216" xr:uid="{EBBEA075-1B30-4D4E-8FDC-1C4BA5D2FBD3}"/>
    <hyperlink ref="J137" r:id="rId217" xr:uid="{9EE007A3-6D3E-497F-87B4-B24117C4B4EB}"/>
    <hyperlink ref="J138" r:id="rId218" xr:uid="{34212D41-E3A3-47BB-99EF-CC5CB5831A74}"/>
    <hyperlink ref="J116" r:id="rId219" xr:uid="{E6496FC1-44C5-41DE-8FD6-D1DEE13BDCD2}"/>
    <hyperlink ref="J117" r:id="rId220" xr:uid="{DA3C081E-B200-48E4-B672-268CA77374D5}"/>
    <hyperlink ref="J493" r:id="rId221" display="dany.ghafari@un.org" xr:uid="{26F6D750-54DD-4A1E-B39C-D4EDEAB54FDC}"/>
    <hyperlink ref="J284" r:id="rId222" xr:uid="{57A79290-3B7B-43CD-8A51-132CB3DAFA1D}"/>
    <hyperlink ref="J169" r:id="rId223" display="mailto:menuccid@who.int" xr:uid="{0939116C-47A1-4027-BF78-1EFB019BCEC4}"/>
    <hyperlink ref="J168" r:id="rId224" display="mailto:menuccid@who.int" xr:uid="{6F94A3C8-BE17-4483-AAD9-47714FF6AC88}"/>
    <hyperlink ref="J167" r:id="rId225" display="mailto:menuccid@who.int" xr:uid="{29C47F3B-5BF3-4558-817B-1FA160574FC0}"/>
    <hyperlink ref="J756" r:id="rId226" xr:uid="{A5EEAFBB-97BC-416E-9C75-6D60D4EA4C49}"/>
    <hyperlink ref="J755" r:id="rId227" xr:uid="{947B7768-F9C4-49BA-B3C5-C319A6274BC1}"/>
    <hyperlink ref="J494" r:id="rId228" display="dany.ghafari@un.org" xr:uid="{AB5E889A-4F58-48E1-BF50-A5441FE792C2}"/>
    <hyperlink ref="J170" r:id="rId229" display="mailto:tornimbeneb@who.int" xr:uid="{4068828C-04AE-4735-99A2-2E2EF84EDF88}"/>
    <hyperlink ref="J171" r:id="rId230" display="mailto:tornimbeneb@who.int" xr:uid="{5A2C94BC-C32F-4B11-9A90-DBB2632D3E0D}"/>
    <hyperlink ref="J172" r:id="rId231" display="mailto:tornimbeneb@who.int" xr:uid="{E1BC0DDB-78B0-43DD-BADC-E457764C2452}"/>
    <hyperlink ref="J505" r:id="rId232" display="dany.ghafari@un.org" xr:uid="{6CF174AB-FE4A-475E-B8E3-41578AFBBA0F}"/>
    <hyperlink ref="J506" r:id="rId233" display="dany.ghafari@un.org" xr:uid="{8AD96871-CB7E-4FCB-9B88-F9FFB7979E65}"/>
    <hyperlink ref="J541" r:id="rId234" display="dany.ghafari@un.org" xr:uid="{51F26600-A727-4017-B1DC-E31C7A0D9CE7}"/>
    <hyperlink ref="J542" r:id="rId235" display="dany.ghafari@un.org" xr:uid="{A20D1D61-BB06-4704-BF27-BB25CB76E400}"/>
    <hyperlink ref="J53" r:id="rId236" display="DorianKalamvrezos.Navarro@fao.org" xr:uid="{7A66E3E8-3A30-4814-87B4-BDAABEA6D428}"/>
    <hyperlink ref="J56" r:id="rId237" display="DorianKalamvrezos.Navarro@fao.org" xr:uid="{7521101E-3B8A-4933-AD6C-45980B086D0A}"/>
    <hyperlink ref="J80" r:id="rId238" display="DorianKalamvrezos.Navarro@fao.org" xr:uid="{5293D68B-382E-48B2-8950-138B84D30CD1}"/>
    <hyperlink ref="J652" r:id="rId239" display="ajain7@worldbank.org" xr:uid="{58F30BF5-FD54-4583-BBD1-0B77B4D56C04}"/>
    <hyperlink ref="J38" r:id="rId240" display="dmahler@worldbank.org" xr:uid="{8AB886C6-DC34-4C4C-9E26-1A3AE1C56B92}"/>
    <hyperlink ref="J26" r:id="rId241" display="dmahler@worldbank.org" xr:uid="{9E829F74-9BC4-4FF3-AE23-2BC8B68F755C}"/>
    <hyperlink ref="O264" r:id="rId242" xr:uid="{5C07101C-8935-4E1C-9B1D-E9766CB449D8}"/>
    <hyperlink ref="O267" r:id="rId243" xr:uid="{CB6B3572-8FDB-4B7D-B434-A855DDB729C0}"/>
    <hyperlink ref="O445" r:id="rId244" xr:uid="{90D9A43E-4343-4A67-882D-268F06C077BF}"/>
    <hyperlink ref="O583" r:id="rId245" xr:uid="{4894C223-0C62-49C8-8BBF-56869A34302E}"/>
    <hyperlink ref="O353" r:id="rId246" xr:uid="{88C44510-4762-427B-BBB0-F6F1C929337F}"/>
    <hyperlink ref="O356" r:id="rId247" xr:uid="{813FBC55-FB27-48C6-AF39-44FD97BAB04F}"/>
    <hyperlink ref="O359" r:id="rId248" xr:uid="{AED5DF40-0FD8-497C-BD8B-172CC08A4987}"/>
    <hyperlink ref="O362" r:id="rId249" xr:uid="{C9669245-CAFA-43D3-83D4-1108926CE49C}"/>
    <hyperlink ref="O365" r:id="rId250" xr:uid="{2A271A42-EA07-42EE-986E-409A998A07FA}"/>
    <hyperlink ref="O370" r:id="rId251" xr:uid="{BE4C4F80-2217-4475-86B4-98C6E81CC9A6}"/>
    <hyperlink ref="O373" r:id="rId252" xr:uid="{4C7EB27D-2BB1-4307-9AC7-F1225130CE29}"/>
    <hyperlink ref="O376" r:id="rId253" xr:uid="{FCB26A40-1BD7-4B85-A135-26B5DE43E809}"/>
    <hyperlink ref="O382" r:id="rId254" xr:uid="{3695B7A0-6290-4D39-90DB-54ED2C3DDAE5}"/>
    <hyperlink ref="O385" r:id="rId255" xr:uid="{45493B6E-240B-4D77-8360-881068490E33}"/>
    <hyperlink ref="J366" r:id="rId256" xr:uid="{333226D3-EC02-40E7-9E63-B325BF39DE14}"/>
    <hyperlink ref="O366" r:id="rId257" xr:uid="{1DA6E2F6-76B5-4EBE-B54A-8BB11119E93F}"/>
    <hyperlink ref="J224" r:id="rId258" display="mailto:zeifman@un.org" xr:uid="{24F24F99-5AFF-4B26-BF1E-ABAE6190DC2A}"/>
    <hyperlink ref="J225" r:id="rId259" display="mailto:zeifman@un.org" xr:uid="{52BAEF98-1718-42A8-A96E-25DB45B33043}"/>
    <hyperlink ref="J346" r:id="rId260" xr:uid="{9070B3A8-EDC8-4F45-9326-76A58715EB3C}"/>
    <hyperlink ref="J280" r:id="rId261" xr:uid="{1A10BAA2-BB3F-4198-BC75-1BAE8334DFDA}"/>
    <hyperlink ref="J695" r:id="rId262" xr:uid="{8B861567-6606-4854-AEF6-F8567F3B909B}"/>
    <hyperlink ref="J40" r:id="rId263" xr:uid="{EF22C816-A3F7-4003-A511-BD9B614A041B}"/>
    <hyperlink ref="J82" r:id="rId264" xr:uid="{E481480E-353C-40BB-97A2-E111090E06F1}"/>
    <hyperlink ref="J160" r:id="rId265" xr:uid="{3C867DA0-01A2-4D4A-B5CF-816C51AC2CAE}"/>
    <hyperlink ref="J205" r:id="rId266" xr:uid="{C938515B-D5A6-4C2B-A5D0-290D1A1F4475}"/>
    <hyperlink ref="J381" r:id="rId267" xr:uid="{AE912CBF-7275-4BAE-97A3-E79281234E5B}"/>
    <hyperlink ref="J426" r:id="rId268" xr:uid="{787725B3-0909-4EF0-8AC0-FCB17A45EA95}"/>
    <hyperlink ref="J603" r:id="rId269" xr:uid="{434F4EA9-6D4C-420A-A305-51F8172E9118}"/>
    <hyperlink ref="J718" r:id="rId270" xr:uid="{37F5E56E-9171-43F1-8016-C403C0F6C855}"/>
    <hyperlink ref="J395" r:id="rId271" xr:uid="{9858F6D4-7805-4FF2-ADDB-D1DDF6732854}"/>
  </hyperlinks>
  <pageMargins left="0.7" right="0.7" top="0.75" bottom="0.75" header="0.3" footer="0.3"/>
  <pageSetup orientation="portrait" r:id="rId272"/>
  <legacyDrawing r:id="rId27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B1:O248"/>
  <sheetViews>
    <sheetView workbookViewId="0">
      <selection activeCell="F2" sqref="F2"/>
    </sheetView>
  </sheetViews>
  <sheetFormatPr defaultColWidth="9.1328125" defaultRowHeight="14.25" x14ac:dyDescent="0.45"/>
  <cols>
    <col min="1" max="1" width="9.1328125" style="7"/>
    <col min="2" max="2" width="16.1328125" style="7" customWidth="1"/>
    <col min="3" max="4" width="12.3984375" style="7" customWidth="1"/>
    <col min="5" max="5" width="32.1328125" style="7" customWidth="1"/>
    <col min="6" max="7" width="28.3984375" style="7" customWidth="1"/>
    <col min="8" max="8" width="26.3984375" style="7" bestFit="1" customWidth="1"/>
    <col min="9" max="10" width="9.1328125" style="7"/>
    <col min="11" max="11" width="9.1328125" style="35"/>
    <col min="12" max="16384" width="9.1328125" style="7"/>
  </cols>
  <sheetData>
    <row r="1" spans="2:15" s="4" customFormat="1" ht="28.5" x14ac:dyDescent="0.45">
      <c r="B1" s="1" t="s">
        <v>1360</v>
      </c>
      <c r="C1" s="2" t="s">
        <v>1</v>
      </c>
      <c r="D1" s="2" t="s">
        <v>2</v>
      </c>
      <c r="E1" s="2" t="s">
        <v>1361</v>
      </c>
      <c r="F1" s="3" t="s">
        <v>4</v>
      </c>
      <c r="G1" s="3" t="s">
        <v>5</v>
      </c>
      <c r="H1" s="2" t="s">
        <v>3</v>
      </c>
    </row>
    <row r="2" spans="2:15" ht="71.25" x14ac:dyDescent="0.45">
      <c r="B2" s="5" t="s">
        <v>1362</v>
      </c>
      <c r="C2" s="6" t="s">
        <v>7</v>
      </c>
      <c r="D2" s="6" t="str">
        <f>"Goal "&amp;VALUE(LEFT(C2,FIND(".",C2,1)-1))</f>
        <v>Goal 1</v>
      </c>
      <c r="E2" s="6" t="s">
        <v>1363</v>
      </c>
      <c r="F2" s="6" t="s">
        <v>780</v>
      </c>
      <c r="G2" s="6" t="s">
        <v>781</v>
      </c>
      <c r="H2" s="6" t="s">
        <v>9</v>
      </c>
      <c r="L2" s="36"/>
      <c r="O2" s="7" t="str">
        <f>IF(ISBLANK(L2), "", CONCATENATE(LOWER(LEFT('Log table'!I3,1)),"_",C2,"_",Q2,"_", TEXT(L2,"yyyy"),".",TEXT(L2,"mm"),".",TEXT(L2,"dd"),".xlsx"))</f>
        <v/>
      </c>
    </row>
    <row r="3" spans="2:15" ht="57" x14ac:dyDescent="0.45">
      <c r="B3" s="8" t="s">
        <v>1364</v>
      </c>
      <c r="C3" s="9" t="s">
        <v>13</v>
      </c>
      <c r="D3" s="9" t="str">
        <f t="shared" ref="D3:D66" si="0">"Goal "&amp;VALUE(LEFT(C3,FIND(".",C3,1)-1))</f>
        <v>Goal 1</v>
      </c>
      <c r="E3" s="9" t="s">
        <v>1365</v>
      </c>
      <c r="F3" s="9" t="s">
        <v>780</v>
      </c>
      <c r="G3" s="9" t="s">
        <v>792</v>
      </c>
      <c r="H3" s="9" t="s">
        <v>9</v>
      </c>
    </row>
    <row r="4" spans="2:15" ht="71.25" x14ac:dyDescent="0.45">
      <c r="B4" s="10" t="s">
        <v>1366</v>
      </c>
      <c r="C4" s="11" t="s">
        <v>19</v>
      </c>
      <c r="D4" s="11" t="str">
        <f t="shared" si="0"/>
        <v>Goal 1</v>
      </c>
      <c r="E4" s="11" t="s">
        <v>1367</v>
      </c>
      <c r="F4" s="11" t="s">
        <v>794</v>
      </c>
      <c r="G4" s="11" t="s">
        <v>795</v>
      </c>
      <c r="H4" s="11" t="s">
        <v>17</v>
      </c>
    </row>
    <row r="5" spans="2:15" ht="114" x14ac:dyDescent="0.45">
      <c r="B5" s="8" t="s">
        <v>1368</v>
      </c>
      <c r="C5" s="9" t="s">
        <v>16</v>
      </c>
      <c r="D5" s="9" t="str">
        <f t="shared" si="0"/>
        <v>Goal 1</v>
      </c>
      <c r="E5" s="9" t="s">
        <v>1369</v>
      </c>
      <c r="F5" s="9" t="s">
        <v>781</v>
      </c>
      <c r="G5" s="9" t="s">
        <v>780</v>
      </c>
      <c r="H5" s="9" t="s">
        <v>17</v>
      </c>
    </row>
    <row r="6" spans="2:15" ht="57" x14ac:dyDescent="0.45">
      <c r="B6" s="10" t="s">
        <v>1370</v>
      </c>
      <c r="C6" s="11" t="s">
        <v>33</v>
      </c>
      <c r="D6" s="11" t="str">
        <f t="shared" si="0"/>
        <v>Goal 1</v>
      </c>
      <c r="E6" s="11" t="s">
        <v>1371</v>
      </c>
      <c r="F6" s="11" t="s">
        <v>799</v>
      </c>
      <c r="G6" s="11" t="s">
        <v>800</v>
      </c>
      <c r="H6" s="11" t="s">
        <v>9</v>
      </c>
    </row>
    <row r="7" spans="2:15" ht="114" x14ac:dyDescent="0.45">
      <c r="B7" s="8" t="s">
        <v>1372</v>
      </c>
      <c r="C7" s="9" t="s">
        <v>38</v>
      </c>
      <c r="D7" s="9" t="str">
        <f t="shared" si="0"/>
        <v>Goal 1</v>
      </c>
      <c r="E7" s="9" t="s">
        <v>1373</v>
      </c>
      <c r="F7" s="9" t="s">
        <v>803</v>
      </c>
      <c r="G7" s="9" t="s">
        <v>804</v>
      </c>
      <c r="H7" s="9" t="s">
        <v>17</v>
      </c>
    </row>
    <row r="8" spans="2:15" ht="71.25" x14ac:dyDescent="0.45">
      <c r="B8" s="10" t="s">
        <v>1374</v>
      </c>
      <c r="C8" s="11" t="s">
        <v>22</v>
      </c>
      <c r="D8" s="11" t="str">
        <f t="shared" si="0"/>
        <v>Goal 1</v>
      </c>
      <c r="E8" s="11" t="s">
        <v>1375</v>
      </c>
      <c r="F8" s="11" t="s">
        <v>806</v>
      </c>
      <c r="G8" s="11" t="s">
        <v>807</v>
      </c>
      <c r="H8" s="11" t="s">
        <v>17</v>
      </c>
    </row>
    <row r="9" spans="2:15" ht="71.25" x14ac:dyDescent="0.45">
      <c r="B9" s="8" t="s">
        <v>1376</v>
      </c>
      <c r="C9" s="9" t="s">
        <v>27</v>
      </c>
      <c r="D9" s="9" t="str">
        <f t="shared" si="0"/>
        <v>Goal 1</v>
      </c>
      <c r="E9" s="9" t="s">
        <v>1377</v>
      </c>
      <c r="F9" s="9" t="s">
        <v>806</v>
      </c>
      <c r="G9" s="9" t="s">
        <v>811</v>
      </c>
      <c r="H9" s="9" t="s">
        <v>17</v>
      </c>
    </row>
    <row r="10" spans="2:15" ht="85.5" x14ac:dyDescent="0.45">
      <c r="B10" s="10" t="s">
        <v>1378</v>
      </c>
      <c r="C10" s="11" t="s">
        <v>30</v>
      </c>
      <c r="D10" s="11" t="str">
        <f t="shared" si="0"/>
        <v>Goal 1</v>
      </c>
      <c r="E10" s="11" t="s">
        <v>1379</v>
      </c>
      <c r="F10" s="11" t="s">
        <v>806</v>
      </c>
      <c r="G10" s="11" t="s">
        <v>814</v>
      </c>
      <c r="H10" s="11" t="s">
        <v>17</v>
      </c>
    </row>
    <row r="11" spans="2:15" ht="85.5" x14ac:dyDescent="0.45">
      <c r="B11" s="8" t="s">
        <v>1380</v>
      </c>
      <c r="C11" s="9" t="s">
        <v>36</v>
      </c>
      <c r="D11" s="9" t="str">
        <f t="shared" si="0"/>
        <v>Goal 1</v>
      </c>
      <c r="E11" s="9" t="s">
        <v>1381</v>
      </c>
      <c r="F11" s="9" t="s">
        <v>806</v>
      </c>
      <c r="G11" s="9" t="s">
        <v>68</v>
      </c>
      <c r="H11" s="9" t="s">
        <v>17</v>
      </c>
    </row>
    <row r="12" spans="2:15" ht="71.25" x14ac:dyDescent="0.45">
      <c r="B12" s="10" t="s">
        <v>1382</v>
      </c>
      <c r="C12" s="11" t="s">
        <v>75</v>
      </c>
      <c r="D12" s="11" t="str">
        <f t="shared" si="0"/>
        <v>Goal 1</v>
      </c>
      <c r="E12" s="11" t="s">
        <v>816</v>
      </c>
      <c r="F12" s="11" t="s">
        <v>818</v>
      </c>
      <c r="G12" s="11" t="s">
        <v>68</v>
      </c>
      <c r="H12" s="11" t="s">
        <v>817</v>
      </c>
    </row>
    <row r="13" spans="2:15" ht="71.25" x14ac:dyDescent="0.45">
      <c r="B13" s="8" t="s">
        <v>1383</v>
      </c>
      <c r="C13" s="9" t="s">
        <v>41</v>
      </c>
      <c r="D13" s="9" t="str">
        <f t="shared" si="0"/>
        <v>Goal 1</v>
      </c>
      <c r="E13" s="9" t="s">
        <v>1384</v>
      </c>
      <c r="F13" s="9" t="s">
        <v>823</v>
      </c>
      <c r="G13" s="9" t="s">
        <v>68</v>
      </c>
      <c r="H13" s="9" t="s">
        <v>17</v>
      </c>
    </row>
    <row r="14" spans="2:15" ht="28.5" x14ac:dyDescent="0.45">
      <c r="B14" s="10" t="s">
        <v>1385</v>
      </c>
      <c r="C14" s="11" t="s">
        <v>91</v>
      </c>
      <c r="D14" s="11" t="str">
        <f t="shared" si="0"/>
        <v>Goal 1</v>
      </c>
      <c r="E14" s="11" t="s">
        <v>1386</v>
      </c>
      <c r="F14" s="11" t="s">
        <v>792</v>
      </c>
      <c r="G14" s="11" t="s">
        <v>68</v>
      </c>
      <c r="H14" s="11" t="s">
        <v>17</v>
      </c>
    </row>
    <row r="15" spans="2:15" ht="28.5" x14ac:dyDescent="0.45">
      <c r="B15" s="8" t="s">
        <v>1387</v>
      </c>
      <c r="C15" s="9" t="s">
        <v>325</v>
      </c>
      <c r="D15" s="9" t="str">
        <f t="shared" si="0"/>
        <v>Goal 2</v>
      </c>
      <c r="E15" s="9" t="s">
        <v>1388</v>
      </c>
      <c r="F15" s="9" t="s">
        <v>828</v>
      </c>
      <c r="G15" s="9" t="s">
        <v>68</v>
      </c>
      <c r="H15" s="9" t="s">
        <v>9</v>
      </c>
    </row>
    <row r="16" spans="2:15" ht="71.25" x14ac:dyDescent="0.45">
      <c r="B16" s="10" t="s">
        <v>1389</v>
      </c>
      <c r="C16" s="11" t="s">
        <v>328</v>
      </c>
      <c r="D16" s="11" t="str">
        <f t="shared" si="0"/>
        <v>Goal 2</v>
      </c>
      <c r="E16" s="11" t="s">
        <v>1390</v>
      </c>
      <c r="F16" s="11" t="s">
        <v>828</v>
      </c>
      <c r="G16" s="11" t="s">
        <v>68</v>
      </c>
      <c r="H16" s="11" t="s">
        <v>9</v>
      </c>
    </row>
    <row r="17" spans="2:8" ht="99.75" x14ac:dyDescent="0.45">
      <c r="B17" s="8" t="s">
        <v>1391</v>
      </c>
      <c r="C17" s="9" t="s">
        <v>332</v>
      </c>
      <c r="D17" s="9" t="str">
        <f t="shared" si="0"/>
        <v>Goal 2</v>
      </c>
      <c r="E17" s="9" t="s">
        <v>1392</v>
      </c>
      <c r="F17" s="9" t="s">
        <v>800</v>
      </c>
      <c r="G17" s="9" t="s">
        <v>68</v>
      </c>
      <c r="H17" s="9" t="s">
        <v>9</v>
      </c>
    </row>
    <row r="18" spans="2:8" ht="99.75" x14ac:dyDescent="0.45">
      <c r="B18" s="10" t="s">
        <v>1393</v>
      </c>
      <c r="C18" s="11" t="s">
        <v>335</v>
      </c>
      <c r="D18" s="11" t="str">
        <f t="shared" si="0"/>
        <v>Goal 2</v>
      </c>
      <c r="E18" s="11" t="s">
        <v>1394</v>
      </c>
      <c r="F18" s="11" t="s">
        <v>800</v>
      </c>
      <c r="G18" s="11" t="s">
        <v>68</v>
      </c>
      <c r="H18" s="11" t="s">
        <v>9</v>
      </c>
    </row>
    <row r="19" spans="2:8" ht="42.75" x14ac:dyDescent="0.45">
      <c r="B19" s="8" t="s">
        <v>1395</v>
      </c>
      <c r="C19" s="9" t="s">
        <v>833</v>
      </c>
      <c r="D19" s="9" t="str">
        <f t="shared" si="0"/>
        <v>Goal 2</v>
      </c>
      <c r="E19" s="9" t="s">
        <v>834</v>
      </c>
      <c r="F19" s="9" t="s">
        <v>82</v>
      </c>
      <c r="G19" s="9" t="s">
        <v>68</v>
      </c>
      <c r="H19" s="9" t="s">
        <v>817</v>
      </c>
    </row>
    <row r="20" spans="2:8" ht="71.25" x14ac:dyDescent="0.45">
      <c r="B20" s="10" t="s">
        <v>1396</v>
      </c>
      <c r="C20" s="11" t="s">
        <v>339</v>
      </c>
      <c r="D20" s="11" t="str">
        <f t="shared" si="0"/>
        <v>Goal 2</v>
      </c>
      <c r="E20" s="11" t="s">
        <v>1397</v>
      </c>
      <c r="F20" s="11" t="s">
        <v>828</v>
      </c>
      <c r="G20" s="11" t="s">
        <v>68</v>
      </c>
      <c r="H20" s="11" t="s">
        <v>17</v>
      </c>
    </row>
    <row r="21" spans="2:8" ht="57" x14ac:dyDescent="0.45">
      <c r="B21" s="8" t="s">
        <v>1398</v>
      </c>
      <c r="C21" s="9" t="s">
        <v>341</v>
      </c>
      <c r="D21" s="9" t="str">
        <f t="shared" si="0"/>
        <v>Goal 2</v>
      </c>
      <c r="E21" s="9" t="s">
        <v>1399</v>
      </c>
      <c r="F21" s="9" t="s">
        <v>828</v>
      </c>
      <c r="G21" s="9" t="s">
        <v>780</v>
      </c>
      <c r="H21" s="9" t="s">
        <v>17</v>
      </c>
    </row>
    <row r="22" spans="2:8" ht="57" x14ac:dyDescent="0.45">
      <c r="B22" s="10" t="s">
        <v>1400</v>
      </c>
      <c r="C22" s="11" t="s">
        <v>665</v>
      </c>
      <c r="D22" s="11" t="str">
        <f t="shared" si="0"/>
        <v>Goal 2</v>
      </c>
      <c r="E22" s="11" t="s">
        <v>1401</v>
      </c>
      <c r="F22" s="11" t="s">
        <v>828</v>
      </c>
      <c r="G22" s="11" t="s">
        <v>814</v>
      </c>
      <c r="H22" s="11" t="s">
        <v>17</v>
      </c>
    </row>
    <row r="23" spans="2:8" ht="71.25" x14ac:dyDescent="0.45">
      <c r="B23" s="8" t="s">
        <v>1402</v>
      </c>
      <c r="C23" s="9" t="s">
        <v>344</v>
      </c>
      <c r="D23" s="9" t="str">
        <f t="shared" si="0"/>
        <v>Goal 2</v>
      </c>
      <c r="E23" s="9" t="s">
        <v>1403</v>
      </c>
      <c r="F23" s="9" t="s">
        <v>828</v>
      </c>
      <c r="G23" s="9" t="s">
        <v>844</v>
      </c>
      <c r="H23" s="9" t="s">
        <v>9</v>
      </c>
    </row>
    <row r="24" spans="2:8" ht="42.75" x14ac:dyDescent="0.45">
      <c r="B24" s="10" t="s">
        <v>1404</v>
      </c>
      <c r="C24" s="11" t="s">
        <v>346</v>
      </c>
      <c r="D24" s="11" t="str">
        <f t="shared" si="0"/>
        <v>Goal 2</v>
      </c>
      <c r="E24" s="11" t="s">
        <v>1405</v>
      </c>
      <c r="F24" s="11" t="s">
        <v>828</v>
      </c>
      <c r="G24" s="11" t="s">
        <v>814</v>
      </c>
      <c r="H24" s="11" t="s">
        <v>17</v>
      </c>
    </row>
    <row r="25" spans="2:8" ht="42.75" x14ac:dyDescent="0.45">
      <c r="B25" s="8" t="s">
        <v>1406</v>
      </c>
      <c r="C25" s="9" t="s">
        <v>350</v>
      </c>
      <c r="D25" s="9" t="str">
        <f t="shared" si="0"/>
        <v>Goal 2</v>
      </c>
      <c r="E25" s="9" t="s">
        <v>1407</v>
      </c>
      <c r="F25" s="9" t="s">
        <v>828</v>
      </c>
      <c r="G25" s="9" t="s">
        <v>68</v>
      </c>
      <c r="H25" s="9" t="s">
        <v>9</v>
      </c>
    </row>
    <row r="26" spans="2:8" ht="57" x14ac:dyDescent="0.45">
      <c r="B26" s="10" t="s">
        <v>1408</v>
      </c>
      <c r="C26" s="11" t="s">
        <v>352</v>
      </c>
      <c r="D26" s="11" t="str">
        <f t="shared" si="0"/>
        <v>Goal 2</v>
      </c>
      <c r="E26" s="11" t="s">
        <v>1409</v>
      </c>
      <c r="F26" s="11" t="s">
        <v>818</v>
      </c>
      <c r="G26" s="11" t="s">
        <v>828</v>
      </c>
      <c r="H26" s="11" t="s">
        <v>9</v>
      </c>
    </row>
    <row r="27" spans="2:8" ht="28.5" x14ac:dyDescent="0.45">
      <c r="B27" s="8" t="s">
        <v>1410</v>
      </c>
      <c r="C27" s="9" t="s">
        <v>356</v>
      </c>
      <c r="D27" s="9" t="str">
        <f t="shared" si="0"/>
        <v>Goal 2</v>
      </c>
      <c r="E27" s="9" t="s">
        <v>1411</v>
      </c>
      <c r="F27" s="9" t="s">
        <v>850</v>
      </c>
      <c r="G27" s="9" t="s">
        <v>68</v>
      </c>
      <c r="H27" s="9" t="s">
        <v>9</v>
      </c>
    </row>
    <row r="28" spans="2:8" ht="28.5" x14ac:dyDescent="0.45">
      <c r="B28" s="10" t="s">
        <v>1412</v>
      </c>
      <c r="C28" s="11" t="s">
        <v>359</v>
      </c>
      <c r="D28" s="11" t="str">
        <f t="shared" si="0"/>
        <v>Goal 2</v>
      </c>
      <c r="E28" s="11" t="s">
        <v>1413</v>
      </c>
      <c r="F28" s="11" t="s">
        <v>828</v>
      </c>
      <c r="G28" s="11" t="s">
        <v>68</v>
      </c>
      <c r="H28" s="11" t="s">
        <v>17</v>
      </c>
    </row>
    <row r="29" spans="2:8" ht="71.25" x14ac:dyDescent="0.45">
      <c r="B29" s="8" t="s">
        <v>1414</v>
      </c>
      <c r="C29" s="9" t="s">
        <v>362</v>
      </c>
      <c r="D29" s="9" t="str">
        <f t="shared" si="0"/>
        <v>Goal 3</v>
      </c>
      <c r="E29" s="9" t="s">
        <v>1415</v>
      </c>
      <c r="F29" s="9" t="s">
        <v>856</v>
      </c>
      <c r="G29" s="9" t="s">
        <v>857</v>
      </c>
      <c r="H29" s="9" t="s">
        <v>9</v>
      </c>
    </row>
    <row r="30" spans="2:8" ht="42.75" x14ac:dyDescent="0.45">
      <c r="B30" s="10" t="s">
        <v>1416</v>
      </c>
      <c r="C30" s="11" t="s">
        <v>368</v>
      </c>
      <c r="D30" s="11" t="str">
        <f t="shared" si="0"/>
        <v>Goal 3</v>
      </c>
      <c r="E30" s="11" t="s">
        <v>1417</v>
      </c>
      <c r="F30" s="11" t="s">
        <v>800</v>
      </c>
      <c r="G30" s="11" t="s">
        <v>860</v>
      </c>
      <c r="H30" s="11" t="s">
        <v>9</v>
      </c>
    </row>
    <row r="31" spans="2:8" ht="57" x14ac:dyDescent="0.45">
      <c r="B31" s="8" t="s">
        <v>1418</v>
      </c>
      <c r="C31" s="9" t="s">
        <v>372</v>
      </c>
      <c r="D31" s="9" t="str">
        <f t="shared" si="0"/>
        <v>Goal 3</v>
      </c>
      <c r="E31" s="9" t="s">
        <v>1419</v>
      </c>
      <c r="F31" s="9" t="s">
        <v>792</v>
      </c>
      <c r="G31" s="9" t="s">
        <v>863</v>
      </c>
      <c r="H31" s="9" t="s">
        <v>9</v>
      </c>
    </row>
    <row r="32" spans="2:8" ht="57" x14ac:dyDescent="0.45">
      <c r="B32" s="10" t="s">
        <v>1420</v>
      </c>
      <c r="C32" s="11" t="s">
        <v>377</v>
      </c>
      <c r="D32" s="11" t="str">
        <f t="shared" si="0"/>
        <v>Goal 3</v>
      </c>
      <c r="E32" s="11" t="s">
        <v>1421</v>
      </c>
      <c r="F32" s="11" t="s">
        <v>792</v>
      </c>
      <c r="G32" s="11" t="s">
        <v>863</v>
      </c>
      <c r="H32" s="11" t="s">
        <v>9</v>
      </c>
    </row>
    <row r="33" spans="2:8" ht="57" x14ac:dyDescent="0.45">
      <c r="B33" s="8" t="s">
        <v>1422</v>
      </c>
      <c r="C33" s="9" t="s">
        <v>379</v>
      </c>
      <c r="D33" s="9" t="str">
        <f t="shared" si="0"/>
        <v>Goal 3</v>
      </c>
      <c r="E33" s="9" t="s">
        <v>1423</v>
      </c>
      <c r="F33" s="9" t="s">
        <v>869</v>
      </c>
      <c r="G33" s="9" t="s">
        <v>870</v>
      </c>
      <c r="H33" s="9" t="s">
        <v>9</v>
      </c>
    </row>
    <row r="34" spans="2:8" ht="42.75" x14ac:dyDescent="0.45">
      <c r="B34" s="10" t="s">
        <v>1424</v>
      </c>
      <c r="C34" s="11" t="s">
        <v>383</v>
      </c>
      <c r="D34" s="11" t="str">
        <f t="shared" si="0"/>
        <v>Goal 3</v>
      </c>
      <c r="E34" s="11" t="s">
        <v>1425</v>
      </c>
      <c r="F34" s="11" t="s">
        <v>856</v>
      </c>
      <c r="G34" s="11" t="s">
        <v>68</v>
      </c>
      <c r="H34" s="11" t="s">
        <v>9</v>
      </c>
    </row>
    <row r="35" spans="2:8" ht="42.75" x14ac:dyDescent="0.45">
      <c r="B35" s="8" t="s">
        <v>1426</v>
      </c>
      <c r="C35" s="9" t="s">
        <v>385</v>
      </c>
      <c r="D35" s="9" t="str">
        <f t="shared" si="0"/>
        <v>Goal 3</v>
      </c>
      <c r="E35" s="9" t="s">
        <v>1427</v>
      </c>
      <c r="F35" s="9" t="s">
        <v>856</v>
      </c>
      <c r="G35" s="9" t="s">
        <v>68</v>
      </c>
      <c r="H35" s="9" t="s">
        <v>9</v>
      </c>
    </row>
    <row r="36" spans="2:8" ht="42.75" x14ac:dyDescent="0.45">
      <c r="B36" s="10" t="s">
        <v>1428</v>
      </c>
      <c r="C36" s="11" t="s">
        <v>673</v>
      </c>
      <c r="D36" s="11" t="str">
        <f t="shared" si="0"/>
        <v>Goal 3</v>
      </c>
      <c r="E36" s="11" t="s">
        <v>1429</v>
      </c>
      <c r="F36" s="11" t="s">
        <v>856</v>
      </c>
      <c r="G36" s="11" t="s">
        <v>68</v>
      </c>
      <c r="H36" s="11" t="s">
        <v>9</v>
      </c>
    </row>
    <row r="37" spans="2:8" ht="57" x14ac:dyDescent="0.45">
      <c r="B37" s="8" t="s">
        <v>1430</v>
      </c>
      <c r="C37" s="9" t="s">
        <v>389</v>
      </c>
      <c r="D37" s="9" t="str">
        <f t="shared" si="0"/>
        <v>Goal 3</v>
      </c>
      <c r="E37" s="9" t="s">
        <v>1431</v>
      </c>
      <c r="F37" s="9" t="s">
        <v>856</v>
      </c>
      <c r="G37" s="9" t="s">
        <v>68</v>
      </c>
      <c r="H37" s="9" t="s">
        <v>9</v>
      </c>
    </row>
    <row r="38" spans="2:8" ht="57" x14ac:dyDescent="0.45">
      <c r="B38" s="10" t="s">
        <v>1432</v>
      </c>
      <c r="C38" s="11" t="s">
        <v>675</v>
      </c>
      <c r="D38" s="11" t="str">
        <f t="shared" si="0"/>
        <v>Goal 3</v>
      </c>
      <c r="E38" s="11" t="s">
        <v>1433</v>
      </c>
      <c r="F38" s="11" t="s">
        <v>856</v>
      </c>
      <c r="G38" s="11" t="s">
        <v>68</v>
      </c>
      <c r="H38" s="11" t="s">
        <v>9</v>
      </c>
    </row>
    <row r="39" spans="2:8" ht="28.5" x14ac:dyDescent="0.45">
      <c r="B39" s="8" t="s">
        <v>1434</v>
      </c>
      <c r="C39" s="9" t="s">
        <v>391</v>
      </c>
      <c r="D39" s="9" t="str">
        <f t="shared" si="0"/>
        <v>Goal 3</v>
      </c>
      <c r="E39" s="9" t="s">
        <v>1435</v>
      </c>
      <c r="F39" s="9" t="s">
        <v>856</v>
      </c>
      <c r="G39" s="9" t="s">
        <v>68</v>
      </c>
      <c r="H39" s="9" t="s">
        <v>9</v>
      </c>
    </row>
    <row r="40" spans="2:8" ht="85.5" x14ac:dyDescent="0.45">
      <c r="B40" s="10" t="s">
        <v>1436</v>
      </c>
      <c r="C40" s="11" t="s">
        <v>676</v>
      </c>
      <c r="D40" s="11" t="str">
        <f t="shared" si="0"/>
        <v>Goal 3</v>
      </c>
      <c r="E40" s="11" t="s">
        <v>1437</v>
      </c>
      <c r="F40" s="11" t="s">
        <v>886</v>
      </c>
      <c r="G40" s="11" t="s">
        <v>68</v>
      </c>
      <c r="H40" s="11" t="s">
        <v>17</v>
      </c>
    </row>
    <row r="41" spans="2:8" ht="57" x14ac:dyDescent="0.45">
      <c r="B41" s="8" t="s">
        <v>1438</v>
      </c>
      <c r="C41" s="9" t="s">
        <v>393</v>
      </c>
      <c r="D41" s="9" t="str">
        <f t="shared" si="0"/>
        <v>Goal 3</v>
      </c>
      <c r="E41" s="9" t="s">
        <v>1439</v>
      </c>
      <c r="F41" s="9" t="s">
        <v>856</v>
      </c>
      <c r="G41" s="9" t="s">
        <v>68</v>
      </c>
      <c r="H41" s="9" t="s">
        <v>9</v>
      </c>
    </row>
    <row r="42" spans="2:8" ht="42.75" x14ac:dyDescent="0.45">
      <c r="B42" s="10" t="s">
        <v>1440</v>
      </c>
      <c r="C42" s="11" t="s">
        <v>395</v>
      </c>
      <c r="D42" s="11" t="str">
        <f t="shared" si="0"/>
        <v>Goal 3</v>
      </c>
      <c r="E42" s="11" t="s">
        <v>1441</v>
      </c>
      <c r="F42" s="11" t="s">
        <v>856</v>
      </c>
      <c r="G42" s="11" t="s">
        <v>890</v>
      </c>
      <c r="H42" s="11" t="s">
        <v>9</v>
      </c>
    </row>
    <row r="43" spans="2:8" ht="85.5" x14ac:dyDescent="0.45">
      <c r="B43" s="8" t="s">
        <v>1442</v>
      </c>
      <c r="C43" s="9" t="s">
        <v>401</v>
      </c>
      <c r="D43" s="9" t="str">
        <f t="shared" si="0"/>
        <v>Goal 3</v>
      </c>
      <c r="E43" s="9" t="s">
        <v>1443</v>
      </c>
      <c r="F43" s="9" t="s">
        <v>893</v>
      </c>
      <c r="G43" s="9" t="s">
        <v>894</v>
      </c>
      <c r="H43" s="9" t="s">
        <v>9</v>
      </c>
    </row>
    <row r="44" spans="2:8" ht="57" x14ac:dyDescent="0.45">
      <c r="B44" s="10" t="s">
        <v>1444</v>
      </c>
      <c r="C44" s="11" t="s">
        <v>405</v>
      </c>
      <c r="D44" s="11" t="str">
        <f t="shared" si="0"/>
        <v>Goal 3</v>
      </c>
      <c r="E44" s="11" t="s">
        <v>1445</v>
      </c>
      <c r="F44" s="11" t="s">
        <v>893</v>
      </c>
      <c r="G44" s="11" t="s">
        <v>894</v>
      </c>
      <c r="H44" s="11" t="s">
        <v>9</v>
      </c>
    </row>
    <row r="45" spans="2:8" ht="57" x14ac:dyDescent="0.45">
      <c r="B45" s="8" t="s">
        <v>1446</v>
      </c>
      <c r="C45" s="9" t="s">
        <v>682</v>
      </c>
      <c r="D45" s="9" t="str">
        <f t="shared" si="0"/>
        <v>Goal 3</v>
      </c>
      <c r="E45" s="9" t="s">
        <v>1447</v>
      </c>
      <c r="F45" s="9" t="s">
        <v>856</v>
      </c>
      <c r="G45" s="9" t="s">
        <v>903</v>
      </c>
      <c r="H45" s="9" t="s">
        <v>9</v>
      </c>
    </row>
    <row r="46" spans="2:8" ht="71.25" x14ac:dyDescent="0.45">
      <c r="B46" s="10" t="s">
        <v>1448</v>
      </c>
      <c r="C46" s="11" t="s">
        <v>410</v>
      </c>
      <c r="D46" s="11" t="str">
        <f t="shared" si="0"/>
        <v>Goal 3</v>
      </c>
      <c r="E46" s="11" t="s">
        <v>1449</v>
      </c>
      <c r="F46" s="11" t="s">
        <v>905</v>
      </c>
      <c r="G46" s="11" t="s">
        <v>68</v>
      </c>
      <c r="H46" s="11" t="s">
        <v>9</v>
      </c>
    </row>
    <row r="47" spans="2:8" ht="42.75" x14ac:dyDescent="0.45">
      <c r="B47" s="8" t="s">
        <v>1450</v>
      </c>
      <c r="C47" s="9" t="s">
        <v>413</v>
      </c>
      <c r="D47" s="9" t="str">
        <f t="shared" si="0"/>
        <v>Goal 3</v>
      </c>
      <c r="E47" s="9" t="s">
        <v>1451</v>
      </c>
      <c r="F47" s="9" t="s">
        <v>856</v>
      </c>
      <c r="G47" s="9" t="s">
        <v>814</v>
      </c>
      <c r="H47" s="9" t="s">
        <v>9</v>
      </c>
    </row>
    <row r="48" spans="2:8" ht="85.5" x14ac:dyDescent="0.45">
      <c r="B48" s="10" t="s">
        <v>1452</v>
      </c>
      <c r="C48" s="11" t="s">
        <v>415</v>
      </c>
      <c r="D48" s="11" t="str">
        <f t="shared" si="0"/>
        <v>Goal 3</v>
      </c>
      <c r="E48" s="11" t="s">
        <v>1453</v>
      </c>
      <c r="F48" s="11" t="s">
        <v>856</v>
      </c>
      <c r="G48" s="11" t="s">
        <v>814</v>
      </c>
      <c r="H48" s="11" t="s">
        <v>9</v>
      </c>
    </row>
    <row r="49" spans="2:8" ht="42.75" x14ac:dyDescent="0.45">
      <c r="B49" s="8" t="s">
        <v>1454</v>
      </c>
      <c r="C49" s="9" t="s">
        <v>686</v>
      </c>
      <c r="D49" s="9" t="str">
        <f t="shared" si="0"/>
        <v>Goal 3</v>
      </c>
      <c r="E49" s="9" t="s">
        <v>1455</v>
      </c>
      <c r="F49" s="9" t="s">
        <v>856</v>
      </c>
      <c r="G49" s="9" t="s">
        <v>814</v>
      </c>
      <c r="H49" s="9" t="s">
        <v>9</v>
      </c>
    </row>
    <row r="50" spans="2:8" ht="57" x14ac:dyDescent="0.45">
      <c r="B50" s="10" t="s">
        <v>1456</v>
      </c>
      <c r="C50" s="11" t="s">
        <v>417</v>
      </c>
      <c r="D50" s="11" t="str">
        <f t="shared" si="0"/>
        <v>Goal 3</v>
      </c>
      <c r="E50" s="11" t="s">
        <v>1457</v>
      </c>
      <c r="F50" s="11" t="s">
        <v>915</v>
      </c>
      <c r="G50" s="11" t="s">
        <v>68</v>
      </c>
      <c r="H50" s="11" t="s">
        <v>9</v>
      </c>
    </row>
    <row r="51" spans="2:8" ht="57" x14ac:dyDescent="0.45">
      <c r="B51" s="8" t="s">
        <v>1458</v>
      </c>
      <c r="C51" s="9" t="s">
        <v>422</v>
      </c>
      <c r="D51" s="9" t="str">
        <f t="shared" si="0"/>
        <v>Goal 3</v>
      </c>
      <c r="E51" s="9" t="s">
        <v>1459</v>
      </c>
      <c r="F51" s="9" t="s">
        <v>917</v>
      </c>
      <c r="G51" s="9" t="s">
        <v>68</v>
      </c>
      <c r="H51" s="9" t="s">
        <v>9</v>
      </c>
    </row>
    <row r="52" spans="2:8" ht="57" x14ac:dyDescent="0.45">
      <c r="B52" s="10" t="s">
        <v>1460</v>
      </c>
      <c r="C52" s="11" t="s">
        <v>425</v>
      </c>
      <c r="D52" s="11" t="str">
        <f t="shared" si="0"/>
        <v>Goal 3</v>
      </c>
      <c r="E52" s="11" t="s">
        <v>1461</v>
      </c>
      <c r="F52" s="11" t="s">
        <v>818</v>
      </c>
      <c r="G52" s="11" t="s">
        <v>68</v>
      </c>
      <c r="H52" s="11" t="s">
        <v>9</v>
      </c>
    </row>
    <row r="53" spans="2:8" ht="71.25" x14ac:dyDescent="0.45">
      <c r="B53" s="8" t="s">
        <v>1462</v>
      </c>
      <c r="C53" s="9" t="s">
        <v>427</v>
      </c>
      <c r="D53" s="9" t="str">
        <f t="shared" si="0"/>
        <v>Goal 3</v>
      </c>
      <c r="E53" s="9" t="s">
        <v>1463</v>
      </c>
      <c r="F53" s="9" t="s">
        <v>856</v>
      </c>
      <c r="G53" s="9" t="s">
        <v>68</v>
      </c>
      <c r="H53" s="9" t="s">
        <v>17</v>
      </c>
    </row>
    <row r="54" spans="2:8" ht="42.75" x14ac:dyDescent="0.45">
      <c r="B54" s="10" t="s">
        <v>1464</v>
      </c>
      <c r="C54" s="11" t="s">
        <v>430</v>
      </c>
      <c r="D54" s="11" t="str">
        <f t="shared" si="0"/>
        <v>Goal 3</v>
      </c>
      <c r="E54" s="11" t="s">
        <v>1465</v>
      </c>
      <c r="F54" s="11" t="s">
        <v>856</v>
      </c>
      <c r="G54" s="11" t="s">
        <v>68</v>
      </c>
      <c r="H54" s="11" t="s">
        <v>9</v>
      </c>
    </row>
    <row r="55" spans="2:8" ht="57" x14ac:dyDescent="0.45">
      <c r="B55" s="8" t="s">
        <v>1466</v>
      </c>
      <c r="C55" s="9" t="s">
        <v>689</v>
      </c>
      <c r="D55" s="9" t="str">
        <f t="shared" si="0"/>
        <v>Goal 3</v>
      </c>
      <c r="E55" s="9" t="s">
        <v>1467</v>
      </c>
      <c r="F55" s="9" t="s">
        <v>856</v>
      </c>
      <c r="G55" s="9" t="s">
        <v>68</v>
      </c>
      <c r="H55" s="9" t="s">
        <v>9</v>
      </c>
    </row>
    <row r="56" spans="2:8" ht="57" x14ac:dyDescent="0.45">
      <c r="B56" s="10" t="s">
        <v>1468</v>
      </c>
      <c r="C56" s="11" t="s">
        <v>924</v>
      </c>
      <c r="D56" s="11" t="str">
        <f t="shared" si="0"/>
        <v>Goal 3</v>
      </c>
      <c r="E56" s="11" t="s">
        <v>1469</v>
      </c>
      <c r="F56" s="11" t="s">
        <v>82</v>
      </c>
      <c r="G56" s="11" t="s">
        <v>68</v>
      </c>
      <c r="H56" s="11" t="s">
        <v>17</v>
      </c>
    </row>
    <row r="57" spans="2:8" ht="99.75" x14ac:dyDescent="0.45">
      <c r="B57" s="8" t="s">
        <v>1470</v>
      </c>
      <c r="C57" s="9" t="s">
        <v>432</v>
      </c>
      <c r="D57" s="9" t="str">
        <f t="shared" si="0"/>
        <v>Goal 4</v>
      </c>
      <c r="E57" s="9" t="s">
        <v>1471</v>
      </c>
      <c r="F57" s="9" t="s">
        <v>928</v>
      </c>
      <c r="G57" s="9" t="s">
        <v>818</v>
      </c>
      <c r="H57" s="9" t="s">
        <v>9</v>
      </c>
    </row>
    <row r="58" spans="2:8" ht="42.75" x14ac:dyDescent="0.45">
      <c r="B58" s="10" t="s">
        <v>1472</v>
      </c>
      <c r="C58" s="11" t="s">
        <v>930</v>
      </c>
      <c r="D58" s="11" t="str">
        <f t="shared" si="0"/>
        <v>Goal 4</v>
      </c>
      <c r="E58" s="11" t="s">
        <v>931</v>
      </c>
      <c r="F58" s="11" t="s">
        <v>192</v>
      </c>
      <c r="G58" s="11" t="s">
        <v>68</v>
      </c>
      <c r="H58" s="11" t="s">
        <v>817</v>
      </c>
    </row>
    <row r="59" spans="2:8" ht="71.25" x14ac:dyDescent="0.45">
      <c r="B59" s="8" t="s">
        <v>1473</v>
      </c>
      <c r="C59" s="9" t="s">
        <v>436</v>
      </c>
      <c r="D59" s="9" t="str">
        <f t="shared" si="0"/>
        <v>Goal 4</v>
      </c>
      <c r="E59" s="9" t="s">
        <v>1474</v>
      </c>
      <c r="F59" s="9" t="s">
        <v>792</v>
      </c>
      <c r="G59" s="9" t="s">
        <v>935</v>
      </c>
      <c r="H59" s="9" t="s">
        <v>17</v>
      </c>
    </row>
    <row r="60" spans="2:8" ht="57" x14ac:dyDescent="0.45">
      <c r="B60" s="10" t="s">
        <v>1475</v>
      </c>
      <c r="C60" s="11" t="s">
        <v>439</v>
      </c>
      <c r="D60" s="11" t="str">
        <f t="shared" si="0"/>
        <v>Goal 4</v>
      </c>
      <c r="E60" s="11" t="s">
        <v>1476</v>
      </c>
      <c r="F60" s="11" t="s">
        <v>928</v>
      </c>
      <c r="G60" s="11" t="s">
        <v>938</v>
      </c>
      <c r="H60" s="11" t="s">
        <v>9</v>
      </c>
    </row>
    <row r="61" spans="2:8" ht="71.25" x14ac:dyDescent="0.45">
      <c r="B61" s="8" t="s">
        <v>1477</v>
      </c>
      <c r="C61" s="9" t="s">
        <v>443</v>
      </c>
      <c r="D61" s="9" t="str">
        <f t="shared" si="0"/>
        <v>Goal 4</v>
      </c>
      <c r="E61" s="9" t="s">
        <v>1478</v>
      </c>
      <c r="F61" s="9" t="s">
        <v>928</v>
      </c>
      <c r="G61" s="9" t="s">
        <v>941</v>
      </c>
      <c r="H61" s="9" t="s">
        <v>17</v>
      </c>
    </row>
    <row r="62" spans="2:8" ht="57" x14ac:dyDescent="0.45">
      <c r="B62" s="10" t="s">
        <v>1479</v>
      </c>
      <c r="C62" s="11" t="s">
        <v>446</v>
      </c>
      <c r="D62" s="11" t="str">
        <f t="shared" si="0"/>
        <v>Goal 4</v>
      </c>
      <c r="E62" s="11" t="s">
        <v>1480</v>
      </c>
      <c r="F62" s="11" t="s">
        <v>944</v>
      </c>
      <c r="G62" s="11" t="s">
        <v>818</v>
      </c>
      <c r="H62" s="11" t="s">
        <v>17</v>
      </c>
    </row>
    <row r="63" spans="2:8" ht="114" x14ac:dyDescent="0.45">
      <c r="B63" s="8" t="s">
        <v>1481</v>
      </c>
      <c r="C63" s="9" t="s">
        <v>450</v>
      </c>
      <c r="D63" s="9" t="str">
        <f t="shared" si="0"/>
        <v>Goal 4</v>
      </c>
      <c r="E63" s="9" t="s">
        <v>1482</v>
      </c>
      <c r="F63" s="9" t="s">
        <v>928</v>
      </c>
      <c r="G63" s="9" t="s">
        <v>818</v>
      </c>
      <c r="H63" s="9" t="s">
        <v>697</v>
      </c>
    </row>
    <row r="64" spans="2:8" ht="85.5" x14ac:dyDescent="0.45">
      <c r="B64" s="10" t="s">
        <v>1483</v>
      </c>
      <c r="C64" s="11" t="s">
        <v>453</v>
      </c>
      <c r="D64" s="11" t="str">
        <f t="shared" si="0"/>
        <v>Goal 4</v>
      </c>
      <c r="E64" s="11" t="s">
        <v>1484</v>
      </c>
      <c r="F64" s="11" t="s">
        <v>928</v>
      </c>
      <c r="G64" s="11" t="s">
        <v>952</v>
      </c>
      <c r="H64" s="11" t="s">
        <v>17</v>
      </c>
    </row>
    <row r="65" spans="2:8" ht="99.75" x14ac:dyDescent="0.45">
      <c r="B65" s="8" t="s">
        <v>1485</v>
      </c>
      <c r="C65" s="9" t="s">
        <v>456</v>
      </c>
      <c r="D65" s="9" t="str">
        <f t="shared" si="0"/>
        <v>Goal 4</v>
      </c>
      <c r="E65" s="9" t="s">
        <v>1486</v>
      </c>
      <c r="F65" s="9" t="s">
        <v>928</v>
      </c>
      <c r="G65" s="9" t="s">
        <v>955</v>
      </c>
      <c r="H65" s="9" t="s">
        <v>17</v>
      </c>
    </row>
    <row r="66" spans="2:8" ht="57" x14ac:dyDescent="0.45">
      <c r="B66" s="10" t="s">
        <v>1487</v>
      </c>
      <c r="C66" s="11" t="s">
        <v>459</v>
      </c>
      <c r="D66" s="11" t="str">
        <f t="shared" si="0"/>
        <v>Goal 4</v>
      </c>
      <c r="E66" s="11" t="s">
        <v>1488</v>
      </c>
      <c r="F66" s="11" t="s">
        <v>928</v>
      </c>
      <c r="G66" s="11" t="s">
        <v>958</v>
      </c>
      <c r="H66" s="11" t="s">
        <v>17</v>
      </c>
    </row>
    <row r="67" spans="2:8" ht="57" x14ac:dyDescent="0.45">
      <c r="B67" s="8" t="s">
        <v>1489</v>
      </c>
      <c r="C67" s="9" t="s">
        <v>463</v>
      </c>
      <c r="D67" s="9" t="str">
        <f t="shared" ref="D67:D130" si="1">"Goal "&amp;VALUE(LEFT(C67,FIND(".",C67,1)-1))</f>
        <v>Goal 4</v>
      </c>
      <c r="E67" s="9" t="s">
        <v>1490</v>
      </c>
      <c r="F67" s="9" t="s">
        <v>818</v>
      </c>
      <c r="G67" s="9" t="s">
        <v>928</v>
      </c>
      <c r="H67" s="9" t="s">
        <v>9</v>
      </c>
    </row>
    <row r="68" spans="2:8" ht="57" x14ac:dyDescent="0.45">
      <c r="B68" s="10" t="s">
        <v>1491</v>
      </c>
      <c r="C68" s="11" t="s">
        <v>465</v>
      </c>
      <c r="D68" s="11" t="str">
        <f t="shared" si="1"/>
        <v>Goal 4</v>
      </c>
      <c r="E68" s="11" t="s">
        <v>1492</v>
      </c>
      <c r="F68" s="11" t="s">
        <v>928</v>
      </c>
      <c r="G68" s="11" t="s">
        <v>818</v>
      </c>
      <c r="H68" s="11" t="s">
        <v>17</v>
      </c>
    </row>
    <row r="69" spans="2:8" ht="71.25" x14ac:dyDescent="0.45">
      <c r="B69" s="8" t="s">
        <v>1493</v>
      </c>
      <c r="C69" s="9" t="s">
        <v>467</v>
      </c>
      <c r="D69" s="9" t="str">
        <f t="shared" si="1"/>
        <v>Goal 5</v>
      </c>
      <c r="E69" s="9" t="s">
        <v>1494</v>
      </c>
      <c r="F69" s="9" t="s">
        <v>965</v>
      </c>
      <c r="G69" s="9" t="s">
        <v>966</v>
      </c>
      <c r="H69" s="9" t="s">
        <v>17</v>
      </c>
    </row>
    <row r="70" spans="2:8" ht="114" x14ac:dyDescent="0.45">
      <c r="B70" s="10" t="s">
        <v>1495</v>
      </c>
      <c r="C70" s="11" t="s">
        <v>471</v>
      </c>
      <c r="D70" s="11" t="str">
        <f t="shared" si="1"/>
        <v>Goal 5</v>
      </c>
      <c r="E70" s="11" t="s">
        <v>1496</v>
      </c>
      <c r="F70" s="11" t="s">
        <v>973</v>
      </c>
      <c r="G70" s="11" t="s">
        <v>974</v>
      </c>
      <c r="H70" s="11" t="s">
        <v>17</v>
      </c>
    </row>
    <row r="71" spans="2:8" ht="99.75" x14ac:dyDescent="0.45">
      <c r="B71" s="8" t="s">
        <v>1497</v>
      </c>
      <c r="C71" s="9" t="s">
        <v>706</v>
      </c>
      <c r="D71" s="9" t="str">
        <f t="shared" si="1"/>
        <v>Goal 5</v>
      </c>
      <c r="E71" s="9" t="s">
        <v>1498</v>
      </c>
      <c r="F71" s="9" t="s">
        <v>973</v>
      </c>
      <c r="G71" s="9" t="s">
        <v>974</v>
      </c>
      <c r="H71" s="9" t="s">
        <v>17</v>
      </c>
    </row>
    <row r="72" spans="2:8" ht="71.25" x14ac:dyDescent="0.45">
      <c r="B72" s="10" t="s">
        <v>1499</v>
      </c>
      <c r="C72" s="11" t="s">
        <v>477</v>
      </c>
      <c r="D72" s="11" t="str">
        <f t="shared" si="1"/>
        <v>Goal 5</v>
      </c>
      <c r="E72" s="11" t="s">
        <v>1500</v>
      </c>
      <c r="F72" s="11" t="s">
        <v>792</v>
      </c>
      <c r="G72" s="11" t="s">
        <v>979</v>
      </c>
      <c r="H72" s="11" t="s">
        <v>9</v>
      </c>
    </row>
    <row r="73" spans="2:8" ht="71.25" x14ac:dyDescent="0.45">
      <c r="B73" s="8" t="s">
        <v>1501</v>
      </c>
      <c r="C73" s="9" t="s">
        <v>481</v>
      </c>
      <c r="D73" s="9" t="str">
        <f t="shared" si="1"/>
        <v>Goal 5</v>
      </c>
      <c r="E73" s="9" t="s">
        <v>1502</v>
      </c>
      <c r="F73" s="9" t="s">
        <v>792</v>
      </c>
      <c r="G73" s="9" t="s">
        <v>894</v>
      </c>
      <c r="H73" s="9" t="s">
        <v>9</v>
      </c>
    </row>
    <row r="74" spans="2:8" ht="57" x14ac:dyDescent="0.45">
      <c r="B74" s="10" t="s">
        <v>1503</v>
      </c>
      <c r="C74" s="11" t="s">
        <v>486</v>
      </c>
      <c r="D74" s="11" t="str">
        <f t="shared" si="1"/>
        <v>Goal 5</v>
      </c>
      <c r="E74" s="11" t="s">
        <v>1504</v>
      </c>
      <c r="F74" s="11" t="s">
        <v>985</v>
      </c>
      <c r="G74" s="11" t="s">
        <v>68</v>
      </c>
      <c r="H74" s="11" t="s">
        <v>17</v>
      </c>
    </row>
    <row r="75" spans="2:8" ht="57" x14ac:dyDescent="0.45">
      <c r="B75" s="8" t="s">
        <v>1505</v>
      </c>
      <c r="C75" s="9" t="s">
        <v>489</v>
      </c>
      <c r="D75" s="9" t="str">
        <f t="shared" si="1"/>
        <v>Goal 5</v>
      </c>
      <c r="E75" s="9" t="s">
        <v>1506</v>
      </c>
      <c r="F75" s="9" t="s">
        <v>988</v>
      </c>
      <c r="G75" s="9" t="s">
        <v>780</v>
      </c>
      <c r="H75" s="9" t="s">
        <v>9</v>
      </c>
    </row>
    <row r="76" spans="2:8" ht="42.75" x14ac:dyDescent="0.45">
      <c r="B76" s="10" t="s">
        <v>1507</v>
      </c>
      <c r="C76" s="11" t="s">
        <v>494</v>
      </c>
      <c r="D76" s="11" t="str">
        <f t="shared" si="1"/>
        <v>Goal 5</v>
      </c>
      <c r="E76" s="11" t="s">
        <v>1508</v>
      </c>
      <c r="F76" s="11" t="s">
        <v>781</v>
      </c>
      <c r="G76" s="11" t="s">
        <v>68</v>
      </c>
      <c r="H76" s="11" t="s">
        <v>9</v>
      </c>
    </row>
    <row r="77" spans="2:8" ht="85.5" x14ac:dyDescent="0.45">
      <c r="B77" s="8" t="s">
        <v>1509</v>
      </c>
      <c r="C77" s="9" t="s">
        <v>496</v>
      </c>
      <c r="D77" s="9" t="str">
        <f t="shared" si="1"/>
        <v>Goal 5</v>
      </c>
      <c r="E77" s="9" t="s">
        <v>1510</v>
      </c>
      <c r="F77" s="9" t="s">
        <v>860</v>
      </c>
      <c r="G77" s="9" t="s">
        <v>997</v>
      </c>
      <c r="H77" s="9" t="s">
        <v>17</v>
      </c>
    </row>
    <row r="78" spans="2:8" ht="99.75" x14ac:dyDescent="0.45">
      <c r="B78" s="10" t="s">
        <v>1511</v>
      </c>
      <c r="C78" s="11" t="s">
        <v>715</v>
      </c>
      <c r="D78" s="11" t="str">
        <f t="shared" si="1"/>
        <v>Goal 5</v>
      </c>
      <c r="E78" s="11" t="s">
        <v>1512</v>
      </c>
      <c r="F78" s="11" t="s">
        <v>860</v>
      </c>
      <c r="G78" s="11" t="s">
        <v>1000</v>
      </c>
      <c r="H78" s="11" t="s">
        <v>17</v>
      </c>
    </row>
    <row r="79" spans="2:8" ht="99.75" x14ac:dyDescent="0.45">
      <c r="B79" s="8" t="s">
        <v>1513</v>
      </c>
      <c r="C79" s="9" t="s">
        <v>718</v>
      </c>
      <c r="D79" s="9" t="str">
        <f t="shared" si="1"/>
        <v>Goal 5</v>
      </c>
      <c r="E79" s="9" t="s">
        <v>1514</v>
      </c>
      <c r="F79" s="9" t="s">
        <v>828</v>
      </c>
      <c r="G79" s="9" t="s">
        <v>1002</v>
      </c>
      <c r="H79" s="9" t="s">
        <v>17</v>
      </c>
    </row>
    <row r="80" spans="2:8" ht="71.25" x14ac:dyDescent="0.45">
      <c r="B80" s="10" t="s">
        <v>1515</v>
      </c>
      <c r="C80" s="11" t="s">
        <v>721</v>
      </c>
      <c r="D80" s="11" t="str">
        <f t="shared" si="1"/>
        <v>Goal 5</v>
      </c>
      <c r="E80" s="11" t="s">
        <v>1516</v>
      </c>
      <c r="F80" s="11" t="s">
        <v>828</v>
      </c>
      <c r="G80" s="11" t="s">
        <v>1005</v>
      </c>
      <c r="H80" s="11" t="s">
        <v>17</v>
      </c>
    </row>
    <row r="81" spans="2:8" ht="42.75" x14ac:dyDescent="0.45">
      <c r="B81" s="8" t="s">
        <v>1517</v>
      </c>
      <c r="C81" s="9" t="s">
        <v>499</v>
      </c>
      <c r="D81" s="9" t="str">
        <f t="shared" si="1"/>
        <v>Goal 5</v>
      </c>
      <c r="E81" s="9" t="s">
        <v>1518</v>
      </c>
      <c r="F81" s="9" t="s">
        <v>1008</v>
      </c>
      <c r="G81" s="9" t="s">
        <v>68</v>
      </c>
      <c r="H81" s="9" t="s">
        <v>17</v>
      </c>
    </row>
    <row r="82" spans="2:8" ht="71.25" x14ac:dyDescent="0.45">
      <c r="B82" s="10" t="s">
        <v>1519</v>
      </c>
      <c r="C82" s="11" t="s">
        <v>501</v>
      </c>
      <c r="D82" s="11" t="str">
        <f t="shared" si="1"/>
        <v>Goal 5</v>
      </c>
      <c r="E82" s="11" t="s">
        <v>1520</v>
      </c>
      <c r="F82" s="11" t="s">
        <v>1011</v>
      </c>
      <c r="G82" s="11" t="s">
        <v>68</v>
      </c>
      <c r="H82" s="11" t="s">
        <v>17</v>
      </c>
    </row>
    <row r="83" spans="2:8" ht="42.75" x14ac:dyDescent="0.45">
      <c r="B83" s="8" t="s">
        <v>1521</v>
      </c>
      <c r="C83" s="9" t="s">
        <v>505</v>
      </c>
      <c r="D83" s="9" t="str">
        <f t="shared" si="1"/>
        <v>Goal 6</v>
      </c>
      <c r="E83" s="9" t="s">
        <v>1522</v>
      </c>
      <c r="F83" s="9" t="s">
        <v>917</v>
      </c>
      <c r="G83" s="9" t="s">
        <v>1017</v>
      </c>
      <c r="H83" s="9" t="s">
        <v>17</v>
      </c>
    </row>
    <row r="84" spans="2:8" ht="71.25" x14ac:dyDescent="0.45">
      <c r="B84" s="10" t="s">
        <v>1523</v>
      </c>
      <c r="C84" s="11" t="s">
        <v>512</v>
      </c>
      <c r="D84" s="11" t="str">
        <f t="shared" si="1"/>
        <v>Goal 6</v>
      </c>
      <c r="E84" s="11" t="s">
        <v>1524</v>
      </c>
      <c r="F84" s="11" t="s">
        <v>917</v>
      </c>
      <c r="G84" s="11" t="s">
        <v>814</v>
      </c>
      <c r="H84" s="11" t="s">
        <v>17</v>
      </c>
    </row>
    <row r="85" spans="2:8" ht="57" x14ac:dyDescent="0.45">
      <c r="B85" s="8" t="s">
        <v>1525</v>
      </c>
      <c r="C85" s="9" t="s">
        <v>514</v>
      </c>
      <c r="D85" s="9" t="str">
        <f t="shared" si="1"/>
        <v>Goal 6</v>
      </c>
      <c r="E85" s="9" t="s">
        <v>1526</v>
      </c>
      <c r="F85" s="9" t="s">
        <v>1023</v>
      </c>
      <c r="G85" s="9" t="s">
        <v>1024</v>
      </c>
      <c r="H85" s="9" t="s">
        <v>17</v>
      </c>
    </row>
    <row r="86" spans="2:8" ht="42.75" x14ac:dyDescent="0.45">
      <c r="B86" s="10" t="s">
        <v>1527</v>
      </c>
      <c r="C86" s="11" t="s">
        <v>521</v>
      </c>
      <c r="D86" s="11" t="str">
        <f t="shared" si="1"/>
        <v>Goal 6</v>
      </c>
      <c r="E86" s="11" t="s">
        <v>1528</v>
      </c>
      <c r="F86" s="11" t="s">
        <v>814</v>
      </c>
      <c r="G86" s="11" t="s">
        <v>1029</v>
      </c>
      <c r="H86" s="11" t="s">
        <v>17</v>
      </c>
    </row>
    <row r="87" spans="2:8" ht="85.5" x14ac:dyDescent="0.45">
      <c r="B87" s="8" t="s">
        <v>1529</v>
      </c>
      <c r="C87" s="9" t="s">
        <v>524</v>
      </c>
      <c r="D87" s="9" t="str">
        <f t="shared" si="1"/>
        <v>Goal 6</v>
      </c>
      <c r="E87" s="9" t="s">
        <v>1530</v>
      </c>
      <c r="F87" s="9" t="s">
        <v>828</v>
      </c>
      <c r="G87" s="9" t="s">
        <v>1032</v>
      </c>
      <c r="H87" s="9" t="s">
        <v>9</v>
      </c>
    </row>
    <row r="88" spans="2:8" ht="85.5" x14ac:dyDescent="0.45">
      <c r="B88" s="10" t="s">
        <v>1531</v>
      </c>
      <c r="C88" s="11" t="s">
        <v>528</v>
      </c>
      <c r="D88" s="11" t="str">
        <f t="shared" si="1"/>
        <v>Goal 6</v>
      </c>
      <c r="E88" s="11" t="s">
        <v>1532</v>
      </c>
      <c r="F88" s="11" t="s">
        <v>828</v>
      </c>
      <c r="G88" s="11" t="s">
        <v>1032</v>
      </c>
      <c r="H88" s="11" t="s">
        <v>9</v>
      </c>
    </row>
    <row r="89" spans="2:8" ht="57" x14ac:dyDescent="0.45">
      <c r="B89" s="8" t="s">
        <v>1533</v>
      </c>
      <c r="C89" s="9" t="s">
        <v>530</v>
      </c>
      <c r="D89" s="9" t="str">
        <f t="shared" si="1"/>
        <v>Goal 6</v>
      </c>
      <c r="E89" s="9" t="s">
        <v>1034</v>
      </c>
      <c r="F89" s="9" t="s">
        <v>814</v>
      </c>
      <c r="G89" s="9" t="s">
        <v>1035</v>
      </c>
      <c r="H89" s="9" t="s">
        <v>9</v>
      </c>
    </row>
    <row r="90" spans="2:8" ht="57" x14ac:dyDescent="0.45">
      <c r="B90" s="10" t="s">
        <v>1534</v>
      </c>
      <c r="C90" s="11" t="s">
        <v>533</v>
      </c>
      <c r="D90" s="11" t="str">
        <f t="shared" si="1"/>
        <v>Goal 6</v>
      </c>
      <c r="E90" s="11" t="s">
        <v>1535</v>
      </c>
      <c r="F90" s="11" t="s">
        <v>1037</v>
      </c>
      <c r="G90" s="11" t="s">
        <v>68</v>
      </c>
      <c r="H90" s="11" t="s">
        <v>9</v>
      </c>
    </row>
    <row r="91" spans="2:8" ht="42.75" x14ac:dyDescent="0.45">
      <c r="B91" s="8" t="s">
        <v>1536</v>
      </c>
      <c r="C91" s="9" t="s">
        <v>536</v>
      </c>
      <c r="D91" s="9" t="str">
        <f t="shared" si="1"/>
        <v>Goal 6</v>
      </c>
      <c r="E91" s="9" t="s">
        <v>1537</v>
      </c>
      <c r="F91" s="9" t="s">
        <v>1040</v>
      </c>
      <c r="G91" s="9" t="s">
        <v>1041</v>
      </c>
      <c r="H91" s="9" t="s">
        <v>9</v>
      </c>
    </row>
    <row r="92" spans="2:8" ht="71.25" x14ac:dyDescent="0.45">
      <c r="B92" s="10" t="s">
        <v>1538</v>
      </c>
      <c r="C92" s="11" t="s">
        <v>541</v>
      </c>
      <c r="D92" s="11" t="str">
        <f t="shared" si="1"/>
        <v>Goal 6</v>
      </c>
      <c r="E92" s="11" t="s">
        <v>1539</v>
      </c>
      <c r="F92" s="11" t="s">
        <v>1043</v>
      </c>
      <c r="G92" s="11" t="s">
        <v>1044</v>
      </c>
      <c r="H92" s="11" t="s">
        <v>9</v>
      </c>
    </row>
    <row r="93" spans="2:8" ht="85.5" x14ac:dyDescent="0.45">
      <c r="B93" s="8" t="s">
        <v>1540</v>
      </c>
      <c r="C93" s="9" t="s">
        <v>545</v>
      </c>
      <c r="D93" s="9" t="str">
        <f t="shared" si="1"/>
        <v>Goal 6</v>
      </c>
      <c r="E93" s="9" t="s">
        <v>1541</v>
      </c>
      <c r="F93" s="9" t="s">
        <v>1043</v>
      </c>
      <c r="G93" s="9" t="s">
        <v>814</v>
      </c>
      <c r="H93" s="9" t="s">
        <v>9</v>
      </c>
    </row>
    <row r="94" spans="2:8" ht="42.75" x14ac:dyDescent="0.45">
      <c r="B94" s="10" t="s">
        <v>1542</v>
      </c>
      <c r="C94" s="11" t="s">
        <v>548</v>
      </c>
      <c r="D94" s="11" t="str">
        <f t="shared" si="1"/>
        <v>Goal 7</v>
      </c>
      <c r="E94" s="11" t="s">
        <v>1543</v>
      </c>
      <c r="F94" s="11" t="s">
        <v>780</v>
      </c>
      <c r="G94" s="11" t="s">
        <v>1048</v>
      </c>
      <c r="H94" s="11" t="s">
        <v>9</v>
      </c>
    </row>
    <row r="95" spans="2:8" ht="57" x14ac:dyDescent="0.45">
      <c r="B95" s="8" t="s">
        <v>1544</v>
      </c>
      <c r="C95" s="9" t="s">
        <v>552</v>
      </c>
      <c r="D95" s="9" t="str">
        <f t="shared" si="1"/>
        <v>Goal 7</v>
      </c>
      <c r="E95" s="9" t="s">
        <v>1545</v>
      </c>
      <c r="F95" s="9" t="s">
        <v>856</v>
      </c>
      <c r="G95" s="9" t="s">
        <v>1051</v>
      </c>
      <c r="H95" s="9" t="s">
        <v>9</v>
      </c>
    </row>
    <row r="96" spans="2:8" ht="57" x14ac:dyDescent="0.45">
      <c r="B96" s="10" t="s">
        <v>1546</v>
      </c>
      <c r="C96" s="11" t="s">
        <v>555</v>
      </c>
      <c r="D96" s="11" t="str">
        <f t="shared" si="1"/>
        <v>Goal 7</v>
      </c>
      <c r="E96" s="11" t="s">
        <v>1547</v>
      </c>
      <c r="F96" s="11" t="s">
        <v>1056</v>
      </c>
      <c r="G96" s="11" t="s">
        <v>1057</v>
      </c>
      <c r="H96" s="11" t="s">
        <v>9</v>
      </c>
    </row>
    <row r="97" spans="2:8" ht="42.75" x14ac:dyDescent="0.45">
      <c r="B97" s="8" t="s">
        <v>1548</v>
      </c>
      <c r="C97" s="9" t="s">
        <v>559</v>
      </c>
      <c r="D97" s="9" t="str">
        <f t="shared" si="1"/>
        <v>Goal 7</v>
      </c>
      <c r="E97" s="9" t="s">
        <v>1549</v>
      </c>
      <c r="F97" s="9" t="s">
        <v>1062</v>
      </c>
      <c r="G97" s="9" t="s">
        <v>1057</v>
      </c>
      <c r="H97" s="9" t="s">
        <v>9</v>
      </c>
    </row>
    <row r="98" spans="2:8" ht="85.5" x14ac:dyDescent="0.45">
      <c r="B98" s="10" t="s">
        <v>1550</v>
      </c>
      <c r="C98" s="11" t="s">
        <v>562</v>
      </c>
      <c r="D98" s="11" t="str">
        <f t="shared" si="1"/>
        <v>Goal 7</v>
      </c>
      <c r="E98" s="11" t="s">
        <v>1551</v>
      </c>
      <c r="F98" s="11" t="s">
        <v>1064</v>
      </c>
      <c r="G98" s="11" t="s">
        <v>1065</v>
      </c>
      <c r="H98" s="11" t="s">
        <v>9</v>
      </c>
    </row>
    <row r="99" spans="2:8" ht="57" x14ac:dyDescent="0.45">
      <c r="B99" s="8" t="s">
        <v>1552</v>
      </c>
      <c r="C99" s="9" t="s">
        <v>744</v>
      </c>
      <c r="D99" s="9" t="str">
        <f t="shared" si="1"/>
        <v>Goal 7</v>
      </c>
      <c r="E99" s="9" t="s">
        <v>1553</v>
      </c>
      <c r="F99" s="9" t="s">
        <v>1069</v>
      </c>
      <c r="G99" s="9" t="s">
        <v>68</v>
      </c>
      <c r="H99" s="9" t="s">
        <v>817</v>
      </c>
    </row>
    <row r="100" spans="2:8" ht="42.75" x14ac:dyDescent="0.45">
      <c r="B100" s="10" t="s">
        <v>1554</v>
      </c>
      <c r="C100" s="11" t="s">
        <v>567</v>
      </c>
      <c r="D100" s="11" t="str">
        <f t="shared" si="1"/>
        <v>Goal 8</v>
      </c>
      <c r="E100" s="11" t="s">
        <v>1555</v>
      </c>
      <c r="F100" s="11" t="s">
        <v>1072</v>
      </c>
      <c r="G100" s="11" t="s">
        <v>780</v>
      </c>
      <c r="H100" s="11" t="s">
        <v>9</v>
      </c>
    </row>
    <row r="101" spans="2:8" ht="42.75" x14ac:dyDescent="0.45">
      <c r="B101" s="8" t="s">
        <v>1556</v>
      </c>
      <c r="C101" s="9" t="s">
        <v>573</v>
      </c>
      <c r="D101" s="9" t="str">
        <f t="shared" si="1"/>
        <v>Goal 8</v>
      </c>
      <c r="E101" s="9" t="s">
        <v>1557</v>
      </c>
      <c r="F101" s="9" t="s">
        <v>781</v>
      </c>
      <c r="G101" s="9" t="s">
        <v>1075</v>
      </c>
      <c r="H101" s="9" t="s">
        <v>9</v>
      </c>
    </row>
    <row r="102" spans="2:8" ht="57" x14ac:dyDescent="0.45">
      <c r="B102" s="10" t="s">
        <v>1558</v>
      </c>
      <c r="C102" s="11" t="s">
        <v>576</v>
      </c>
      <c r="D102" s="11" t="str">
        <f t="shared" si="1"/>
        <v>Goal 8</v>
      </c>
      <c r="E102" s="11" t="s">
        <v>1559</v>
      </c>
      <c r="F102" s="11" t="s">
        <v>781</v>
      </c>
      <c r="G102" s="11" t="s">
        <v>68</v>
      </c>
      <c r="H102" s="11" t="s">
        <v>17</v>
      </c>
    </row>
    <row r="103" spans="2:8" ht="57" x14ac:dyDescent="0.45">
      <c r="B103" s="8" t="s">
        <v>1560</v>
      </c>
      <c r="C103" s="9" t="s">
        <v>578</v>
      </c>
      <c r="D103" s="9" t="str">
        <f t="shared" si="1"/>
        <v>Goal 8</v>
      </c>
      <c r="E103" s="9" t="s">
        <v>1561</v>
      </c>
      <c r="F103" s="9" t="s">
        <v>814</v>
      </c>
      <c r="G103" s="9" t="s">
        <v>818</v>
      </c>
      <c r="H103" s="9" t="s">
        <v>17</v>
      </c>
    </row>
    <row r="104" spans="2:8" ht="71.25" x14ac:dyDescent="0.45">
      <c r="B104" s="10" t="s">
        <v>1562</v>
      </c>
      <c r="C104" s="11" t="s">
        <v>580</v>
      </c>
      <c r="D104" s="11" t="str">
        <f t="shared" si="1"/>
        <v>Goal 8</v>
      </c>
      <c r="E104" s="11" t="s">
        <v>1563</v>
      </c>
      <c r="F104" s="11" t="s">
        <v>814</v>
      </c>
      <c r="G104" s="11" t="s">
        <v>818</v>
      </c>
      <c r="H104" s="11" t="s">
        <v>9</v>
      </c>
    </row>
    <row r="105" spans="2:8" ht="57" x14ac:dyDescent="0.45">
      <c r="B105" s="8" t="s">
        <v>1564</v>
      </c>
      <c r="C105" s="9" t="s">
        <v>584</v>
      </c>
      <c r="D105" s="9" t="str">
        <f t="shared" si="1"/>
        <v>Goal 8</v>
      </c>
      <c r="E105" s="9" t="s">
        <v>1565</v>
      </c>
      <c r="F105" s="9" t="s">
        <v>781</v>
      </c>
      <c r="G105" s="9" t="s">
        <v>68</v>
      </c>
      <c r="H105" s="9" t="s">
        <v>17</v>
      </c>
    </row>
    <row r="106" spans="2:8" ht="42.75" x14ac:dyDescent="0.45">
      <c r="B106" s="10" t="s">
        <v>1566</v>
      </c>
      <c r="C106" s="11" t="s">
        <v>587</v>
      </c>
      <c r="D106" s="11" t="str">
        <f t="shared" si="1"/>
        <v>Goal 8</v>
      </c>
      <c r="E106" s="11" t="s">
        <v>1567</v>
      </c>
      <c r="F106" s="11" t="s">
        <v>781</v>
      </c>
      <c r="G106" s="11" t="s">
        <v>68</v>
      </c>
      <c r="H106" s="11" t="s">
        <v>9</v>
      </c>
    </row>
    <row r="107" spans="2:8" ht="57" x14ac:dyDescent="0.45">
      <c r="B107" s="8" t="s">
        <v>1568</v>
      </c>
      <c r="C107" s="9" t="s">
        <v>589</v>
      </c>
      <c r="D107" s="9" t="str">
        <f t="shared" si="1"/>
        <v>Goal 8</v>
      </c>
      <c r="E107" s="9" t="s">
        <v>1569</v>
      </c>
      <c r="F107" s="9" t="s">
        <v>781</v>
      </c>
      <c r="G107" s="9" t="s">
        <v>68</v>
      </c>
      <c r="H107" s="9" t="s">
        <v>9</v>
      </c>
    </row>
    <row r="108" spans="2:8" ht="57" x14ac:dyDescent="0.45">
      <c r="B108" s="10" t="s">
        <v>1570</v>
      </c>
      <c r="C108" s="11" t="s">
        <v>591</v>
      </c>
      <c r="D108" s="11" t="str">
        <f t="shared" si="1"/>
        <v>Goal 8</v>
      </c>
      <c r="E108" s="11" t="s">
        <v>1571</v>
      </c>
      <c r="F108" s="11" t="s">
        <v>1084</v>
      </c>
      <c r="G108" s="11" t="s">
        <v>68</v>
      </c>
      <c r="H108" s="11" t="s">
        <v>17</v>
      </c>
    </row>
    <row r="109" spans="2:8" ht="42.75" x14ac:dyDescent="0.45">
      <c r="B109" s="8" t="s">
        <v>1572</v>
      </c>
      <c r="C109" s="9" t="s">
        <v>594</v>
      </c>
      <c r="D109" s="9" t="str">
        <f t="shared" si="1"/>
        <v>Goal 8</v>
      </c>
      <c r="E109" s="9" t="s">
        <v>1086</v>
      </c>
      <c r="F109" s="9" t="s">
        <v>781</v>
      </c>
      <c r="G109" s="9" t="s">
        <v>68</v>
      </c>
      <c r="H109" s="9" t="s">
        <v>17</v>
      </c>
    </row>
    <row r="110" spans="2:8" ht="99.75" x14ac:dyDescent="0.45">
      <c r="B110" s="10" t="s">
        <v>1573</v>
      </c>
      <c r="C110" s="11" t="s">
        <v>750</v>
      </c>
      <c r="D110" s="11" t="str">
        <f t="shared" si="1"/>
        <v>Goal 8</v>
      </c>
      <c r="E110" s="11" t="s">
        <v>1574</v>
      </c>
      <c r="F110" s="11" t="s">
        <v>781</v>
      </c>
      <c r="G110" s="11" t="s">
        <v>68</v>
      </c>
      <c r="H110" s="11" t="s">
        <v>17</v>
      </c>
    </row>
    <row r="111" spans="2:8" ht="57" x14ac:dyDescent="0.45">
      <c r="B111" s="8" t="s">
        <v>1575</v>
      </c>
      <c r="C111" s="9" t="s">
        <v>752</v>
      </c>
      <c r="D111" s="9" t="str">
        <f t="shared" si="1"/>
        <v>Goal 8</v>
      </c>
      <c r="E111" s="9" t="s">
        <v>1576</v>
      </c>
      <c r="F111" s="9" t="s">
        <v>1090</v>
      </c>
      <c r="G111" s="9" t="s">
        <v>814</v>
      </c>
      <c r="H111" s="9" t="s">
        <v>17</v>
      </c>
    </row>
    <row r="112" spans="2:8" ht="71.25" x14ac:dyDescent="0.45">
      <c r="B112" s="10" t="s">
        <v>1577</v>
      </c>
      <c r="C112" s="11" t="s">
        <v>570</v>
      </c>
      <c r="D112" s="11" t="str">
        <f t="shared" si="1"/>
        <v>Goal 8</v>
      </c>
      <c r="E112" s="11" t="s">
        <v>1578</v>
      </c>
      <c r="F112" s="11" t="s">
        <v>1093</v>
      </c>
      <c r="G112" s="11" t="s">
        <v>1094</v>
      </c>
      <c r="H112" s="11" t="s">
        <v>9</v>
      </c>
    </row>
    <row r="113" spans="2:8" ht="71.25" x14ac:dyDescent="0.45">
      <c r="B113" s="8" t="s">
        <v>1579</v>
      </c>
      <c r="C113" s="9" t="s">
        <v>746</v>
      </c>
      <c r="D113" s="9" t="str">
        <f t="shared" si="1"/>
        <v>Goal 8</v>
      </c>
      <c r="E113" s="9" t="s">
        <v>1580</v>
      </c>
      <c r="F113" s="9" t="s">
        <v>780</v>
      </c>
      <c r="G113" s="9" t="s">
        <v>1094</v>
      </c>
      <c r="H113" s="9" t="s">
        <v>9</v>
      </c>
    </row>
    <row r="114" spans="2:8" ht="42.75" x14ac:dyDescent="0.45">
      <c r="B114" s="10" t="s">
        <v>1581</v>
      </c>
      <c r="C114" s="11" t="s">
        <v>598</v>
      </c>
      <c r="D114" s="11" t="str">
        <f t="shared" si="1"/>
        <v>Goal 8</v>
      </c>
      <c r="E114" s="11" t="s">
        <v>1582</v>
      </c>
      <c r="F114" s="11" t="s">
        <v>818</v>
      </c>
      <c r="G114" s="11" t="s">
        <v>1099</v>
      </c>
      <c r="H114" s="11" t="s">
        <v>9</v>
      </c>
    </row>
    <row r="115" spans="2:8" ht="85.5" x14ac:dyDescent="0.45">
      <c r="B115" s="8" t="s">
        <v>1583</v>
      </c>
      <c r="C115" s="9" t="s">
        <v>755</v>
      </c>
      <c r="D115" s="9" t="str">
        <f t="shared" si="1"/>
        <v>Goal 8</v>
      </c>
      <c r="E115" s="9" t="s">
        <v>1584</v>
      </c>
      <c r="F115" s="9" t="s">
        <v>781</v>
      </c>
      <c r="G115" s="9" t="s">
        <v>952</v>
      </c>
      <c r="H115" s="9" t="s">
        <v>17</v>
      </c>
    </row>
    <row r="116" spans="2:8" ht="57" x14ac:dyDescent="0.45">
      <c r="B116" s="10" t="s">
        <v>1585</v>
      </c>
      <c r="C116" s="11" t="s">
        <v>757</v>
      </c>
      <c r="D116" s="11" t="str">
        <f t="shared" si="1"/>
        <v>Goal 9</v>
      </c>
      <c r="E116" s="11" t="s">
        <v>1586</v>
      </c>
      <c r="F116" s="11" t="s">
        <v>780</v>
      </c>
      <c r="G116" s="11" t="s">
        <v>1102</v>
      </c>
      <c r="H116" s="11" t="s">
        <v>17</v>
      </c>
    </row>
    <row r="117" spans="2:8" ht="57" x14ac:dyDescent="0.45">
      <c r="B117" s="8" t="s">
        <v>1587</v>
      </c>
      <c r="C117" s="9" t="s">
        <v>601</v>
      </c>
      <c r="D117" s="9" t="str">
        <f t="shared" si="1"/>
        <v>Goal 9</v>
      </c>
      <c r="E117" s="9" t="s">
        <v>1588</v>
      </c>
      <c r="F117" s="9" t="s">
        <v>1104</v>
      </c>
      <c r="G117" s="9" t="s">
        <v>1105</v>
      </c>
      <c r="H117" s="9" t="s">
        <v>9</v>
      </c>
    </row>
    <row r="118" spans="2:8" ht="42.75" x14ac:dyDescent="0.45">
      <c r="B118" s="10" t="s">
        <v>1589</v>
      </c>
      <c r="C118" s="11" t="s">
        <v>606</v>
      </c>
      <c r="D118" s="11" t="str">
        <f t="shared" si="1"/>
        <v>Goal 9</v>
      </c>
      <c r="E118" s="11" t="s">
        <v>1590</v>
      </c>
      <c r="F118" s="11" t="s">
        <v>1110</v>
      </c>
      <c r="G118" s="11" t="s">
        <v>780</v>
      </c>
      <c r="H118" s="11" t="s">
        <v>9</v>
      </c>
    </row>
    <row r="119" spans="2:8" ht="42.75" x14ac:dyDescent="0.45">
      <c r="B119" s="8" t="s">
        <v>1591</v>
      </c>
      <c r="C119" s="9" t="s">
        <v>612</v>
      </c>
      <c r="D119" s="9" t="str">
        <f t="shared" si="1"/>
        <v>Goal 9</v>
      </c>
      <c r="E119" s="9" t="s">
        <v>1592</v>
      </c>
      <c r="F119" s="9" t="s">
        <v>1110</v>
      </c>
      <c r="G119" s="9" t="s">
        <v>68</v>
      </c>
      <c r="H119" s="9" t="s">
        <v>9</v>
      </c>
    </row>
    <row r="120" spans="2:8" ht="42.75" x14ac:dyDescent="0.45">
      <c r="B120" s="10" t="s">
        <v>1593</v>
      </c>
      <c r="C120" s="11" t="s">
        <v>614</v>
      </c>
      <c r="D120" s="11" t="str">
        <f t="shared" si="1"/>
        <v>Goal 9</v>
      </c>
      <c r="E120" s="11" t="s">
        <v>1594</v>
      </c>
      <c r="F120" s="11" t="s">
        <v>1110</v>
      </c>
      <c r="G120" s="11" t="s">
        <v>1094</v>
      </c>
      <c r="H120" s="11" t="s">
        <v>17</v>
      </c>
    </row>
    <row r="121" spans="2:8" ht="42.75" x14ac:dyDescent="0.45">
      <c r="B121" s="8" t="s">
        <v>1595</v>
      </c>
      <c r="C121" s="9" t="s">
        <v>617</v>
      </c>
      <c r="D121" s="9" t="str">
        <f t="shared" si="1"/>
        <v>Goal 9</v>
      </c>
      <c r="E121" s="9" t="s">
        <v>1596</v>
      </c>
      <c r="F121" s="9" t="s">
        <v>1116</v>
      </c>
      <c r="G121" s="9" t="s">
        <v>1094</v>
      </c>
      <c r="H121" s="9" t="s">
        <v>9</v>
      </c>
    </row>
    <row r="122" spans="2:8" ht="42.75" x14ac:dyDescent="0.45">
      <c r="B122" s="10" t="s">
        <v>1597</v>
      </c>
      <c r="C122" s="11" t="s">
        <v>620</v>
      </c>
      <c r="D122" s="11" t="str">
        <f t="shared" si="1"/>
        <v>Goal 9</v>
      </c>
      <c r="E122" s="11" t="s">
        <v>1598</v>
      </c>
      <c r="F122" s="11" t="s">
        <v>1118</v>
      </c>
      <c r="G122" s="11" t="s">
        <v>844</v>
      </c>
      <c r="H122" s="11" t="s">
        <v>9</v>
      </c>
    </row>
    <row r="123" spans="2:8" ht="42.75" x14ac:dyDescent="0.45">
      <c r="B123" s="8" t="s">
        <v>1599</v>
      </c>
      <c r="C123" s="9" t="s">
        <v>625</v>
      </c>
      <c r="D123" s="9" t="str">
        <f t="shared" si="1"/>
        <v>Goal 9</v>
      </c>
      <c r="E123" s="9" t="s">
        <v>1600</v>
      </c>
      <c r="F123" s="9" t="s">
        <v>928</v>
      </c>
      <c r="G123" s="9" t="s">
        <v>68</v>
      </c>
      <c r="H123" s="9" t="s">
        <v>9</v>
      </c>
    </row>
    <row r="124" spans="2:8" ht="42.75" x14ac:dyDescent="0.45">
      <c r="B124" s="10" t="s">
        <v>1601</v>
      </c>
      <c r="C124" s="11" t="s">
        <v>627</v>
      </c>
      <c r="D124" s="11" t="str">
        <f t="shared" si="1"/>
        <v>Goal 9</v>
      </c>
      <c r="E124" s="11" t="s">
        <v>1602</v>
      </c>
      <c r="F124" s="11" t="s">
        <v>928</v>
      </c>
      <c r="G124" s="11" t="s">
        <v>68</v>
      </c>
      <c r="H124" s="11" t="s">
        <v>9</v>
      </c>
    </row>
    <row r="125" spans="2:8" ht="71.25" x14ac:dyDescent="0.45">
      <c r="B125" s="8" t="s">
        <v>1603</v>
      </c>
      <c r="C125" s="9" t="s">
        <v>629</v>
      </c>
      <c r="D125" s="9" t="str">
        <f t="shared" si="1"/>
        <v>Goal 9</v>
      </c>
      <c r="E125" s="9" t="s">
        <v>1604</v>
      </c>
      <c r="F125" s="9" t="s">
        <v>818</v>
      </c>
      <c r="G125" s="9" t="s">
        <v>68</v>
      </c>
      <c r="H125" s="9" t="s">
        <v>9</v>
      </c>
    </row>
    <row r="126" spans="2:8" ht="57" x14ac:dyDescent="0.45">
      <c r="B126" s="10" t="s">
        <v>1605</v>
      </c>
      <c r="C126" s="11" t="s">
        <v>631</v>
      </c>
      <c r="D126" s="11" t="str">
        <f t="shared" si="1"/>
        <v>Goal 9</v>
      </c>
      <c r="E126" s="11" t="s">
        <v>1606</v>
      </c>
      <c r="F126" s="11" t="s">
        <v>1110</v>
      </c>
      <c r="G126" s="11" t="s">
        <v>818</v>
      </c>
      <c r="H126" s="11" t="s">
        <v>9</v>
      </c>
    </row>
    <row r="127" spans="2:8" ht="42.75" x14ac:dyDescent="0.45">
      <c r="B127" s="8" t="s">
        <v>1607</v>
      </c>
      <c r="C127" s="9" t="s">
        <v>635</v>
      </c>
      <c r="D127" s="9" t="str">
        <f t="shared" si="1"/>
        <v>Goal 9</v>
      </c>
      <c r="E127" s="9" t="s">
        <v>1608</v>
      </c>
      <c r="F127" s="9" t="s">
        <v>1008</v>
      </c>
      <c r="G127" s="9" t="s">
        <v>68</v>
      </c>
      <c r="H127" s="9" t="s">
        <v>9</v>
      </c>
    </row>
    <row r="128" spans="2:8" ht="71.25" x14ac:dyDescent="0.45">
      <c r="B128" s="10" t="s">
        <v>1609</v>
      </c>
      <c r="C128" s="11" t="s">
        <v>47</v>
      </c>
      <c r="D128" s="11" t="str">
        <f t="shared" si="1"/>
        <v>Goal 10</v>
      </c>
      <c r="E128" s="11" t="s">
        <v>1610</v>
      </c>
      <c r="F128" s="11" t="s">
        <v>780</v>
      </c>
      <c r="G128" s="11" t="s">
        <v>68</v>
      </c>
      <c r="H128" s="11" t="s">
        <v>17</v>
      </c>
    </row>
    <row r="129" spans="2:8" ht="71.25" x14ac:dyDescent="0.45">
      <c r="B129" s="8" t="s">
        <v>1611</v>
      </c>
      <c r="C129" s="9" t="s">
        <v>101</v>
      </c>
      <c r="D129" s="9" t="str">
        <f t="shared" si="1"/>
        <v>Goal 10</v>
      </c>
      <c r="E129" s="9" t="s">
        <v>1612</v>
      </c>
      <c r="F129" s="9" t="s">
        <v>780</v>
      </c>
      <c r="G129" s="9" t="s">
        <v>68</v>
      </c>
      <c r="H129" s="9" t="s">
        <v>17</v>
      </c>
    </row>
    <row r="130" spans="2:8" ht="99.75" x14ac:dyDescent="0.45">
      <c r="B130" s="10" t="s">
        <v>1613</v>
      </c>
      <c r="C130" s="11" t="s">
        <v>104</v>
      </c>
      <c r="D130" s="11" t="str">
        <f t="shared" si="1"/>
        <v>Goal 10</v>
      </c>
      <c r="E130" s="11" t="s">
        <v>1614</v>
      </c>
      <c r="F130" s="11" t="s">
        <v>966</v>
      </c>
      <c r="G130" s="11" t="s">
        <v>68</v>
      </c>
      <c r="H130" s="11" t="s">
        <v>17</v>
      </c>
    </row>
    <row r="131" spans="2:8" ht="28.5" x14ac:dyDescent="0.45">
      <c r="B131" s="8" t="s">
        <v>1615</v>
      </c>
      <c r="C131" s="9" t="s">
        <v>50</v>
      </c>
      <c r="D131" s="9" t="str">
        <f t="shared" ref="D131:D194" si="2">"Goal "&amp;VALUE(LEFT(C131,FIND(".",C131,1)-1))</f>
        <v>Goal 10</v>
      </c>
      <c r="E131" s="9" t="s">
        <v>1616</v>
      </c>
      <c r="F131" s="9" t="s">
        <v>781</v>
      </c>
      <c r="G131" s="9" t="s">
        <v>1093</v>
      </c>
      <c r="H131" s="9" t="s">
        <v>17</v>
      </c>
    </row>
    <row r="132" spans="2:8" ht="42.75" x14ac:dyDescent="0.45">
      <c r="B132" s="10" t="s">
        <v>1617</v>
      </c>
      <c r="C132" s="11" t="s">
        <v>1133</v>
      </c>
      <c r="D132" s="11" t="str">
        <f t="shared" si="2"/>
        <v>Goal 10</v>
      </c>
      <c r="E132" s="11" t="s">
        <v>1618</v>
      </c>
      <c r="F132" s="11" t="s">
        <v>10</v>
      </c>
      <c r="G132" s="11" t="s">
        <v>68</v>
      </c>
      <c r="H132" s="11" t="s">
        <v>17</v>
      </c>
    </row>
    <row r="133" spans="2:8" ht="28.5" x14ac:dyDescent="0.45">
      <c r="B133" s="8" t="s">
        <v>1619</v>
      </c>
      <c r="C133" s="9" t="s">
        <v>55</v>
      </c>
      <c r="D133" s="9" t="str">
        <f t="shared" si="2"/>
        <v>Goal 10</v>
      </c>
      <c r="E133" s="9" t="s">
        <v>1620</v>
      </c>
      <c r="F133" s="9" t="s">
        <v>1093</v>
      </c>
      <c r="G133" s="9" t="s">
        <v>68</v>
      </c>
      <c r="H133" s="9" t="s">
        <v>9</v>
      </c>
    </row>
    <row r="134" spans="2:8" ht="57" x14ac:dyDescent="0.45">
      <c r="B134" s="10" t="s">
        <v>1621</v>
      </c>
      <c r="C134" s="11" t="s">
        <v>121</v>
      </c>
      <c r="D134" s="11" t="str">
        <f t="shared" si="2"/>
        <v>Goal 10</v>
      </c>
      <c r="E134" s="11" t="s">
        <v>1622</v>
      </c>
      <c r="F134" s="11" t="s">
        <v>1140</v>
      </c>
      <c r="G134" s="11" t="s">
        <v>68</v>
      </c>
      <c r="H134" s="11" t="s">
        <v>9</v>
      </c>
    </row>
    <row r="135" spans="2:8" ht="71.25" x14ac:dyDescent="0.45">
      <c r="B135" s="8" t="s">
        <v>1623</v>
      </c>
      <c r="C135" s="9" t="s">
        <v>127</v>
      </c>
      <c r="D135" s="9" t="str">
        <f t="shared" si="2"/>
        <v>Goal 10</v>
      </c>
      <c r="E135" s="9" t="s">
        <v>1624</v>
      </c>
      <c r="F135" s="9" t="s">
        <v>1142</v>
      </c>
      <c r="G135" s="9" t="s">
        <v>68</v>
      </c>
      <c r="H135" s="9" t="s">
        <v>17</v>
      </c>
    </row>
    <row r="136" spans="2:8" ht="85.5" x14ac:dyDescent="0.45">
      <c r="B136" s="10" t="s">
        <v>1625</v>
      </c>
      <c r="C136" s="11" t="s">
        <v>133</v>
      </c>
      <c r="D136" s="11" t="str">
        <f t="shared" si="2"/>
        <v>Goal 10</v>
      </c>
      <c r="E136" s="11" t="s">
        <v>1626</v>
      </c>
      <c r="F136" s="11" t="s">
        <v>1144</v>
      </c>
      <c r="G136" s="11" t="s">
        <v>1145</v>
      </c>
      <c r="H136" s="11" t="s">
        <v>17</v>
      </c>
    </row>
    <row r="137" spans="2:8" ht="71.25" x14ac:dyDescent="0.45">
      <c r="B137" s="8" t="s">
        <v>1627</v>
      </c>
      <c r="C137" s="9" t="s">
        <v>1149</v>
      </c>
      <c r="D137" s="9" t="str">
        <f t="shared" si="2"/>
        <v>Goal 10</v>
      </c>
      <c r="E137" s="9" t="s">
        <v>1628</v>
      </c>
      <c r="F137" s="9" t="s">
        <v>1151</v>
      </c>
      <c r="G137" s="9" t="s">
        <v>68</v>
      </c>
      <c r="H137" s="9" t="s">
        <v>17</v>
      </c>
    </row>
    <row r="138" spans="2:8" ht="42.75" x14ac:dyDescent="0.45">
      <c r="B138" s="10" t="s">
        <v>1629</v>
      </c>
      <c r="C138" s="11" t="s">
        <v>1152</v>
      </c>
      <c r="D138" s="11" t="str">
        <f t="shared" si="2"/>
        <v>Goal 10</v>
      </c>
      <c r="E138" s="11" t="s">
        <v>1630</v>
      </c>
      <c r="F138" s="11" t="s">
        <v>1154</v>
      </c>
      <c r="G138" s="11" t="s">
        <v>68</v>
      </c>
      <c r="H138" s="11" t="s">
        <v>17</v>
      </c>
    </row>
    <row r="139" spans="2:8" ht="71.25" x14ac:dyDescent="0.45">
      <c r="B139" s="8" t="s">
        <v>1631</v>
      </c>
      <c r="C139" s="9" t="s">
        <v>57</v>
      </c>
      <c r="D139" s="9" t="str">
        <f t="shared" si="2"/>
        <v>Goal 10</v>
      </c>
      <c r="E139" s="9" t="s">
        <v>1632</v>
      </c>
      <c r="F139" s="9" t="s">
        <v>1158</v>
      </c>
      <c r="G139" s="9" t="s">
        <v>68</v>
      </c>
      <c r="H139" s="9" t="s">
        <v>9</v>
      </c>
    </row>
    <row r="140" spans="2:8" ht="85.5" x14ac:dyDescent="0.45">
      <c r="B140" s="10" t="s">
        <v>1633</v>
      </c>
      <c r="C140" s="11" t="s">
        <v>61</v>
      </c>
      <c r="D140" s="11" t="str">
        <f t="shared" si="2"/>
        <v>Goal 10</v>
      </c>
      <c r="E140" s="11" t="s">
        <v>1634</v>
      </c>
      <c r="F140" s="11" t="s">
        <v>818</v>
      </c>
      <c r="G140" s="11" t="s">
        <v>68</v>
      </c>
      <c r="H140" s="11" t="s">
        <v>62</v>
      </c>
    </row>
    <row r="141" spans="2:8" ht="42.75" x14ac:dyDescent="0.45">
      <c r="B141" s="8" t="s">
        <v>1635</v>
      </c>
      <c r="C141" s="9" t="s">
        <v>159</v>
      </c>
      <c r="D141" s="9" t="str">
        <f t="shared" si="2"/>
        <v>Goal 10</v>
      </c>
      <c r="E141" s="9" t="s">
        <v>1636</v>
      </c>
      <c r="F141" s="9" t="s">
        <v>780</v>
      </c>
      <c r="G141" s="9" t="s">
        <v>68</v>
      </c>
      <c r="H141" s="9" t="s">
        <v>9</v>
      </c>
    </row>
    <row r="142" spans="2:8" ht="57" x14ac:dyDescent="0.45">
      <c r="B142" s="10" t="s">
        <v>1637</v>
      </c>
      <c r="C142" s="11" t="s">
        <v>65</v>
      </c>
      <c r="D142" s="11" t="str">
        <f t="shared" si="2"/>
        <v>Goal 11</v>
      </c>
      <c r="E142" s="11" t="s">
        <v>1638</v>
      </c>
      <c r="F142" s="11" t="s">
        <v>799</v>
      </c>
      <c r="G142" s="11" t="s">
        <v>814</v>
      </c>
      <c r="H142" s="11" t="s">
        <v>9</v>
      </c>
    </row>
    <row r="143" spans="2:8" ht="71.25" x14ac:dyDescent="0.45">
      <c r="B143" s="8" t="s">
        <v>1639</v>
      </c>
      <c r="C143" s="9" t="s">
        <v>167</v>
      </c>
      <c r="D143" s="9" t="str">
        <f t="shared" si="2"/>
        <v>Goal 11</v>
      </c>
      <c r="E143" s="9" t="s">
        <v>1640</v>
      </c>
      <c r="F143" s="9" t="s">
        <v>799</v>
      </c>
      <c r="G143" s="9" t="s">
        <v>1167</v>
      </c>
      <c r="H143" s="9" t="s">
        <v>17</v>
      </c>
    </row>
    <row r="144" spans="2:8" ht="42.75" x14ac:dyDescent="0.45">
      <c r="B144" s="10" t="s">
        <v>1641</v>
      </c>
      <c r="C144" s="11" t="s">
        <v>175</v>
      </c>
      <c r="D144" s="11" t="str">
        <f t="shared" si="2"/>
        <v>Goal 11</v>
      </c>
      <c r="E144" s="11" t="s">
        <v>1642</v>
      </c>
      <c r="F144" s="11" t="s">
        <v>799</v>
      </c>
      <c r="G144" s="11" t="s">
        <v>814</v>
      </c>
      <c r="H144" s="11" t="s">
        <v>17</v>
      </c>
    </row>
    <row r="145" spans="2:8" ht="85.5" x14ac:dyDescent="0.45">
      <c r="B145" s="8" t="s">
        <v>1643</v>
      </c>
      <c r="C145" s="9" t="s">
        <v>183</v>
      </c>
      <c r="D145" s="9" t="str">
        <f t="shared" si="2"/>
        <v>Goal 11</v>
      </c>
      <c r="E145" s="9" t="s">
        <v>1644</v>
      </c>
      <c r="F145" s="9" t="s">
        <v>799</v>
      </c>
      <c r="G145" s="9" t="s">
        <v>68</v>
      </c>
      <c r="H145" s="9" t="s">
        <v>17</v>
      </c>
    </row>
    <row r="146" spans="2:8" ht="128.25" x14ac:dyDescent="0.45">
      <c r="B146" s="10" t="s">
        <v>1645</v>
      </c>
      <c r="C146" s="11" t="s">
        <v>191</v>
      </c>
      <c r="D146" s="11" t="str">
        <f t="shared" si="2"/>
        <v>Goal 11</v>
      </c>
      <c r="E146" s="11" t="s">
        <v>1646</v>
      </c>
      <c r="F146" s="11" t="s">
        <v>928</v>
      </c>
      <c r="G146" s="11" t="s">
        <v>1171</v>
      </c>
      <c r="H146" s="11" t="s">
        <v>17</v>
      </c>
    </row>
    <row r="147" spans="2:8" ht="71.25" x14ac:dyDescent="0.45">
      <c r="B147" s="8" t="s">
        <v>1374</v>
      </c>
      <c r="C147" s="9" t="s">
        <v>70</v>
      </c>
      <c r="D147" s="9" t="str">
        <f t="shared" si="2"/>
        <v>Goal 11</v>
      </c>
      <c r="E147" s="9" t="s">
        <v>1647</v>
      </c>
      <c r="F147" s="9" t="s">
        <v>806</v>
      </c>
      <c r="G147" s="9" t="s">
        <v>1172</v>
      </c>
      <c r="H147" s="9" t="s">
        <v>17</v>
      </c>
    </row>
    <row r="148" spans="2:8" ht="85.5" x14ac:dyDescent="0.45">
      <c r="B148" s="10" t="s">
        <v>1648</v>
      </c>
      <c r="C148" s="11" t="s">
        <v>73</v>
      </c>
      <c r="D148" s="11" t="str">
        <f t="shared" si="2"/>
        <v>Goal 11</v>
      </c>
      <c r="E148" s="11" t="s">
        <v>1649</v>
      </c>
      <c r="F148" s="11" t="s">
        <v>806</v>
      </c>
      <c r="G148" s="11" t="s">
        <v>814</v>
      </c>
      <c r="H148" s="11" t="s">
        <v>17</v>
      </c>
    </row>
    <row r="149" spans="2:8" ht="71.25" x14ac:dyDescent="0.45">
      <c r="B149" s="8" t="s">
        <v>1650</v>
      </c>
      <c r="C149" s="9" t="s">
        <v>77</v>
      </c>
      <c r="D149" s="9" t="str">
        <f t="shared" si="2"/>
        <v>Goal 11</v>
      </c>
      <c r="E149" s="9" t="s">
        <v>1651</v>
      </c>
      <c r="F149" s="9" t="s">
        <v>1175</v>
      </c>
      <c r="G149" s="9" t="s">
        <v>814</v>
      </c>
      <c r="H149" s="9" t="s">
        <v>17</v>
      </c>
    </row>
    <row r="150" spans="2:8" ht="57" x14ac:dyDescent="0.45">
      <c r="B150" s="10" t="s">
        <v>1652</v>
      </c>
      <c r="C150" s="11" t="s">
        <v>81</v>
      </c>
      <c r="D150" s="11" t="str">
        <f t="shared" si="2"/>
        <v>Goal 11</v>
      </c>
      <c r="E150" s="11" t="s">
        <v>1653</v>
      </c>
      <c r="F150" s="11" t="s">
        <v>856</v>
      </c>
      <c r="G150" s="11" t="s">
        <v>1177</v>
      </c>
      <c r="H150" s="11" t="s">
        <v>9</v>
      </c>
    </row>
    <row r="151" spans="2:8" ht="71.25" x14ac:dyDescent="0.45">
      <c r="B151" s="8" t="s">
        <v>1654</v>
      </c>
      <c r="C151" s="9" t="s">
        <v>85</v>
      </c>
      <c r="D151" s="9" t="str">
        <f t="shared" si="2"/>
        <v>Goal 11</v>
      </c>
      <c r="E151" s="9" t="s">
        <v>1655</v>
      </c>
      <c r="F151" s="9" t="s">
        <v>799</v>
      </c>
      <c r="G151" s="9" t="s">
        <v>68</v>
      </c>
      <c r="H151" s="9" t="s">
        <v>17</v>
      </c>
    </row>
    <row r="152" spans="2:8" ht="71.25" x14ac:dyDescent="0.45">
      <c r="B152" s="10" t="s">
        <v>1656</v>
      </c>
      <c r="C152" s="11" t="s">
        <v>229</v>
      </c>
      <c r="D152" s="11" t="str">
        <f t="shared" si="2"/>
        <v>Goal 11</v>
      </c>
      <c r="E152" s="11" t="s">
        <v>1657</v>
      </c>
      <c r="F152" s="11" t="s">
        <v>1180</v>
      </c>
      <c r="G152" s="11" t="s">
        <v>1181</v>
      </c>
      <c r="H152" s="11" t="s">
        <v>17</v>
      </c>
    </row>
    <row r="153" spans="2:8" ht="99.75" x14ac:dyDescent="0.45">
      <c r="B153" s="8" t="s">
        <v>1658</v>
      </c>
      <c r="C153" s="9" t="s">
        <v>88</v>
      </c>
      <c r="D153" s="9" t="str">
        <f t="shared" si="2"/>
        <v>Goal 11</v>
      </c>
      <c r="E153" s="9" t="s">
        <v>1659</v>
      </c>
      <c r="F153" s="9" t="s">
        <v>799</v>
      </c>
      <c r="G153" s="9" t="s">
        <v>860</v>
      </c>
      <c r="H153" s="9" t="s">
        <v>817</v>
      </c>
    </row>
    <row r="154" spans="2:8" ht="85.5" x14ac:dyDescent="0.45">
      <c r="B154" s="10" t="s">
        <v>1378</v>
      </c>
      <c r="C154" s="11" t="s">
        <v>92</v>
      </c>
      <c r="D154" s="11" t="str">
        <f t="shared" si="2"/>
        <v>Goal 11</v>
      </c>
      <c r="E154" s="11" t="s">
        <v>1660</v>
      </c>
      <c r="F154" s="11" t="s">
        <v>806</v>
      </c>
      <c r="G154" s="11" t="s">
        <v>1172</v>
      </c>
      <c r="H154" s="11" t="s">
        <v>17</v>
      </c>
    </row>
    <row r="155" spans="2:8" ht="85.5" x14ac:dyDescent="0.45">
      <c r="B155" s="8" t="s">
        <v>1380</v>
      </c>
      <c r="C155" s="9" t="s">
        <v>95</v>
      </c>
      <c r="D155" s="9" t="str">
        <f t="shared" si="2"/>
        <v>Goal 11</v>
      </c>
      <c r="E155" s="9" t="s">
        <v>1661</v>
      </c>
      <c r="F155" s="9" t="s">
        <v>806</v>
      </c>
      <c r="G155" s="9" t="s">
        <v>1017</v>
      </c>
      <c r="H155" s="9" t="s">
        <v>17</v>
      </c>
    </row>
    <row r="156" spans="2:8" ht="85.5" x14ac:dyDescent="0.45">
      <c r="B156" s="10" t="s">
        <v>1662</v>
      </c>
      <c r="C156" s="11" t="s">
        <v>98</v>
      </c>
      <c r="D156" s="11" t="str">
        <f t="shared" si="2"/>
        <v>Goal 12</v>
      </c>
      <c r="E156" s="11" t="s">
        <v>1663</v>
      </c>
      <c r="F156" s="11" t="s">
        <v>814</v>
      </c>
      <c r="G156" s="11" t="s">
        <v>68</v>
      </c>
      <c r="H156" s="11" t="s">
        <v>17</v>
      </c>
    </row>
    <row r="157" spans="2:8" ht="57" x14ac:dyDescent="0.45">
      <c r="B157" s="8" t="s">
        <v>1560</v>
      </c>
      <c r="C157" s="9" t="s">
        <v>102</v>
      </c>
      <c r="D157" s="9" t="str">
        <f t="shared" si="2"/>
        <v>Goal 12</v>
      </c>
      <c r="E157" s="9" t="s">
        <v>1664</v>
      </c>
      <c r="F157" s="9" t="s">
        <v>814</v>
      </c>
      <c r="G157" s="9" t="s">
        <v>818</v>
      </c>
      <c r="H157" s="9" t="s">
        <v>17</v>
      </c>
    </row>
    <row r="158" spans="2:8" ht="71.25" x14ac:dyDescent="0.45">
      <c r="B158" s="10" t="s">
        <v>1562</v>
      </c>
      <c r="C158" s="11" t="s">
        <v>107</v>
      </c>
      <c r="D158" s="11" t="str">
        <f t="shared" si="2"/>
        <v>Goal 12</v>
      </c>
      <c r="E158" s="11" t="s">
        <v>1665</v>
      </c>
      <c r="F158" s="11" t="s">
        <v>814</v>
      </c>
      <c r="G158" s="11" t="s">
        <v>818</v>
      </c>
      <c r="H158" s="11" t="s">
        <v>9</v>
      </c>
    </row>
    <row r="159" spans="2:8" ht="42.75" x14ac:dyDescent="0.45">
      <c r="B159" s="8" t="s">
        <v>1666</v>
      </c>
      <c r="C159" s="9" t="s">
        <v>271</v>
      </c>
      <c r="D159" s="9" t="str">
        <f t="shared" si="2"/>
        <v>Goal 12</v>
      </c>
      <c r="E159" s="9" t="s">
        <v>1667</v>
      </c>
      <c r="F159" s="9" t="s">
        <v>1186</v>
      </c>
      <c r="G159" s="9" t="s">
        <v>68</v>
      </c>
      <c r="H159" s="9" t="s">
        <v>17</v>
      </c>
    </row>
    <row r="160" spans="2:8" ht="128.25" x14ac:dyDescent="0.45">
      <c r="B160" s="10" t="s">
        <v>1668</v>
      </c>
      <c r="C160" s="11" t="s">
        <v>109</v>
      </c>
      <c r="D160" s="11" t="str">
        <f t="shared" si="2"/>
        <v>Goal 12</v>
      </c>
      <c r="E160" s="11" t="s">
        <v>1669</v>
      </c>
      <c r="F160" s="11" t="s">
        <v>814</v>
      </c>
      <c r="G160" s="11" t="s">
        <v>68</v>
      </c>
      <c r="H160" s="11" t="s">
        <v>9</v>
      </c>
    </row>
    <row r="161" spans="2:8" ht="57" x14ac:dyDescent="0.45">
      <c r="B161" s="8" t="s">
        <v>1670</v>
      </c>
      <c r="C161" s="9" t="s">
        <v>284</v>
      </c>
      <c r="D161" s="9" t="str">
        <f t="shared" si="2"/>
        <v>Goal 12</v>
      </c>
      <c r="E161" s="9" t="s">
        <v>1188</v>
      </c>
      <c r="F161" s="9" t="s">
        <v>1189</v>
      </c>
      <c r="G161" s="9" t="s">
        <v>1190</v>
      </c>
      <c r="H161" s="9" t="s">
        <v>17</v>
      </c>
    </row>
    <row r="162" spans="2:8" ht="57" x14ac:dyDescent="0.45">
      <c r="B162" s="10" t="s">
        <v>1671</v>
      </c>
      <c r="C162" s="11" t="s">
        <v>294</v>
      </c>
      <c r="D162" s="11" t="str">
        <f t="shared" si="2"/>
        <v>Goal 12</v>
      </c>
      <c r="E162" s="11" t="s">
        <v>1672</v>
      </c>
      <c r="F162" s="11" t="s">
        <v>1193</v>
      </c>
      <c r="G162" s="11" t="s">
        <v>1190</v>
      </c>
      <c r="H162" s="11" t="s">
        <v>17</v>
      </c>
    </row>
    <row r="163" spans="2:8" ht="42.75" x14ac:dyDescent="0.45">
      <c r="B163" s="8" t="s">
        <v>1673</v>
      </c>
      <c r="C163" s="9" t="s">
        <v>299</v>
      </c>
      <c r="D163" s="9" t="str">
        <f t="shared" si="2"/>
        <v>Goal 12</v>
      </c>
      <c r="E163" s="9" t="s">
        <v>1674</v>
      </c>
      <c r="F163" s="9" t="s">
        <v>1196</v>
      </c>
      <c r="G163" s="9" t="s">
        <v>68</v>
      </c>
      <c r="H163" s="9" t="s">
        <v>17</v>
      </c>
    </row>
    <row r="164" spans="2:8" ht="42.75" x14ac:dyDescent="0.45">
      <c r="B164" s="10" t="s">
        <v>1675</v>
      </c>
      <c r="C164" s="11" t="s">
        <v>307</v>
      </c>
      <c r="D164" s="11" t="str">
        <f t="shared" si="2"/>
        <v>Goal 12</v>
      </c>
      <c r="E164" s="11" t="s">
        <v>1198</v>
      </c>
      <c r="F164" s="11" t="s">
        <v>814</v>
      </c>
      <c r="G164" s="11" t="s">
        <v>68</v>
      </c>
      <c r="H164" s="11" t="s">
        <v>17</v>
      </c>
    </row>
    <row r="165" spans="2:8" ht="99.75" x14ac:dyDescent="0.45">
      <c r="B165" s="8" t="s">
        <v>1485</v>
      </c>
      <c r="C165" s="9" t="s">
        <v>310</v>
      </c>
      <c r="D165" s="9" t="str">
        <f t="shared" si="2"/>
        <v>Goal 12</v>
      </c>
      <c r="E165" s="9" t="s">
        <v>1676</v>
      </c>
      <c r="F165" s="9" t="s">
        <v>928</v>
      </c>
      <c r="G165" s="9" t="s">
        <v>814</v>
      </c>
      <c r="H165" s="9" t="s">
        <v>17</v>
      </c>
    </row>
    <row r="166" spans="2:8" ht="57" x14ac:dyDescent="0.45">
      <c r="B166" s="10" t="s">
        <v>1552</v>
      </c>
      <c r="C166" s="11" t="s">
        <v>313</v>
      </c>
      <c r="D166" s="11" t="str">
        <f t="shared" si="2"/>
        <v>Goal 12</v>
      </c>
      <c r="E166" s="11" t="s">
        <v>1677</v>
      </c>
      <c r="F166" s="11" t="s">
        <v>1069</v>
      </c>
      <c r="G166" s="11" t="s">
        <v>68</v>
      </c>
      <c r="H166" s="11" t="s">
        <v>817</v>
      </c>
    </row>
    <row r="167" spans="2:8" ht="71.25" x14ac:dyDescent="0.45">
      <c r="B167" s="8" t="s">
        <v>1678</v>
      </c>
      <c r="C167" s="9" t="s">
        <v>318</v>
      </c>
      <c r="D167" s="9" t="str">
        <f t="shared" si="2"/>
        <v>Goal 12</v>
      </c>
      <c r="E167" s="9" t="s">
        <v>1679</v>
      </c>
      <c r="F167" s="9" t="s">
        <v>1090</v>
      </c>
      <c r="G167" s="9" t="s">
        <v>68</v>
      </c>
      <c r="H167" s="9" t="s">
        <v>817</v>
      </c>
    </row>
    <row r="168" spans="2:8" ht="57" x14ac:dyDescent="0.45">
      <c r="B168" s="10" t="s">
        <v>1680</v>
      </c>
      <c r="C168" s="11" t="s">
        <v>111</v>
      </c>
      <c r="D168" s="11" t="str">
        <f t="shared" si="2"/>
        <v>Goal 12</v>
      </c>
      <c r="E168" s="11" t="s">
        <v>1681</v>
      </c>
      <c r="F168" s="11" t="s">
        <v>814</v>
      </c>
      <c r="G168" s="11" t="s">
        <v>68</v>
      </c>
      <c r="H168" s="11" t="s">
        <v>9</v>
      </c>
    </row>
    <row r="169" spans="2:8" ht="71.25" x14ac:dyDescent="0.45">
      <c r="B169" s="8" t="s">
        <v>1374</v>
      </c>
      <c r="C169" s="9" t="s">
        <v>113</v>
      </c>
      <c r="D169" s="9" t="str">
        <f t="shared" si="2"/>
        <v>Goal 13</v>
      </c>
      <c r="E169" s="9" t="s">
        <v>1682</v>
      </c>
      <c r="F169" s="9" t="s">
        <v>806</v>
      </c>
      <c r="G169" s="9" t="s">
        <v>1203</v>
      </c>
      <c r="H169" s="9" t="s">
        <v>17</v>
      </c>
    </row>
    <row r="170" spans="2:8" ht="85.5" x14ac:dyDescent="0.45">
      <c r="B170" s="10" t="s">
        <v>1378</v>
      </c>
      <c r="C170" s="11" t="s">
        <v>117</v>
      </c>
      <c r="D170" s="11" t="str">
        <f t="shared" si="2"/>
        <v>Goal 13</v>
      </c>
      <c r="E170" s="11" t="s">
        <v>1683</v>
      </c>
      <c r="F170" s="11" t="s">
        <v>806</v>
      </c>
      <c r="G170" s="11" t="s">
        <v>1204</v>
      </c>
      <c r="H170" s="11" t="s">
        <v>17</v>
      </c>
    </row>
    <row r="171" spans="2:8" ht="85.5" x14ac:dyDescent="0.45">
      <c r="B171" s="8" t="s">
        <v>1380</v>
      </c>
      <c r="C171" s="9" t="s">
        <v>119</v>
      </c>
      <c r="D171" s="9" t="str">
        <f t="shared" si="2"/>
        <v>Goal 13</v>
      </c>
      <c r="E171" s="9" t="s">
        <v>1684</v>
      </c>
      <c r="F171" s="9" t="s">
        <v>806</v>
      </c>
      <c r="G171" s="9" t="s">
        <v>68</v>
      </c>
      <c r="H171" s="9" t="s">
        <v>17</v>
      </c>
    </row>
    <row r="172" spans="2:8" ht="114" x14ac:dyDescent="0.45">
      <c r="B172" s="10" t="s">
        <v>1685</v>
      </c>
      <c r="C172" s="11" t="s">
        <v>123</v>
      </c>
      <c r="D172" s="11" t="str">
        <f t="shared" si="2"/>
        <v>Goal 13</v>
      </c>
      <c r="E172" s="11" t="s">
        <v>1686</v>
      </c>
      <c r="F172" s="11" t="s">
        <v>1206</v>
      </c>
      <c r="G172" s="11" t="s">
        <v>68</v>
      </c>
      <c r="H172" s="11" t="s">
        <v>17</v>
      </c>
    </row>
    <row r="173" spans="2:8" ht="42.75" x14ac:dyDescent="0.45">
      <c r="B173" s="8" t="s">
        <v>1687</v>
      </c>
      <c r="C173" s="9" t="s">
        <v>765</v>
      </c>
      <c r="D173" s="9" t="str">
        <f t="shared" si="2"/>
        <v>Goal 13</v>
      </c>
      <c r="E173" s="9" t="s">
        <v>1688</v>
      </c>
      <c r="F173" s="9" t="s">
        <v>1206</v>
      </c>
      <c r="G173" s="9" t="s">
        <v>68</v>
      </c>
      <c r="H173" s="9" t="s">
        <v>17</v>
      </c>
    </row>
    <row r="174" spans="2:8" ht="99.75" x14ac:dyDescent="0.45">
      <c r="B174" s="10" t="s">
        <v>1485</v>
      </c>
      <c r="C174" s="11" t="s">
        <v>129</v>
      </c>
      <c r="D174" s="11" t="str">
        <f t="shared" si="2"/>
        <v>Goal 13</v>
      </c>
      <c r="E174" s="11" t="s">
        <v>1689</v>
      </c>
      <c r="F174" s="11" t="s">
        <v>928</v>
      </c>
      <c r="G174" s="11" t="s">
        <v>31</v>
      </c>
      <c r="H174" s="11" t="s">
        <v>17</v>
      </c>
    </row>
    <row r="175" spans="2:8" ht="99.75" x14ac:dyDescent="0.45">
      <c r="B175" s="8" t="s">
        <v>1690</v>
      </c>
      <c r="C175" s="9" t="s">
        <v>139</v>
      </c>
      <c r="D175" s="9" t="str">
        <f t="shared" si="2"/>
        <v>Goal 13</v>
      </c>
      <c r="E175" s="9" t="s">
        <v>1691</v>
      </c>
      <c r="F175" s="9" t="s">
        <v>1206</v>
      </c>
      <c r="G175" s="9" t="s">
        <v>68</v>
      </c>
      <c r="H175" s="9" t="s">
        <v>17</v>
      </c>
    </row>
    <row r="176" spans="2:8" ht="128.25" x14ac:dyDescent="0.45">
      <c r="B176" s="10" t="s">
        <v>1692</v>
      </c>
      <c r="C176" s="11" t="s">
        <v>144</v>
      </c>
      <c r="D176" s="11" t="str">
        <f t="shared" si="2"/>
        <v>Goal 13</v>
      </c>
      <c r="E176" s="11" t="s">
        <v>1693</v>
      </c>
      <c r="F176" s="11" t="s">
        <v>1206</v>
      </c>
      <c r="G176" s="11" t="s">
        <v>68</v>
      </c>
      <c r="H176" s="11" t="s">
        <v>17</v>
      </c>
    </row>
    <row r="177" spans="2:8" ht="57" x14ac:dyDescent="0.45">
      <c r="B177" s="8" t="s">
        <v>1694</v>
      </c>
      <c r="C177" s="9" t="s">
        <v>370</v>
      </c>
      <c r="D177" s="9" t="str">
        <f t="shared" si="2"/>
        <v>Goal 14</v>
      </c>
      <c r="E177" s="9" t="s">
        <v>1695</v>
      </c>
      <c r="F177" s="9" t="s">
        <v>814</v>
      </c>
      <c r="G177" s="9" t="s">
        <v>1214</v>
      </c>
      <c r="H177" s="9" t="s">
        <v>17</v>
      </c>
    </row>
    <row r="178" spans="2:8" ht="57" x14ac:dyDescent="0.45">
      <c r="B178" s="10" t="s">
        <v>1696</v>
      </c>
      <c r="C178" s="11" t="s">
        <v>375</v>
      </c>
      <c r="D178" s="11" t="str">
        <f t="shared" si="2"/>
        <v>Goal 14</v>
      </c>
      <c r="E178" s="11" t="s">
        <v>1697</v>
      </c>
      <c r="F178" s="11" t="s">
        <v>814</v>
      </c>
      <c r="G178" s="11" t="s">
        <v>1217</v>
      </c>
      <c r="H178" s="11" t="s">
        <v>17</v>
      </c>
    </row>
    <row r="179" spans="2:8" ht="57" x14ac:dyDescent="0.45">
      <c r="B179" s="8" t="s">
        <v>1698</v>
      </c>
      <c r="C179" s="9" t="s">
        <v>148</v>
      </c>
      <c r="D179" s="9" t="str">
        <f t="shared" si="2"/>
        <v>Goal 14</v>
      </c>
      <c r="E179" s="9" t="s">
        <v>1699</v>
      </c>
      <c r="F179" s="9" t="s">
        <v>1220</v>
      </c>
      <c r="G179" s="9" t="s">
        <v>814</v>
      </c>
      <c r="H179" s="9" t="s">
        <v>17</v>
      </c>
    </row>
    <row r="180" spans="2:8" ht="42.75" x14ac:dyDescent="0.45">
      <c r="B180" s="10" t="s">
        <v>1700</v>
      </c>
      <c r="C180" s="11" t="s">
        <v>152</v>
      </c>
      <c r="D180" s="11" t="str">
        <f t="shared" si="2"/>
        <v>Goal 14</v>
      </c>
      <c r="E180" s="11" t="s">
        <v>1701</v>
      </c>
      <c r="F180" s="11" t="s">
        <v>828</v>
      </c>
      <c r="G180" s="11" t="s">
        <v>68</v>
      </c>
      <c r="H180" s="11" t="s">
        <v>9</v>
      </c>
    </row>
    <row r="181" spans="2:8" ht="57" x14ac:dyDescent="0.45">
      <c r="B181" s="8" t="s">
        <v>1702</v>
      </c>
      <c r="C181" s="9" t="s">
        <v>155</v>
      </c>
      <c r="D181" s="9" t="str">
        <f t="shared" si="2"/>
        <v>Goal 14</v>
      </c>
      <c r="E181" s="9" t="s">
        <v>1703</v>
      </c>
      <c r="F181" s="9" t="s">
        <v>1224</v>
      </c>
      <c r="G181" s="9" t="s">
        <v>1225</v>
      </c>
      <c r="H181" s="9" t="s">
        <v>9</v>
      </c>
    </row>
    <row r="182" spans="2:8" ht="71.25" x14ac:dyDescent="0.45">
      <c r="B182" s="10" t="s">
        <v>1704</v>
      </c>
      <c r="C182" s="11" t="s">
        <v>160</v>
      </c>
      <c r="D182" s="11" t="str">
        <f t="shared" si="2"/>
        <v>Goal 14</v>
      </c>
      <c r="E182" s="11" t="s">
        <v>1705</v>
      </c>
      <c r="F182" s="11" t="s">
        <v>828</v>
      </c>
      <c r="G182" s="11" t="s">
        <v>68</v>
      </c>
      <c r="H182" s="11" t="s">
        <v>9</v>
      </c>
    </row>
    <row r="183" spans="2:8" ht="71.25" x14ac:dyDescent="0.45">
      <c r="B183" s="8" t="s">
        <v>1706</v>
      </c>
      <c r="C183" s="9" t="s">
        <v>398</v>
      </c>
      <c r="D183" s="9" t="str">
        <f t="shared" si="2"/>
        <v>Goal 14</v>
      </c>
      <c r="E183" s="9" t="s">
        <v>1707</v>
      </c>
      <c r="F183" s="9" t="s">
        <v>1231</v>
      </c>
      <c r="G183" s="9" t="s">
        <v>68</v>
      </c>
      <c r="H183" s="9" t="s">
        <v>9</v>
      </c>
    </row>
    <row r="184" spans="2:8" ht="57" x14ac:dyDescent="0.45">
      <c r="B184" s="10" t="s">
        <v>1708</v>
      </c>
      <c r="C184" s="11" t="s">
        <v>407</v>
      </c>
      <c r="D184" s="11" t="str">
        <f t="shared" si="2"/>
        <v>Goal 14</v>
      </c>
      <c r="E184" s="11" t="s">
        <v>1709</v>
      </c>
      <c r="F184" s="11" t="s">
        <v>1233</v>
      </c>
      <c r="G184" s="11" t="s">
        <v>814</v>
      </c>
      <c r="H184" s="11" t="s">
        <v>17</v>
      </c>
    </row>
    <row r="185" spans="2:8" ht="85.5" x14ac:dyDescent="0.45">
      <c r="B185" s="8" t="s">
        <v>1710</v>
      </c>
      <c r="C185" s="9" t="s">
        <v>162</v>
      </c>
      <c r="D185" s="9" t="str">
        <f t="shared" si="2"/>
        <v>Goal 14</v>
      </c>
      <c r="E185" s="9" t="s">
        <v>1711</v>
      </c>
      <c r="F185" s="9" t="s">
        <v>828</v>
      </c>
      <c r="G185" s="9" t="s">
        <v>68</v>
      </c>
      <c r="H185" s="9" t="s">
        <v>9</v>
      </c>
    </row>
    <row r="186" spans="2:8" ht="156.75" x14ac:dyDescent="0.45">
      <c r="B186" s="10" t="s">
        <v>1712</v>
      </c>
      <c r="C186" s="11" t="s">
        <v>420</v>
      </c>
      <c r="D186" s="11" t="str">
        <f t="shared" si="2"/>
        <v>Goal 14</v>
      </c>
      <c r="E186" s="11" t="s">
        <v>1713</v>
      </c>
      <c r="F186" s="11" t="s">
        <v>1237</v>
      </c>
      <c r="G186" s="11" t="s">
        <v>68</v>
      </c>
      <c r="H186" s="11" t="s">
        <v>17</v>
      </c>
    </row>
    <row r="187" spans="2:8" ht="42.75" x14ac:dyDescent="0.45">
      <c r="B187" s="8" t="s">
        <v>1714</v>
      </c>
      <c r="C187" s="9" t="s">
        <v>164</v>
      </c>
      <c r="D187" s="9" t="str">
        <f t="shared" si="2"/>
        <v>Goal 15</v>
      </c>
      <c r="E187" s="9" t="s">
        <v>1715</v>
      </c>
      <c r="F187" s="9" t="s">
        <v>828</v>
      </c>
      <c r="G187" s="9" t="s">
        <v>814</v>
      </c>
      <c r="H187" s="9" t="s">
        <v>9</v>
      </c>
    </row>
    <row r="188" spans="2:8" ht="71.25" x14ac:dyDescent="0.45">
      <c r="B188" s="10" t="s">
        <v>1716</v>
      </c>
      <c r="C188" s="11" t="s">
        <v>170</v>
      </c>
      <c r="D188" s="11" t="str">
        <f t="shared" si="2"/>
        <v>Goal 15</v>
      </c>
      <c r="E188" s="11" t="s">
        <v>1717</v>
      </c>
      <c r="F188" s="11" t="s">
        <v>1224</v>
      </c>
      <c r="G188" s="11" t="s">
        <v>1225</v>
      </c>
      <c r="H188" s="11" t="s">
        <v>9</v>
      </c>
    </row>
    <row r="189" spans="2:8" ht="42.75" x14ac:dyDescent="0.45">
      <c r="B189" s="8" t="s">
        <v>1718</v>
      </c>
      <c r="C189" s="9" t="s">
        <v>172</v>
      </c>
      <c r="D189" s="9" t="str">
        <f t="shared" si="2"/>
        <v>Goal 15</v>
      </c>
      <c r="E189" s="9" t="s">
        <v>1719</v>
      </c>
      <c r="F189" s="9" t="s">
        <v>828</v>
      </c>
      <c r="G189" s="9" t="s">
        <v>1244</v>
      </c>
      <c r="H189" s="9" t="s">
        <v>9</v>
      </c>
    </row>
    <row r="190" spans="2:8" ht="42.75" x14ac:dyDescent="0.45">
      <c r="B190" s="10" t="s">
        <v>1720</v>
      </c>
      <c r="C190" s="11" t="s">
        <v>177</v>
      </c>
      <c r="D190" s="11" t="str">
        <f t="shared" si="2"/>
        <v>Goal 15</v>
      </c>
      <c r="E190" s="11" t="s">
        <v>1721</v>
      </c>
      <c r="F190" s="11" t="s">
        <v>1246</v>
      </c>
      <c r="G190" s="11" t="s">
        <v>1247</v>
      </c>
      <c r="H190" s="11" t="s">
        <v>9</v>
      </c>
    </row>
    <row r="191" spans="2:8" ht="57" x14ac:dyDescent="0.45">
      <c r="B191" s="8" t="s">
        <v>1722</v>
      </c>
      <c r="C191" s="9" t="s">
        <v>181</v>
      </c>
      <c r="D191" s="9" t="str">
        <f t="shared" si="2"/>
        <v>Goal 15</v>
      </c>
      <c r="E191" s="9" t="s">
        <v>1723</v>
      </c>
      <c r="F191" s="9" t="s">
        <v>1224</v>
      </c>
      <c r="G191" s="9" t="s">
        <v>68</v>
      </c>
      <c r="H191" s="9" t="s">
        <v>9</v>
      </c>
    </row>
    <row r="192" spans="2:8" ht="28.5" x14ac:dyDescent="0.45">
      <c r="B192" s="10" t="s">
        <v>1724</v>
      </c>
      <c r="C192" s="11" t="s">
        <v>185</v>
      </c>
      <c r="D192" s="11" t="str">
        <f t="shared" si="2"/>
        <v>Goal 15</v>
      </c>
      <c r="E192" s="11" t="s">
        <v>1725</v>
      </c>
      <c r="F192" s="11" t="s">
        <v>828</v>
      </c>
      <c r="G192" s="11" t="s">
        <v>814</v>
      </c>
      <c r="H192" s="11" t="s">
        <v>9</v>
      </c>
    </row>
    <row r="193" spans="2:8" ht="42.75" x14ac:dyDescent="0.45">
      <c r="B193" s="8" t="s">
        <v>1726</v>
      </c>
      <c r="C193" s="9" t="s">
        <v>187</v>
      </c>
      <c r="D193" s="9" t="str">
        <f t="shared" si="2"/>
        <v>Goal 15</v>
      </c>
      <c r="E193" s="9" t="s">
        <v>1727</v>
      </c>
      <c r="F193" s="9" t="s">
        <v>1171</v>
      </c>
      <c r="G193" s="9" t="s">
        <v>1253</v>
      </c>
      <c r="H193" s="9" t="s">
        <v>9</v>
      </c>
    </row>
    <row r="194" spans="2:8" ht="71.25" x14ac:dyDescent="0.45">
      <c r="B194" s="10" t="s">
        <v>1728</v>
      </c>
      <c r="C194" s="11" t="s">
        <v>193</v>
      </c>
      <c r="D194" s="11" t="str">
        <f t="shared" si="2"/>
        <v>Goal 15</v>
      </c>
      <c r="E194" s="11" t="s">
        <v>1729</v>
      </c>
      <c r="F194" s="11" t="s">
        <v>1256</v>
      </c>
      <c r="G194" s="11" t="s">
        <v>1247</v>
      </c>
      <c r="H194" s="11" t="s">
        <v>9</v>
      </c>
    </row>
    <row r="195" spans="2:8" ht="42.75" x14ac:dyDescent="0.45">
      <c r="B195" s="8" t="s">
        <v>1730</v>
      </c>
      <c r="C195" s="9" t="s">
        <v>475</v>
      </c>
      <c r="D195" s="9" t="str">
        <f t="shared" ref="D195:D248" si="3">"Goal "&amp;VALUE(LEFT(C195,FIND(".",C195,1)-1))</f>
        <v>Goal 15</v>
      </c>
      <c r="E195" s="9" t="s">
        <v>1731</v>
      </c>
      <c r="F195" s="9" t="s">
        <v>1260</v>
      </c>
      <c r="G195" s="9" t="s">
        <v>814</v>
      </c>
      <c r="H195" s="9" t="s">
        <v>17</v>
      </c>
    </row>
    <row r="196" spans="2:8" ht="85.5" x14ac:dyDescent="0.45">
      <c r="B196" s="10" t="s">
        <v>1732</v>
      </c>
      <c r="C196" s="11" t="s">
        <v>480</v>
      </c>
      <c r="D196" s="11" t="str">
        <f t="shared" si="3"/>
        <v>Goal 15</v>
      </c>
      <c r="E196" s="11" t="s">
        <v>1733</v>
      </c>
      <c r="F196" s="11" t="s">
        <v>1171</v>
      </c>
      <c r="G196" s="11" t="s">
        <v>814</v>
      </c>
      <c r="H196" s="11" t="s">
        <v>17</v>
      </c>
    </row>
    <row r="197" spans="2:8" ht="199.5" x14ac:dyDescent="0.45">
      <c r="B197" s="8" t="s">
        <v>1734</v>
      </c>
      <c r="C197" s="9" t="s">
        <v>483</v>
      </c>
      <c r="D197" s="9" t="str">
        <f t="shared" si="3"/>
        <v>Goal 15</v>
      </c>
      <c r="E197" s="9" t="s">
        <v>1735</v>
      </c>
      <c r="F197" s="9" t="s">
        <v>1265</v>
      </c>
      <c r="G197" s="9" t="s">
        <v>68</v>
      </c>
      <c r="H197" s="9" t="s">
        <v>17</v>
      </c>
    </row>
    <row r="198" spans="2:8" ht="99.75" x14ac:dyDescent="0.45">
      <c r="B198" s="10" t="s">
        <v>1736</v>
      </c>
      <c r="C198" s="11" t="s">
        <v>198</v>
      </c>
      <c r="D198" s="11" t="str">
        <f t="shared" si="3"/>
        <v>Goal 15</v>
      </c>
      <c r="E198" s="11" t="s">
        <v>1737</v>
      </c>
      <c r="F198" s="11" t="s">
        <v>493</v>
      </c>
      <c r="G198" s="11" t="s">
        <v>68</v>
      </c>
      <c r="H198" s="11" t="s">
        <v>817</v>
      </c>
    </row>
    <row r="199" spans="2:8" ht="99.75" x14ac:dyDescent="0.45">
      <c r="B199" s="8" t="s">
        <v>1736</v>
      </c>
      <c r="C199" s="9" t="s">
        <v>202</v>
      </c>
      <c r="D199" s="9" t="str">
        <f t="shared" si="3"/>
        <v>Goal 15</v>
      </c>
      <c r="E199" s="9" t="s">
        <v>1738</v>
      </c>
      <c r="F199" s="9" t="s">
        <v>493</v>
      </c>
      <c r="G199" s="9" t="s">
        <v>68</v>
      </c>
      <c r="H199" s="9" t="s">
        <v>817</v>
      </c>
    </row>
    <row r="200" spans="2:8" ht="42.75" x14ac:dyDescent="0.45">
      <c r="B200" s="10" t="s">
        <v>1730</v>
      </c>
      <c r="C200" s="11" t="s">
        <v>504</v>
      </c>
      <c r="D200" s="11" t="str">
        <f t="shared" si="3"/>
        <v>Goal 15</v>
      </c>
      <c r="E200" s="11" t="s">
        <v>1739</v>
      </c>
      <c r="F200" s="11" t="s">
        <v>1260</v>
      </c>
      <c r="G200" s="11" t="s">
        <v>814</v>
      </c>
      <c r="H200" s="11" t="s">
        <v>17</v>
      </c>
    </row>
    <row r="201" spans="2:8" ht="57" x14ac:dyDescent="0.45">
      <c r="B201" s="8" t="s">
        <v>1740</v>
      </c>
      <c r="C201" s="9" t="s">
        <v>206</v>
      </c>
      <c r="D201" s="9" t="str">
        <f t="shared" si="3"/>
        <v>Goal 16</v>
      </c>
      <c r="E201" s="9" t="s">
        <v>1741</v>
      </c>
      <c r="F201" s="9" t="s">
        <v>1270</v>
      </c>
      <c r="G201" s="9" t="s">
        <v>1271</v>
      </c>
      <c r="H201" s="9" t="s">
        <v>9</v>
      </c>
    </row>
    <row r="202" spans="2:8" ht="57" x14ac:dyDescent="0.45">
      <c r="B202" s="10" t="s">
        <v>1742</v>
      </c>
      <c r="C202" s="11" t="s">
        <v>518</v>
      </c>
      <c r="D202" s="11" t="str">
        <f t="shared" si="3"/>
        <v>Goal 16</v>
      </c>
      <c r="E202" s="11" t="s">
        <v>1743</v>
      </c>
      <c r="F202" s="11" t="s">
        <v>966</v>
      </c>
      <c r="G202" s="11" t="s">
        <v>1273</v>
      </c>
      <c r="H202" s="11" t="s">
        <v>17</v>
      </c>
    </row>
    <row r="203" spans="2:8" ht="71.25" x14ac:dyDescent="0.45">
      <c r="B203" s="8" t="s">
        <v>1744</v>
      </c>
      <c r="C203" s="9" t="s">
        <v>211</v>
      </c>
      <c r="D203" s="9" t="str">
        <f t="shared" si="3"/>
        <v>Goal 16</v>
      </c>
      <c r="E203" s="9" t="s">
        <v>1745</v>
      </c>
      <c r="F203" s="9" t="s">
        <v>1180</v>
      </c>
      <c r="G203" s="9" t="s">
        <v>1275</v>
      </c>
      <c r="H203" s="9" t="s">
        <v>17</v>
      </c>
    </row>
    <row r="204" spans="2:8" ht="57" x14ac:dyDescent="0.45">
      <c r="B204" s="10" t="s">
        <v>1746</v>
      </c>
      <c r="C204" s="11" t="s">
        <v>216</v>
      </c>
      <c r="D204" s="11" t="str">
        <f t="shared" si="3"/>
        <v>Goal 16</v>
      </c>
      <c r="E204" s="11" t="s">
        <v>1747</v>
      </c>
      <c r="F204" s="11" t="s">
        <v>1180</v>
      </c>
      <c r="G204" s="11" t="s">
        <v>68</v>
      </c>
      <c r="H204" s="11" t="s">
        <v>17</v>
      </c>
    </row>
    <row r="205" spans="2:8" ht="85.5" x14ac:dyDescent="0.45">
      <c r="B205" s="8" t="s">
        <v>1748</v>
      </c>
      <c r="C205" s="9" t="s">
        <v>225</v>
      </c>
      <c r="D205" s="9" t="str">
        <f t="shared" si="3"/>
        <v>Goal 16</v>
      </c>
      <c r="E205" s="9" t="s">
        <v>1749</v>
      </c>
      <c r="F205" s="9" t="s">
        <v>792</v>
      </c>
      <c r="G205" s="9" t="s">
        <v>68</v>
      </c>
      <c r="H205" s="9" t="s">
        <v>17</v>
      </c>
    </row>
    <row r="206" spans="2:8" ht="57" x14ac:dyDescent="0.45">
      <c r="B206" s="10" t="s">
        <v>1750</v>
      </c>
      <c r="C206" s="11" t="s">
        <v>227</v>
      </c>
      <c r="D206" s="11" t="str">
        <f t="shared" si="3"/>
        <v>Goal 16</v>
      </c>
      <c r="E206" s="11" t="s">
        <v>1751</v>
      </c>
      <c r="F206" s="11" t="s">
        <v>1180</v>
      </c>
      <c r="G206" s="11" t="s">
        <v>792</v>
      </c>
      <c r="H206" s="11" t="s">
        <v>17</v>
      </c>
    </row>
    <row r="207" spans="2:8" ht="57" x14ac:dyDescent="0.45">
      <c r="B207" s="8" t="s">
        <v>1752</v>
      </c>
      <c r="C207" s="9" t="s">
        <v>231</v>
      </c>
      <c r="D207" s="9" t="str">
        <f t="shared" si="3"/>
        <v>Goal 16</v>
      </c>
      <c r="E207" s="9" t="s">
        <v>1753</v>
      </c>
      <c r="F207" s="9" t="s">
        <v>792</v>
      </c>
      <c r="G207" s="9" t="s">
        <v>1280</v>
      </c>
      <c r="H207" s="9" t="s">
        <v>17</v>
      </c>
    </row>
    <row r="208" spans="2:8" ht="99.75" x14ac:dyDescent="0.45">
      <c r="B208" s="10" t="s">
        <v>1754</v>
      </c>
      <c r="C208" s="11" t="s">
        <v>234</v>
      </c>
      <c r="D208" s="11" t="str">
        <f t="shared" si="3"/>
        <v>Goal 16</v>
      </c>
      <c r="E208" s="11" t="s">
        <v>1755</v>
      </c>
      <c r="F208" s="11" t="s">
        <v>1180</v>
      </c>
      <c r="G208" s="11" t="s">
        <v>68</v>
      </c>
      <c r="H208" s="11" t="s">
        <v>17</v>
      </c>
    </row>
    <row r="209" spans="2:8" ht="42.75" x14ac:dyDescent="0.45">
      <c r="B209" s="8" t="s">
        <v>1756</v>
      </c>
      <c r="C209" s="9" t="s">
        <v>237</v>
      </c>
      <c r="D209" s="9" t="str">
        <f t="shared" si="3"/>
        <v>Goal 16</v>
      </c>
      <c r="E209" s="9" t="s">
        <v>1757</v>
      </c>
      <c r="F209" s="9" t="s">
        <v>1180</v>
      </c>
      <c r="G209" s="9" t="s">
        <v>68</v>
      </c>
      <c r="H209" s="9" t="s">
        <v>9</v>
      </c>
    </row>
    <row r="210" spans="2:8" ht="85.5" x14ac:dyDescent="0.45">
      <c r="B210" s="10" t="s">
        <v>1758</v>
      </c>
      <c r="C210" s="11" t="s">
        <v>1283</v>
      </c>
      <c r="D210" s="11" t="str">
        <f t="shared" si="3"/>
        <v>Goal 16</v>
      </c>
      <c r="E210" s="11" t="s">
        <v>1759</v>
      </c>
      <c r="F210" s="11" t="s">
        <v>1285</v>
      </c>
      <c r="G210" s="11" t="s">
        <v>68</v>
      </c>
      <c r="H210" s="11" t="s">
        <v>17</v>
      </c>
    </row>
    <row r="211" spans="2:8" ht="57" x14ac:dyDescent="0.45">
      <c r="B211" s="8" t="s">
        <v>1760</v>
      </c>
      <c r="C211" s="9" t="s">
        <v>582</v>
      </c>
      <c r="D211" s="9" t="str">
        <f t="shared" si="3"/>
        <v>Goal 16</v>
      </c>
      <c r="E211" s="9" t="s">
        <v>1761</v>
      </c>
      <c r="F211" s="9" t="s">
        <v>1287</v>
      </c>
      <c r="G211" s="9" t="s">
        <v>68</v>
      </c>
      <c r="H211" s="9" t="s">
        <v>17</v>
      </c>
    </row>
    <row r="212" spans="2:8" ht="85.5" x14ac:dyDescent="0.45">
      <c r="B212" s="10" t="s">
        <v>1762</v>
      </c>
      <c r="C212" s="11" t="s">
        <v>239</v>
      </c>
      <c r="D212" s="11" t="str">
        <f t="shared" si="3"/>
        <v>Goal 16</v>
      </c>
      <c r="E212" s="11" t="s">
        <v>1763</v>
      </c>
      <c r="F212" s="11" t="s">
        <v>1289</v>
      </c>
      <c r="G212" s="11" t="s">
        <v>68</v>
      </c>
      <c r="H212" s="11" t="s">
        <v>17</v>
      </c>
    </row>
    <row r="213" spans="2:8" ht="99.75" x14ac:dyDescent="0.45">
      <c r="B213" s="8" t="s">
        <v>1764</v>
      </c>
      <c r="C213" s="9" t="s">
        <v>244</v>
      </c>
      <c r="D213" s="9" t="str">
        <f t="shared" si="3"/>
        <v>Goal 16</v>
      </c>
      <c r="E213" s="9" t="s">
        <v>1765</v>
      </c>
      <c r="F213" s="9" t="s">
        <v>1180</v>
      </c>
      <c r="G213" s="9" t="s">
        <v>68</v>
      </c>
      <c r="H213" s="9" t="s">
        <v>17</v>
      </c>
    </row>
    <row r="214" spans="2:8" ht="99.75" x14ac:dyDescent="0.45">
      <c r="B214" s="10" t="s">
        <v>1766</v>
      </c>
      <c r="C214" s="11" t="s">
        <v>596</v>
      </c>
      <c r="D214" s="11" t="str">
        <f t="shared" si="3"/>
        <v>Goal 16</v>
      </c>
      <c r="E214" s="11" t="s">
        <v>1767</v>
      </c>
      <c r="F214" s="11" t="s">
        <v>1292</v>
      </c>
      <c r="G214" s="11" t="s">
        <v>68</v>
      </c>
      <c r="H214" s="11" t="s">
        <v>9</v>
      </c>
    </row>
    <row r="215" spans="2:8" ht="71.25" x14ac:dyDescent="0.45">
      <c r="B215" s="8" t="s">
        <v>1768</v>
      </c>
      <c r="C215" s="9" t="s">
        <v>246</v>
      </c>
      <c r="D215" s="9" t="str">
        <f t="shared" si="3"/>
        <v>Goal 16</v>
      </c>
      <c r="E215" s="9" t="s">
        <v>1769</v>
      </c>
      <c r="F215" s="9" t="s">
        <v>780</v>
      </c>
      <c r="G215" s="9" t="s">
        <v>68</v>
      </c>
      <c r="H215" s="9" t="s">
        <v>17</v>
      </c>
    </row>
    <row r="216" spans="2:8" ht="57" x14ac:dyDescent="0.45">
      <c r="B216" s="10" t="s">
        <v>1770</v>
      </c>
      <c r="C216" s="11" t="s">
        <v>249</v>
      </c>
      <c r="D216" s="11" t="str">
        <f t="shared" si="3"/>
        <v>Goal 16</v>
      </c>
      <c r="E216" s="11" t="s">
        <v>1771</v>
      </c>
      <c r="F216" s="11" t="s">
        <v>1295</v>
      </c>
      <c r="G216" s="11" t="s">
        <v>68</v>
      </c>
      <c r="H216" s="11" t="s">
        <v>17</v>
      </c>
    </row>
    <row r="217" spans="2:8" ht="99.75" x14ac:dyDescent="0.45">
      <c r="B217" s="8" t="s">
        <v>1772</v>
      </c>
      <c r="C217" s="9" t="s">
        <v>252</v>
      </c>
      <c r="D217" s="9" t="str">
        <f t="shared" si="3"/>
        <v>Goal 16</v>
      </c>
      <c r="E217" s="9" t="s">
        <v>1296</v>
      </c>
      <c r="F217" s="9" t="s">
        <v>1297</v>
      </c>
      <c r="G217" s="9" t="s">
        <v>1298</v>
      </c>
      <c r="H217" s="9" t="s">
        <v>17</v>
      </c>
    </row>
    <row r="218" spans="2:8" ht="71.25" x14ac:dyDescent="0.45">
      <c r="B218" s="10" t="s">
        <v>1773</v>
      </c>
      <c r="C218" s="11" t="s">
        <v>616</v>
      </c>
      <c r="D218" s="11" t="str">
        <f t="shared" si="3"/>
        <v>Goal 16</v>
      </c>
      <c r="E218" s="11" t="s">
        <v>1774</v>
      </c>
      <c r="F218" s="11" t="s">
        <v>1295</v>
      </c>
      <c r="G218" s="11" t="s">
        <v>68</v>
      </c>
      <c r="H218" s="11" t="s">
        <v>17</v>
      </c>
    </row>
    <row r="219" spans="2:8" ht="57" x14ac:dyDescent="0.45">
      <c r="B219" s="8" t="s">
        <v>1621</v>
      </c>
      <c r="C219" s="9" t="s">
        <v>257</v>
      </c>
      <c r="D219" s="9" t="str">
        <f t="shared" si="3"/>
        <v>Goal 16</v>
      </c>
      <c r="E219" s="9" t="s">
        <v>1775</v>
      </c>
      <c r="F219" s="9" t="s">
        <v>1140</v>
      </c>
      <c r="G219" s="9" t="s">
        <v>68</v>
      </c>
      <c r="H219" s="9" t="s">
        <v>9</v>
      </c>
    </row>
    <row r="220" spans="2:8" ht="57" x14ac:dyDescent="0.45">
      <c r="B220" s="10" t="s">
        <v>1776</v>
      </c>
      <c r="C220" s="11" t="s">
        <v>259</v>
      </c>
      <c r="D220" s="11" t="str">
        <f t="shared" si="3"/>
        <v>Goal 16</v>
      </c>
      <c r="E220" s="11" t="s">
        <v>1777</v>
      </c>
      <c r="F220" s="11" t="s">
        <v>1303</v>
      </c>
      <c r="G220" s="11" t="s">
        <v>1304</v>
      </c>
      <c r="H220" s="11" t="s">
        <v>9</v>
      </c>
    </row>
    <row r="221" spans="2:8" ht="114" x14ac:dyDescent="0.45">
      <c r="B221" s="8" t="s">
        <v>1778</v>
      </c>
      <c r="C221" s="9" t="s">
        <v>219</v>
      </c>
      <c r="D221" s="9" t="str">
        <f t="shared" si="3"/>
        <v>Goal 16</v>
      </c>
      <c r="E221" s="9" t="s">
        <v>1779</v>
      </c>
      <c r="F221" s="9" t="s">
        <v>966</v>
      </c>
      <c r="G221" s="9" t="s">
        <v>1306</v>
      </c>
      <c r="H221" s="9" t="s">
        <v>17</v>
      </c>
    </row>
    <row r="222" spans="2:8" ht="71.25" x14ac:dyDescent="0.45">
      <c r="B222" s="10" t="s">
        <v>1780</v>
      </c>
      <c r="C222" s="11" t="s">
        <v>222</v>
      </c>
      <c r="D222" s="11" t="str">
        <f t="shared" si="3"/>
        <v>Goal 16</v>
      </c>
      <c r="E222" s="11" t="s">
        <v>1781</v>
      </c>
      <c r="F222" s="11" t="s">
        <v>928</v>
      </c>
      <c r="G222" s="11" t="s">
        <v>1308</v>
      </c>
      <c r="H222" s="11" t="s">
        <v>9</v>
      </c>
    </row>
    <row r="223" spans="2:8" ht="57" x14ac:dyDescent="0.45">
      <c r="B223" s="8" t="s">
        <v>1782</v>
      </c>
      <c r="C223" s="9" t="s">
        <v>263</v>
      </c>
      <c r="D223" s="9" t="str">
        <f t="shared" si="3"/>
        <v>Goal 16</v>
      </c>
      <c r="E223" s="9" t="s">
        <v>1783</v>
      </c>
      <c r="F223" s="9" t="s">
        <v>966</v>
      </c>
      <c r="G223" s="9" t="s">
        <v>68</v>
      </c>
      <c r="H223" s="9" t="s">
        <v>9</v>
      </c>
    </row>
    <row r="224" spans="2:8" ht="99.75" x14ac:dyDescent="0.45">
      <c r="B224" s="10" t="s">
        <v>1613</v>
      </c>
      <c r="C224" s="11" t="s">
        <v>633</v>
      </c>
      <c r="D224" s="11" t="str">
        <f t="shared" si="3"/>
        <v>Goal 16</v>
      </c>
      <c r="E224" s="11" t="s">
        <v>1784</v>
      </c>
      <c r="F224" s="11" t="s">
        <v>966</v>
      </c>
      <c r="G224" s="11" t="s">
        <v>68</v>
      </c>
      <c r="H224" s="11" t="s">
        <v>17</v>
      </c>
    </row>
    <row r="225" spans="2:8" ht="42.75" x14ac:dyDescent="0.45">
      <c r="B225" s="8" t="s">
        <v>1785</v>
      </c>
      <c r="C225" s="9" t="s">
        <v>265</v>
      </c>
      <c r="D225" s="9" t="str">
        <f t="shared" si="3"/>
        <v>Goal 17</v>
      </c>
      <c r="E225" s="9" t="s">
        <v>1786</v>
      </c>
      <c r="F225" s="9" t="s">
        <v>1093</v>
      </c>
      <c r="G225" s="9" t="s">
        <v>1311</v>
      </c>
      <c r="H225" s="9" t="s">
        <v>9</v>
      </c>
    </row>
    <row r="226" spans="2:8" ht="42.75" x14ac:dyDescent="0.45">
      <c r="B226" s="10" t="s">
        <v>1787</v>
      </c>
      <c r="C226" s="11" t="s">
        <v>269</v>
      </c>
      <c r="D226" s="11" t="str">
        <f t="shared" si="3"/>
        <v>Goal 17</v>
      </c>
      <c r="E226" s="11" t="s">
        <v>1788</v>
      </c>
      <c r="F226" s="11" t="s">
        <v>1093</v>
      </c>
      <c r="G226" s="11" t="s">
        <v>68</v>
      </c>
      <c r="H226" s="11" t="s">
        <v>9</v>
      </c>
    </row>
    <row r="227" spans="2:8" ht="114" x14ac:dyDescent="0.45">
      <c r="B227" s="8" t="s">
        <v>1789</v>
      </c>
      <c r="C227" s="9" t="s">
        <v>308</v>
      </c>
      <c r="D227" s="9" t="str">
        <f t="shared" si="3"/>
        <v>Goal 17</v>
      </c>
      <c r="E227" s="9" t="s">
        <v>1790</v>
      </c>
      <c r="F227" s="9" t="s">
        <v>818</v>
      </c>
      <c r="G227" s="9" t="s">
        <v>68</v>
      </c>
      <c r="H227" s="9" t="s">
        <v>9</v>
      </c>
    </row>
    <row r="228" spans="2:8" ht="71.25" x14ac:dyDescent="0.45">
      <c r="B228" s="10" t="s">
        <v>1791</v>
      </c>
      <c r="C228" s="11" t="s">
        <v>654</v>
      </c>
      <c r="D228" s="11" t="str">
        <f t="shared" si="3"/>
        <v>Goal 17</v>
      </c>
      <c r="E228" s="11" t="s">
        <v>1792</v>
      </c>
      <c r="F228" s="11" t="s">
        <v>655</v>
      </c>
      <c r="G228" s="11" t="s">
        <v>68</v>
      </c>
      <c r="H228" s="11" t="s">
        <v>1316</v>
      </c>
    </row>
    <row r="229" spans="2:8" ht="57" x14ac:dyDescent="0.45">
      <c r="B229" s="8" t="s">
        <v>1793</v>
      </c>
      <c r="C229" s="9" t="s">
        <v>311</v>
      </c>
      <c r="D229" s="9" t="str">
        <f t="shared" si="3"/>
        <v>Goal 17</v>
      </c>
      <c r="E229" s="9" t="s">
        <v>1794</v>
      </c>
      <c r="F229" s="9" t="s">
        <v>780</v>
      </c>
      <c r="G229" s="9" t="s">
        <v>68</v>
      </c>
      <c r="H229" s="9" t="s">
        <v>9</v>
      </c>
    </row>
    <row r="230" spans="2:8" ht="42.75" x14ac:dyDescent="0.45">
      <c r="B230" s="10" t="s">
        <v>1795</v>
      </c>
      <c r="C230" s="11" t="s">
        <v>658</v>
      </c>
      <c r="D230" s="11" t="str">
        <f t="shared" si="3"/>
        <v>Goal 17</v>
      </c>
      <c r="E230" s="11" t="s">
        <v>1796</v>
      </c>
      <c r="F230" s="11" t="s">
        <v>780</v>
      </c>
      <c r="G230" s="11" t="s">
        <v>1320</v>
      </c>
      <c r="H230" s="11" t="s">
        <v>9</v>
      </c>
    </row>
    <row r="231" spans="2:8" ht="71.25" x14ac:dyDescent="0.45">
      <c r="B231" s="8" t="s">
        <v>1797</v>
      </c>
      <c r="C231" s="9" t="s">
        <v>661</v>
      </c>
      <c r="D231" s="9" t="str">
        <f t="shared" si="3"/>
        <v>Goal 17</v>
      </c>
      <c r="E231" s="9" t="s">
        <v>1798</v>
      </c>
      <c r="F231" s="9" t="s">
        <v>1320</v>
      </c>
      <c r="G231" s="9" t="s">
        <v>68</v>
      </c>
      <c r="H231" s="9" t="s">
        <v>17</v>
      </c>
    </row>
    <row r="232" spans="2:8" ht="57" x14ac:dyDescent="0.45">
      <c r="B232" s="10" t="s">
        <v>1799</v>
      </c>
      <c r="C232" s="11" t="s">
        <v>662</v>
      </c>
      <c r="D232" s="11" t="str">
        <f t="shared" si="3"/>
        <v>Goal 17</v>
      </c>
      <c r="E232" s="11" t="s">
        <v>1800</v>
      </c>
      <c r="F232" s="11" t="s">
        <v>1008</v>
      </c>
      <c r="G232" s="11" t="s">
        <v>68</v>
      </c>
      <c r="H232" s="11" t="s">
        <v>9</v>
      </c>
    </row>
    <row r="233" spans="2:8" ht="85.5" x14ac:dyDescent="0.45">
      <c r="B233" s="8" t="s">
        <v>1801</v>
      </c>
      <c r="C233" s="9" t="s">
        <v>663</v>
      </c>
      <c r="D233" s="9" t="str">
        <f t="shared" si="3"/>
        <v>Goal 17</v>
      </c>
      <c r="E233" s="9" t="s">
        <v>1802</v>
      </c>
      <c r="F233" s="9" t="s">
        <v>1329</v>
      </c>
      <c r="G233" s="9" t="s">
        <v>818</v>
      </c>
      <c r="H233" s="9" t="s">
        <v>17</v>
      </c>
    </row>
    <row r="234" spans="2:8" ht="42.75" x14ac:dyDescent="0.45">
      <c r="B234" s="10" t="s">
        <v>1803</v>
      </c>
      <c r="C234" s="11" t="s">
        <v>321</v>
      </c>
      <c r="D234" s="11" t="str">
        <f t="shared" si="3"/>
        <v>Goal 17</v>
      </c>
      <c r="E234" s="11" t="s">
        <v>1804</v>
      </c>
      <c r="F234" s="11" t="s">
        <v>1008</v>
      </c>
      <c r="G234" s="11" t="s">
        <v>68</v>
      </c>
      <c r="H234" s="11" t="s">
        <v>9</v>
      </c>
    </row>
    <row r="235" spans="2:8" ht="85.5" x14ac:dyDescent="0.45">
      <c r="B235" s="8" t="s">
        <v>1805</v>
      </c>
      <c r="C235" s="9" t="s">
        <v>323</v>
      </c>
      <c r="D235" s="9" t="str">
        <f t="shared" si="3"/>
        <v>Goal 17</v>
      </c>
      <c r="E235" s="9" t="s">
        <v>1806</v>
      </c>
      <c r="F235" s="9" t="s">
        <v>818</v>
      </c>
      <c r="G235" s="9" t="s">
        <v>68</v>
      </c>
      <c r="H235" s="9" t="s">
        <v>9</v>
      </c>
    </row>
    <row r="236" spans="2:8" ht="57" x14ac:dyDescent="0.45">
      <c r="B236" s="10" t="s">
        <v>1807</v>
      </c>
      <c r="C236" s="11" t="s">
        <v>274</v>
      </c>
      <c r="D236" s="11" t="str">
        <f t="shared" si="3"/>
        <v>Goal 17</v>
      </c>
      <c r="E236" s="11" t="s">
        <v>1808</v>
      </c>
      <c r="F236" s="11" t="s">
        <v>1333</v>
      </c>
      <c r="G236" s="11" t="s">
        <v>68</v>
      </c>
      <c r="H236" s="11" t="s">
        <v>9</v>
      </c>
    </row>
    <row r="237" spans="2:8" ht="57" x14ac:dyDescent="0.45">
      <c r="B237" s="8" t="s">
        <v>1809</v>
      </c>
      <c r="C237" s="9" t="s">
        <v>277</v>
      </c>
      <c r="D237" s="9" t="str">
        <f t="shared" si="3"/>
        <v>Goal 17</v>
      </c>
      <c r="E237" s="9" t="s">
        <v>1810</v>
      </c>
      <c r="F237" s="9" t="s">
        <v>1333</v>
      </c>
      <c r="G237" s="9" t="s">
        <v>68</v>
      </c>
      <c r="H237" s="9" t="s">
        <v>9</v>
      </c>
    </row>
    <row r="238" spans="2:8" ht="71.25" x14ac:dyDescent="0.45">
      <c r="B238" s="10" t="s">
        <v>1811</v>
      </c>
      <c r="C238" s="11" t="s">
        <v>279</v>
      </c>
      <c r="D238" s="11" t="str">
        <f t="shared" si="3"/>
        <v>Goal 17</v>
      </c>
      <c r="E238" s="11" t="s">
        <v>1812</v>
      </c>
      <c r="F238" s="11" t="s">
        <v>1333</v>
      </c>
      <c r="G238" s="11" t="s">
        <v>68</v>
      </c>
      <c r="H238" s="11" t="s">
        <v>9</v>
      </c>
    </row>
    <row r="239" spans="2:8" ht="28.5" x14ac:dyDescent="0.45">
      <c r="B239" s="8" t="s">
        <v>1813</v>
      </c>
      <c r="C239" s="9" t="s">
        <v>642</v>
      </c>
      <c r="D239" s="9" t="str">
        <f t="shared" si="3"/>
        <v>Goal 17</v>
      </c>
      <c r="E239" s="9" t="s">
        <v>1814</v>
      </c>
      <c r="F239" s="9" t="s">
        <v>780</v>
      </c>
      <c r="G239" s="9" t="s">
        <v>68</v>
      </c>
      <c r="H239" s="9" t="s">
        <v>17</v>
      </c>
    </row>
    <row r="240" spans="2:8" ht="57" x14ac:dyDescent="0.45">
      <c r="B240" s="10" t="s">
        <v>1815</v>
      </c>
      <c r="C240" s="11" t="s">
        <v>643</v>
      </c>
      <c r="D240" s="11" t="str">
        <f t="shared" si="3"/>
        <v>Goal 17</v>
      </c>
      <c r="E240" s="11" t="s">
        <v>1816</v>
      </c>
      <c r="F240" s="11" t="s">
        <v>814</v>
      </c>
      <c r="G240" s="11" t="s">
        <v>68</v>
      </c>
      <c r="H240" s="11" t="s">
        <v>17</v>
      </c>
    </row>
    <row r="241" spans="2:8" ht="71.25" x14ac:dyDescent="0.45">
      <c r="B241" s="8" t="s">
        <v>1817</v>
      </c>
      <c r="C241" s="9" t="s">
        <v>281</v>
      </c>
      <c r="D241" s="9" t="str">
        <f t="shared" si="3"/>
        <v>Goal 17</v>
      </c>
      <c r="E241" s="9" t="s">
        <v>1818</v>
      </c>
      <c r="F241" s="9" t="s">
        <v>1343</v>
      </c>
      <c r="G241" s="9" t="s">
        <v>68</v>
      </c>
      <c r="H241" s="9" t="s">
        <v>17</v>
      </c>
    </row>
    <row r="242" spans="2:8" ht="99.75" x14ac:dyDescent="0.45">
      <c r="B242" s="10" t="s">
        <v>1819</v>
      </c>
      <c r="C242" s="11" t="s">
        <v>288</v>
      </c>
      <c r="D242" s="11" t="str">
        <f t="shared" si="3"/>
        <v>Goal 17</v>
      </c>
      <c r="E242" s="11" t="s">
        <v>1820</v>
      </c>
      <c r="F242" s="11" t="s">
        <v>1343</v>
      </c>
      <c r="G242" s="11" t="s">
        <v>814</v>
      </c>
      <c r="H242" s="11" t="s">
        <v>17</v>
      </c>
    </row>
    <row r="243" spans="2:8" ht="57" x14ac:dyDescent="0.45">
      <c r="B243" s="8" t="s">
        <v>1821</v>
      </c>
      <c r="C243" s="9" t="s">
        <v>647</v>
      </c>
      <c r="D243" s="9" t="str">
        <f t="shared" si="3"/>
        <v>Goal 17</v>
      </c>
      <c r="E243" s="9" t="s">
        <v>1822</v>
      </c>
      <c r="F243" s="9" t="s">
        <v>10</v>
      </c>
      <c r="G243" s="9" t="s">
        <v>68</v>
      </c>
      <c r="H243" s="9" t="s">
        <v>17</v>
      </c>
    </row>
    <row r="244" spans="2:8" ht="57" x14ac:dyDescent="0.45">
      <c r="B244" s="10" t="s">
        <v>1823</v>
      </c>
      <c r="C244" s="11" t="s">
        <v>290</v>
      </c>
      <c r="D244" s="11" t="str">
        <f t="shared" si="3"/>
        <v>Goal 17</v>
      </c>
      <c r="E244" s="11" t="s">
        <v>1824</v>
      </c>
      <c r="F244" s="11" t="s">
        <v>68</v>
      </c>
      <c r="G244" s="11" t="s">
        <v>68</v>
      </c>
      <c r="H244" s="11" t="s">
        <v>17</v>
      </c>
    </row>
    <row r="245" spans="2:8" ht="71.25" x14ac:dyDescent="0.45">
      <c r="B245" s="8" t="s">
        <v>1825</v>
      </c>
      <c r="C245" s="9" t="s">
        <v>296</v>
      </c>
      <c r="D245" s="9" t="str">
        <f t="shared" si="3"/>
        <v>Goal 17</v>
      </c>
      <c r="E245" s="9" t="s">
        <v>1826</v>
      </c>
      <c r="F245" s="9" t="s">
        <v>1352</v>
      </c>
      <c r="G245" s="9" t="s">
        <v>68</v>
      </c>
      <c r="H245" s="9" t="s">
        <v>9</v>
      </c>
    </row>
    <row r="246" spans="2:8" ht="71.25" x14ac:dyDescent="0.45">
      <c r="B246" s="10" t="s">
        <v>1827</v>
      </c>
      <c r="C246" s="11" t="s">
        <v>302</v>
      </c>
      <c r="D246" s="11" t="str">
        <f t="shared" si="3"/>
        <v>Goal 17</v>
      </c>
      <c r="E246" s="11" t="s">
        <v>1828</v>
      </c>
      <c r="F246" s="11" t="s">
        <v>1355</v>
      </c>
      <c r="G246" s="11" t="s">
        <v>1356</v>
      </c>
      <c r="H246" s="11" t="s">
        <v>9</v>
      </c>
    </row>
    <row r="247" spans="2:8" ht="57" x14ac:dyDescent="0.45">
      <c r="B247" s="8" t="s">
        <v>1829</v>
      </c>
      <c r="C247" s="9" t="s">
        <v>305</v>
      </c>
      <c r="D247" s="9" t="str">
        <f t="shared" si="3"/>
        <v>Goal 17</v>
      </c>
      <c r="E247" s="9" t="s">
        <v>1830</v>
      </c>
      <c r="F247" s="9" t="s">
        <v>1355</v>
      </c>
      <c r="G247" s="9" t="s">
        <v>1356</v>
      </c>
      <c r="H247" s="9" t="s">
        <v>9</v>
      </c>
    </row>
    <row r="248" spans="2:8" ht="99.75" x14ac:dyDescent="0.45">
      <c r="B248" s="10" t="s">
        <v>1831</v>
      </c>
      <c r="C248" s="11" t="s">
        <v>651</v>
      </c>
      <c r="D248" s="11" t="str">
        <f t="shared" si="3"/>
        <v>Goal 17</v>
      </c>
      <c r="E248" s="11" t="s">
        <v>1832</v>
      </c>
      <c r="F248" s="11" t="s">
        <v>1072</v>
      </c>
      <c r="G248" s="11" t="s">
        <v>1359</v>
      </c>
      <c r="H248" s="11" t="s">
        <v>9</v>
      </c>
    </row>
  </sheetData>
  <autoFilter ref="B1:H248" xr:uid="{00000000-0009-0000-0000-000004000000}"/>
  <customSheetViews>
    <customSheetView guid="{45922A5D-84F5-4EB6-A3CD-E5BA008772AA}" showAutoFilter="1">
      <selection activeCell="B1" sqref="B1:M245"/>
      <pageMargins left="0" right="0" top="0" bottom="0" header="0" footer="0"/>
      <autoFilter ref="B1:I245" xr:uid="{00000000-0000-0000-0000-000000000000}"/>
    </customSheetView>
    <customSheetView guid="{1F7C9D4E-224A-42B2-91BB-1077D396D5A7}" showAutoFilter="1" topLeftCell="A151">
      <selection activeCell="B1" sqref="B1:M245"/>
      <pageMargins left="0" right="0" top="0" bottom="0" header="0" footer="0"/>
      <autoFilter ref="B1:G245" xr:uid="{00000000-0000-0000-0000-000000000000}"/>
    </customSheetView>
    <customSheetView guid="{4115E3FE-613B-41D5-984A-C67207AF9102}" showAutoFilter="1">
      <selection activeCell="D5" sqref="D5"/>
      <pageMargins left="0" right="0" top="0" bottom="0" header="0" footer="0"/>
      <autoFilter ref="B1:G245" xr:uid="{00000000-0000-0000-0000-000000000000}"/>
    </customSheetView>
  </customSheetView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V277"/>
  <sheetViews>
    <sheetView workbookViewId="0">
      <selection activeCell="A3" sqref="A3"/>
    </sheetView>
  </sheetViews>
  <sheetFormatPr defaultColWidth="9.1328125" defaultRowHeight="14.25" x14ac:dyDescent="0.45"/>
  <cols>
    <col min="1" max="1" width="98.86328125" style="22" customWidth="1"/>
    <col min="2" max="3" width="15" style="23" customWidth="1"/>
    <col min="4" max="5" width="11.3984375" style="31" customWidth="1"/>
    <col min="6" max="6" width="9.1328125" style="31"/>
    <col min="7" max="7" width="10" style="31" customWidth="1"/>
    <col min="8" max="8" width="10.1328125" style="31" customWidth="1"/>
    <col min="9" max="9" width="29.3984375" style="31" customWidth="1"/>
    <col min="10" max="10" width="46" style="31" customWidth="1"/>
    <col min="11" max="11" width="27.3984375" style="31" bestFit="1" customWidth="1"/>
    <col min="12" max="12" width="22.1328125" style="31" customWidth="1"/>
    <col min="13" max="13" width="26.1328125" style="31" customWidth="1"/>
    <col min="14" max="17" width="9.3984375" style="31" customWidth="1"/>
    <col min="18" max="18" width="36.86328125" style="31" customWidth="1"/>
    <col min="19" max="26" width="9.3984375" style="31" customWidth="1"/>
    <col min="27" max="42" width="9.1328125" style="24"/>
    <col min="43" max="43" width="9.1328125" style="24" customWidth="1"/>
    <col min="44" max="44" width="9.1328125" style="24"/>
    <col min="45" max="45" width="19.86328125" style="24" bestFit="1" customWidth="1"/>
    <col min="46" max="46" width="9.1328125" style="24"/>
    <col min="47" max="47" width="13.1328125" style="24" bestFit="1" customWidth="1"/>
    <col min="48" max="48" width="11.3984375" style="24" bestFit="1" customWidth="1"/>
    <col min="49" max="16384" width="9.1328125" style="24"/>
  </cols>
  <sheetData>
    <row r="1" spans="1:48" x14ac:dyDescent="0.45">
      <c r="G1" s="31">
        <v>2</v>
      </c>
      <c r="H1" s="31">
        <v>6</v>
      </c>
      <c r="I1" s="31">
        <v>4</v>
      </c>
      <c r="J1" s="31">
        <v>5</v>
      </c>
      <c r="K1" s="31">
        <v>6</v>
      </c>
      <c r="L1" s="127" t="s">
        <v>771</v>
      </c>
      <c r="M1" s="127"/>
      <c r="N1" s="127"/>
      <c r="O1" s="127"/>
      <c r="P1" s="77"/>
      <c r="Q1" s="77"/>
      <c r="R1" s="77"/>
      <c r="S1" s="127" t="s">
        <v>1833</v>
      </c>
      <c r="T1" s="127"/>
      <c r="U1" s="127"/>
      <c r="V1" s="127"/>
      <c r="W1" s="127" t="s">
        <v>1834</v>
      </c>
      <c r="X1" s="127"/>
      <c r="Y1" s="127"/>
      <c r="Z1" s="127"/>
    </row>
    <row r="2" spans="1:48" s="22" customFormat="1" ht="42.75" x14ac:dyDescent="0.45">
      <c r="A2" s="25" t="s">
        <v>1835</v>
      </c>
      <c r="B2" s="26"/>
      <c r="C2" s="26"/>
      <c r="D2" s="32" t="s">
        <v>1836</v>
      </c>
      <c r="E2" s="32"/>
      <c r="F2" s="32" t="s">
        <v>1</v>
      </c>
      <c r="G2" s="32" t="s">
        <v>2</v>
      </c>
      <c r="H2" s="32" t="s">
        <v>3</v>
      </c>
      <c r="I2" s="32" t="s">
        <v>4</v>
      </c>
      <c r="J2" s="32" t="s">
        <v>5</v>
      </c>
      <c r="K2" s="32" t="s">
        <v>6</v>
      </c>
      <c r="L2" s="32" t="s">
        <v>786</v>
      </c>
      <c r="M2" s="32" t="s">
        <v>782</v>
      </c>
      <c r="N2" s="32" t="s">
        <v>785</v>
      </c>
      <c r="O2" s="32" t="s">
        <v>1837</v>
      </c>
      <c r="P2" s="32"/>
      <c r="Q2" s="32" t="s">
        <v>1838</v>
      </c>
      <c r="R2" s="32" t="s">
        <v>1839</v>
      </c>
      <c r="S2" s="32" t="s">
        <v>786</v>
      </c>
      <c r="T2" s="32" t="s">
        <v>782</v>
      </c>
      <c r="U2" s="32" t="s">
        <v>785</v>
      </c>
      <c r="V2" s="32" t="s">
        <v>1837</v>
      </c>
      <c r="W2" s="32" t="s">
        <v>786</v>
      </c>
      <c r="X2" s="32" t="s">
        <v>782</v>
      </c>
      <c r="Y2" s="32" t="s">
        <v>785</v>
      </c>
      <c r="Z2" s="32" t="s">
        <v>1837</v>
      </c>
      <c r="AD2" s="26"/>
      <c r="AE2" s="28" t="s">
        <v>1840</v>
      </c>
      <c r="AF2" s="28" t="s">
        <v>1841</v>
      </c>
      <c r="AG2" s="28" t="s">
        <v>3</v>
      </c>
      <c r="AH2" s="28" t="s">
        <v>1842</v>
      </c>
      <c r="AI2" s="28" t="s">
        <v>1843</v>
      </c>
      <c r="AJ2" s="28" t="s">
        <v>1844</v>
      </c>
      <c r="AK2" s="29" t="s">
        <v>1845</v>
      </c>
      <c r="AL2" s="28" t="s">
        <v>1846</v>
      </c>
      <c r="AM2" s="28" t="s">
        <v>1847</v>
      </c>
      <c r="AN2" s="28" t="s">
        <v>1848</v>
      </c>
      <c r="AO2" s="28" t="s">
        <v>1849</v>
      </c>
      <c r="AP2" s="28" t="s">
        <v>1850</v>
      </c>
      <c r="AQ2" s="28" t="s">
        <v>1851</v>
      </c>
      <c r="AR2" s="28" t="s">
        <v>1852</v>
      </c>
      <c r="AS2" s="28" t="s">
        <v>1853</v>
      </c>
      <c r="AT2" s="28" t="s">
        <v>1854</v>
      </c>
      <c r="AU2" s="28" t="s">
        <v>1855</v>
      </c>
      <c r="AV2" s="28" t="s">
        <v>1856</v>
      </c>
    </row>
    <row r="3" spans="1:48" x14ac:dyDescent="0.45">
      <c r="A3" s="27" t="e">
        <f>CONCATENATE(AE3,AF3,AG3,AH3,AI3,AJ3,AK3,AL3,AM3,AN3,AO3,AP3,AQ3,AR3,AS3,AT3,AU3,AV3)</f>
        <v>#N/A</v>
      </c>
      <c r="C3" s="23" t="b">
        <f t="shared" ref="C3:C69" si="0">F3=F4</f>
        <v>1</v>
      </c>
      <c r="D3" s="31">
        <f>COUNTIF('Log table'!C:C,'for JSON'!F3)</f>
        <v>6</v>
      </c>
      <c r="F3" s="31" t="s">
        <v>7</v>
      </c>
      <c r="G3" s="31" t="str">
        <f>IF(VLOOKUP($F3, 'Indicator table'!$C:$H, 'for JSON'!G$1, FALSE)=0, "", VLOOKUP($F3, 'Indicator table'!$C:$H, 'for JSON'!G$1, FALSE))</f>
        <v>Goal 1</v>
      </c>
      <c r="H3" s="31" t="str">
        <f>IF(VLOOKUP($F3, 'Indicator table'!$C:$H, 'for JSON'!H$1, FALSE)=0, "", VLOOKUP($F3, 'Indicator table'!$C:$H, 'for JSON'!H$1, FALSE))</f>
        <v>Tier I</v>
      </c>
      <c r="I3" s="31" t="str">
        <f>IF(VLOOKUP($F3, 'Indicator table'!$C:$H, 'for JSON'!I$1, FALSE)=0, "", VLOOKUP($F3, 'Indicator table'!$C:$H, 'for JSON'!I$1, FALSE))</f>
        <v xml:space="preserve">World Bank
</v>
      </c>
      <c r="J3" s="31" t="str">
        <f>IF(VLOOKUP($F3, 'Indicator table'!$C:$H, 'for JSON'!J$1, FALSE)=0, "", VLOOKUP($F3, 'Indicator table'!$C:$H, 'for JSON'!J$1, FALSE))</f>
        <v xml:space="preserve">ILO
</v>
      </c>
      <c r="K3" s="31" t="str">
        <f t="shared" ref="K3:K69" si="1">IFERROR(VLOOKUP(F3, pivot, 6, FALSE),"")</f>
        <v>1.1.1_ILO_WorldBank</v>
      </c>
      <c r="L3" s="31" t="str">
        <f t="shared" ref="L3:O45" si="2">IF(ISBLANK(VLOOKUP(CONCATENATE($F3,L$2), log_table, 9, FALSE)), "", VLOOKUP(CONCATENATE($F3,L$2), log_table, 9, FALSE))</f>
        <v>kapsos@ilo.org</v>
      </c>
      <c r="M3" s="31" t="str">
        <f t="shared" si="2"/>
        <v>kapsos@ilo.org</v>
      </c>
      <c r="N3" s="31" t="str">
        <f t="shared" ref="N3:N69" si="3">IF(COUNTIF(HLPF, G3)&lt;&gt;0, IF(ISBLANK(VLOOKUP(CONCATENATE($F3,N$2), log_table, 9, FALSE)), "", VLOOKUP(CONCATENATE($F3,N$2), log_table, 9, FALSE)),"")</f>
        <v/>
      </c>
      <c r="O3" s="31" t="e">
        <f t="shared" si="2"/>
        <v>#N/A</v>
      </c>
      <c r="P3" s="31" t="e">
        <f>SUMPRODUCT((L3:O3&lt;&gt;"")/COUNTIF(L3:O3,L3:O3&amp;""))</f>
        <v>#N/A</v>
      </c>
      <c r="Q3" s="31" t="e">
        <f>IF(P3=0,"", IF(P3=2, L3&amp;"; "&amp;M3, IF(L3="",M3,L3)))</f>
        <v>#N/A</v>
      </c>
      <c r="R3" s="31" t="str">
        <f t="shared" ref="R3:R69" si="4">IFERROR(IF(P3=0, "", IF(P3=1, VLOOKUP(Q3, submitter, 6, FALSE), VLOOKUP(L3, submitter, 6, FALSE)&amp;"; "&amp;VLOOKUP(M3, submitter, 6, FALSE))), "")</f>
        <v/>
      </c>
      <c r="S3" s="31" t="str">
        <f t="shared" ref="S3:V24" si="5">IFERROR(IF(ISBLANK(VLOOKUP(CONCATENATE($F3,S$2), log_table, 10, FALSE)),"", TEXT(VLOOKUP(CONCATENATE($F3,S$2), log_table, 10, FALSE), "yyyy-mm-dd")),"")</f>
        <v>2021-02-15</v>
      </c>
      <c r="T3" s="31" t="str">
        <f t="shared" si="5"/>
        <v>2021-02-15</v>
      </c>
      <c r="U3" s="31" t="str">
        <f t="shared" si="5"/>
        <v>2021-02-15</v>
      </c>
      <c r="V3" s="31" t="str">
        <f t="shared" si="5"/>
        <v/>
      </c>
      <c r="W3" s="31">
        <f t="shared" ref="W3:Z24" si="6">IFERROR(VLOOKUP(CONCATENATE($F3,W$2), log_table, 13, FALSE),"")</f>
        <v>0</v>
      </c>
      <c r="X3" s="31">
        <f t="shared" si="6"/>
        <v>0</v>
      </c>
      <c r="Y3" s="31">
        <f t="shared" si="6"/>
        <v>0</v>
      </c>
      <c r="Z3" s="31" t="str">
        <f t="shared" si="6"/>
        <v/>
      </c>
      <c r="AD3" s="23"/>
      <c r="AE3" s="30" t="str">
        <f>CONCATENATE("[ { ",CHAR(34),AE$2,CHAR(34)," : ",CHAR(34),F3,CHAR(34),", ")</f>
        <v xml:space="preserve">[ { "IndicatorID" : "1.1.1", </v>
      </c>
      <c r="AF3" s="30" t="str">
        <f>CONCATENATE(CHAR(34),AF$2,CHAR(34)," : ",CHAR(34),CHAR(34),", ")</f>
        <v xml:space="preserve">"Change" : "", </v>
      </c>
      <c r="AG3" s="30" t="str">
        <f t="shared" ref="AG3:AG4" si="7">CONCATENATE(CHAR(34),AG$2,CHAR(34)," : ",CHAR(34),H3,CHAR(34),", ")</f>
        <v xml:space="preserve">"Tier" : "Tier I", </v>
      </c>
      <c r="AH3" s="30" t="str">
        <f t="shared" ref="AH3:AH4" si="8">CONCATENATE(CHAR(34),AH$2,CHAR(34)," : ",CHAR(34),I3,CHAR(34),", ")</f>
        <v xml:space="preserve">"Custodian" : "World Bank
", </v>
      </c>
      <c r="AI3" s="30" t="str">
        <f t="shared" ref="AI3:AI4" si="9">CONCATENATE(CHAR(34),AI$2,CHAR(34)," : ",CHAR(34),J3,CHAR(34),", ")</f>
        <v xml:space="preserve">"Partners" : "ILO
", </v>
      </c>
      <c r="AJ3" s="30" t="str">
        <f t="shared" ref="AJ3:AJ4" si="10">CONCATENATE(CHAR(34),AJ$2,CHAR(34)," : ",CHAR(34),R3,CHAR(34),", ")</f>
        <v xml:space="preserve">"SenderName" : "", </v>
      </c>
      <c r="AK3" s="30" t="e">
        <f t="shared" ref="AK3:AK4" si="11">CONCATENATE(CHAR(34),AK$2,CHAR(34)," : ",CHAR(34),Q3,CHAR(34),", ")</f>
        <v>#N/A</v>
      </c>
      <c r="AL3" s="30" t="str">
        <f t="shared" ref="AL3:AL4" si="12">CONCATENATE(CHAR(34),AL$2,CHAR(34)," : ",CHAR(34),IF(ISBLANK(T3),"",TEXT(T3, "yyyy-mm-dd")),CHAR(34),", ")</f>
        <v xml:space="preserve">"StorylineDate" : "2021-02-15", </v>
      </c>
      <c r="AM3" s="30" t="str">
        <f t="shared" ref="AM3:AM4" si="13">IF(COUNTIF(HLPF,G3)&lt;&gt;0, CONCATENATE(CHAR(34),AM$2,CHAR(34)," : ",CHAR(34),IF(ISBLANK(U3),"",TEXT(U3, "yyyy-mm-dd")),CHAR(34),", "), CONCATENATE(CHAR(34),AM$2,CHAR(34)," : ",CHAR(34),CHAR(34),", "))</f>
        <v xml:space="preserve">"ChartDate" : "", </v>
      </c>
      <c r="AN3" s="30" t="str">
        <f t="shared" ref="AN3:AN4" si="14">CONCATENATE(CHAR(34),AN$2,CHAR(34)," : ",CHAR(34),IF(ISBLANK(S3),"",TEXT(S3, "yyyy-mm-dd")),CHAR(34),", ")</f>
        <v xml:space="preserve">"DataDate" : "2021-02-15", </v>
      </c>
      <c r="AO3" s="30" t="str">
        <f t="shared" ref="AO3:AO4" si="15">CONCATENATE(CHAR(34),AO$2,CHAR(34)," : ",CHAR(34),IF(ISBLANK(V3),"",TEXT(V3, "yyyy-mm-dd")),CHAR(34),", ")</f>
        <v xml:space="preserve">"MetadataDate" : "", </v>
      </c>
      <c r="AP3" s="30" t="str">
        <f t="shared" ref="AP3:AP4" si="16">CONCATENATE(CHAR(34),AP$2,CHAR(34)," : ",CHAR(34),X3,CHAR(34),", ")</f>
        <v xml:space="preserve">"StorylineFile" : "0", </v>
      </c>
      <c r="AQ3" s="30" t="str">
        <f t="shared" ref="AQ3:AQ4" si="17">IF(COUNTIF(HLPF, G3)&lt;&gt;0, CONCATENATE(CHAR(34),AQ$2,CHAR(34)," : ",CHAR(34),Y3,CHAR(34),", "), CONCATENATE(CHAR(34),AQ$2,CHAR(34)," : ",CHAR(34),CHAR(34),", "))</f>
        <v xml:space="preserve">"ChartFile" : "", </v>
      </c>
      <c r="AR3" s="30" t="str">
        <f t="shared" ref="AR3:AR4" si="18">CONCATENATE(CHAR(34),AR$2,CHAR(34)," : ",CHAR(34),W3,CHAR(34),", ")</f>
        <v xml:space="preserve">"DataFile" : "0", </v>
      </c>
      <c r="AS3" s="30" t="str">
        <f t="shared" ref="AS3:AS4" si="19">CONCATENATE(CHAR(34),AS$2,CHAR(34)," : ",CHAR(34),G3,CHAR(34),", ")</f>
        <v xml:space="preserve">"Directory" : "Goal 1", </v>
      </c>
      <c r="AT3" s="30" t="str">
        <f t="shared" ref="AT3:AT4" si="20">CONCATENATE(CHAR(34),AT$2,CHAR(34)," : ",CHAR(34),K3,CHAR(34),", ")</f>
        <v xml:space="preserve">"Subdirectory" : "1.1.1_ILO_WorldBank", </v>
      </c>
      <c r="AU3" s="30" t="s">
        <v>1857</v>
      </c>
      <c r="AV3" s="30" t="str">
        <f>CONCATENATE(CHAR(34),AV$2,CHAR(34)," : ",CHAR(34),CHAR(34)," }, ")</f>
        <v xml:space="preserve">"Notes" : "" }, </v>
      </c>
    </row>
    <row r="4" spans="1:48" ht="71.25" x14ac:dyDescent="0.45">
      <c r="A4" s="27" t="str">
        <f t="shared" ref="A4" si="21">CONCATENATE(AE4,AF4,AG4,AH4,AI4,AJ4,AK4,AL4,AM4,AN4,AO4,AP4,AQ4,AR4,AS4,AT4,AU4,AV4)</f>
        <v xml:space="preserve">{ "IndicatorID" : "1.1.1", "Change" : "", "Tier" : "Tier I", "Custodian" : "World Bank
", "Partners" : "ILO
", "SenderName" : "", "SenderEmail" : "", "StorylineDate" : "", "ChartDate" : "", "DataDate" : "", "MetadataDate" : "", "StorylineFile" : "", "ChartFile" : "", "DataFile" : "", "Directory" : "Goal 1", "Subdirectory" : "1.1.1_ILO_WorldBank", "Display" : "1", "Notes" : "" }, </v>
      </c>
      <c r="C4" s="23" t="b">
        <f t="shared" si="0"/>
        <v>0</v>
      </c>
      <c r="D4" s="31">
        <f>COUNTIF('Log table'!C:C,'for JSON'!F4)</f>
        <v>6</v>
      </c>
      <c r="F4" s="31" t="s">
        <v>7</v>
      </c>
      <c r="G4" s="31" t="str">
        <f>IF(VLOOKUP($F4, 'Indicator table'!$C:$H, 'for JSON'!G$1, FALSE)=0, "", VLOOKUP($F4, 'Indicator table'!$C:$H, 'for JSON'!G$1, FALSE))</f>
        <v>Goal 1</v>
      </c>
      <c r="H4" s="31" t="str">
        <f>IF(VLOOKUP($F4, 'Indicator table'!$C:$H, 'for JSON'!H$1, FALSE)=0, "", VLOOKUP($F4, 'Indicator table'!$C:$H, 'for JSON'!H$1, FALSE))</f>
        <v>Tier I</v>
      </c>
      <c r="I4" s="31" t="str">
        <f>IF(VLOOKUP($F4, 'Indicator table'!$C:$H, 'for JSON'!I$1, FALSE)=0, "", VLOOKUP($F4, 'Indicator table'!$C:$H, 'for JSON'!I$1, FALSE))</f>
        <v xml:space="preserve">World Bank
</v>
      </c>
      <c r="J4" s="31" t="str">
        <f>IF(VLOOKUP($F4, 'Indicator table'!$C:$H, 'for JSON'!J$1, FALSE)=0, "", VLOOKUP($F4, 'Indicator table'!$C:$H, 'for JSON'!J$1, FALSE))</f>
        <v xml:space="preserve">ILO
</v>
      </c>
      <c r="K4" s="31" t="str">
        <f t="shared" si="1"/>
        <v>1.1.1_ILO_WorldBank</v>
      </c>
      <c r="L4" s="31" t="str">
        <f>IFERROR(IF(ISBLANK(VLOOKUP(CONCATENATE($F4,L$2,2), log_table, 9, FALSE)), "", VLOOKUP(CONCATENATE($F4,L$2,2), log_table, 9, FALSE)),"")</f>
        <v/>
      </c>
      <c r="M4" s="31" t="str">
        <f>IFERROR(IF(ISBLANK(VLOOKUP(CONCATENATE($F4,M$2,2), log_table, 9, FALSE)), "", VLOOKUP(CONCATENATE($F4,M$2,2), log_table, 9, FALSE)),"")</f>
        <v/>
      </c>
      <c r="N4" s="31" t="str">
        <f t="shared" si="3"/>
        <v/>
      </c>
      <c r="O4" s="31" t="str">
        <f>IFERROR(IF(ISBLANK(VLOOKUP(CONCATENATE($F4,O$2,2), log_table, 9, FALSE)), "", VLOOKUP(CONCATENATE($F4,O$2,2), log_table, 9, FALSE)),"")</f>
        <v/>
      </c>
      <c r="P4" s="31">
        <f t="shared" ref="P4" si="22">SUMPRODUCT((L4:O4&lt;&gt;"")/COUNTIF(L4:O4,L4:O4&amp;""))</f>
        <v>0</v>
      </c>
      <c r="Q4" s="31" t="str">
        <f t="shared" ref="Q4" si="23">IF(P4=0,"", IF(P4=2, L4&amp;"; "&amp;M4, IF(L4="",M4,L4)))</f>
        <v/>
      </c>
      <c r="R4" s="31" t="str">
        <f t="shared" si="4"/>
        <v/>
      </c>
      <c r="S4" s="31" t="str">
        <f>IFERROR(IF(ISBLANK(VLOOKUP(CONCATENATE($F4,S$2,2), log_table, 10, FALSE)),"", TEXT(VLOOKUP(CONCATENATE($F4,S$2,2), log_table, 10, FALSE), "yyyy-mm-dd")),"")</f>
        <v/>
      </c>
      <c r="T4" s="31" t="str">
        <f>IFERROR(IF(ISBLANK(VLOOKUP(CONCATENATE($F4,T$2,2), log_table, 10, FALSE)),"", TEXT(VLOOKUP(CONCATENATE($F4,T$2,2), log_table, 10, FALSE), "yyyy-mm-dd")),"")</f>
        <v/>
      </c>
      <c r="U4" s="31" t="str">
        <f>IFERROR(IF(ISBLANK(VLOOKUP(CONCATENATE($F4,U$2,2), log_table, 10, FALSE)),"", TEXT(VLOOKUP(CONCATENATE($F4,U$2,2), log_table, 10, FALSE), "yyyy-mm-dd")),"")</f>
        <v/>
      </c>
      <c r="V4" s="31" t="str">
        <f>IFERROR(IF(ISBLANK(VLOOKUP(CONCATENATE($F4,V$2,2), log_table, 10, FALSE)),"", TEXT(VLOOKUP(CONCATENATE($F4,V$2,2), log_table, 10, FALSE), "yyyy-mm-dd")),"")</f>
        <v/>
      </c>
      <c r="W4" s="31" t="str">
        <f>IFERROR(VLOOKUP(CONCATENATE($F4,W$2,2), log_table, 13, FALSE),"")</f>
        <v/>
      </c>
      <c r="X4" s="31" t="str">
        <f>IFERROR(VLOOKUP(CONCATENATE($F4,X$2,2), log_table, 13, FALSE),"")</f>
        <v/>
      </c>
      <c r="Y4" s="31" t="str">
        <f>IFERROR(VLOOKUP(CONCATENATE($F4,Y$2,2), log_table, 13, FALSE),"")</f>
        <v/>
      </c>
      <c r="Z4" s="31" t="str">
        <f>IFERROR(VLOOKUP(CONCATENATE($F4,Z$2,2), log_table, 13, FALSE),"")</f>
        <v/>
      </c>
      <c r="AD4" s="23"/>
      <c r="AE4" s="30" t="str">
        <f t="shared" ref="AE4" si="24">CONCATENATE("{ ",CHAR(34),AE$2,CHAR(34)," : ",CHAR(34),F4,CHAR(34),", ")</f>
        <v xml:space="preserve">{ "IndicatorID" : "1.1.1", </v>
      </c>
      <c r="AF4" s="30" t="str">
        <f t="shared" ref="AF4" si="25">CONCATENATE(CHAR(34),AF$2,CHAR(34)," : ",CHAR(34),CHAR(34),", ")</f>
        <v xml:space="preserve">"Change" : "", </v>
      </c>
      <c r="AG4" s="30" t="str">
        <f t="shared" si="7"/>
        <v xml:space="preserve">"Tier" : "Tier I", </v>
      </c>
      <c r="AH4" s="30" t="str">
        <f t="shared" si="8"/>
        <v xml:space="preserve">"Custodian" : "World Bank
", </v>
      </c>
      <c r="AI4" s="30" t="str">
        <f t="shared" si="9"/>
        <v xml:space="preserve">"Partners" : "ILO
", </v>
      </c>
      <c r="AJ4" s="30" t="str">
        <f t="shared" si="10"/>
        <v xml:space="preserve">"SenderName" : "", </v>
      </c>
      <c r="AK4" s="30" t="str">
        <f t="shared" si="11"/>
        <v xml:space="preserve">"SenderEmail" : "", </v>
      </c>
      <c r="AL4" s="30" t="str">
        <f t="shared" si="12"/>
        <v xml:space="preserve">"StorylineDate" : "", </v>
      </c>
      <c r="AM4" s="30" t="str">
        <f t="shared" si="13"/>
        <v xml:space="preserve">"ChartDate" : "", </v>
      </c>
      <c r="AN4" s="30" t="str">
        <f t="shared" si="14"/>
        <v xml:space="preserve">"DataDate" : "", </v>
      </c>
      <c r="AO4" s="30" t="str">
        <f t="shared" si="15"/>
        <v xml:space="preserve">"MetadataDate" : "", </v>
      </c>
      <c r="AP4" s="30" t="str">
        <f t="shared" si="16"/>
        <v xml:space="preserve">"StorylineFile" : "", </v>
      </c>
      <c r="AQ4" s="30" t="str">
        <f t="shared" si="17"/>
        <v xml:space="preserve">"ChartFile" : "", </v>
      </c>
      <c r="AR4" s="30" t="str">
        <f t="shared" si="18"/>
        <v xml:space="preserve">"DataFile" : "", </v>
      </c>
      <c r="AS4" s="30" t="str">
        <f t="shared" si="19"/>
        <v xml:space="preserve">"Directory" : "Goal 1", </v>
      </c>
      <c r="AT4" s="30" t="str">
        <f t="shared" si="20"/>
        <v xml:space="preserve">"Subdirectory" : "1.1.1_ILO_WorldBank", </v>
      </c>
      <c r="AU4" s="30" t="s">
        <v>1857</v>
      </c>
      <c r="AV4" s="30" t="str">
        <f t="shared" ref="AV4" si="26">CONCATENATE(CHAR(34),AV$2,CHAR(34)," : ",CHAR(34),CHAR(34)," }, ")</f>
        <v xml:space="preserve">"Notes" : "" }, </v>
      </c>
    </row>
    <row r="5" spans="1:48" x14ac:dyDescent="0.45">
      <c r="A5" s="27" t="e">
        <f t="shared" ref="A5:A67" si="27">CONCATENATE(AE5,AF5,AG5,AH5,AI5,AJ5,AK5,AL5,AM5,AN5,AO5,AP5,AQ5,AR5,AS5,AT5,AU5,AV5)</f>
        <v>#N/A</v>
      </c>
      <c r="C5" s="23" t="b">
        <f t="shared" si="0"/>
        <v>0</v>
      </c>
      <c r="D5" s="31">
        <f>COUNTIF('Log table'!C:C,'for JSON'!F5)</f>
        <v>3</v>
      </c>
      <c r="F5" s="31" t="s">
        <v>13</v>
      </c>
      <c r="G5" s="31" t="str">
        <f>IF(VLOOKUP($F5, 'Indicator table'!$C:$H, 'for JSON'!G$1, FALSE)=0, "", VLOOKUP($F5, 'Indicator table'!$C:$H, 'for JSON'!G$1, FALSE))</f>
        <v>Goal 1</v>
      </c>
      <c r="H5" s="31" t="str">
        <f>IF(VLOOKUP($F5, 'Indicator table'!$C:$H, 'for JSON'!H$1, FALSE)=0, "", VLOOKUP($F5, 'Indicator table'!$C:$H, 'for JSON'!H$1, FALSE))</f>
        <v>Tier I</v>
      </c>
      <c r="I5" s="31" t="str">
        <f>IF(VLOOKUP($F5, 'Indicator table'!$C:$H, 'for JSON'!I$1, FALSE)=0, "", VLOOKUP($F5, 'Indicator table'!$C:$H, 'for JSON'!I$1, FALSE))</f>
        <v xml:space="preserve">World Bank
</v>
      </c>
      <c r="J5" s="31" t="str">
        <f>IF(VLOOKUP($F5, 'Indicator table'!$C:$H, 'for JSON'!J$1, FALSE)=0, "", VLOOKUP($F5, 'Indicator table'!$C:$H, 'for JSON'!J$1, FALSE))</f>
        <v xml:space="preserve">UNICEF
</v>
      </c>
      <c r="K5" s="31" t="str">
        <f t="shared" si="1"/>
        <v/>
      </c>
      <c r="L5" s="31" t="str">
        <f t="shared" si="2"/>
        <v/>
      </c>
      <c r="M5" s="31" t="str">
        <f t="shared" si="2"/>
        <v>dmahler@worldbank.org</v>
      </c>
      <c r="N5" s="31" t="str">
        <f t="shared" si="3"/>
        <v/>
      </c>
      <c r="O5" s="31" t="e">
        <f t="shared" si="2"/>
        <v>#N/A</v>
      </c>
      <c r="P5" s="31" t="e">
        <f t="shared" ref="P5:P70" si="28">SUMPRODUCT((L5:O5&lt;&gt;"")/COUNTIF(L5:O5,L5:O5&amp;""))</f>
        <v>#N/A</v>
      </c>
      <c r="Q5" s="31" t="e">
        <f t="shared" ref="Q5:Q70" si="29">IF(P5=0,"", IF(P5=2, L5&amp;"; "&amp;M5, IF(L5="",M5,L5)))</f>
        <v>#N/A</v>
      </c>
      <c r="R5" s="31" t="str">
        <f t="shared" si="4"/>
        <v/>
      </c>
      <c r="S5" s="31" t="str">
        <f t="shared" si="5"/>
        <v/>
      </c>
      <c r="T5" s="31" t="str">
        <f t="shared" si="5"/>
        <v>2021-03-23</v>
      </c>
      <c r="U5" s="31" t="str">
        <f t="shared" si="5"/>
        <v/>
      </c>
      <c r="V5" s="31" t="str">
        <f t="shared" si="5"/>
        <v/>
      </c>
      <c r="W5" s="31">
        <f t="shared" si="6"/>
        <v>0</v>
      </c>
      <c r="X5" s="31">
        <f t="shared" si="6"/>
        <v>44302</v>
      </c>
      <c r="Y5" s="31">
        <f t="shared" si="6"/>
        <v>0</v>
      </c>
      <c r="Z5" s="31" t="str">
        <f t="shared" si="6"/>
        <v/>
      </c>
      <c r="AD5" s="23"/>
      <c r="AE5" s="30" t="str">
        <f t="shared" ref="AE5:AE67" si="30">CONCATENATE("{ ",CHAR(34),AE$2,CHAR(34)," : ",CHAR(34),F5,CHAR(34),", ")</f>
        <v xml:space="preserve">{ "IndicatorID" : "1.2.1", </v>
      </c>
      <c r="AF5" s="30" t="str">
        <f t="shared" ref="AF5:AF67" si="31">CONCATENATE(CHAR(34),AF$2,CHAR(34)," : ",CHAR(34),CHAR(34),", ")</f>
        <v xml:space="preserve">"Change" : "", </v>
      </c>
      <c r="AG5" s="30" t="str">
        <f t="shared" ref="AG5:AG67" si="32">CONCATENATE(CHAR(34),AG$2,CHAR(34)," : ",CHAR(34),H5,CHAR(34),", ")</f>
        <v xml:space="preserve">"Tier" : "Tier I", </v>
      </c>
      <c r="AH5" s="30" t="str">
        <f t="shared" ref="AH5:AH67" si="33">CONCATENATE(CHAR(34),AH$2,CHAR(34)," : ",CHAR(34),I5,CHAR(34),", ")</f>
        <v xml:space="preserve">"Custodian" : "World Bank
", </v>
      </c>
      <c r="AI5" s="30" t="str">
        <f t="shared" ref="AI5:AI67" si="34">CONCATENATE(CHAR(34),AI$2,CHAR(34)," : ",CHAR(34),J5,CHAR(34),", ")</f>
        <v xml:space="preserve">"Partners" : "UNICEF
", </v>
      </c>
      <c r="AJ5" s="30" t="str">
        <f t="shared" ref="AJ5:AJ67" si="35">CONCATENATE(CHAR(34),AJ$2,CHAR(34)," : ",CHAR(34),R5,CHAR(34),", ")</f>
        <v xml:space="preserve">"SenderName" : "", </v>
      </c>
      <c r="AK5" s="30" t="e">
        <f t="shared" ref="AK5:AK67" si="36">CONCATENATE(CHAR(34),AK$2,CHAR(34)," : ",CHAR(34),Q5,CHAR(34),", ")</f>
        <v>#N/A</v>
      </c>
      <c r="AL5" s="30" t="str">
        <f t="shared" ref="AL5:AL67" si="37">CONCATENATE(CHAR(34),AL$2,CHAR(34)," : ",CHAR(34),IF(ISBLANK(T5),"",TEXT(T5, "yyyy-mm-dd")),CHAR(34),", ")</f>
        <v xml:space="preserve">"StorylineDate" : "2021-03-23", </v>
      </c>
      <c r="AM5" s="30" t="str">
        <f t="shared" ref="AM5:AM67" si="38">IF(COUNTIF(HLPF,G5)&lt;&gt;0, CONCATENATE(CHAR(34),AM$2,CHAR(34)," : ",CHAR(34),IF(ISBLANK(U5),"",TEXT(U5, "yyyy-mm-dd")),CHAR(34),", "), CONCATENATE(CHAR(34),AM$2,CHAR(34)," : ",CHAR(34),CHAR(34),", "))</f>
        <v xml:space="preserve">"ChartDate" : "", </v>
      </c>
      <c r="AN5" s="30" t="str">
        <f t="shared" ref="AN5:AN67" si="39">CONCATENATE(CHAR(34),AN$2,CHAR(34)," : ",CHAR(34),IF(ISBLANK(S5),"",TEXT(S5, "yyyy-mm-dd")),CHAR(34),", ")</f>
        <v xml:space="preserve">"DataDate" : "", </v>
      </c>
      <c r="AO5" s="30" t="str">
        <f t="shared" ref="AO5:AO67" si="40">CONCATENATE(CHAR(34),AO$2,CHAR(34)," : ",CHAR(34),IF(ISBLANK(V5),"",TEXT(V5, "yyyy-mm-dd")),CHAR(34),", ")</f>
        <v xml:space="preserve">"MetadataDate" : "", </v>
      </c>
      <c r="AP5" s="30" t="str">
        <f t="shared" ref="AP5:AP67" si="41">CONCATENATE(CHAR(34),AP$2,CHAR(34)," : ",CHAR(34),X5,CHAR(34),", ")</f>
        <v xml:space="preserve">"StorylineFile" : "44302", </v>
      </c>
      <c r="AQ5" s="30" t="str">
        <f t="shared" ref="AQ5:AQ67" si="42">IF(COUNTIF(HLPF, G5)&lt;&gt;0, CONCATENATE(CHAR(34),AQ$2,CHAR(34)," : ",CHAR(34),Y5,CHAR(34),", "), CONCATENATE(CHAR(34),AQ$2,CHAR(34)," : ",CHAR(34),CHAR(34),", "))</f>
        <v xml:space="preserve">"ChartFile" : "", </v>
      </c>
      <c r="AR5" s="30" t="str">
        <f t="shared" ref="AR5:AR67" si="43">CONCATENATE(CHAR(34),AR$2,CHAR(34)," : ",CHAR(34),W5,CHAR(34),", ")</f>
        <v xml:space="preserve">"DataFile" : "0", </v>
      </c>
      <c r="AS5" s="30" t="str">
        <f t="shared" ref="AS5:AS67" si="44">CONCATENATE(CHAR(34),AS$2,CHAR(34)," : ",CHAR(34),G5,CHAR(34),", ")</f>
        <v xml:space="preserve">"Directory" : "Goal 1", </v>
      </c>
      <c r="AT5" s="30" t="str">
        <f t="shared" ref="AT5:AT67" si="45">CONCATENATE(CHAR(34),AT$2,CHAR(34)," : ",CHAR(34),K5,CHAR(34),", ")</f>
        <v xml:space="preserve">"Subdirectory" : "", </v>
      </c>
      <c r="AU5" s="30" t="s">
        <v>1857</v>
      </c>
      <c r="AV5" s="30" t="str">
        <f t="shared" ref="AV5:AV67" si="46">CONCATENATE(CHAR(34),AV$2,CHAR(34)," : ",CHAR(34),CHAR(34)," }, ")</f>
        <v xml:space="preserve">"Notes" : "" }, </v>
      </c>
    </row>
    <row r="6" spans="1:48" x14ac:dyDescent="0.45">
      <c r="A6" s="27" t="e">
        <f t="shared" si="27"/>
        <v>#N/A</v>
      </c>
      <c r="C6" s="23" t="b">
        <f t="shared" si="0"/>
        <v>0</v>
      </c>
      <c r="D6" s="31">
        <f>COUNTIF('Log table'!C:C,'for JSON'!F6)</f>
        <v>3</v>
      </c>
      <c r="F6" s="31" t="s">
        <v>19</v>
      </c>
      <c r="G6" s="31" t="str">
        <f>IF(VLOOKUP($F6, 'Indicator table'!$C:$H, 'for JSON'!G$1, FALSE)=0, "", VLOOKUP($F6, 'Indicator table'!$C:$H, 'for JSON'!G$1, FALSE))</f>
        <v>Goal 1</v>
      </c>
      <c r="H6" s="31" t="str">
        <f>IF(VLOOKUP($F6, 'Indicator table'!$C:$H, 'for JSON'!H$1, FALSE)=0, "", VLOOKUP($F6, 'Indicator table'!$C:$H, 'for JSON'!H$1, FALSE))</f>
        <v>Tier II</v>
      </c>
      <c r="I6" s="31" t="str">
        <f>IF(VLOOKUP($F6, 'Indicator table'!$C:$H, 'for JSON'!I$1, FALSE)=0, "", VLOOKUP($F6, 'Indicator table'!$C:$H, 'for JSON'!I$1, FALSE))</f>
        <v xml:space="preserve">National Gov.
</v>
      </c>
      <c r="J6" s="31" t="str">
        <f>IF(VLOOKUP($F6, 'Indicator table'!$C:$H, 'for JSON'!J$1, FALSE)=0, "", VLOOKUP($F6, 'Indicator table'!$C:$H, 'for JSON'!J$1, FALSE))</f>
        <v xml:space="preserve">UNICEF,  
World Bank, 
UNDP
</v>
      </c>
      <c r="K6" s="31" t="str">
        <f t="shared" si="1"/>
        <v/>
      </c>
      <c r="L6" s="31" t="str">
        <f t="shared" si="2"/>
        <v/>
      </c>
      <c r="M6" s="31" t="str">
        <f t="shared" si="2"/>
        <v/>
      </c>
      <c r="N6" s="31" t="str">
        <f t="shared" si="3"/>
        <v/>
      </c>
      <c r="O6" s="31" t="e">
        <f t="shared" si="2"/>
        <v>#N/A</v>
      </c>
      <c r="P6" s="31" t="e">
        <f t="shared" si="28"/>
        <v>#N/A</v>
      </c>
      <c r="Q6" s="31" t="e">
        <f t="shared" si="29"/>
        <v>#N/A</v>
      </c>
      <c r="R6" s="31" t="str">
        <f t="shared" si="4"/>
        <v/>
      </c>
      <c r="S6" s="31" t="str">
        <f t="shared" si="5"/>
        <v/>
      </c>
      <c r="T6" s="31" t="str">
        <f t="shared" si="5"/>
        <v/>
      </c>
      <c r="U6" s="31" t="str">
        <f t="shared" si="5"/>
        <v/>
      </c>
      <c r="V6" s="31" t="str">
        <f t="shared" si="5"/>
        <v/>
      </c>
      <c r="W6" s="31">
        <f t="shared" si="6"/>
        <v>0</v>
      </c>
      <c r="X6" s="31">
        <f t="shared" si="6"/>
        <v>0</v>
      </c>
      <c r="Y6" s="31">
        <f t="shared" si="6"/>
        <v>0</v>
      </c>
      <c r="Z6" s="31" t="str">
        <f t="shared" si="6"/>
        <v/>
      </c>
      <c r="AD6" s="23"/>
      <c r="AE6" s="30" t="str">
        <f t="shared" si="30"/>
        <v xml:space="preserve">{ "IndicatorID" : "1.2.2", </v>
      </c>
      <c r="AF6" s="30" t="str">
        <f t="shared" si="31"/>
        <v xml:space="preserve">"Change" : "", </v>
      </c>
      <c r="AG6" s="30" t="str">
        <f t="shared" si="32"/>
        <v xml:space="preserve">"Tier" : "Tier II", </v>
      </c>
      <c r="AH6" s="30" t="str">
        <f t="shared" si="33"/>
        <v xml:space="preserve">"Custodian" : "National Gov.
", </v>
      </c>
      <c r="AI6" s="30" t="str">
        <f t="shared" si="34"/>
        <v xml:space="preserve">"Partners" : "UNICEF,  
World Bank, 
UNDP
", </v>
      </c>
      <c r="AJ6" s="30" t="str">
        <f t="shared" si="35"/>
        <v xml:space="preserve">"SenderName" : "", </v>
      </c>
      <c r="AK6" s="30" t="e">
        <f t="shared" si="36"/>
        <v>#N/A</v>
      </c>
      <c r="AL6" s="30" t="str">
        <f t="shared" si="37"/>
        <v xml:space="preserve">"StorylineDate" : "", </v>
      </c>
      <c r="AM6" s="30" t="str">
        <f t="shared" si="38"/>
        <v xml:space="preserve">"ChartDate" : "", </v>
      </c>
      <c r="AN6" s="30" t="str">
        <f t="shared" si="39"/>
        <v xml:space="preserve">"DataDate" : "", </v>
      </c>
      <c r="AO6" s="30" t="str">
        <f t="shared" si="40"/>
        <v xml:space="preserve">"MetadataDate" : "", </v>
      </c>
      <c r="AP6" s="30" t="str">
        <f t="shared" si="41"/>
        <v xml:space="preserve">"StorylineFile" : "0", </v>
      </c>
      <c r="AQ6" s="30" t="str">
        <f t="shared" si="42"/>
        <v xml:space="preserve">"ChartFile" : "", </v>
      </c>
      <c r="AR6" s="30" t="str">
        <f t="shared" si="43"/>
        <v xml:space="preserve">"DataFile" : "0", </v>
      </c>
      <c r="AS6" s="30" t="str">
        <f t="shared" si="44"/>
        <v xml:space="preserve">"Directory" : "Goal 1", </v>
      </c>
      <c r="AT6" s="30" t="str">
        <f t="shared" si="45"/>
        <v xml:space="preserve">"Subdirectory" : "", </v>
      </c>
      <c r="AU6" s="30" t="s">
        <v>1857</v>
      </c>
      <c r="AV6" s="30" t="str">
        <f t="shared" si="46"/>
        <v xml:space="preserve">"Notes" : "" }, </v>
      </c>
    </row>
    <row r="7" spans="1:48" x14ac:dyDescent="0.45">
      <c r="A7" s="27" t="e">
        <f t="shared" si="27"/>
        <v>#N/A</v>
      </c>
      <c r="C7" s="23" t="b">
        <f t="shared" si="0"/>
        <v>1</v>
      </c>
      <c r="D7" s="31">
        <f>COUNTIF('Log table'!C:C,'for JSON'!F7)</f>
        <v>5</v>
      </c>
      <c r="F7" s="31" t="s">
        <v>16</v>
      </c>
      <c r="G7" s="31" t="str">
        <f>IF(VLOOKUP($F7, 'Indicator table'!$C:$H, 'for JSON'!G$1, FALSE)=0, "", VLOOKUP($F7, 'Indicator table'!$C:$H, 'for JSON'!G$1, FALSE))</f>
        <v>Goal 1</v>
      </c>
      <c r="H7" s="31" t="str">
        <f>IF(VLOOKUP($F7, 'Indicator table'!$C:$H, 'for JSON'!H$1, FALSE)=0, "", VLOOKUP($F7, 'Indicator table'!$C:$H, 'for JSON'!H$1, FALSE))</f>
        <v>Tier II</v>
      </c>
      <c r="I7" s="31" t="str">
        <f>IF(VLOOKUP($F7, 'Indicator table'!$C:$H, 'for JSON'!I$1, FALSE)=0, "", VLOOKUP($F7, 'Indicator table'!$C:$H, 'for JSON'!I$1, FALSE))</f>
        <v xml:space="preserve">ILO
</v>
      </c>
      <c r="J7" s="31" t="str">
        <f>IF(VLOOKUP($F7, 'Indicator table'!$C:$H, 'for JSON'!J$1, FALSE)=0, "", VLOOKUP($F7, 'Indicator table'!$C:$H, 'for JSON'!J$1, FALSE))</f>
        <v xml:space="preserve">World Bank
</v>
      </c>
      <c r="K7" s="31" t="str">
        <f t="shared" si="1"/>
        <v>1.3.1_ILO_WorldBank</v>
      </c>
      <c r="L7" s="31" t="str">
        <f t="shared" si="2"/>
        <v>kapsos@ilo.org</v>
      </c>
      <c r="M7" s="31" t="str">
        <f t="shared" si="2"/>
        <v>kapsos@ilo.org</v>
      </c>
      <c r="N7" s="31" t="str">
        <f t="shared" si="3"/>
        <v/>
      </c>
      <c r="O7" s="31" t="e">
        <f t="shared" si="2"/>
        <v>#N/A</v>
      </c>
      <c r="P7" s="31" t="e">
        <f t="shared" si="28"/>
        <v>#N/A</v>
      </c>
      <c r="Q7" s="31" t="e">
        <f t="shared" si="29"/>
        <v>#N/A</v>
      </c>
      <c r="R7" s="31" t="str">
        <f t="shared" si="4"/>
        <v/>
      </c>
      <c r="S7" s="31" t="str">
        <f t="shared" si="5"/>
        <v>2021-02-02</v>
      </c>
      <c r="T7" s="31" t="str">
        <f t="shared" si="5"/>
        <v>2021-02-02</v>
      </c>
      <c r="U7" s="31" t="str">
        <f t="shared" si="5"/>
        <v>2021-03-09</v>
      </c>
      <c r="V7" s="31" t="str">
        <f t="shared" si="5"/>
        <v/>
      </c>
      <c r="W7" s="31">
        <f t="shared" si="6"/>
        <v>0</v>
      </c>
      <c r="X7" s="31">
        <f t="shared" si="6"/>
        <v>44302</v>
      </c>
      <c r="Y7" s="31">
        <f t="shared" si="6"/>
        <v>0</v>
      </c>
      <c r="Z7" s="31" t="str">
        <f t="shared" si="6"/>
        <v/>
      </c>
      <c r="AD7" s="23"/>
      <c r="AE7" s="30" t="str">
        <f t="shared" si="30"/>
        <v xml:space="preserve">{ "IndicatorID" : "1.3.1", </v>
      </c>
      <c r="AF7" s="30" t="str">
        <f t="shared" si="31"/>
        <v xml:space="preserve">"Change" : "", </v>
      </c>
      <c r="AG7" s="30" t="str">
        <f t="shared" si="32"/>
        <v xml:space="preserve">"Tier" : "Tier II", </v>
      </c>
      <c r="AH7" s="30" t="str">
        <f t="shared" si="33"/>
        <v xml:space="preserve">"Custodian" : "ILO
", </v>
      </c>
      <c r="AI7" s="30" t="str">
        <f t="shared" si="34"/>
        <v xml:space="preserve">"Partners" : "World Bank
", </v>
      </c>
      <c r="AJ7" s="30" t="str">
        <f t="shared" si="35"/>
        <v xml:space="preserve">"SenderName" : "", </v>
      </c>
      <c r="AK7" s="30" t="e">
        <f t="shared" si="36"/>
        <v>#N/A</v>
      </c>
      <c r="AL7" s="30" t="str">
        <f t="shared" si="37"/>
        <v xml:space="preserve">"StorylineDate" : "2021-02-02", </v>
      </c>
      <c r="AM7" s="30" t="str">
        <f t="shared" si="38"/>
        <v xml:space="preserve">"ChartDate" : "", </v>
      </c>
      <c r="AN7" s="30" t="str">
        <f t="shared" si="39"/>
        <v xml:space="preserve">"DataDate" : "2021-02-02", </v>
      </c>
      <c r="AO7" s="30" t="str">
        <f t="shared" si="40"/>
        <v xml:space="preserve">"MetadataDate" : "", </v>
      </c>
      <c r="AP7" s="30" t="str">
        <f t="shared" si="41"/>
        <v xml:space="preserve">"StorylineFile" : "44302", </v>
      </c>
      <c r="AQ7" s="30" t="str">
        <f t="shared" si="42"/>
        <v xml:space="preserve">"ChartFile" : "", </v>
      </c>
      <c r="AR7" s="30" t="str">
        <f t="shared" si="43"/>
        <v xml:space="preserve">"DataFile" : "0", </v>
      </c>
      <c r="AS7" s="30" t="str">
        <f t="shared" si="44"/>
        <v xml:space="preserve">"Directory" : "Goal 1", </v>
      </c>
      <c r="AT7" s="30" t="str">
        <f t="shared" si="45"/>
        <v xml:space="preserve">"Subdirectory" : "1.3.1_ILO_WorldBank", </v>
      </c>
      <c r="AU7" s="30" t="s">
        <v>1857</v>
      </c>
      <c r="AV7" s="30" t="str">
        <f t="shared" si="46"/>
        <v xml:space="preserve">"Notes" : "" }, </v>
      </c>
    </row>
    <row r="8" spans="1:48" ht="71.25" x14ac:dyDescent="0.45">
      <c r="A8" s="27" t="str">
        <f t="shared" si="27"/>
        <v xml:space="preserve">{ "IndicatorID" : "1.3.1", "Change" : "", "Tier" : "Tier II", "Custodian" : "ILO
", "Partners" : "World Bank
", "SenderName" : "", "SenderEmail" : "", "StorylineDate" : "", "ChartDate" : "", "DataDate" : "", "MetadataDate" : "", "StorylineFile" : "", "ChartFile" : "", "DataFile" : "", "Directory" : "Goal 1", "Subdirectory" : "1.3.1_ILO_WorldBank", "Display" : "1", "Notes" : "" }, </v>
      </c>
      <c r="C8" s="23" t="b">
        <f t="shared" si="0"/>
        <v>0</v>
      </c>
      <c r="D8" s="31">
        <f>COUNTIF('Log table'!C:C,'for JSON'!F8)</f>
        <v>5</v>
      </c>
      <c r="F8" s="31" t="s">
        <v>16</v>
      </c>
      <c r="G8" s="31" t="str">
        <f>IF(VLOOKUP($F8, 'Indicator table'!$C:$H, 'for JSON'!G$1, FALSE)=0, "", VLOOKUP($F8, 'Indicator table'!$C:$H, 'for JSON'!G$1, FALSE))</f>
        <v>Goal 1</v>
      </c>
      <c r="H8" s="31" t="str">
        <f>IF(VLOOKUP($F8, 'Indicator table'!$C:$H, 'for JSON'!H$1, FALSE)=0, "", VLOOKUP($F8, 'Indicator table'!$C:$H, 'for JSON'!H$1, FALSE))</f>
        <v>Tier II</v>
      </c>
      <c r="I8" s="31" t="str">
        <f>IF(VLOOKUP($F8, 'Indicator table'!$C:$H, 'for JSON'!I$1, FALSE)=0, "", VLOOKUP($F8, 'Indicator table'!$C:$H, 'for JSON'!I$1, FALSE))</f>
        <v xml:space="preserve">ILO
</v>
      </c>
      <c r="J8" s="31" t="str">
        <f>IF(VLOOKUP($F8, 'Indicator table'!$C:$H, 'for JSON'!J$1, FALSE)=0, "", VLOOKUP($F8, 'Indicator table'!$C:$H, 'for JSON'!J$1, FALSE))</f>
        <v xml:space="preserve">World Bank
</v>
      </c>
      <c r="K8" s="31" t="str">
        <f t="shared" si="1"/>
        <v>1.3.1_ILO_WorldBank</v>
      </c>
      <c r="L8" s="31" t="str">
        <f>IFERROR(IF(ISBLANK(VLOOKUP(CONCATENATE($F8,L$2,2), log_table, 9, FALSE)), "", VLOOKUP(CONCATENATE($F8,L$2,2), log_table, 9, FALSE)),"")</f>
        <v/>
      </c>
      <c r="M8" s="31" t="str">
        <f>IFERROR(IF(ISBLANK(VLOOKUP(CONCATENATE($F8,M$2,2), log_table, 9, FALSE)), "", VLOOKUP(CONCATENATE($F8,M$2,2), log_table, 9, FALSE)),"")</f>
        <v/>
      </c>
      <c r="N8" s="31" t="str">
        <f t="shared" si="3"/>
        <v/>
      </c>
      <c r="O8" s="31" t="str">
        <f>IFERROR(IF(ISBLANK(VLOOKUP(CONCATENATE($F8,O$2,2), log_table, 9, FALSE)), "", VLOOKUP(CONCATENATE($F8,O$2,2), log_table, 9, FALSE)),"")</f>
        <v/>
      </c>
      <c r="P8" s="31">
        <f t="shared" si="28"/>
        <v>0</v>
      </c>
      <c r="Q8" s="31" t="str">
        <f t="shared" si="29"/>
        <v/>
      </c>
      <c r="R8" s="31" t="str">
        <f t="shared" si="4"/>
        <v/>
      </c>
      <c r="S8" s="31" t="str">
        <f>IFERROR(IF(ISBLANK(VLOOKUP(CONCATENATE($F8,S$2,2), log_table, 10, FALSE)),"", TEXT(VLOOKUP(CONCATENATE($F8,S$2,2), log_table, 10, FALSE), "yyyy-mm-dd")),"")</f>
        <v/>
      </c>
      <c r="T8" s="31" t="str">
        <f>IFERROR(IF(ISBLANK(VLOOKUP(CONCATENATE($F8,T$2,2), log_table, 10, FALSE)),"", TEXT(VLOOKUP(CONCATENATE($F8,T$2,2), log_table, 10, FALSE), "yyyy-mm-dd")),"")</f>
        <v/>
      </c>
      <c r="U8" s="31" t="str">
        <f>IFERROR(IF(ISBLANK(VLOOKUP(CONCATENATE($F8,U$2,2), log_table, 10, FALSE)),"", TEXT(VLOOKUP(CONCATENATE($F8,U$2,2), log_table, 10, FALSE), "yyyy-mm-dd")),"")</f>
        <v/>
      </c>
      <c r="V8" s="31" t="str">
        <f>IFERROR(IF(ISBLANK(VLOOKUP(CONCATENATE($F8,V$2,2), log_table, 10, FALSE)),"", TEXT(VLOOKUP(CONCATENATE($F8,V$2,2), log_table, 10, FALSE), "yyyy-mm-dd")),"")</f>
        <v/>
      </c>
      <c r="W8" s="31" t="str">
        <f>IFERROR(VLOOKUP(CONCATENATE($F8,W$2,2), log_table, 13, FALSE),"")</f>
        <v/>
      </c>
      <c r="X8" s="31" t="str">
        <f>IFERROR(VLOOKUP(CONCATENATE($F8,X$2,2), log_table, 13, FALSE),"")</f>
        <v/>
      </c>
      <c r="Y8" s="31" t="str">
        <f>IFERROR(VLOOKUP(CONCATENATE($F8,Y$2,2), log_table, 13, FALSE),"")</f>
        <v/>
      </c>
      <c r="Z8" s="31" t="str">
        <f>IFERROR(VLOOKUP(CONCATENATE($F8,Z$2,2), log_table, 13, FALSE),"")</f>
        <v/>
      </c>
      <c r="AD8" s="23"/>
      <c r="AE8" s="30" t="str">
        <f t="shared" si="30"/>
        <v xml:space="preserve">{ "IndicatorID" : "1.3.1", </v>
      </c>
      <c r="AF8" s="30" t="str">
        <f t="shared" si="31"/>
        <v xml:space="preserve">"Change" : "", </v>
      </c>
      <c r="AG8" s="30" t="str">
        <f t="shared" si="32"/>
        <v xml:space="preserve">"Tier" : "Tier II", </v>
      </c>
      <c r="AH8" s="30" t="str">
        <f t="shared" si="33"/>
        <v xml:space="preserve">"Custodian" : "ILO
", </v>
      </c>
      <c r="AI8" s="30" t="str">
        <f t="shared" si="34"/>
        <v xml:space="preserve">"Partners" : "World Bank
", </v>
      </c>
      <c r="AJ8" s="30" t="str">
        <f t="shared" si="35"/>
        <v xml:space="preserve">"SenderName" : "", </v>
      </c>
      <c r="AK8" s="30" t="str">
        <f t="shared" si="36"/>
        <v xml:space="preserve">"SenderEmail" : "", </v>
      </c>
      <c r="AL8" s="30" t="str">
        <f t="shared" si="37"/>
        <v xml:space="preserve">"StorylineDate" : "", </v>
      </c>
      <c r="AM8" s="30" t="str">
        <f t="shared" si="38"/>
        <v xml:space="preserve">"ChartDate" : "", </v>
      </c>
      <c r="AN8" s="30" t="str">
        <f t="shared" si="39"/>
        <v xml:space="preserve">"DataDate" : "", </v>
      </c>
      <c r="AO8" s="30" t="str">
        <f t="shared" si="40"/>
        <v xml:space="preserve">"MetadataDate" : "", </v>
      </c>
      <c r="AP8" s="30" t="str">
        <f t="shared" si="41"/>
        <v xml:space="preserve">"StorylineFile" : "", </v>
      </c>
      <c r="AQ8" s="30" t="str">
        <f t="shared" si="42"/>
        <v xml:space="preserve">"ChartFile" : "", </v>
      </c>
      <c r="AR8" s="30" t="str">
        <f t="shared" si="43"/>
        <v xml:space="preserve">"DataFile" : "", </v>
      </c>
      <c r="AS8" s="30" t="str">
        <f t="shared" si="44"/>
        <v xml:space="preserve">"Directory" : "Goal 1", </v>
      </c>
      <c r="AT8" s="30" t="str">
        <f t="shared" si="45"/>
        <v xml:space="preserve">"Subdirectory" : "1.3.1_ILO_WorldBank", </v>
      </c>
      <c r="AU8" s="30" t="s">
        <v>1857</v>
      </c>
      <c r="AV8" s="30" t="str">
        <f t="shared" si="46"/>
        <v xml:space="preserve">"Notes" : "" }, </v>
      </c>
    </row>
    <row r="9" spans="1:48" x14ac:dyDescent="0.45">
      <c r="A9" s="27" t="e">
        <f t="shared" si="27"/>
        <v>#N/A</v>
      </c>
      <c r="C9" s="23" t="b">
        <f t="shared" si="0"/>
        <v>0</v>
      </c>
      <c r="D9" s="31">
        <f>COUNTIF('Log table'!C:C,'for JSON'!F9)</f>
        <v>3</v>
      </c>
      <c r="F9" s="31" t="s">
        <v>33</v>
      </c>
      <c r="G9" s="31" t="str">
        <f>IF(VLOOKUP($F9, 'Indicator table'!$C:$H, 'for JSON'!G$1, FALSE)=0, "", VLOOKUP($F9, 'Indicator table'!$C:$H, 'for JSON'!G$1, FALSE))</f>
        <v>Goal 1</v>
      </c>
      <c r="H9" s="31" t="str">
        <f>IF(VLOOKUP($F9, 'Indicator table'!$C:$H, 'for JSON'!H$1, FALSE)=0, "", VLOOKUP($F9, 'Indicator table'!$C:$H, 'for JSON'!H$1, FALSE))</f>
        <v>Tier I</v>
      </c>
      <c r="I9" s="31" t="str">
        <f>IF(VLOOKUP($F9, 'Indicator table'!$C:$H, 'for JSON'!I$1, FALSE)=0, "", VLOOKUP($F9, 'Indicator table'!$C:$H, 'for JSON'!I$1, FALSE))</f>
        <v xml:space="preserve">UN-Habitat
</v>
      </c>
      <c r="J9" s="31" t="str">
        <f>IF(VLOOKUP($F9, 'Indicator table'!$C:$H, 'for JSON'!J$1, FALSE)=0, "", VLOOKUP($F9, 'Indicator table'!$C:$H, 'for JSON'!J$1, FALSE))</f>
        <v xml:space="preserve">UNICEF, 
WHO
</v>
      </c>
      <c r="K9" s="31" t="str">
        <f t="shared" si="1"/>
        <v/>
      </c>
      <c r="L9" s="31" t="str">
        <f t="shared" si="2"/>
        <v/>
      </c>
      <c r="M9" s="31" t="str">
        <f t="shared" si="2"/>
        <v/>
      </c>
      <c r="N9" s="31" t="str">
        <f t="shared" si="3"/>
        <v/>
      </c>
      <c r="O9" s="31" t="e">
        <f t="shared" si="2"/>
        <v>#N/A</v>
      </c>
      <c r="P9" s="31" t="e">
        <f t="shared" si="28"/>
        <v>#N/A</v>
      </c>
      <c r="Q9" s="31" t="e">
        <f t="shared" si="29"/>
        <v>#N/A</v>
      </c>
      <c r="R9" s="31" t="str">
        <f t="shared" si="4"/>
        <v/>
      </c>
      <c r="S9" s="31" t="str">
        <f t="shared" si="5"/>
        <v/>
      </c>
      <c r="T9" s="31" t="str">
        <f t="shared" si="5"/>
        <v/>
      </c>
      <c r="U9" s="31" t="str">
        <f t="shared" si="5"/>
        <v/>
      </c>
      <c r="V9" s="31" t="str">
        <f t="shared" si="5"/>
        <v/>
      </c>
      <c r="W9" s="31">
        <f t="shared" si="6"/>
        <v>0</v>
      </c>
      <c r="X9" s="31">
        <f t="shared" si="6"/>
        <v>0</v>
      </c>
      <c r="Y9" s="31">
        <f t="shared" si="6"/>
        <v>0</v>
      </c>
      <c r="Z9" s="31" t="str">
        <f t="shared" si="6"/>
        <v/>
      </c>
      <c r="AD9" s="23"/>
      <c r="AE9" s="30" t="str">
        <f t="shared" si="30"/>
        <v xml:space="preserve">{ "IndicatorID" : "1.4.1", </v>
      </c>
      <c r="AF9" s="30" t="str">
        <f t="shared" si="31"/>
        <v xml:space="preserve">"Change" : "", </v>
      </c>
      <c r="AG9" s="30" t="str">
        <f t="shared" si="32"/>
        <v xml:space="preserve">"Tier" : "Tier I", </v>
      </c>
      <c r="AH9" s="30" t="str">
        <f t="shared" si="33"/>
        <v xml:space="preserve">"Custodian" : "UN-Habitat
", </v>
      </c>
      <c r="AI9" s="30" t="str">
        <f t="shared" si="34"/>
        <v xml:space="preserve">"Partners" : "UNICEF, 
WHO
", </v>
      </c>
      <c r="AJ9" s="30" t="str">
        <f t="shared" si="35"/>
        <v xml:space="preserve">"SenderName" : "", </v>
      </c>
      <c r="AK9" s="30" t="e">
        <f t="shared" si="36"/>
        <v>#N/A</v>
      </c>
      <c r="AL9" s="30" t="str">
        <f t="shared" si="37"/>
        <v xml:space="preserve">"StorylineDate" : "", </v>
      </c>
      <c r="AM9" s="30" t="str">
        <f t="shared" si="38"/>
        <v xml:space="preserve">"ChartDate" : "", </v>
      </c>
      <c r="AN9" s="30" t="str">
        <f t="shared" si="39"/>
        <v xml:space="preserve">"DataDate" : "", </v>
      </c>
      <c r="AO9" s="30" t="str">
        <f t="shared" si="40"/>
        <v xml:space="preserve">"MetadataDate" : "", </v>
      </c>
      <c r="AP9" s="30" t="str">
        <f t="shared" si="41"/>
        <v xml:space="preserve">"StorylineFile" : "0", </v>
      </c>
      <c r="AQ9" s="30" t="str">
        <f t="shared" si="42"/>
        <v xml:space="preserve">"ChartFile" : "", </v>
      </c>
      <c r="AR9" s="30" t="str">
        <f t="shared" si="43"/>
        <v xml:space="preserve">"DataFile" : "0", </v>
      </c>
      <c r="AS9" s="30" t="str">
        <f t="shared" si="44"/>
        <v xml:space="preserve">"Directory" : "Goal 1", </v>
      </c>
      <c r="AT9" s="30" t="str">
        <f t="shared" si="45"/>
        <v xml:space="preserve">"Subdirectory" : "", </v>
      </c>
      <c r="AU9" s="30" t="s">
        <v>1857</v>
      </c>
      <c r="AV9" s="30" t="str">
        <f t="shared" si="46"/>
        <v xml:space="preserve">"Notes" : "" }, </v>
      </c>
    </row>
    <row r="10" spans="1:48" x14ac:dyDescent="0.45">
      <c r="A10" s="27" t="e">
        <f t="shared" si="27"/>
        <v>#N/A</v>
      </c>
      <c r="C10" s="23" t="b">
        <f t="shared" si="0"/>
        <v>0</v>
      </c>
      <c r="D10" s="31">
        <f>COUNTIF('Log table'!C:C,'for JSON'!F10)</f>
        <v>3</v>
      </c>
      <c r="F10" s="31" t="s">
        <v>38</v>
      </c>
      <c r="G10" s="31" t="str">
        <f>IF(VLOOKUP($F10, 'Indicator table'!$C:$H, 'for JSON'!G$1, FALSE)=0, "", VLOOKUP($F10, 'Indicator table'!$C:$H, 'for JSON'!G$1, FALSE))</f>
        <v>Goal 1</v>
      </c>
      <c r="H10" s="31" t="str">
        <f>IF(VLOOKUP($F10, 'Indicator table'!$C:$H, 'for JSON'!H$1, FALSE)=0, "", VLOOKUP($F10, 'Indicator table'!$C:$H, 'for JSON'!H$1, FALSE))</f>
        <v>Tier II</v>
      </c>
      <c r="I10" s="31" t="str">
        <f>IF(VLOOKUP($F10, 'Indicator table'!$C:$H, 'for JSON'!I$1, FALSE)=0, "", VLOOKUP($F10, 'Indicator table'!$C:$H, 'for JSON'!I$1, FALSE))</f>
        <v xml:space="preserve">World Bank, 
UN-Habitat
</v>
      </c>
      <c r="J10" s="31" t="str">
        <f>IF(VLOOKUP($F10, 'Indicator table'!$C:$H, 'for JSON'!J$1, FALSE)=0, "", VLOOKUP($F10, 'Indicator table'!$C:$H, 'for JSON'!J$1, FALSE))</f>
        <v xml:space="preserve">FAO, 
UNSD, 
UN Women, 
UNEP, 
IFAD
</v>
      </c>
      <c r="K10" s="31" t="str">
        <f t="shared" si="1"/>
        <v/>
      </c>
      <c r="L10" s="31" t="str">
        <f t="shared" si="2"/>
        <v/>
      </c>
      <c r="M10" s="31" t="str">
        <f t="shared" si="2"/>
        <v/>
      </c>
      <c r="N10" s="31" t="str">
        <f t="shared" si="3"/>
        <v/>
      </c>
      <c r="O10" s="31" t="e">
        <f t="shared" si="2"/>
        <v>#N/A</v>
      </c>
      <c r="P10" s="31" t="e">
        <f t="shared" si="28"/>
        <v>#N/A</v>
      </c>
      <c r="Q10" s="31" t="e">
        <f t="shared" si="29"/>
        <v>#N/A</v>
      </c>
      <c r="R10" s="31" t="str">
        <f t="shared" si="4"/>
        <v/>
      </c>
      <c r="S10" s="31" t="str">
        <f t="shared" si="5"/>
        <v/>
      </c>
      <c r="T10" s="31" t="str">
        <f t="shared" si="5"/>
        <v/>
      </c>
      <c r="U10" s="31" t="str">
        <f t="shared" si="5"/>
        <v/>
      </c>
      <c r="V10" s="31" t="str">
        <f t="shared" si="5"/>
        <v/>
      </c>
      <c r="W10" s="31">
        <f t="shared" si="6"/>
        <v>0</v>
      </c>
      <c r="X10" s="31">
        <f t="shared" si="6"/>
        <v>0</v>
      </c>
      <c r="Y10" s="31">
        <f t="shared" si="6"/>
        <v>0</v>
      </c>
      <c r="Z10" s="31" t="str">
        <f t="shared" si="6"/>
        <v/>
      </c>
      <c r="AD10" s="23"/>
      <c r="AE10" s="30" t="str">
        <f t="shared" si="30"/>
        <v xml:space="preserve">{ "IndicatorID" : "1.4.2", </v>
      </c>
      <c r="AF10" s="30" t="str">
        <f t="shared" si="31"/>
        <v xml:space="preserve">"Change" : "", </v>
      </c>
      <c r="AG10" s="30" t="str">
        <f t="shared" si="32"/>
        <v xml:space="preserve">"Tier" : "Tier II", </v>
      </c>
      <c r="AH10" s="30" t="str">
        <f t="shared" si="33"/>
        <v xml:space="preserve">"Custodian" : "World Bank, 
UN-Habitat
", </v>
      </c>
      <c r="AI10" s="30" t="str">
        <f t="shared" si="34"/>
        <v xml:space="preserve">"Partners" : "FAO, 
UNSD, 
UN Women, 
UNEP, 
IFAD
", </v>
      </c>
      <c r="AJ10" s="30" t="str">
        <f t="shared" si="35"/>
        <v xml:space="preserve">"SenderName" : "", </v>
      </c>
      <c r="AK10" s="30" t="e">
        <f t="shared" si="36"/>
        <v>#N/A</v>
      </c>
      <c r="AL10" s="30" t="str">
        <f t="shared" si="37"/>
        <v xml:space="preserve">"StorylineDate" : "", </v>
      </c>
      <c r="AM10" s="30" t="str">
        <f t="shared" si="38"/>
        <v xml:space="preserve">"ChartDate" : "", </v>
      </c>
      <c r="AN10" s="30" t="str">
        <f t="shared" si="39"/>
        <v xml:space="preserve">"DataDate" : "", </v>
      </c>
      <c r="AO10" s="30" t="str">
        <f t="shared" si="40"/>
        <v xml:space="preserve">"MetadataDate" : "", </v>
      </c>
      <c r="AP10" s="30" t="str">
        <f t="shared" si="41"/>
        <v xml:space="preserve">"StorylineFile" : "0", </v>
      </c>
      <c r="AQ10" s="30" t="str">
        <f t="shared" si="42"/>
        <v xml:space="preserve">"ChartFile" : "", </v>
      </c>
      <c r="AR10" s="30" t="str">
        <f t="shared" si="43"/>
        <v xml:space="preserve">"DataFile" : "0", </v>
      </c>
      <c r="AS10" s="30" t="str">
        <f t="shared" si="44"/>
        <v xml:space="preserve">"Directory" : "Goal 1", </v>
      </c>
      <c r="AT10" s="30" t="str">
        <f t="shared" si="45"/>
        <v xml:space="preserve">"Subdirectory" : "", </v>
      </c>
      <c r="AU10" s="30" t="s">
        <v>1857</v>
      </c>
      <c r="AV10" s="30" t="str">
        <f t="shared" si="46"/>
        <v xml:space="preserve">"Notes" : "" }, </v>
      </c>
    </row>
    <row r="11" spans="1:48" x14ac:dyDescent="0.45">
      <c r="A11" s="27" t="e">
        <f t="shared" si="27"/>
        <v>#N/A</v>
      </c>
      <c r="C11" s="23" t="b">
        <f t="shared" si="0"/>
        <v>0</v>
      </c>
      <c r="D11" s="31">
        <f>COUNTIF('Log table'!C:C,'for JSON'!F11)</f>
        <v>3</v>
      </c>
      <c r="F11" s="31" t="s">
        <v>22</v>
      </c>
      <c r="G11" s="31" t="str">
        <f>IF(VLOOKUP($F11, 'Indicator table'!$C:$H, 'for JSON'!G$1, FALSE)=0, "", VLOOKUP($F11, 'Indicator table'!$C:$H, 'for JSON'!G$1, FALSE))</f>
        <v>Goal 1</v>
      </c>
      <c r="H11" s="31" t="str">
        <f>IF(VLOOKUP($F11, 'Indicator table'!$C:$H, 'for JSON'!H$1, FALSE)=0, "", VLOOKUP($F11, 'Indicator table'!$C:$H, 'for JSON'!H$1, FALSE))</f>
        <v>Tier II</v>
      </c>
      <c r="I11" s="31" t="str">
        <f>IF(VLOOKUP($F11, 'Indicator table'!$C:$H, 'for JSON'!I$1, FALSE)=0, "", VLOOKUP($F11, 'Indicator table'!$C:$H, 'for JSON'!I$1, FALSE))</f>
        <v xml:space="preserve">UNDRR
</v>
      </c>
      <c r="J11" s="31" t="str">
        <f>IF(VLOOKUP($F11, 'Indicator table'!$C:$H, 'for JSON'!J$1, FALSE)=0, "", VLOOKUP($F11, 'Indicator table'!$C:$H, 'for JSON'!J$1, FALSE))</f>
        <v xml:space="preserve">UN-Habitat, 
UNEP, 
DESA Population Division
</v>
      </c>
      <c r="K11" s="31" t="str">
        <f t="shared" si="1"/>
        <v>1.5.1_UNISDR</v>
      </c>
      <c r="L11" s="31" t="str">
        <f t="shared" si="2"/>
        <v/>
      </c>
      <c r="M11" s="31" t="str">
        <f t="shared" si="2"/>
        <v>galimira.markova@un.org</v>
      </c>
      <c r="N11" s="31" t="str">
        <f t="shared" si="3"/>
        <v/>
      </c>
      <c r="O11" s="31" t="e">
        <f t="shared" si="2"/>
        <v>#N/A</v>
      </c>
      <c r="P11" s="31" t="e">
        <f t="shared" si="28"/>
        <v>#N/A</v>
      </c>
      <c r="Q11" s="31" t="e">
        <f t="shared" si="29"/>
        <v>#N/A</v>
      </c>
      <c r="R11" s="31" t="str">
        <f t="shared" si="4"/>
        <v/>
      </c>
      <c r="S11" s="31" t="str">
        <f t="shared" si="5"/>
        <v/>
      </c>
      <c r="T11" s="31" t="str">
        <f t="shared" si="5"/>
        <v>2021-03-12</v>
      </c>
      <c r="U11" s="31" t="str">
        <f t="shared" si="5"/>
        <v/>
      </c>
      <c r="V11" s="31" t="str">
        <f t="shared" si="5"/>
        <v/>
      </c>
      <c r="W11" s="31">
        <f t="shared" si="6"/>
        <v>0</v>
      </c>
      <c r="X11" s="31">
        <f t="shared" si="6"/>
        <v>44302</v>
      </c>
      <c r="Y11" s="31">
        <f t="shared" si="6"/>
        <v>0</v>
      </c>
      <c r="Z11" s="31" t="str">
        <f t="shared" si="6"/>
        <v/>
      </c>
      <c r="AD11" s="23"/>
      <c r="AE11" s="30" t="str">
        <f t="shared" si="30"/>
        <v xml:space="preserve">{ "IndicatorID" : "1.5.1", </v>
      </c>
      <c r="AF11" s="30" t="str">
        <f t="shared" si="31"/>
        <v xml:space="preserve">"Change" : "", </v>
      </c>
      <c r="AG11" s="30" t="str">
        <f t="shared" si="32"/>
        <v xml:space="preserve">"Tier" : "Tier II", </v>
      </c>
      <c r="AH11" s="30" t="str">
        <f t="shared" si="33"/>
        <v xml:space="preserve">"Custodian" : "UNDRR
", </v>
      </c>
      <c r="AI11" s="30" t="str">
        <f t="shared" si="34"/>
        <v xml:space="preserve">"Partners" : "UN-Habitat, 
UNEP, 
DESA Population Division
", </v>
      </c>
      <c r="AJ11" s="30" t="str">
        <f t="shared" si="35"/>
        <v xml:space="preserve">"SenderName" : "", </v>
      </c>
      <c r="AK11" s="30" t="e">
        <f t="shared" si="36"/>
        <v>#N/A</v>
      </c>
      <c r="AL11" s="30" t="str">
        <f t="shared" si="37"/>
        <v xml:space="preserve">"StorylineDate" : "2021-03-12", </v>
      </c>
      <c r="AM11" s="30" t="str">
        <f t="shared" si="38"/>
        <v xml:space="preserve">"ChartDate" : "", </v>
      </c>
      <c r="AN11" s="30" t="str">
        <f t="shared" si="39"/>
        <v xml:space="preserve">"DataDate" : "", </v>
      </c>
      <c r="AO11" s="30" t="str">
        <f t="shared" si="40"/>
        <v xml:space="preserve">"MetadataDate" : "", </v>
      </c>
      <c r="AP11" s="30" t="str">
        <f t="shared" si="41"/>
        <v xml:space="preserve">"StorylineFile" : "44302", </v>
      </c>
      <c r="AQ11" s="30" t="str">
        <f t="shared" si="42"/>
        <v xml:space="preserve">"ChartFile" : "", </v>
      </c>
      <c r="AR11" s="30" t="str">
        <f t="shared" si="43"/>
        <v xml:space="preserve">"DataFile" : "0", </v>
      </c>
      <c r="AS11" s="30" t="str">
        <f t="shared" si="44"/>
        <v xml:space="preserve">"Directory" : "Goal 1", </v>
      </c>
      <c r="AT11" s="30" t="str">
        <f t="shared" si="45"/>
        <v xml:space="preserve">"Subdirectory" : "1.5.1_UNISDR", </v>
      </c>
      <c r="AU11" s="30" t="s">
        <v>1857</v>
      </c>
      <c r="AV11" s="30" t="str">
        <f t="shared" si="46"/>
        <v xml:space="preserve">"Notes" : "" }, </v>
      </c>
    </row>
    <row r="12" spans="1:48" x14ac:dyDescent="0.45">
      <c r="A12" s="27" t="e">
        <f t="shared" si="27"/>
        <v>#N/A</v>
      </c>
      <c r="C12" s="23" t="b">
        <f t="shared" si="0"/>
        <v>0</v>
      </c>
      <c r="D12" s="31">
        <f>COUNTIF('Log table'!C:C,'for JSON'!F12)</f>
        <v>3</v>
      </c>
      <c r="F12" s="31" t="s">
        <v>27</v>
      </c>
      <c r="G12" s="31" t="str">
        <f>IF(VLOOKUP($F12, 'Indicator table'!$C:$H, 'for JSON'!G$1, FALSE)=0, "", VLOOKUP($F12, 'Indicator table'!$C:$H, 'for JSON'!G$1, FALSE))</f>
        <v>Goal 1</v>
      </c>
      <c r="H12" s="31" t="str">
        <f>IF(VLOOKUP($F12, 'Indicator table'!$C:$H, 'for JSON'!H$1, FALSE)=0, "", VLOOKUP($F12, 'Indicator table'!$C:$H, 'for JSON'!H$1, FALSE))</f>
        <v>Tier II</v>
      </c>
      <c r="I12" s="31" t="str">
        <f>IF(VLOOKUP($F12, 'Indicator table'!$C:$H, 'for JSON'!I$1, FALSE)=0, "", VLOOKUP($F12, 'Indicator table'!$C:$H, 'for JSON'!I$1, FALSE))</f>
        <v xml:space="preserve">UNDRR
</v>
      </c>
      <c r="J12" s="31" t="str">
        <f>IF(VLOOKUP($F12, 'Indicator table'!$C:$H, 'for JSON'!J$1, FALSE)=0, "", VLOOKUP($F12, 'Indicator table'!$C:$H, 'for JSON'!J$1, FALSE))</f>
        <v xml:space="preserve">UNEP, 
FAO
</v>
      </c>
      <c r="K12" s="31" t="str">
        <f t="shared" si="1"/>
        <v>1.5.2_UNISDR</v>
      </c>
      <c r="L12" s="31" t="str">
        <f t="shared" si="2"/>
        <v/>
      </c>
      <c r="M12" s="31" t="str">
        <f t="shared" si="2"/>
        <v>galimira.markova@un.org</v>
      </c>
      <c r="N12" s="31" t="str">
        <f t="shared" si="3"/>
        <v/>
      </c>
      <c r="O12" s="31" t="e">
        <f t="shared" si="2"/>
        <v>#N/A</v>
      </c>
      <c r="P12" s="31" t="e">
        <f t="shared" si="28"/>
        <v>#N/A</v>
      </c>
      <c r="Q12" s="31" t="e">
        <f t="shared" si="29"/>
        <v>#N/A</v>
      </c>
      <c r="R12" s="31" t="str">
        <f t="shared" si="4"/>
        <v/>
      </c>
      <c r="S12" s="31" t="str">
        <f t="shared" si="5"/>
        <v/>
      </c>
      <c r="T12" s="31" t="str">
        <f t="shared" si="5"/>
        <v>2021-03-12</v>
      </c>
      <c r="U12" s="31" t="str">
        <f t="shared" si="5"/>
        <v/>
      </c>
      <c r="V12" s="31" t="str">
        <f t="shared" si="5"/>
        <v/>
      </c>
      <c r="W12" s="31">
        <f t="shared" si="6"/>
        <v>0</v>
      </c>
      <c r="X12" s="31">
        <f t="shared" si="6"/>
        <v>0</v>
      </c>
      <c r="Y12" s="31">
        <f t="shared" si="6"/>
        <v>0</v>
      </c>
      <c r="Z12" s="31" t="str">
        <f t="shared" si="6"/>
        <v/>
      </c>
      <c r="AD12" s="23"/>
      <c r="AE12" s="30" t="str">
        <f t="shared" si="30"/>
        <v xml:space="preserve">{ "IndicatorID" : "1.5.2", </v>
      </c>
      <c r="AF12" s="30" t="str">
        <f t="shared" si="31"/>
        <v xml:space="preserve">"Change" : "", </v>
      </c>
      <c r="AG12" s="30" t="str">
        <f t="shared" si="32"/>
        <v xml:space="preserve">"Tier" : "Tier II", </v>
      </c>
      <c r="AH12" s="30" t="str">
        <f t="shared" si="33"/>
        <v xml:space="preserve">"Custodian" : "UNDRR
", </v>
      </c>
      <c r="AI12" s="30" t="str">
        <f t="shared" si="34"/>
        <v xml:space="preserve">"Partners" : "UNEP, 
FAO
", </v>
      </c>
      <c r="AJ12" s="30" t="str">
        <f t="shared" si="35"/>
        <v xml:space="preserve">"SenderName" : "", </v>
      </c>
      <c r="AK12" s="30" t="e">
        <f t="shared" si="36"/>
        <v>#N/A</v>
      </c>
      <c r="AL12" s="30" t="str">
        <f t="shared" si="37"/>
        <v xml:space="preserve">"StorylineDate" : "2021-03-12", </v>
      </c>
      <c r="AM12" s="30" t="str">
        <f t="shared" si="38"/>
        <v xml:space="preserve">"ChartDate" : "", </v>
      </c>
      <c r="AN12" s="30" t="str">
        <f t="shared" si="39"/>
        <v xml:space="preserve">"DataDate" : "", </v>
      </c>
      <c r="AO12" s="30" t="str">
        <f t="shared" si="40"/>
        <v xml:space="preserve">"MetadataDate" : "", </v>
      </c>
      <c r="AP12" s="30" t="str">
        <f t="shared" si="41"/>
        <v xml:space="preserve">"StorylineFile" : "0", </v>
      </c>
      <c r="AQ12" s="30" t="str">
        <f t="shared" si="42"/>
        <v xml:space="preserve">"ChartFile" : "", </v>
      </c>
      <c r="AR12" s="30" t="str">
        <f t="shared" si="43"/>
        <v xml:space="preserve">"DataFile" : "0", </v>
      </c>
      <c r="AS12" s="30" t="str">
        <f t="shared" si="44"/>
        <v xml:space="preserve">"Directory" : "Goal 1", </v>
      </c>
      <c r="AT12" s="30" t="str">
        <f t="shared" si="45"/>
        <v xml:space="preserve">"Subdirectory" : "1.5.2_UNISDR", </v>
      </c>
      <c r="AU12" s="30" t="s">
        <v>1857</v>
      </c>
      <c r="AV12" s="30" t="str">
        <f t="shared" si="46"/>
        <v xml:space="preserve">"Notes" : "" }, </v>
      </c>
    </row>
    <row r="13" spans="1:48" x14ac:dyDescent="0.45">
      <c r="A13" s="27" t="e">
        <f t="shared" si="27"/>
        <v>#N/A</v>
      </c>
      <c r="C13" s="23" t="b">
        <f t="shared" si="0"/>
        <v>0</v>
      </c>
      <c r="D13" s="31">
        <f>COUNTIF('Log table'!C:C,'for JSON'!F13)</f>
        <v>3</v>
      </c>
      <c r="F13" s="31" t="s">
        <v>30</v>
      </c>
      <c r="G13" s="31" t="str">
        <f>IF(VLOOKUP($F13, 'Indicator table'!$C:$H, 'for JSON'!G$1, FALSE)=0, "", VLOOKUP($F13, 'Indicator table'!$C:$H, 'for JSON'!G$1, FALSE))</f>
        <v>Goal 1</v>
      </c>
      <c r="H13" s="31" t="str">
        <f>IF(VLOOKUP($F13, 'Indicator table'!$C:$H, 'for JSON'!H$1, FALSE)=0, "", VLOOKUP($F13, 'Indicator table'!$C:$H, 'for JSON'!H$1, FALSE))</f>
        <v>Tier II</v>
      </c>
      <c r="I13" s="31" t="str">
        <f>IF(VLOOKUP($F13, 'Indicator table'!$C:$H, 'for JSON'!I$1, FALSE)=0, "", VLOOKUP($F13, 'Indicator table'!$C:$H, 'for JSON'!I$1, FALSE))</f>
        <v xml:space="preserve">UNDRR
</v>
      </c>
      <c r="J13" s="31" t="str">
        <f>IF(VLOOKUP($F13, 'Indicator table'!$C:$H, 'for JSON'!J$1, FALSE)=0, "", VLOOKUP($F13, 'Indicator table'!$C:$H, 'for JSON'!J$1, FALSE))</f>
        <v xml:space="preserve">UNEP
</v>
      </c>
      <c r="K13" s="31" t="str">
        <f t="shared" si="1"/>
        <v>1.5.3_UNISDR</v>
      </c>
      <c r="L13" s="31" t="str">
        <f t="shared" si="2"/>
        <v/>
      </c>
      <c r="M13" s="31" t="str">
        <f t="shared" si="2"/>
        <v>galimira.markova@un.org</v>
      </c>
      <c r="N13" s="31" t="str">
        <f t="shared" si="3"/>
        <v/>
      </c>
      <c r="O13" s="31" t="e">
        <f t="shared" si="2"/>
        <v>#N/A</v>
      </c>
      <c r="P13" s="31" t="e">
        <f t="shared" si="28"/>
        <v>#N/A</v>
      </c>
      <c r="Q13" s="31" t="e">
        <f t="shared" si="29"/>
        <v>#N/A</v>
      </c>
      <c r="R13" s="31" t="str">
        <f t="shared" si="4"/>
        <v/>
      </c>
      <c r="S13" s="31" t="str">
        <f t="shared" si="5"/>
        <v/>
      </c>
      <c r="T13" s="31" t="str">
        <f t="shared" si="5"/>
        <v>2021-03-12</v>
      </c>
      <c r="U13" s="31" t="str">
        <f t="shared" si="5"/>
        <v/>
      </c>
      <c r="V13" s="31" t="str">
        <f t="shared" si="5"/>
        <v/>
      </c>
      <c r="W13" s="31">
        <f t="shared" si="6"/>
        <v>0</v>
      </c>
      <c r="X13" s="31">
        <f t="shared" si="6"/>
        <v>0</v>
      </c>
      <c r="Y13" s="31">
        <f t="shared" si="6"/>
        <v>0</v>
      </c>
      <c r="Z13" s="31" t="str">
        <f t="shared" si="6"/>
        <v/>
      </c>
      <c r="AD13" s="23"/>
      <c r="AE13" s="30" t="str">
        <f t="shared" si="30"/>
        <v xml:space="preserve">{ "IndicatorID" : "1.5.3", </v>
      </c>
      <c r="AF13" s="30" t="str">
        <f t="shared" si="31"/>
        <v xml:space="preserve">"Change" : "", </v>
      </c>
      <c r="AG13" s="30" t="str">
        <f t="shared" si="32"/>
        <v xml:space="preserve">"Tier" : "Tier II", </v>
      </c>
      <c r="AH13" s="30" t="str">
        <f t="shared" si="33"/>
        <v xml:space="preserve">"Custodian" : "UNDRR
", </v>
      </c>
      <c r="AI13" s="30" t="str">
        <f t="shared" si="34"/>
        <v xml:space="preserve">"Partners" : "UNEP
", </v>
      </c>
      <c r="AJ13" s="30" t="str">
        <f t="shared" si="35"/>
        <v xml:space="preserve">"SenderName" : "", </v>
      </c>
      <c r="AK13" s="30" t="e">
        <f t="shared" si="36"/>
        <v>#N/A</v>
      </c>
      <c r="AL13" s="30" t="str">
        <f t="shared" si="37"/>
        <v xml:space="preserve">"StorylineDate" : "2021-03-12", </v>
      </c>
      <c r="AM13" s="30" t="str">
        <f t="shared" si="38"/>
        <v xml:space="preserve">"ChartDate" : "", </v>
      </c>
      <c r="AN13" s="30" t="str">
        <f t="shared" si="39"/>
        <v xml:space="preserve">"DataDate" : "", </v>
      </c>
      <c r="AO13" s="30" t="str">
        <f t="shared" si="40"/>
        <v xml:space="preserve">"MetadataDate" : "", </v>
      </c>
      <c r="AP13" s="30" t="str">
        <f t="shared" si="41"/>
        <v xml:space="preserve">"StorylineFile" : "0", </v>
      </c>
      <c r="AQ13" s="30" t="str">
        <f t="shared" si="42"/>
        <v xml:space="preserve">"ChartFile" : "", </v>
      </c>
      <c r="AR13" s="30" t="str">
        <f t="shared" si="43"/>
        <v xml:space="preserve">"DataFile" : "0", </v>
      </c>
      <c r="AS13" s="30" t="str">
        <f t="shared" si="44"/>
        <v xml:space="preserve">"Directory" : "Goal 1", </v>
      </c>
      <c r="AT13" s="30" t="str">
        <f t="shared" si="45"/>
        <v xml:space="preserve">"Subdirectory" : "1.5.3_UNISDR", </v>
      </c>
      <c r="AU13" s="30" t="s">
        <v>1857</v>
      </c>
      <c r="AV13" s="30" t="str">
        <f t="shared" si="46"/>
        <v xml:space="preserve">"Notes" : "" }, </v>
      </c>
    </row>
    <row r="14" spans="1:48" x14ac:dyDescent="0.45">
      <c r="A14" s="27" t="e">
        <f t="shared" si="27"/>
        <v>#N/A</v>
      </c>
      <c r="C14" s="23" t="b">
        <f t="shared" si="0"/>
        <v>0</v>
      </c>
      <c r="D14" s="31">
        <f>COUNTIF('Log table'!C:C,'for JSON'!F14)</f>
        <v>3</v>
      </c>
      <c r="F14" s="31" t="s">
        <v>36</v>
      </c>
      <c r="G14" s="31" t="str">
        <f>IF(VLOOKUP($F14, 'Indicator table'!$C:$H, 'for JSON'!G$1, FALSE)=0, "", VLOOKUP($F14, 'Indicator table'!$C:$H, 'for JSON'!G$1, FALSE))</f>
        <v>Goal 1</v>
      </c>
      <c r="H14" s="31" t="str">
        <f>IF(VLOOKUP($F14, 'Indicator table'!$C:$H, 'for JSON'!H$1, FALSE)=0, "", VLOOKUP($F14, 'Indicator table'!$C:$H, 'for JSON'!H$1, FALSE))</f>
        <v>Tier II</v>
      </c>
      <c r="I14" s="31" t="str">
        <f>IF(VLOOKUP($F14, 'Indicator table'!$C:$H, 'for JSON'!I$1, FALSE)=0, "", VLOOKUP($F14, 'Indicator table'!$C:$H, 'for JSON'!I$1, FALSE))</f>
        <v xml:space="preserve">UNDRR
</v>
      </c>
      <c r="J14" s="31" t="str">
        <f>IF(VLOOKUP($F14, 'Indicator table'!$C:$H, 'for JSON'!J$1, FALSE)=0, "", VLOOKUP($F14, 'Indicator table'!$C:$H, 'for JSON'!J$1, FALSE))</f>
        <v/>
      </c>
      <c r="K14" s="31" t="str">
        <f t="shared" si="1"/>
        <v>1.5.4_UNISDR</v>
      </c>
      <c r="L14" s="31" t="str">
        <f t="shared" si="2"/>
        <v/>
      </c>
      <c r="M14" s="31" t="str">
        <f t="shared" si="2"/>
        <v>galimira.markova@un.org</v>
      </c>
      <c r="N14" s="31" t="str">
        <f t="shared" si="3"/>
        <v/>
      </c>
      <c r="O14" s="31" t="e">
        <f t="shared" si="2"/>
        <v>#N/A</v>
      </c>
      <c r="P14" s="31" t="e">
        <f t="shared" si="28"/>
        <v>#N/A</v>
      </c>
      <c r="Q14" s="31" t="e">
        <f t="shared" si="29"/>
        <v>#N/A</v>
      </c>
      <c r="R14" s="31" t="str">
        <f t="shared" si="4"/>
        <v/>
      </c>
      <c r="S14" s="31" t="str">
        <f t="shared" si="5"/>
        <v/>
      </c>
      <c r="T14" s="31" t="str">
        <f t="shared" si="5"/>
        <v>2021-03-12</v>
      </c>
      <c r="U14" s="31" t="str">
        <f t="shared" si="5"/>
        <v/>
      </c>
      <c r="V14" s="31" t="str">
        <f t="shared" si="5"/>
        <v/>
      </c>
      <c r="W14" s="31">
        <f t="shared" si="6"/>
        <v>0</v>
      </c>
      <c r="X14" s="31">
        <f t="shared" si="6"/>
        <v>0</v>
      </c>
      <c r="Y14" s="31">
        <f t="shared" si="6"/>
        <v>0</v>
      </c>
      <c r="Z14" s="31" t="str">
        <f t="shared" si="6"/>
        <v/>
      </c>
      <c r="AD14" s="23"/>
      <c r="AE14" s="30" t="str">
        <f t="shared" si="30"/>
        <v xml:space="preserve">{ "IndicatorID" : "1.5.4", </v>
      </c>
      <c r="AF14" s="30" t="str">
        <f t="shared" si="31"/>
        <v xml:space="preserve">"Change" : "", </v>
      </c>
      <c r="AG14" s="30" t="str">
        <f t="shared" si="32"/>
        <v xml:space="preserve">"Tier" : "Tier II", </v>
      </c>
      <c r="AH14" s="30" t="str">
        <f t="shared" si="33"/>
        <v xml:space="preserve">"Custodian" : "UNDRR
", </v>
      </c>
      <c r="AI14" s="30" t="str">
        <f t="shared" si="34"/>
        <v xml:space="preserve">"Partners" : "", </v>
      </c>
      <c r="AJ14" s="30" t="str">
        <f t="shared" si="35"/>
        <v xml:space="preserve">"SenderName" : "", </v>
      </c>
      <c r="AK14" s="30" t="e">
        <f t="shared" si="36"/>
        <v>#N/A</v>
      </c>
      <c r="AL14" s="30" t="str">
        <f t="shared" si="37"/>
        <v xml:space="preserve">"StorylineDate" : "2021-03-12", </v>
      </c>
      <c r="AM14" s="30" t="str">
        <f t="shared" si="38"/>
        <v xml:space="preserve">"ChartDate" : "", </v>
      </c>
      <c r="AN14" s="30" t="str">
        <f t="shared" si="39"/>
        <v xml:space="preserve">"DataDate" : "", </v>
      </c>
      <c r="AO14" s="30" t="str">
        <f t="shared" si="40"/>
        <v xml:space="preserve">"MetadataDate" : "", </v>
      </c>
      <c r="AP14" s="30" t="str">
        <f t="shared" si="41"/>
        <v xml:space="preserve">"StorylineFile" : "0", </v>
      </c>
      <c r="AQ14" s="30" t="str">
        <f t="shared" si="42"/>
        <v xml:space="preserve">"ChartFile" : "", </v>
      </c>
      <c r="AR14" s="30" t="str">
        <f t="shared" si="43"/>
        <v xml:space="preserve">"DataFile" : "0", </v>
      </c>
      <c r="AS14" s="30" t="str">
        <f t="shared" si="44"/>
        <v xml:space="preserve">"Directory" : "Goal 1", </v>
      </c>
      <c r="AT14" s="30" t="str">
        <f t="shared" si="45"/>
        <v xml:space="preserve">"Subdirectory" : "1.5.4_UNISDR", </v>
      </c>
      <c r="AU14" s="30" t="s">
        <v>1857</v>
      </c>
      <c r="AV14" s="30" t="str">
        <f t="shared" si="46"/>
        <v xml:space="preserve">"Notes" : "" }, </v>
      </c>
    </row>
    <row r="15" spans="1:48" x14ac:dyDescent="0.45">
      <c r="A15" s="27" t="e">
        <f t="shared" si="27"/>
        <v>#N/A</v>
      </c>
      <c r="C15" s="23" t="b">
        <f t="shared" si="0"/>
        <v>0</v>
      </c>
      <c r="D15" s="31">
        <f>COUNTIF('Log table'!C:C,'for JSON'!F15)</f>
        <v>3</v>
      </c>
      <c r="F15" s="31" t="s">
        <v>75</v>
      </c>
      <c r="G15" s="31" t="str">
        <f>IF(VLOOKUP($F15, 'Indicator table'!$C:$H, 'for JSON'!G$1, FALSE)=0, "", VLOOKUP($F15, 'Indicator table'!$C:$H, 'for JSON'!G$1, FALSE))</f>
        <v>Goal 1</v>
      </c>
      <c r="H15" s="31" t="str">
        <f>IF(VLOOKUP($F15, 'Indicator table'!$C:$H, 'for JSON'!H$1, FALSE)=0, "", VLOOKUP($F15, 'Indicator table'!$C:$H, 'for JSON'!H$1, FALSE))</f>
        <v>Tier I (provisional)</v>
      </c>
      <c r="I15" s="31" t="str">
        <f>IF(VLOOKUP($F15, 'Indicator table'!$C:$H, 'for JSON'!I$1, FALSE)=0, "", VLOOKUP($F15, 'Indicator table'!$C:$H, 'for JSON'!I$1, FALSE))</f>
        <v xml:space="preserve">OECD
</v>
      </c>
      <c r="J15" s="31" t="str">
        <f>IF(VLOOKUP($F15, 'Indicator table'!$C:$H, 'for JSON'!J$1, FALSE)=0, "", VLOOKUP($F15, 'Indicator table'!$C:$H, 'for JSON'!J$1, FALSE))</f>
        <v/>
      </c>
      <c r="K15" s="31" t="str">
        <f t="shared" si="1"/>
        <v/>
      </c>
      <c r="L15" s="31" t="str">
        <f t="shared" si="2"/>
        <v>Yasmin.AHMAD@oecd.org</v>
      </c>
      <c r="M15" s="31" t="str">
        <f t="shared" si="2"/>
        <v>Yasmin.AHMAD@oecd.org</v>
      </c>
      <c r="N15" s="31" t="str">
        <f t="shared" si="3"/>
        <v/>
      </c>
      <c r="O15" s="31" t="e">
        <f t="shared" si="2"/>
        <v>#N/A</v>
      </c>
      <c r="P15" s="31" t="e">
        <f t="shared" si="28"/>
        <v>#N/A</v>
      </c>
      <c r="Q15" s="31" t="e">
        <f t="shared" si="29"/>
        <v>#N/A</v>
      </c>
      <c r="R15" s="31" t="str">
        <f t="shared" si="4"/>
        <v/>
      </c>
      <c r="S15" s="31" t="str">
        <f t="shared" si="5"/>
        <v>2021-04-27</v>
      </c>
      <c r="T15" s="31" t="str">
        <f t="shared" si="5"/>
        <v>2021-04-27</v>
      </c>
      <c r="U15" s="31" t="str">
        <f t="shared" si="5"/>
        <v/>
      </c>
      <c r="V15" s="31" t="str">
        <f t="shared" si="5"/>
        <v/>
      </c>
      <c r="W15" s="31">
        <f t="shared" si="6"/>
        <v>0</v>
      </c>
      <c r="X15" s="31">
        <f t="shared" si="6"/>
        <v>44302</v>
      </c>
      <c r="Y15" s="31">
        <f t="shared" si="6"/>
        <v>0</v>
      </c>
      <c r="Z15" s="31" t="str">
        <f t="shared" si="6"/>
        <v/>
      </c>
      <c r="AD15" s="23"/>
      <c r="AE15" s="30" t="str">
        <f t="shared" si="30"/>
        <v xml:space="preserve">{ "IndicatorID" : "1.a.1", </v>
      </c>
      <c r="AF15" s="30" t="str">
        <f t="shared" si="31"/>
        <v xml:space="preserve">"Change" : "", </v>
      </c>
      <c r="AG15" s="30" t="str">
        <f t="shared" si="32"/>
        <v xml:space="preserve">"Tier" : "Tier I (provisional)", </v>
      </c>
      <c r="AH15" s="30" t="str">
        <f t="shared" si="33"/>
        <v xml:space="preserve">"Custodian" : "OECD
", </v>
      </c>
      <c r="AI15" s="30" t="str">
        <f t="shared" si="34"/>
        <v xml:space="preserve">"Partners" : "", </v>
      </c>
      <c r="AJ15" s="30" t="str">
        <f t="shared" si="35"/>
        <v xml:space="preserve">"SenderName" : "", </v>
      </c>
      <c r="AK15" s="30" t="e">
        <f t="shared" si="36"/>
        <v>#N/A</v>
      </c>
      <c r="AL15" s="30" t="str">
        <f t="shared" si="37"/>
        <v xml:space="preserve">"StorylineDate" : "2021-04-27", </v>
      </c>
      <c r="AM15" s="30" t="str">
        <f t="shared" si="38"/>
        <v xml:space="preserve">"ChartDate" : "", </v>
      </c>
      <c r="AN15" s="30" t="str">
        <f t="shared" si="39"/>
        <v xml:space="preserve">"DataDate" : "2021-04-27", </v>
      </c>
      <c r="AO15" s="30" t="str">
        <f t="shared" si="40"/>
        <v xml:space="preserve">"MetadataDate" : "", </v>
      </c>
      <c r="AP15" s="30" t="str">
        <f t="shared" si="41"/>
        <v xml:space="preserve">"StorylineFile" : "44302", </v>
      </c>
      <c r="AQ15" s="30" t="str">
        <f t="shared" si="42"/>
        <v xml:space="preserve">"ChartFile" : "", </v>
      </c>
      <c r="AR15" s="30" t="str">
        <f t="shared" si="43"/>
        <v xml:space="preserve">"DataFile" : "0", </v>
      </c>
      <c r="AS15" s="30" t="str">
        <f t="shared" si="44"/>
        <v xml:space="preserve">"Directory" : "Goal 1", </v>
      </c>
      <c r="AT15" s="30" t="str">
        <f t="shared" si="45"/>
        <v xml:space="preserve">"Subdirectory" : "", </v>
      </c>
      <c r="AU15" s="30" t="s">
        <v>1857</v>
      </c>
      <c r="AV15" s="30" t="str">
        <f t="shared" si="46"/>
        <v xml:space="preserve">"Notes" : "" }, </v>
      </c>
    </row>
    <row r="16" spans="1:48" x14ac:dyDescent="0.45">
      <c r="A16" s="27" t="e">
        <f t="shared" si="27"/>
        <v>#N/A</v>
      </c>
      <c r="C16" s="23" t="b">
        <f t="shared" si="0"/>
        <v>0</v>
      </c>
      <c r="D16" s="31">
        <f>COUNTIF('Log table'!C:C,'for JSON'!F16)</f>
        <v>3</v>
      </c>
      <c r="F16" s="31" t="s">
        <v>41</v>
      </c>
      <c r="G16" s="31" t="str">
        <f>IF(VLOOKUP($F16, 'Indicator table'!$C:$H, 'for JSON'!G$1, FALSE)=0, "", VLOOKUP($F16, 'Indicator table'!$C:$H, 'for JSON'!G$1, FALSE))</f>
        <v>Goal 1</v>
      </c>
      <c r="H16" s="31" t="str">
        <f>IF(VLOOKUP($F16, 'Indicator table'!$C:$H, 'for JSON'!H$1, FALSE)=0, "", VLOOKUP($F16, 'Indicator table'!$C:$H, 'for JSON'!H$1, FALSE))</f>
        <v>Tier II</v>
      </c>
      <c r="I16" s="31" t="str">
        <f>IF(VLOOKUP($F16, 'Indicator table'!$C:$H, 'for JSON'!I$1, FALSE)=0, "", VLOOKUP($F16, 'Indicator table'!$C:$H, 'for JSON'!I$1, FALSE))</f>
        <v xml:space="preserve">Under discussion among agencies (ILO, UNESCO-UIS, WHO)
</v>
      </c>
      <c r="J16" s="31" t="str">
        <f>IF(VLOOKUP($F16, 'Indicator table'!$C:$H, 'for JSON'!J$1, FALSE)=0, "", VLOOKUP($F16, 'Indicator table'!$C:$H, 'for JSON'!J$1, FALSE))</f>
        <v/>
      </c>
      <c r="K16" s="31" t="str">
        <f t="shared" si="1"/>
        <v>1.a.2_UNESCO-UIS</v>
      </c>
      <c r="L16" s="31" t="str">
        <f t="shared" si="2"/>
        <v>d.kuswandini@unesco.org</v>
      </c>
      <c r="M16" s="31" t="str">
        <f t="shared" si="2"/>
        <v>s.montoya@unesco.org</v>
      </c>
      <c r="N16" s="31" t="str">
        <f t="shared" si="3"/>
        <v/>
      </c>
      <c r="O16" s="31" t="e">
        <f t="shared" si="2"/>
        <v>#N/A</v>
      </c>
      <c r="P16" s="31" t="e">
        <f t="shared" si="28"/>
        <v>#N/A</v>
      </c>
      <c r="Q16" s="31" t="e">
        <f t="shared" si="29"/>
        <v>#N/A</v>
      </c>
      <c r="R16" s="31" t="str">
        <f t="shared" si="4"/>
        <v/>
      </c>
      <c r="S16" s="31" t="str">
        <f t="shared" si="5"/>
        <v>2021-02-22</v>
      </c>
      <c r="T16" s="31" t="str">
        <f t="shared" si="5"/>
        <v>2021-03-21</v>
      </c>
      <c r="U16" s="31" t="str">
        <f t="shared" si="5"/>
        <v/>
      </c>
      <c r="V16" s="31" t="str">
        <f t="shared" si="5"/>
        <v/>
      </c>
      <c r="W16" s="31">
        <f t="shared" si="6"/>
        <v>0</v>
      </c>
      <c r="X16" s="31">
        <f t="shared" si="6"/>
        <v>44302</v>
      </c>
      <c r="Y16" s="31">
        <f t="shared" si="6"/>
        <v>0</v>
      </c>
      <c r="Z16" s="31" t="str">
        <f t="shared" si="6"/>
        <v/>
      </c>
      <c r="AD16" s="23"/>
      <c r="AE16" s="30" t="str">
        <f t="shared" si="30"/>
        <v xml:space="preserve">{ "IndicatorID" : "1.a.2", </v>
      </c>
      <c r="AF16" s="30" t="str">
        <f t="shared" si="31"/>
        <v xml:space="preserve">"Change" : "", </v>
      </c>
      <c r="AG16" s="30" t="str">
        <f t="shared" si="32"/>
        <v xml:space="preserve">"Tier" : "Tier II", </v>
      </c>
      <c r="AH16" s="30" t="str">
        <f t="shared" si="33"/>
        <v xml:space="preserve">"Custodian" : "Under discussion among agencies (ILO, UNESCO-UIS, WHO)
", </v>
      </c>
      <c r="AI16" s="30" t="str">
        <f t="shared" si="34"/>
        <v xml:space="preserve">"Partners" : "", </v>
      </c>
      <c r="AJ16" s="30" t="str">
        <f t="shared" si="35"/>
        <v xml:space="preserve">"SenderName" : "", </v>
      </c>
      <c r="AK16" s="30" t="e">
        <f t="shared" si="36"/>
        <v>#N/A</v>
      </c>
      <c r="AL16" s="30" t="str">
        <f t="shared" si="37"/>
        <v xml:space="preserve">"StorylineDate" : "2021-03-21", </v>
      </c>
      <c r="AM16" s="30" t="str">
        <f t="shared" si="38"/>
        <v xml:space="preserve">"ChartDate" : "", </v>
      </c>
      <c r="AN16" s="30" t="str">
        <f t="shared" si="39"/>
        <v xml:space="preserve">"DataDate" : "2021-02-22", </v>
      </c>
      <c r="AO16" s="30" t="str">
        <f t="shared" si="40"/>
        <v xml:space="preserve">"MetadataDate" : "", </v>
      </c>
      <c r="AP16" s="30" t="str">
        <f t="shared" si="41"/>
        <v xml:space="preserve">"StorylineFile" : "44302", </v>
      </c>
      <c r="AQ16" s="30" t="str">
        <f t="shared" si="42"/>
        <v xml:space="preserve">"ChartFile" : "", </v>
      </c>
      <c r="AR16" s="30" t="str">
        <f t="shared" si="43"/>
        <v xml:space="preserve">"DataFile" : "0", </v>
      </c>
      <c r="AS16" s="30" t="str">
        <f t="shared" si="44"/>
        <v xml:space="preserve">"Directory" : "Goal 1", </v>
      </c>
      <c r="AT16" s="30" t="str">
        <f t="shared" si="45"/>
        <v xml:space="preserve">"Subdirectory" : "1.a.2_UNESCO-UIS", </v>
      </c>
      <c r="AU16" s="30" t="s">
        <v>1857</v>
      </c>
      <c r="AV16" s="30" t="str">
        <f t="shared" si="46"/>
        <v xml:space="preserve">"Notes" : "" }, </v>
      </c>
    </row>
    <row r="17" spans="1:48" x14ac:dyDescent="0.45">
      <c r="A17" s="27" t="e">
        <f t="shared" si="27"/>
        <v>#N/A</v>
      </c>
      <c r="C17" s="23" t="b">
        <f t="shared" si="0"/>
        <v>0</v>
      </c>
      <c r="D17" s="31">
        <f>COUNTIF('Log table'!C:C,'for JSON'!F17)</f>
        <v>0</v>
      </c>
      <c r="F17" s="31" t="s">
        <v>87</v>
      </c>
      <c r="G17" s="31" t="e">
        <f>IF(VLOOKUP($F17, 'Indicator table'!$C:$H, 'for JSON'!G$1, FALSE)=0, "", VLOOKUP($F17, 'Indicator table'!$C:$H, 'for JSON'!G$1, FALSE))</f>
        <v>#N/A</v>
      </c>
      <c r="H17" s="31" t="e">
        <f>IF(VLOOKUP($F17, 'Indicator table'!$C:$H, 'for JSON'!H$1, FALSE)=0, "", VLOOKUP($F17, 'Indicator table'!$C:$H, 'for JSON'!H$1, FALSE))</f>
        <v>#N/A</v>
      </c>
      <c r="I17" s="31" t="e">
        <f>IF(VLOOKUP($F17, 'Indicator table'!$C:$H, 'for JSON'!I$1, FALSE)=0, "", VLOOKUP($F17, 'Indicator table'!$C:$H, 'for JSON'!I$1, FALSE))</f>
        <v>#N/A</v>
      </c>
      <c r="J17" s="31" t="e">
        <f>IF(VLOOKUP($F17, 'Indicator table'!$C:$H, 'for JSON'!J$1, FALSE)=0, "", VLOOKUP($F17, 'Indicator table'!$C:$H, 'for JSON'!J$1, FALSE))</f>
        <v>#N/A</v>
      </c>
      <c r="K17" s="31" t="str">
        <f t="shared" si="1"/>
        <v/>
      </c>
      <c r="L17" s="31" t="e">
        <f t="shared" si="2"/>
        <v>#N/A</v>
      </c>
      <c r="M17" s="31" t="e">
        <f t="shared" si="2"/>
        <v>#N/A</v>
      </c>
      <c r="N17" s="31" t="str">
        <f t="shared" si="3"/>
        <v/>
      </c>
      <c r="O17" s="31" t="e">
        <f t="shared" si="2"/>
        <v>#N/A</v>
      </c>
      <c r="P17" s="31" t="e">
        <f t="shared" si="28"/>
        <v>#N/A</v>
      </c>
      <c r="Q17" s="31" t="e">
        <f t="shared" si="29"/>
        <v>#N/A</v>
      </c>
      <c r="R17" s="31" t="str">
        <f t="shared" si="4"/>
        <v/>
      </c>
      <c r="S17" s="31" t="str">
        <f t="shared" si="5"/>
        <v/>
      </c>
      <c r="T17" s="31" t="str">
        <f t="shared" si="5"/>
        <v/>
      </c>
      <c r="U17" s="31" t="str">
        <f t="shared" si="5"/>
        <v/>
      </c>
      <c r="V17" s="31" t="str">
        <f t="shared" si="5"/>
        <v/>
      </c>
      <c r="W17" s="31" t="str">
        <f t="shared" si="6"/>
        <v/>
      </c>
      <c r="X17" s="31" t="str">
        <f t="shared" si="6"/>
        <v/>
      </c>
      <c r="Y17" s="31" t="str">
        <f t="shared" si="6"/>
        <v/>
      </c>
      <c r="Z17" s="31" t="str">
        <f t="shared" si="6"/>
        <v/>
      </c>
      <c r="AD17" s="23"/>
      <c r="AE17" s="30" t="str">
        <f t="shared" si="30"/>
        <v xml:space="preserve">{ "IndicatorID" : "1.a.3", </v>
      </c>
      <c r="AF17" s="30" t="str">
        <f t="shared" si="31"/>
        <v xml:space="preserve">"Change" : "", </v>
      </c>
      <c r="AG17" s="30" t="e">
        <f t="shared" si="32"/>
        <v>#N/A</v>
      </c>
      <c r="AH17" s="30" t="e">
        <f t="shared" si="33"/>
        <v>#N/A</v>
      </c>
      <c r="AI17" s="30" t="e">
        <f t="shared" si="34"/>
        <v>#N/A</v>
      </c>
      <c r="AJ17" s="30" t="str">
        <f t="shared" si="35"/>
        <v xml:space="preserve">"SenderName" : "", </v>
      </c>
      <c r="AK17" s="30" t="e">
        <f t="shared" si="36"/>
        <v>#N/A</v>
      </c>
      <c r="AL17" s="30" t="str">
        <f t="shared" si="37"/>
        <v xml:space="preserve">"StorylineDate" : "", </v>
      </c>
      <c r="AM17" s="30" t="str">
        <f t="shared" si="38"/>
        <v xml:space="preserve">"ChartDate" : "", </v>
      </c>
      <c r="AN17" s="30" t="str">
        <f t="shared" si="39"/>
        <v xml:space="preserve">"DataDate" : "", </v>
      </c>
      <c r="AO17" s="30" t="str">
        <f t="shared" si="40"/>
        <v xml:space="preserve">"MetadataDate" : "", </v>
      </c>
      <c r="AP17" s="30" t="str">
        <f t="shared" si="41"/>
        <v xml:space="preserve">"StorylineFile" : "", </v>
      </c>
      <c r="AQ17" s="30" t="str">
        <f t="shared" si="42"/>
        <v xml:space="preserve">"ChartFile" : "", </v>
      </c>
      <c r="AR17" s="30" t="str">
        <f t="shared" si="43"/>
        <v xml:space="preserve">"DataFile" : "", </v>
      </c>
      <c r="AS17" s="30" t="e">
        <f t="shared" si="44"/>
        <v>#N/A</v>
      </c>
      <c r="AT17" s="30" t="str">
        <f t="shared" si="45"/>
        <v xml:space="preserve">"Subdirectory" : "", </v>
      </c>
      <c r="AU17" s="30" t="s">
        <v>1857</v>
      </c>
      <c r="AV17" s="30" t="str">
        <f t="shared" si="46"/>
        <v xml:space="preserve">"Notes" : "" }, </v>
      </c>
    </row>
    <row r="18" spans="1:48" x14ac:dyDescent="0.45">
      <c r="A18" s="27" t="e">
        <f t="shared" si="27"/>
        <v>#N/A</v>
      </c>
      <c r="C18" s="23" t="b">
        <f t="shared" si="0"/>
        <v>0</v>
      </c>
      <c r="D18" s="31">
        <f>COUNTIF('Log table'!C:C,'for JSON'!F18)</f>
        <v>3</v>
      </c>
      <c r="F18" s="31" t="s">
        <v>91</v>
      </c>
      <c r="G18" s="31" t="str">
        <f>IF(VLOOKUP($F18, 'Indicator table'!$C:$H, 'for JSON'!G$1, FALSE)=0, "", VLOOKUP($F18, 'Indicator table'!$C:$H, 'for JSON'!G$1, FALSE))</f>
        <v>Goal 1</v>
      </c>
      <c r="H18" s="31" t="str">
        <f>IF(VLOOKUP($F18, 'Indicator table'!$C:$H, 'for JSON'!H$1, FALSE)=0, "", VLOOKUP($F18, 'Indicator table'!$C:$H, 'for JSON'!H$1, FALSE))</f>
        <v>Tier II</v>
      </c>
      <c r="I18" s="31" t="str">
        <f>IF(VLOOKUP($F18, 'Indicator table'!$C:$H, 'for JSON'!I$1, FALSE)=0, "", VLOOKUP($F18, 'Indicator table'!$C:$H, 'for JSON'!I$1, FALSE))</f>
        <v xml:space="preserve">UNICEF
</v>
      </c>
      <c r="J18" s="31" t="str">
        <f>IF(VLOOKUP($F18, 'Indicator table'!$C:$H, 'for JSON'!J$1, FALSE)=0, "", VLOOKUP($F18, 'Indicator table'!$C:$H, 'for JSON'!J$1, FALSE))</f>
        <v/>
      </c>
      <c r="K18" s="31" t="str">
        <f t="shared" si="1"/>
        <v/>
      </c>
      <c r="L18" s="31" t="str">
        <f t="shared" si="2"/>
        <v/>
      </c>
      <c r="M18" s="31" t="str">
        <f t="shared" si="2"/>
        <v/>
      </c>
      <c r="N18" s="31" t="str">
        <f t="shared" si="3"/>
        <v/>
      </c>
      <c r="O18" s="31" t="e">
        <f t="shared" si="2"/>
        <v>#N/A</v>
      </c>
      <c r="P18" s="31" t="e">
        <f t="shared" si="28"/>
        <v>#N/A</v>
      </c>
      <c r="Q18" s="31" t="e">
        <f t="shared" si="29"/>
        <v>#N/A</v>
      </c>
      <c r="R18" s="31" t="str">
        <f t="shared" si="4"/>
        <v/>
      </c>
      <c r="S18" s="31" t="str">
        <f t="shared" si="5"/>
        <v/>
      </c>
      <c r="T18" s="31" t="str">
        <f t="shared" si="5"/>
        <v/>
      </c>
      <c r="U18" s="31" t="str">
        <f t="shared" si="5"/>
        <v/>
      </c>
      <c r="V18" s="31" t="str">
        <f t="shared" si="5"/>
        <v/>
      </c>
      <c r="W18" s="31">
        <f t="shared" si="6"/>
        <v>0</v>
      </c>
      <c r="X18" s="31">
        <f t="shared" si="6"/>
        <v>0</v>
      </c>
      <c r="Y18" s="31">
        <f t="shared" si="6"/>
        <v>0</v>
      </c>
      <c r="Z18" s="31" t="str">
        <f t="shared" si="6"/>
        <v/>
      </c>
      <c r="AD18" s="23"/>
      <c r="AE18" s="30" t="str">
        <f t="shared" si="30"/>
        <v xml:space="preserve">{ "IndicatorID" : "1.b.1", </v>
      </c>
      <c r="AF18" s="30" t="str">
        <f t="shared" si="31"/>
        <v xml:space="preserve">"Change" : "", </v>
      </c>
      <c r="AG18" s="30" t="str">
        <f t="shared" si="32"/>
        <v xml:space="preserve">"Tier" : "Tier II", </v>
      </c>
      <c r="AH18" s="30" t="str">
        <f t="shared" si="33"/>
        <v xml:space="preserve">"Custodian" : "UNICEF
", </v>
      </c>
      <c r="AI18" s="30" t="str">
        <f t="shared" si="34"/>
        <v xml:space="preserve">"Partners" : "", </v>
      </c>
      <c r="AJ18" s="30" t="str">
        <f t="shared" si="35"/>
        <v xml:space="preserve">"SenderName" : "", </v>
      </c>
      <c r="AK18" s="30" t="e">
        <f t="shared" si="36"/>
        <v>#N/A</v>
      </c>
      <c r="AL18" s="30" t="str">
        <f t="shared" si="37"/>
        <v xml:space="preserve">"StorylineDate" : "", </v>
      </c>
      <c r="AM18" s="30" t="str">
        <f t="shared" si="38"/>
        <v xml:space="preserve">"ChartDate" : "", </v>
      </c>
      <c r="AN18" s="30" t="str">
        <f t="shared" si="39"/>
        <v xml:space="preserve">"DataDate" : "", </v>
      </c>
      <c r="AO18" s="30" t="str">
        <f t="shared" si="40"/>
        <v xml:space="preserve">"MetadataDate" : "", </v>
      </c>
      <c r="AP18" s="30" t="str">
        <f t="shared" si="41"/>
        <v xml:space="preserve">"StorylineFile" : "0", </v>
      </c>
      <c r="AQ18" s="30" t="str">
        <f t="shared" si="42"/>
        <v xml:space="preserve">"ChartFile" : "", </v>
      </c>
      <c r="AR18" s="30" t="str">
        <f t="shared" si="43"/>
        <v xml:space="preserve">"DataFile" : "0", </v>
      </c>
      <c r="AS18" s="30" t="str">
        <f t="shared" si="44"/>
        <v xml:space="preserve">"Directory" : "Goal 1", </v>
      </c>
      <c r="AT18" s="30" t="str">
        <f t="shared" si="45"/>
        <v xml:space="preserve">"Subdirectory" : "", </v>
      </c>
      <c r="AU18" s="30" t="s">
        <v>1857</v>
      </c>
      <c r="AV18" s="30" t="str">
        <f t="shared" si="46"/>
        <v xml:space="preserve">"Notes" : "" }, </v>
      </c>
    </row>
    <row r="19" spans="1:48" x14ac:dyDescent="0.45">
      <c r="A19" s="27" t="e">
        <f t="shared" si="27"/>
        <v>#N/A</v>
      </c>
      <c r="C19" s="23" t="b">
        <f t="shared" si="0"/>
        <v>0</v>
      </c>
      <c r="D19" s="31">
        <f>COUNTIF('Log table'!C:C,'for JSON'!F19)</f>
        <v>3</v>
      </c>
      <c r="F19" s="31" t="s">
        <v>325</v>
      </c>
      <c r="G19" s="31" t="str">
        <f>IF(VLOOKUP($F19, 'Indicator table'!$C:$H, 'for JSON'!G$1, FALSE)=0, "", VLOOKUP($F19, 'Indicator table'!$C:$H, 'for JSON'!G$1, FALSE))</f>
        <v>Goal 2</v>
      </c>
      <c r="H19" s="31" t="str">
        <f>IF(VLOOKUP($F19, 'Indicator table'!$C:$H, 'for JSON'!H$1, FALSE)=0, "", VLOOKUP($F19, 'Indicator table'!$C:$H, 'for JSON'!H$1, FALSE))</f>
        <v>Tier I</v>
      </c>
      <c r="I19" s="31" t="str">
        <f>IF(VLOOKUP($F19, 'Indicator table'!$C:$H, 'for JSON'!I$1, FALSE)=0, "", VLOOKUP($F19, 'Indicator table'!$C:$H, 'for JSON'!I$1, FALSE))</f>
        <v xml:space="preserve">FAO
</v>
      </c>
      <c r="J19" s="31" t="str">
        <f>IF(VLOOKUP($F19, 'Indicator table'!$C:$H, 'for JSON'!J$1, FALSE)=0, "", VLOOKUP($F19, 'Indicator table'!$C:$H, 'for JSON'!J$1, FALSE))</f>
        <v/>
      </c>
      <c r="K19" s="31" t="str">
        <f t="shared" si="1"/>
        <v>2.1.1_FAO</v>
      </c>
      <c r="L19" s="31" t="str">
        <f t="shared" si="2"/>
        <v/>
      </c>
      <c r="M19" s="31" t="str">
        <f t="shared" si="2"/>
        <v>DorianKalamvrezos.Navarro@fao.org</v>
      </c>
      <c r="N19" s="31" t="str">
        <f t="shared" si="3"/>
        <v/>
      </c>
      <c r="O19" s="31" t="e">
        <f t="shared" si="2"/>
        <v>#N/A</v>
      </c>
      <c r="P19" s="31" t="e">
        <f t="shared" si="28"/>
        <v>#N/A</v>
      </c>
      <c r="Q19" s="31" t="e">
        <f t="shared" si="29"/>
        <v>#N/A</v>
      </c>
      <c r="R19" s="31" t="str">
        <f t="shared" si="4"/>
        <v/>
      </c>
      <c r="S19" s="31" t="str">
        <f t="shared" si="5"/>
        <v/>
      </c>
      <c r="T19" s="31" t="str">
        <f t="shared" si="5"/>
        <v>2021-03-03</v>
      </c>
      <c r="U19" s="31" t="str">
        <f t="shared" si="5"/>
        <v>2021-03-03</v>
      </c>
      <c r="V19" s="31" t="str">
        <f t="shared" si="5"/>
        <v/>
      </c>
      <c r="W19" s="31">
        <f t="shared" si="6"/>
        <v>0</v>
      </c>
      <c r="X19" s="31">
        <f t="shared" si="6"/>
        <v>44301</v>
      </c>
      <c r="Y19" s="31">
        <f t="shared" si="6"/>
        <v>0</v>
      </c>
      <c r="Z19" s="31" t="str">
        <f t="shared" si="6"/>
        <v/>
      </c>
      <c r="AD19" s="23"/>
      <c r="AE19" s="30" t="str">
        <f t="shared" si="30"/>
        <v xml:space="preserve">{ "IndicatorID" : "2.1.1", </v>
      </c>
      <c r="AF19" s="30" t="str">
        <f t="shared" si="31"/>
        <v xml:space="preserve">"Change" : "", </v>
      </c>
      <c r="AG19" s="30" t="str">
        <f t="shared" si="32"/>
        <v xml:space="preserve">"Tier" : "Tier I", </v>
      </c>
      <c r="AH19" s="30" t="str">
        <f t="shared" si="33"/>
        <v xml:space="preserve">"Custodian" : "FAO
", </v>
      </c>
      <c r="AI19" s="30" t="str">
        <f t="shared" si="34"/>
        <v xml:space="preserve">"Partners" : "", </v>
      </c>
      <c r="AJ19" s="30" t="str">
        <f t="shared" si="35"/>
        <v xml:space="preserve">"SenderName" : "", </v>
      </c>
      <c r="AK19" s="30" t="e">
        <f t="shared" si="36"/>
        <v>#N/A</v>
      </c>
      <c r="AL19" s="30" t="str">
        <f t="shared" si="37"/>
        <v xml:space="preserve">"StorylineDate" : "2021-03-03", </v>
      </c>
      <c r="AM19" s="30" t="str">
        <f t="shared" si="38"/>
        <v xml:space="preserve">"ChartDate" : "", </v>
      </c>
      <c r="AN19" s="30" t="str">
        <f t="shared" si="39"/>
        <v xml:space="preserve">"DataDate" : "", </v>
      </c>
      <c r="AO19" s="30" t="str">
        <f t="shared" si="40"/>
        <v xml:space="preserve">"MetadataDate" : "", </v>
      </c>
      <c r="AP19" s="30" t="str">
        <f t="shared" si="41"/>
        <v xml:space="preserve">"StorylineFile" : "44301", </v>
      </c>
      <c r="AQ19" s="30" t="str">
        <f t="shared" si="42"/>
        <v xml:space="preserve">"ChartFile" : "", </v>
      </c>
      <c r="AR19" s="30" t="str">
        <f t="shared" si="43"/>
        <v xml:space="preserve">"DataFile" : "0", </v>
      </c>
      <c r="AS19" s="30" t="str">
        <f t="shared" si="44"/>
        <v xml:space="preserve">"Directory" : "Goal 2", </v>
      </c>
      <c r="AT19" s="30" t="str">
        <f t="shared" si="45"/>
        <v xml:space="preserve">"Subdirectory" : "2.1.1_FAO", </v>
      </c>
      <c r="AU19" s="30" t="s">
        <v>1857</v>
      </c>
      <c r="AV19" s="30" t="str">
        <f t="shared" si="46"/>
        <v xml:space="preserve">"Notes" : "" }, </v>
      </c>
    </row>
    <row r="20" spans="1:48" x14ac:dyDescent="0.45">
      <c r="A20" s="27" t="e">
        <f t="shared" si="27"/>
        <v>#N/A</v>
      </c>
      <c r="C20" s="23" t="b">
        <f t="shared" si="0"/>
        <v>0</v>
      </c>
      <c r="D20" s="31">
        <f>COUNTIF('Log table'!C:C,'for JSON'!F20)</f>
        <v>3</v>
      </c>
      <c r="F20" s="31" t="s">
        <v>328</v>
      </c>
      <c r="G20" s="31" t="str">
        <f>IF(VLOOKUP($F20, 'Indicator table'!$C:$H, 'for JSON'!G$1, FALSE)=0, "", VLOOKUP($F20, 'Indicator table'!$C:$H, 'for JSON'!G$1, FALSE))</f>
        <v>Goal 2</v>
      </c>
      <c r="H20" s="31" t="str">
        <f>IF(VLOOKUP($F20, 'Indicator table'!$C:$H, 'for JSON'!H$1, FALSE)=0, "", VLOOKUP($F20, 'Indicator table'!$C:$H, 'for JSON'!H$1, FALSE))</f>
        <v>Tier I</v>
      </c>
      <c r="I20" s="31" t="str">
        <f>IF(VLOOKUP($F20, 'Indicator table'!$C:$H, 'for JSON'!I$1, FALSE)=0, "", VLOOKUP($F20, 'Indicator table'!$C:$H, 'for JSON'!I$1, FALSE))</f>
        <v xml:space="preserve">FAO
</v>
      </c>
      <c r="J20" s="31" t="str">
        <f>IF(VLOOKUP($F20, 'Indicator table'!$C:$H, 'for JSON'!J$1, FALSE)=0, "", VLOOKUP($F20, 'Indicator table'!$C:$H, 'for JSON'!J$1, FALSE))</f>
        <v/>
      </c>
      <c r="K20" s="31" t="str">
        <f t="shared" si="1"/>
        <v>2.1.2_FAO</v>
      </c>
      <c r="L20" s="31" t="str">
        <f t="shared" si="2"/>
        <v/>
      </c>
      <c r="M20" s="31" t="str">
        <f t="shared" si="2"/>
        <v>DorianKalamvrezos.Navarro@fao.org</v>
      </c>
      <c r="N20" s="31" t="str">
        <f t="shared" si="3"/>
        <v/>
      </c>
      <c r="O20" s="31" t="e">
        <f t="shared" si="2"/>
        <v>#N/A</v>
      </c>
      <c r="P20" s="31" t="e">
        <f t="shared" si="28"/>
        <v>#N/A</v>
      </c>
      <c r="Q20" s="31" t="e">
        <f t="shared" si="29"/>
        <v>#N/A</v>
      </c>
      <c r="R20" s="31" t="str">
        <f t="shared" si="4"/>
        <v/>
      </c>
      <c r="S20" s="31" t="str">
        <f t="shared" si="5"/>
        <v/>
      </c>
      <c r="T20" s="31" t="str">
        <f t="shared" si="5"/>
        <v>2021-03-03</v>
      </c>
      <c r="U20" s="31" t="str">
        <f t="shared" si="5"/>
        <v>2021-03-03</v>
      </c>
      <c r="V20" s="31" t="str">
        <f t="shared" si="5"/>
        <v/>
      </c>
      <c r="W20" s="31">
        <f t="shared" si="6"/>
        <v>0</v>
      </c>
      <c r="X20" s="31">
        <f t="shared" si="6"/>
        <v>44301</v>
      </c>
      <c r="Y20" s="31">
        <f t="shared" si="6"/>
        <v>0</v>
      </c>
      <c r="Z20" s="31" t="str">
        <f t="shared" si="6"/>
        <v/>
      </c>
      <c r="AD20" s="23"/>
      <c r="AE20" s="30" t="str">
        <f t="shared" si="30"/>
        <v xml:space="preserve">{ "IndicatorID" : "2.1.2", </v>
      </c>
      <c r="AF20" s="30" t="str">
        <f t="shared" si="31"/>
        <v xml:space="preserve">"Change" : "", </v>
      </c>
      <c r="AG20" s="30" t="str">
        <f t="shared" si="32"/>
        <v xml:space="preserve">"Tier" : "Tier I", </v>
      </c>
      <c r="AH20" s="30" t="str">
        <f t="shared" si="33"/>
        <v xml:space="preserve">"Custodian" : "FAO
", </v>
      </c>
      <c r="AI20" s="30" t="str">
        <f t="shared" si="34"/>
        <v xml:space="preserve">"Partners" : "", </v>
      </c>
      <c r="AJ20" s="30" t="str">
        <f t="shared" si="35"/>
        <v xml:space="preserve">"SenderName" : "", </v>
      </c>
      <c r="AK20" s="30" t="e">
        <f t="shared" si="36"/>
        <v>#N/A</v>
      </c>
      <c r="AL20" s="30" t="str">
        <f t="shared" si="37"/>
        <v xml:space="preserve">"StorylineDate" : "2021-03-03", </v>
      </c>
      <c r="AM20" s="30" t="str">
        <f t="shared" si="38"/>
        <v xml:space="preserve">"ChartDate" : "", </v>
      </c>
      <c r="AN20" s="30" t="str">
        <f t="shared" si="39"/>
        <v xml:space="preserve">"DataDate" : "", </v>
      </c>
      <c r="AO20" s="30" t="str">
        <f t="shared" si="40"/>
        <v xml:space="preserve">"MetadataDate" : "", </v>
      </c>
      <c r="AP20" s="30" t="str">
        <f t="shared" si="41"/>
        <v xml:space="preserve">"StorylineFile" : "44301", </v>
      </c>
      <c r="AQ20" s="30" t="str">
        <f t="shared" si="42"/>
        <v xml:space="preserve">"ChartFile" : "", </v>
      </c>
      <c r="AR20" s="30" t="str">
        <f t="shared" si="43"/>
        <v xml:space="preserve">"DataFile" : "0", </v>
      </c>
      <c r="AS20" s="30" t="str">
        <f t="shared" si="44"/>
        <v xml:space="preserve">"Directory" : "Goal 2", </v>
      </c>
      <c r="AT20" s="30" t="str">
        <f t="shared" si="45"/>
        <v xml:space="preserve">"Subdirectory" : "2.1.2_FAO", </v>
      </c>
      <c r="AU20" s="30" t="s">
        <v>1857</v>
      </c>
      <c r="AV20" s="30" t="str">
        <f t="shared" si="46"/>
        <v xml:space="preserve">"Notes" : "" }, </v>
      </c>
    </row>
    <row r="21" spans="1:48" x14ac:dyDescent="0.45">
      <c r="A21" s="27" t="e">
        <f t="shared" si="27"/>
        <v>#N/A</v>
      </c>
      <c r="C21" s="23" t="b">
        <f t="shared" si="0"/>
        <v>0</v>
      </c>
      <c r="D21" s="31">
        <f>COUNTIF('Log table'!C:C,'for JSON'!F21)</f>
        <v>3</v>
      </c>
      <c r="F21" s="31" t="s">
        <v>332</v>
      </c>
      <c r="G21" s="31" t="str">
        <f>IF(VLOOKUP($F21, 'Indicator table'!$C:$H, 'for JSON'!G$1, FALSE)=0, "", VLOOKUP($F21, 'Indicator table'!$C:$H, 'for JSON'!G$1, FALSE))</f>
        <v>Goal 2</v>
      </c>
      <c r="H21" s="31" t="str">
        <f>IF(VLOOKUP($F21, 'Indicator table'!$C:$H, 'for JSON'!H$1, FALSE)=0, "", VLOOKUP($F21, 'Indicator table'!$C:$H, 'for JSON'!H$1, FALSE))</f>
        <v>Tier I</v>
      </c>
      <c r="I21" s="31" t="str">
        <f>IF(VLOOKUP($F21, 'Indicator table'!$C:$H, 'for JSON'!I$1, FALSE)=0, "", VLOOKUP($F21, 'Indicator table'!$C:$H, 'for JSON'!I$1, FALSE))</f>
        <v xml:space="preserve">UNICEF, 
WHO
</v>
      </c>
      <c r="J21" s="31" t="str">
        <f>IF(VLOOKUP($F21, 'Indicator table'!$C:$H, 'for JSON'!J$1, FALSE)=0, "", VLOOKUP($F21, 'Indicator table'!$C:$H, 'for JSON'!J$1, FALSE))</f>
        <v/>
      </c>
      <c r="K21" s="31" t="str">
        <f t="shared" si="1"/>
        <v>2.2.1_UNICEF</v>
      </c>
      <c r="L21" s="31" t="str">
        <f t="shared" si="2"/>
        <v>chayashi@unicef.org</v>
      </c>
      <c r="M21" s="31" t="str">
        <f t="shared" si="2"/>
        <v>chayashi@unicef.org</v>
      </c>
      <c r="N21" s="31" t="str">
        <f t="shared" si="3"/>
        <v/>
      </c>
      <c r="O21" s="31" t="e">
        <f t="shared" si="2"/>
        <v>#N/A</v>
      </c>
      <c r="P21" s="31" t="e">
        <f t="shared" si="28"/>
        <v>#N/A</v>
      </c>
      <c r="Q21" s="31" t="e">
        <f t="shared" si="29"/>
        <v>#N/A</v>
      </c>
      <c r="R21" s="31" t="str">
        <f t="shared" si="4"/>
        <v/>
      </c>
      <c r="S21" s="31" t="str">
        <f t="shared" si="5"/>
        <v>2021-04-09</v>
      </c>
      <c r="T21" s="31" t="str">
        <f t="shared" si="5"/>
        <v>2021-04-03</v>
      </c>
      <c r="U21" s="31" t="str">
        <f t="shared" si="5"/>
        <v>2021-04-03</v>
      </c>
      <c r="V21" s="31" t="str">
        <f t="shared" si="5"/>
        <v/>
      </c>
      <c r="W21" s="31">
        <f t="shared" si="6"/>
        <v>0</v>
      </c>
      <c r="X21" s="31">
        <f t="shared" si="6"/>
        <v>44305</v>
      </c>
      <c r="Y21" s="31">
        <f t="shared" si="6"/>
        <v>0</v>
      </c>
      <c r="Z21" s="31" t="str">
        <f t="shared" si="6"/>
        <v/>
      </c>
      <c r="AD21" s="23"/>
      <c r="AE21" s="30" t="str">
        <f t="shared" si="30"/>
        <v xml:space="preserve">{ "IndicatorID" : "2.2.1", </v>
      </c>
      <c r="AF21" s="30" t="str">
        <f t="shared" si="31"/>
        <v xml:space="preserve">"Change" : "", </v>
      </c>
      <c r="AG21" s="30" t="str">
        <f t="shared" si="32"/>
        <v xml:space="preserve">"Tier" : "Tier I", </v>
      </c>
      <c r="AH21" s="30" t="str">
        <f t="shared" si="33"/>
        <v xml:space="preserve">"Custodian" : "UNICEF, 
WHO
", </v>
      </c>
      <c r="AI21" s="30" t="str">
        <f t="shared" si="34"/>
        <v xml:space="preserve">"Partners" : "", </v>
      </c>
      <c r="AJ21" s="30" t="str">
        <f t="shared" si="35"/>
        <v xml:space="preserve">"SenderName" : "", </v>
      </c>
      <c r="AK21" s="30" t="e">
        <f t="shared" si="36"/>
        <v>#N/A</v>
      </c>
      <c r="AL21" s="30" t="str">
        <f t="shared" si="37"/>
        <v xml:space="preserve">"StorylineDate" : "2021-04-03", </v>
      </c>
      <c r="AM21" s="30" t="str">
        <f t="shared" si="38"/>
        <v xml:space="preserve">"ChartDate" : "", </v>
      </c>
      <c r="AN21" s="30" t="str">
        <f t="shared" si="39"/>
        <v xml:space="preserve">"DataDate" : "2021-04-09", </v>
      </c>
      <c r="AO21" s="30" t="str">
        <f t="shared" si="40"/>
        <v xml:space="preserve">"MetadataDate" : "", </v>
      </c>
      <c r="AP21" s="30" t="str">
        <f t="shared" si="41"/>
        <v xml:space="preserve">"StorylineFile" : "44305", </v>
      </c>
      <c r="AQ21" s="30" t="str">
        <f t="shared" si="42"/>
        <v xml:space="preserve">"ChartFile" : "", </v>
      </c>
      <c r="AR21" s="30" t="str">
        <f t="shared" si="43"/>
        <v xml:space="preserve">"DataFile" : "0", </v>
      </c>
      <c r="AS21" s="30" t="str">
        <f t="shared" si="44"/>
        <v xml:space="preserve">"Directory" : "Goal 2", </v>
      </c>
      <c r="AT21" s="30" t="str">
        <f t="shared" si="45"/>
        <v xml:space="preserve">"Subdirectory" : "2.2.1_UNICEF", </v>
      </c>
      <c r="AU21" s="30" t="s">
        <v>1857</v>
      </c>
      <c r="AV21" s="30" t="str">
        <f t="shared" si="46"/>
        <v xml:space="preserve">"Notes" : "" }, </v>
      </c>
    </row>
    <row r="22" spans="1:48" x14ac:dyDescent="0.45">
      <c r="A22" s="27" t="e">
        <f t="shared" si="27"/>
        <v>#N/A</v>
      </c>
      <c r="C22" s="23" t="b">
        <f t="shared" si="0"/>
        <v>0</v>
      </c>
      <c r="D22" s="31">
        <f>COUNTIF('Log table'!C:C,'for JSON'!F22)</f>
        <v>3</v>
      </c>
      <c r="F22" s="31" t="s">
        <v>335</v>
      </c>
      <c r="G22" s="31" t="str">
        <f>IF(VLOOKUP($F22, 'Indicator table'!$C:$H, 'for JSON'!G$1, FALSE)=0, "", VLOOKUP($F22, 'Indicator table'!$C:$H, 'for JSON'!G$1, FALSE))</f>
        <v>Goal 2</v>
      </c>
      <c r="H22" s="31" t="str">
        <f>IF(VLOOKUP($F22, 'Indicator table'!$C:$H, 'for JSON'!H$1, FALSE)=0, "", VLOOKUP($F22, 'Indicator table'!$C:$H, 'for JSON'!H$1, FALSE))</f>
        <v>Tier I</v>
      </c>
      <c r="I22" s="31" t="str">
        <f>IF(VLOOKUP($F22, 'Indicator table'!$C:$H, 'for JSON'!I$1, FALSE)=0, "", VLOOKUP($F22, 'Indicator table'!$C:$H, 'for JSON'!I$1, FALSE))</f>
        <v xml:space="preserve">UNICEF, 
WHO
</v>
      </c>
      <c r="J22" s="31" t="str">
        <f>IF(VLOOKUP($F22, 'Indicator table'!$C:$H, 'for JSON'!J$1, FALSE)=0, "", VLOOKUP($F22, 'Indicator table'!$C:$H, 'for JSON'!J$1, FALSE))</f>
        <v/>
      </c>
      <c r="K22" s="31" t="str">
        <f t="shared" si="1"/>
        <v>2.2.2_UNICEF</v>
      </c>
      <c r="L22" s="31" t="str">
        <f t="shared" si="2"/>
        <v>chayashi@unicef.org</v>
      </c>
      <c r="M22" s="31" t="str">
        <f t="shared" si="2"/>
        <v>chayashi@unicef.org</v>
      </c>
      <c r="N22" s="31" t="str">
        <f t="shared" si="3"/>
        <v/>
      </c>
      <c r="O22" s="31" t="e">
        <f t="shared" si="2"/>
        <v>#N/A</v>
      </c>
      <c r="P22" s="31" t="e">
        <f t="shared" si="28"/>
        <v>#N/A</v>
      </c>
      <c r="Q22" s="31" t="e">
        <f t="shared" si="29"/>
        <v>#N/A</v>
      </c>
      <c r="R22" s="31" t="str">
        <f t="shared" si="4"/>
        <v/>
      </c>
      <c r="S22" s="31" t="str">
        <f t="shared" si="5"/>
        <v>2021-04-09</v>
      </c>
      <c r="T22" s="31" t="str">
        <f t="shared" si="5"/>
        <v>2021-04-03</v>
      </c>
      <c r="U22" s="31" t="str">
        <f t="shared" si="5"/>
        <v>2021-04-03</v>
      </c>
      <c r="V22" s="31" t="str">
        <f t="shared" si="5"/>
        <v/>
      </c>
      <c r="W22" s="31">
        <f t="shared" si="6"/>
        <v>0</v>
      </c>
      <c r="X22" s="31">
        <f t="shared" si="6"/>
        <v>0</v>
      </c>
      <c r="Y22" s="31">
        <f t="shared" si="6"/>
        <v>0</v>
      </c>
      <c r="Z22" s="31" t="str">
        <f t="shared" si="6"/>
        <v/>
      </c>
      <c r="AD22" s="23"/>
      <c r="AE22" s="30" t="str">
        <f t="shared" si="30"/>
        <v xml:space="preserve">{ "IndicatorID" : "2.2.2", </v>
      </c>
      <c r="AF22" s="30" t="str">
        <f t="shared" si="31"/>
        <v xml:space="preserve">"Change" : "", </v>
      </c>
      <c r="AG22" s="30" t="str">
        <f t="shared" si="32"/>
        <v xml:space="preserve">"Tier" : "Tier I", </v>
      </c>
      <c r="AH22" s="30" t="str">
        <f t="shared" si="33"/>
        <v xml:space="preserve">"Custodian" : "UNICEF, 
WHO
", </v>
      </c>
      <c r="AI22" s="30" t="str">
        <f t="shared" si="34"/>
        <v xml:space="preserve">"Partners" : "", </v>
      </c>
      <c r="AJ22" s="30" t="str">
        <f t="shared" si="35"/>
        <v xml:space="preserve">"SenderName" : "", </v>
      </c>
      <c r="AK22" s="30" t="e">
        <f t="shared" si="36"/>
        <v>#N/A</v>
      </c>
      <c r="AL22" s="30" t="str">
        <f t="shared" si="37"/>
        <v xml:space="preserve">"StorylineDate" : "2021-04-03", </v>
      </c>
      <c r="AM22" s="30" t="str">
        <f t="shared" si="38"/>
        <v xml:space="preserve">"ChartDate" : "", </v>
      </c>
      <c r="AN22" s="30" t="str">
        <f t="shared" si="39"/>
        <v xml:space="preserve">"DataDate" : "2021-04-09", </v>
      </c>
      <c r="AO22" s="30" t="str">
        <f t="shared" si="40"/>
        <v xml:space="preserve">"MetadataDate" : "", </v>
      </c>
      <c r="AP22" s="30" t="str">
        <f t="shared" si="41"/>
        <v xml:space="preserve">"StorylineFile" : "0", </v>
      </c>
      <c r="AQ22" s="30" t="str">
        <f t="shared" si="42"/>
        <v xml:space="preserve">"ChartFile" : "", </v>
      </c>
      <c r="AR22" s="30" t="str">
        <f t="shared" si="43"/>
        <v xml:space="preserve">"DataFile" : "0", </v>
      </c>
      <c r="AS22" s="30" t="str">
        <f t="shared" si="44"/>
        <v xml:space="preserve">"Directory" : "Goal 2", </v>
      </c>
      <c r="AT22" s="30" t="str">
        <f t="shared" si="45"/>
        <v xml:space="preserve">"Subdirectory" : "2.2.2_UNICEF", </v>
      </c>
      <c r="AU22" s="30" t="s">
        <v>1857</v>
      </c>
      <c r="AV22" s="30" t="str">
        <f t="shared" si="46"/>
        <v xml:space="preserve">"Notes" : "" }, </v>
      </c>
    </row>
    <row r="23" spans="1:48" x14ac:dyDescent="0.45">
      <c r="A23" s="27" t="e">
        <f t="shared" si="27"/>
        <v>#N/A</v>
      </c>
      <c r="C23" s="23" t="b">
        <f t="shared" si="0"/>
        <v>0</v>
      </c>
      <c r="D23" s="31">
        <f>COUNTIF('Log table'!C:C,'for JSON'!F23)</f>
        <v>3</v>
      </c>
      <c r="F23" s="31" t="s">
        <v>339</v>
      </c>
      <c r="G23" s="31" t="str">
        <f>IF(VLOOKUP($F23, 'Indicator table'!$C:$H, 'for JSON'!G$1, FALSE)=0, "", VLOOKUP($F23, 'Indicator table'!$C:$H, 'for JSON'!G$1, FALSE))</f>
        <v>Goal 2</v>
      </c>
      <c r="H23" s="31" t="str">
        <f>IF(VLOOKUP($F23, 'Indicator table'!$C:$H, 'for JSON'!H$1, FALSE)=0, "", VLOOKUP($F23, 'Indicator table'!$C:$H, 'for JSON'!H$1, FALSE))</f>
        <v>Tier II</v>
      </c>
      <c r="I23" s="31" t="str">
        <f>IF(VLOOKUP($F23, 'Indicator table'!$C:$H, 'for JSON'!I$1, FALSE)=0, "", VLOOKUP($F23, 'Indicator table'!$C:$H, 'for JSON'!I$1, FALSE))</f>
        <v xml:space="preserve">FAO
</v>
      </c>
      <c r="J23" s="31" t="str">
        <f>IF(VLOOKUP($F23, 'Indicator table'!$C:$H, 'for JSON'!J$1, FALSE)=0, "", VLOOKUP($F23, 'Indicator table'!$C:$H, 'for JSON'!J$1, FALSE))</f>
        <v/>
      </c>
      <c r="K23" s="31" t="str">
        <f t="shared" si="1"/>
        <v>2.3.1_FAO</v>
      </c>
      <c r="L23" s="31" t="str">
        <f t="shared" si="2"/>
        <v>DorianKalamvrezos.Navarro@fao.org</v>
      </c>
      <c r="M23" s="31" t="str">
        <f t="shared" si="2"/>
        <v>DorianKalamvrezos.Navarro@fao.org</v>
      </c>
      <c r="N23" s="31" t="str">
        <f t="shared" si="3"/>
        <v/>
      </c>
      <c r="O23" s="31" t="e">
        <f t="shared" si="2"/>
        <v>#N/A</v>
      </c>
      <c r="P23" s="31" t="e">
        <f t="shared" si="28"/>
        <v>#N/A</v>
      </c>
      <c r="Q23" s="31" t="e">
        <f t="shared" si="29"/>
        <v>#N/A</v>
      </c>
      <c r="R23" s="31" t="str">
        <f t="shared" si="4"/>
        <v/>
      </c>
      <c r="S23" s="31" t="str">
        <f t="shared" si="5"/>
        <v>2021-02-16</v>
      </c>
      <c r="T23" s="31" t="str">
        <f t="shared" si="5"/>
        <v>2021-03-03</v>
      </c>
      <c r="U23" s="31" t="str">
        <f t="shared" si="5"/>
        <v>2021-03-03</v>
      </c>
      <c r="V23" s="31" t="str">
        <f t="shared" si="5"/>
        <v/>
      </c>
      <c r="W23" s="31">
        <f t="shared" si="6"/>
        <v>0</v>
      </c>
      <c r="X23" s="31">
        <f t="shared" si="6"/>
        <v>0</v>
      </c>
      <c r="Y23" s="31">
        <f t="shared" si="6"/>
        <v>0</v>
      </c>
      <c r="Z23" s="31" t="str">
        <f t="shared" si="6"/>
        <v/>
      </c>
      <c r="AD23" s="23"/>
      <c r="AE23" s="30" t="str">
        <f t="shared" si="30"/>
        <v xml:space="preserve">{ "IndicatorID" : "2.3.1", </v>
      </c>
      <c r="AF23" s="30" t="str">
        <f t="shared" si="31"/>
        <v xml:space="preserve">"Change" : "", </v>
      </c>
      <c r="AG23" s="30" t="str">
        <f t="shared" si="32"/>
        <v xml:space="preserve">"Tier" : "Tier II", </v>
      </c>
      <c r="AH23" s="30" t="str">
        <f t="shared" si="33"/>
        <v xml:space="preserve">"Custodian" : "FAO
", </v>
      </c>
      <c r="AI23" s="30" t="str">
        <f t="shared" si="34"/>
        <v xml:space="preserve">"Partners" : "", </v>
      </c>
      <c r="AJ23" s="30" t="str">
        <f t="shared" si="35"/>
        <v xml:space="preserve">"SenderName" : "", </v>
      </c>
      <c r="AK23" s="30" t="e">
        <f t="shared" si="36"/>
        <v>#N/A</v>
      </c>
      <c r="AL23" s="30" t="str">
        <f t="shared" si="37"/>
        <v xml:space="preserve">"StorylineDate" : "2021-03-03", </v>
      </c>
      <c r="AM23" s="30" t="str">
        <f t="shared" si="38"/>
        <v xml:space="preserve">"ChartDate" : "", </v>
      </c>
      <c r="AN23" s="30" t="str">
        <f t="shared" si="39"/>
        <v xml:space="preserve">"DataDate" : "2021-02-16", </v>
      </c>
      <c r="AO23" s="30" t="str">
        <f t="shared" si="40"/>
        <v xml:space="preserve">"MetadataDate" : "", </v>
      </c>
      <c r="AP23" s="30" t="str">
        <f t="shared" si="41"/>
        <v xml:space="preserve">"StorylineFile" : "0", </v>
      </c>
      <c r="AQ23" s="30" t="str">
        <f t="shared" si="42"/>
        <v xml:space="preserve">"ChartFile" : "", </v>
      </c>
      <c r="AR23" s="30" t="str">
        <f t="shared" si="43"/>
        <v xml:space="preserve">"DataFile" : "0", </v>
      </c>
      <c r="AS23" s="30" t="str">
        <f t="shared" si="44"/>
        <v xml:space="preserve">"Directory" : "Goal 2", </v>
      </c>
      <c r="AT23" s="30" t="str">
        <f t="shared" si="45"/>
        <v xml:space="preserve">"Subdirectory" : "2.3.1_FAO", </v>
      </c>
      <c r="AU23" s="30" t="s">
        <v>1857</v>
      </c>
      <c r="AV23" s="30" t="str">
        <f t="shared" si="46"/>
        <v xml:space="preserve">"Notes" : "" }, </v>
      </c>
    </row>
    <row r="24" spans="1:48" x14ac:dyDescent="0.45">
      <c r="A24" s="27" t="e">
        <f t="shared" si="27"/>
        <v>#N/A</v>
      </c>
      <c r="C24" s="23" t="b">
        <f t="shared" si="0"/>
        <v>0</v>
      </c>
      <c r="D24" s="31">
        <f>COUNTIF('Log table'!C:C,'for JSON'!F24)</f>
        <v>3</v>
      </c>
      <c r="F24" s="31" t="s">
        <v>341</v>
      </c>
      <c r="G24" s="31" t="str">
        <f>IF(VLOOKUP($F24, 'Indicator table'!$C:$H, 'for JSON'!G$1, FALSE)=0, "", VLOOKUP($F24, 'Indicator table'!$C:$H, 'for JSON'!G$1, FALSE))</f>
        <v>Goal 2</v>
      </c>
      <c r="H24" s="31" t="str">
        <f>IF(VLOOKUP($F24, 'Indicator table'!$C:$H, 'for JSON'!H$1, FALSE)=0, "", VLOOKUP($F24, 'Indicator table'!$C:$H, 'for JSON'!H$1, FALSE))</f>
        <v>Tier II</v>
      </c>
      <c r="I24" s="31" t="str">
        <f>IF(VLOOKUP($F24, 'Indicator table'!$C:$H, 'for JSON'!I$1, FALSE)=0, "", VLOOKUP($F24, 'Indicator table'!$C:$H, 'for JSON'!I$1, FALSE))</f>
        <v xml:space="preserve">FAO
</v>
      </c>
      <c r="J24" s="31" t="str">
        <f>IF(VLOOKUP($F24, 'Indicator table'!$C:$H, 'for JSON'!J$1, FALSE)=0, "", VLOOKUP($F24, 'Indicator table'!$C:$H, 'for JSON'!J$1, FALSE))</f>
        <v xml:space="preserve">World Bank
</v>
      </c>
      <c r="K24" s="31" t="str">
        <f t="shared" si="1"/>
        <v>2.3.2_FAO</v>
      </c>
      <c r="L24" s="31" t="str">
        <f t="shared" si="2"/>
        <v>DorianKalamvrezos.Navarro@fao.org</v>
      </c>
      <c r="M24" s="31" t="str">
        <f t="shared" si="2"/>
        <v>DorianKalamvrezos.Navarro@fao.org</v>
      </c>
      <c r="N24" s="31" t="str">
        <f t="shared" si="3"/>
        <v/>
      </c>
      <c r="O24" s="31" t="e">
        <f t="shared" si="2"/>
        <v>#N/A</v>
      </c>
      <c r="P24" s="31" t="e">
        <f t="shared" si="28"/>
        <v>#N/A</v>
      </c>
      <c r="Q24" s="31" t="e">
        <f t="shared" si="29"/>
        <v>#N/A</v>
      </c>
      <c r="R24" s="31" t="str">
        <f t="shared" si="4"/>
        <v/>
      </c>
      <c r="S24" s="31" t="str">
        <f t="shared" si="5"/>
        <v>2021-02-16</v>
      </c>
      <c r="T24" s="31" t="str">
        <f t="shared" si="5"/>
        <v>2021-03-03</v>
      </c>
      <c r="U24" s="31" t="str">
        <f t="shared" si="5"/>
        <v>2021-03-03</v>
      </c>
      <c r="V24" s="31" t="str">
        <f t="shared" si="5"/>
        <v/>
      </c>
      <c r="W24" s="31">
        <f t="shared" si="6"/>
        <v>0</v>
      </c>
      <c r="X24" s="31">
        <f t="shared" si="6"/>
        <v>44301</v>
      </c>
      <c r="Y24" s="31">
        <f t="shared" si="6"/>
        <v>0</v>
      </c>
      <c r="Z24" s="31" t="str">
        <f t="shared" si="6"/>
        <v/>
      </c>
      <c r="AD24" s="23"/>
      <c r="AE24" s="30" t="str">
        <f t="shared" si="30"/>
        <v xml:space="preserve">{ "IndicatorID" : "2.3.2", </v>
      </c>
      <c r="AF24" s="30" t="str">
        <f t="shared" si="31"/>
        <v xml:space="preserve">"Change" : "", </v>
      </c>
      <c r="AG24" s="30" t="str">
        <f t="shared" si="32"/>
        <v xml:space="preserve">"Tier" : "Tier II", </v>
      </c>
      <c r="AH24" s="30" t="str">
        <f t="shared" si="33"/>
        <v xml:space="preserve">"Custodian" : "FAO
", </v>
      </c>
      <c r="AI24" s="30" t="str">
        <f t="shared" si="34"/>
        <v xml:space="preserve">"Partners" : "World Bank
", </v>
      </c>
      <c r="AJ24" s="30" t="str">
        <f t="shared" si="35"/>
        <v xml:space="preserve">"SenderName" : "", </v>
      </c>
      <c r="AK24" s="30" t="e">
        <f t="shared" si="36"/>
        <v>#N/A</v>
      </c>
      <c r="AL24" s="30" t="str">
        <f t="shared" si="37"/>
        <v xml:space="preserve">"StorylineDate" : "2021-03-03", </v>
      </c>
      <c r="AM24" s="30" t="str">
        <f t="shared" si="38"/>
        <v xml:space="preserve">"ChartDate" : "", </v>
      </c>
      <c r="AN24" s="30" t="str">
        <f t="shared" si="39"/>
        <v xml:space="preserve">"DataDate" : "2021-02-16", </v>
      </c>
      <c r="AO24" s="30" t="str">
        <f t="shared" si="40"/>
        <v xml:space="preserve">"MetadataDate" : "", </v>
      </c>
      <c r="AP24" s="30" t="str">
        <f t="shared" si="41"/>
        <v xml:space="preserve">"StorylineFile" : "44301", </v>
      </c>
      <c r="AQ24" s="30" t="str">
        <f t="shared" si="42"/>
        <v xml:space="preserve">"ChartFile" : "", </v>
      </c>
      <c r="AR24" s="30" t="str">
        <f t="shared" si="43"/>
        <v xml:space="preserve">"DataFile" : "0", </v>
      </c>
      <c r="AS24" s="30" t="str">
        <f t="shared" si="44"/>
        <v xml:space="preserve">"Directory" : "Goal 2", </v>
      </c>
      <c r="AT24" s="30" t="str">
        <f t="shared" si="45"/>
        <v xml:space="preserve">"Subdirectory" : "2.3.2_FAO", </v>
      </c>
      <c r="AU24" s="30" t="s">
        <v>1857</v>
      </c>
      <c r="AV24" s="30" t="str">
        <f t="shared" si="46"/>
        <v xml:space="preserve">"Notes" : "" }, </v>
      </c>
    </row>
    <row r="25" spans="1:48" x14ac:dyDescent="0.45">
      <c r="A25" s="27" t="e">
        <f t="shared" si="27"/>
        <v>#N/A</v>
      </c>
      <c r="C25" s="23" t="b">
        <f t="shared" si="0"/>
        <v>0</v>
      </c>
      <c r="D25" s="31">
        <f>COUNTIF('Log table'!C:C,'for JSON'!F25)</f>
        <v>3</v>
      </c>
      <c r="F25" s="31" t="s">
        <v>665</v>
      </c>
      <c r="G25" s="31" t="str">
        <f>IF(VLOOKUP($F25, 'Indicator table'!$C:$H, 'for JSON'!G$1, FALSE)=0, "", VLOOKUP($F25, 'Indicator table'!$C:$H, 'for JSON'!G$1, FALSE))</f>
        <v>Goal 2</v>
      </c>
      <c r="H25" s="31" t="str">
        <f>IF(VLOOKUP($F25, 'Indicator table'!$C:$H, 'for JSON'!H$1, FALSE)=0, "", VLOOKUP($F25, 'Indicator table'!$C:$H, 'for JSON'!H$1, FALSE))</f>
        <v>Tier II</v>
      </c>
      <c r="I25" s="31" t="str">
        <f>IF(VLOOKUP($F25, 'Indicator table'!$C:$H, 'for JSON'!I$1, FALSE)=0, "", VLOOKUP($F25, 'Indicator table'!$C:$H, 'for JSON'!I$1, FALSE))</f>
        <v xml:space="preserve">FAO
</v>
      </c>
      <c r="J25" s="31" t="str">
        <f>IF(VLOOKUP($F25, 'Indicator table'!$C:$H, 'for JSON'!J$1, FALSE)=0, "", VLOOKUP($F25, 'Indicator table'!$C:$H, 'for JSON'!J$1, FALSE))</f>
        <v xml:space="preserve">UNEP
</v>
      </c>
      <c r="K25" s="31" t="str">
        <f t="shared" si="1"/>
        <v/>
      </c>
      <c r="L25" s="31" t="str">
        <f t="shared" si="2"/>
        <v/>
      </c>
      <c r="M25" s="31" t="str">
        <f t="shared" si="2"/>
        <v/>
      </c>
      <c r="N25" s="31" t="str">
        <f t="shared" si="3"/>
        <v/>
      </c>
      <c r="O25" s="31" t="e">
        <f t="shared" si="2"/>
        <v>#N/A</v>
      </c>
      <c r="P25" s="31" t="e">
        <f t="shared" si="28"/>
        <v>#N/A</v>
      </c>
      <c r="Q25" s="31" t="e">
        <f t="shared" si="29"/>
        <v>#N/A</v>
      </c>
      <c r="R25" s="31" t="str">
        <f t="shared" si="4"/>
        <v/>
      </c>
      <c r="S25" s="31" t="str">
        <f t="shared" ref="S25:V44" si="47">IFERROR(IF(ISBLANK(VLOOKUP(CONCATENATE($F25,S$2), log_table, 10, FALSE)),"", TEXT(VLOOKUP(CONCATENATE($F25,S$2), log_table, 10, FALSE), "yyyy-mm-dd")),"")</f>
        <v/>
      </c>
      <c r="T25" s="31" t="str">
        <f t="shared" si="47"/>
        <v/>
      </c>
      <c r="U25" s="31" t="str">
        <f t="shared" si="47"/>
        <v/>
      </c>
      <c r="V25" s="31" t="str">
        <f t="shared" si="47"/>
        <v/>
      </c>
      <c r="W25" s="31">
        <f t="shared" ref="W25:Z44" si="48">IFERROR(VLOOKUP(CONCATENATE($F25,W$2), log_table, 13, FALSE),"")</f>
        <v>0</v>
      </c>
      <c r="X25" s="31">
        <f t="shared" si="48"/>
        <v>0</v>
      </c>
      <c r="Y25" s="31">
        <f t="shared" si="48"/>
        <v>0</v>
      </c>
      <c r="Z25" s="31" t="str">
        <f t="shared" si="48"/>
        <v/>
      </c>
      <c r="AD25" s="23"/>
      <c r="AE25" s="30" t="str">
        <f t="shared" si="30"/>
        <v xml:space="preserve">{ "IndicatorID" : "2.4.1", </v>
      </c>
      <c r="AF25" s="30" t="str">
        <f t="shared" si="31"/>
        <v xml:space="preserve">"Change" : "", </v>
      </c>
      <c r="AG25" s="30" t="str">
        <f t="shared" si="32"/>
        <v xml:space="preserve">"Tier" : "Tier II", </v>
      </c>
      <c r="AH25" s="30" t="str">
        <f t="shared" si="33"/>
        <v xml:space="preserve">"Custodian" : "FAO
", </v>
      </c>
      <c r="AI25" s="30" t="str">
        <f t="shared" si="34"/>
        <v xml:space="preserve">"Partners" : "UNEP
", </v>
      </c>
      <c r="AJ25" s="30" t="str">
        <f t="shared" si="35"/>
        <v xml:space="preserve">"SenderName" : "", </v>
      </c>
      <c r="AK25" s="30" t="e">
        <f t="shared" si="36"/>
        <v>#N/A</v>
      </c>
      <c r="AL25" s="30" t="str">
        <f t="shared" si="37"/>
        <v xml:space="preserve">"StorylineDate" : "", </v>
      </c>
      <c r="AM25" s="30" t="str">
        <f t="shared" si="38"/>
        <v xml:space="preserve">"ChartDate" : "", </v>
      </c>
      <c r="AN25" s="30" t="str">
        <f t="shared" si="39"/>
        <v xml:space="preserve">"DataDate" : "", </v>
      </c>
      <c r="AO25" s="30" t="str">
        <f t="shared" si="40"/>
        <v xml:space="preserve">"MetadataDate" : "", </v>
      </c>
      <c r="AP25" s="30" t="str">
        <f t="shared" si="41"/>
        <v xml:space="preserve">"StorylineFile" : "0", </v>
      </c>
      <c r="AQ25" s="30" t="str">
        <f t="shared" si="42"/>
        <v xml:space="preserve">"ChartFile" : "", </v>
      </c>
      <c r="AR25" s="30" t="str">
        <f t="shared" si="43"/>
        <v xml:space="preserve">"DataFile" : "0", </v>
      </c>
      <c r="AS25" s="30" t="str">
        <f t="shared" si="44"/>
        <v xml:space="preserve">"Directory" : "Goal 2", </v>
      </c>
      <c r="AT25" s="30" t="str">
        <f t="shared" si="45"/>
        <v xml:space="preserve">"Subdirectory" : "", </v>
      </c>
      <c r="AU25" s="30" t="s">
        <v>1857</v>
      </c>
      <c r="AV25" s="30" t="str">
        <f t="shared" si="46"/>
        <v xml:space="preserve">"Notes" : "" }, </v>
      </c>
    </row>
    <row r="26" spans="1:48" x14ac:dyDescent="0.45">
      <c r="A26" s="27" t="e">
        <f t="shared" si="27"/>
        <v>#N/A</v>
      </c>
      <c r="C26" s="23" t="b">
        <f t="shared" si="0"/>
        <v>0</v>
      </c>
      <c r="D26" s="31">
        <f>COUNTIF('Log table'!C:C,'for JSON'!F26)</f>
        <v>3</v>
      </c>
      <c r="F26" s="31" t="s">
        <v>344</v>
      </c>
      <c r="G26" s="31" t="str">
        <f>IF(VLOOKUP($F26, 'Indicator table'!$C:$H, 'for JSON'!G$1, FALSE)=0, "", VLOOKUP($F26, 'Indicator table'!$C:$H, 'for JSON'!G$1, FALSE))</f>
        <v>Goal 2</v>
      </c>
      <c r="H26" s="31" t="str">
        <f>IF(VLOOKUP($F26, 'Indicator table'!$C:$H, 'for JSON'!H$1, FALSE)=0, "", VLOOKUP($F26, 'Indicator table'!$C:$H, 'for JSON'!H$1, FALSE))</f>
        <v>Tier I</v>
      </c>
      <c r="I26" s="31" t="str">
        <f>IF(VLOOKUP($F26, 'Indicator table'!$C:$H, 'for JSON'!I$1, FALSE)=0, "", VLOOKUP($F26, 'Indicator table'!$C:$H, 'for JSON'!I$1, FALSE))</f>
        <v xml:space="preserve">FAO
</v>
      </c>
      <c r="J26" s="31" t="str">
        <f>IF(VLOOKUP($F26, 'Indicator table'!$C:$H, 'for JSON'!J$1, FALSE)=0, "", VLOOKUP($F26, 'Indicator table'!$C:$H, 'for JSON'!J$1, FALSE))</f>
        <v xml:space="preserve"> UNEP
</v>
      </c>
      <c r="K26" s="31" t="str">
        <f t="shared" si="1"/>
        <v>2.5.1_FAO</v>
      </c>
      <c r="L26" s="31" t="str">
        <f t="shared" si="2"/>
        <v>DorianKalamvrezos.Navarro@fao.org</v>
      </c>
      <c r="M26" s="31" t="str">
        <f t="shared" si="2"/>
        <v>DorianKalamvrezos.Navarro@fao.org</v>
      </c>
      <c r="N26" s="31" t="str">
        <f t="shared" si="3"/>
        <v/>
      </c>
      <c r="O26" s="31" t="e">
        <f t="shared" si="2"/>
        <v>#N/A</v>
      </c>
      <c r="P26" s="31" t="e">
        <f t="shared" si="28"/>
        <v>#N/A</v>
      </c>
      <c r="Q26" s="31" t="e">
        <f t="shared" si="29"/>
        <v>#N/A</v>
      </c>
      <c r="R26" s="31" t="str">
        <f t="shared" si="4"/>
        <v/>
      </c>
      <c r="S26" s="31" t="str">
        <f t="shared" si="47"/>
        <v>2021-02-16</v>
      </c>
      <c r="T26" s="31" t="str">
        <f t="shared" si="47"/>
        <v>2021-03-19</v>
      </c>
      <c r="U26" s="31" t="str">
        <f t="shared" si="47"/>
        <v>2021-03-19</v>
      </c>
      <c r="V26" s="31" t="str">
        <f t="shared" si="47"/>
        <v/>
      </c>
      <c r="W26" s="31">
        <f t="shared" si="48"/>
        <v>0</v>
      </c>
      <c r="X26" s="31">
        <f t="shared" si="48"/>
        <v>44301</v>
      </c>
      <c r="Y26" s="31">
        <f t="shared" si="48"/>
        <v>0</v>
      </c>
      <c r="Z26" s="31" t="str">
        <f t="shared" si="48"/>
        <v/>
      </c>
      <c r="AD26" s="23"/>
      <c r="AE26" s="30" t="str">
        <f t="shared" si="30"/>
        <v xml:space="preserve">{ "IndicatorID" : "2.5.1", </v>
      </c>
      <c r="AF26" s="30" t="str">
        <f t="shared" si="31"/>
        <v xml:space="preserve">"Change" : "", </v>
      </c>
      <c r="AG26" s="30" t="str">
        <f t="shared" si="32"/>
        <v xml:space="preserve">"Tier" : "Tier I", </v>
      </c>
      <c r="AH26" s="30" t="str">
        <f t="shared" si="33"/>
        <v xml:space="preserve">"Custodian" : "FAO
", </v>
      </c>
      <c r="AI26" s="30" t="str">
        <f t="shared" si="34"/>
        <v xml:space="preserve">"Partners" : " UNEP
", </v>
      </c>
      <c r="AJ26" s="30" t="str">
        <f t="shared" si="35"/>
        <v xml:space="preserve">"SenderName" : "", </v>
      </c>
      <c r="AK26" s="30" t="e">
        <f t="shared" si="36"/>
        <v>#N/A</v>
      </c>
      <c r="AL26" s="30" t="str">
        <f t="shared" si="37"/>
        <v xml:space="preserve">"StorylineDate" : "2021-03-19", </v>
      </c>
      <c r="AM26" s="30" t="str">
        <f t="shared" si="38"/>
        <v xml:space="preserve">"ChartDate" : "", </v>
      </c>
      <c r="AN26" s="30" t="str">
        <f t="shared" si="39"/>
        <v xml:space="preserve">"DataDate" : "2021-02-16", </v>
      </c>
      <c r="AO26" s="30" t="str">
        <f t="shared" si="40"/>
        <v xml:space="preserve">"MetadataDate" : "", </v>
      </c>
      <c r="AP26" s="30" t="str">
        <f t="shared" si="41"/>
        <v xml:space="preserve">"StorylineFile" : "44301", </v>
      </c>
      <c r="AQ26" s="30" t="str">
        <f t="shared" si="42"/>
        <v xml:space="preserve">"ChartFile" : "", </v>
      </c>
      <c r="AR26" s="30" t="str">
        <f t="shared" si="43"/>
        <v xml:space="preserve">"DataFile" : "0", </v>
      </c>
      <c r="AS26" s="30" t="str">
        <f t="shared" si="44"/>
        <v xml:space="preserve">"Directory" : "Goal 2", </v>
      </c>
      <c r="AT26" s="30" t="str">
        <f t="shared" si="45"/>
        <v xml:space="preserve">"Subdirectory" : "2.5.1_FAO", </v>
      </c>
      <c r="AU26" s="30" t="s">
        <v>1857</v>
      </c>
      <c r="AV26" s="30" t="str">
        <f t="shared" si="46"/>
        <v xml:space="preserve">"Notes" : "" }, </v>
      </c>
    </row>
    <row r="27" spans="1:48" x14ac:dyDescent="0.45">
      <c r="A27" s="27" t="e">
        <f t="shared" si="27"/>
        <v>#N/A</v>
      </c>
      <c r="C27" s="23" t="b">
        <f t="shared" si="0"/>
        <v>0</v>
      </c>
      <c r="D27" s="31">
        <f>COUNTIF('Log table'!C:C,'for JSON'!F27)</f>
        <v>3</v>
      </c>
      <c r="F27" s="31" t="s">
        <v>346</v>
      </c>
      <c r="G27" s="31" t="str">
        <f>IF(VLOOKUP($F27, 'Indicator table'!$C:$H, 'for JSON'!G$1, FALSE)=0, "", VLOOKUP($F27, 'Indicator table'!$C:$H, 'for JSON'!G$1, FALSE))</f>
        <v>Goal 2</v>
      </c>
      <c r="H27" s="31" t="str">
        <f>IF(VLOOKUP($F27, 'Indicator table'!$C:$H, 'for JSON'!H$1, FALSE)=0, "", VLOOKUP($F27, 'Indicator table'!$C:$H, 'for JSON'!H$1, FALSE))</f>
        <v>Tier II</v>
      </c>
      <c r="I27" s="31" t="str">
        <f>IF(VLOOKUP($F27, 'Indicator table'!$C:$H, 'for JSON'!I$1, FALSE)=0, "", VLOOKUP($F27, 'Indicator table'!$C:$H, 'for JSON'!I$1, FALSE))</f>
        <v xml:space="preserve">FAO
</v>
      </c>
      <c r="J27" s="31" t="str">
        <f>IF(VLOOKUP($F27, 'Indicator table'!$C:$H, 'for JSON'!J$1, FALSE)=0, "", VLOOKUP($F27, 'Indicator table'!$C:$H, 'for JSON'!J$1, FALSE))</f>
        <v xml:space="preserve">UNEP
</v>
      </c>
      <c r="K27" s="31" t="str">
        <f t="shared" si="1"/>
        <v>2.5.2_FAO</v>
      </c>
      <c r="L27" s="31" t="str">
        <f t="shared" si="2"/>
        <v>DorianKalamvrezos.Navarro@fao.org</v>
      </c>
      <c r="M27" s="31" t="str">
        <f t="shared" si="2"/>
        <v>DorianKalamvrezos.Navarro@fao.org</v>
      </c>
      <c r="N27" s="31" t="str">
        <f t="shared" si="3"/>
        <v/>
      </c>
      <c r="O27" s="31" t="e">
        <f t="shared" si="2"/>
        <v>#N/A</v>
      </c>
      <c r="P27" s="31" t="e">
        <f t="shared" si="28"/>
        <v>#N/A</v>
      </c>
      <c r="Q27" s="31" t="e">
        <f t="shared" si="29"/>
        <v>#N/A</v>
      </c>
      <c r="R27" s="31" t="str">
        <f t="shared" si="4"/>
        <v/>
      </c>
      <c r="S27" s="31" t="str">
        <f t="shared" si="47"/>
        <v>2021-02-16</v>
      </c>
      <c r="T27" s="31" t="str">
        <f t="shared" si="47"/>
        <v>2021-03-04</v>
      </c>
      <c r="U27" s="31" t="str">
        <f t="shared" si="47"/>
        <v>2021-03-04</v>
      </c>
      <c r="V27" s="31" t="str">
        <f t="shared" si="47"/>
        <v/>
      </c>
      <c r="W27" s="31">
        <f t="shared" si="48"/>
        <v>0</v>
      </c>
      <c r="X27" s="31">
        <f t="shared" si="48"/>
        <v>44301</v>
      </c>
      <c r="Y27" s="31">
        <f t="shared" si="48"/>
        <v>0</v>
      </c>
      <c r="Z27" s="31" t="str">
        <f t="shared" si="48"/>
        <v/>
      </c>
      <c r="AD27" s="23"/>
      <c r="AE27" s="30" t="str">
        <f t="shared" si="30"/>
        <v xml:space="preserve">{ "IndicatorID" : "2.5.2", </v>
      </c>
      <c r="AF27" s="30" t="str">
        <f t="shared" si="31"/>
        <v xml:space="preserve">"Change" : "", </v>
      </c>
      <c r="AG27" s="30" t="str">
        <f t="shared" si="32"/>
        <v xml:space="preserve">"Tier" : "Tier II", </v>
      </c>
      <c r="AH27" s="30" t="str">
        <f t="shared" si="33"/>
        <v xml:space="preserve">"Custodian" : "FAO
", </v>
      </c>
      <c r="AI27" s="30" t="str">
        <f t="shared" si="34"/>
        <v xml:space="preserve">"Partners" : "UNEP
", </v>
      </c>
      <c r="AJ27" s="30" t="str">
        <f t="shared" si="35"/>
        <v xml:space="preserve">"SenderName" : "", </v>
      </c>
      <c r="AK27" s="30" t="e">
        <f t="shared" si="36"/>
        <v>#N/A</v>
      </c>
      <c r="AL27" s="30" t="str">
        <f t="shared" si="37"/>
        <v xml:space="preserve">"StorylineDate" : "2021-03-04", </v>
      </c>
      <c r="AM27" s="30" t="str">
        <f t="shared" si="38"/>
        <v xml:space="preserve">"ChartDate" : "", </v>
      </c>
      <c r="AN27" s="30" t="str">
        <f t="shared" si="39"/>
        <v xml:space="preserve">"DataDate" : "2021-02-16", </v>
      </c>
      <c r="AO27" s="30" t="str">
        <f t="shared" si="40"/>
        <v xml:space="preserve">"MetadataDate" : "", </v>
      </c>
      <c r="AP27" s="30" t="str">
        <f t="shared" si="41"/>
        <v xml:space="preserve">"StorylineFile" : "44301", </v>
      </c>
      <c r="AQ27" s="30" t="str">
        <f t="shared" si="42"/>
        <v xml:space="preserve">"ChartFile" : "", </v>
      </c>
      <c r="AR27" s="30" t="str">
        <f t="shared" si="43"/>
        <v xml:space="preserve">"DataFile" : "0", </v>
      </c>
      <c r="AS27" s="30" t="str">
        <f t="shared" si="44"/>
        <v xml:space="preserve">"Directory" : "Goal 2", </v>
      </c>
      <c r="AT27" s="30" t="str">
        <f t="shared" si="45"/>
        <v xml:space="preserve">"Subdirectory" : "2.5.2_FAO", </v>
      </c>
      <c r="AU27" s="30" t="s">
        <v>1857</v>
      </c>
      <c r="AV27" s="30" t="str">
        <f t="shared" si="46"/>
        <v xml:space="preserve">"Notes" : "" }, </v>
      </c>
    </row>
    <row r="28" spans="1:48" x14ac:dyDescent="0.45">
      <c r="A28" s="27" t="e">
        <f t="shared" si="27"/>
        <v>#N/A</v>
      </c>
      <c r="C28" s="23" t="b">
        <f t="shared" si="0"/>
        <v>0</v>
      </c>
      <c r="D28" s="31">
        <f>COUNTIF('Log table'!C:C,'for JSON'!F28)</f>
        <v>3</v>
      </c>
      <c r="F28" s="31" t="s">
        <v>350</v>
      </c>
      <c r="G28" s="31" t="str">
        <f>IF(VLOOKUP($F28, 'Indicator table'!$C:$H, 'for JSON'!G$1, FALSE)=0, "", VLOOKUP($F28, 'Indicator table'!$C:$H, 'for JSON'!G$1, FALSE))</f>
        <v>Goal 2</v>
      </c>
      <c r="H28" s="31" t="str">
        <f>IF(VLOOKUP($F28, 'Indicator table'!$C:$H, 'for JSON'!H$1, FALSE)=0, "", VLOOKUP($F28, 'Indicator table'!$C:$H, 'for JSON'!H$1, FALSE))</f>
        <v>Tier I</v>
      </c>
      <c r="I28" s="31" t="str">
        <f>IF(VLOOKUP($F28, 'Indicator table'!$C:$H, 'for JSON'!I$1, FALSE)=0, "", VLOOKUP($F28, 'Indicator table'!$C:$H, 'for JSON'!I$1, FALSE))</f>
        <v xml:space="preserve">FAO
</v>
      </c>
      <c r="J28" s="31" t="str">
        <f>IF(VLOOKUP($F28, 'Indicator table'!$C:$H, 'for JSON'!J$1, FALSE)=0, "", VLOOKUP($F28, 'Indicator table'!$C:$H, 'for JSON'!J$1, FALSE))</f>
        <v/>
      </c>
      <c r="K28" s="31" t="str">
        <f t="shared" si="1"/>
        <v>2.a.1_FAO</v>
      </c>
      <c r="L28" s="31" t="str">
        <f t="shared" si="2"/>
        <v>DorianKalamvrezos.Navarro@fao.org</v>
      </c>
      <c r="M28" s="31" t="str">
        <f t="shared" si="2"/>
        <v>DorianKalamvrezos.Navarro@fao.org</v>
      </c>
      <c r="N28" s="31" t="str">
        <f t="shared" si="3"/>
        <v/>
      </c>
      <c r="O28" s="31" t="e">
        <f t="shared" si="2"/>
        <v>#N/A</v>
      </c>
      <c r="P28" s="31" t="e">
        <f t="shared" si="28"/>
        <v>#N/A</v>
      </c>
      <c r="Q28" s="31" t="e">
        <f t="shared" si="29"/>
        <v>#N/A</v>
      </c>
      <c r="R28" s="31" t="str">
        <f t="shared" si="4"/>
        <v/>
      </c>
      <c r="S28" s="31" t="str">
        <f t="shared" si="47"/>
        <v>2021-02-16</v>
      </c>
      <c r="T28" s="31" t="str">
        <f t="shared" si="47"/>
        <v>2021-03-03</v>
      </c>
      <c r="U28" s="31" t="str">
        <f t="shared" si="47"/>
        <v>2021-03-03</v>
      </c>
      <c r="V28" s="31" t="str">
        <f t="shared" si="47"/>
        <v/>
      </c>
      <c r="W28" s="31">
        <f t="shared" si="48"/>
        <v>0</v>
      </c>
      <c r="X28" s="31">
        <f t="shared" si="48"/>
        <v>0</v>
      </c>
      <c r="Y28" s="31">
        <f t="shared" si="48"/>
        <v>0</v>
      </c>
      <c r="Z28" s="31" t="str">
        <f t="shared" si="48"/>
        <v/>
      </c>
      <c r="AD28" s="23"/>
      <c r="AE28" s="30" t="str">
        <f t="shared" si="30"/>
        <v xml:space="preserve">{ "IndicatorID" : "2.a.1", </v>
      </c>
      <c r="AF28" s="30" t="str">
        <f t="shared" si="31"/>
        <v xml:space="preserve">"Change" : "", </v>
      </c>
      <c r="AG28" s="30" t="str">
        <f t="shared" si="32"/>
        <v xml:space="preserve">"Tier" : "Tier I", </v>
      </c>
      <c r="AH28" s="30" t="str">
        <f t="shared" si="33"/>
        <v xml:space="preserve">"Custodian" : "FAO
", </v>
      </c>
      <c r="AI28" s="30" t="str">
        <f t="shared" si="34"/>
        <v xml:space="preserve">"Partners" : "", </v>
      </c>
      <c r="AJ28" s="30" t="str">
        <f t="shared" si="35"/>
        <v xml:space="preserve">"SenderName" : "", </v>
      </c>
      <c r="AK28" s="30" t="e">
        <f t="shared" si="36"/>
        <v>#N/A</v>
      </c>
      <c r="AL28" s="30" t="str">
        <f t="shared" si="37"/>
        <v xml:space="preserve">"StorylineDate" : "2021-03-03", </v>
      </c>
      <c r="AM28" s="30" t="str">
        <f t="shared" si="38"/>
        <v xml:space="preserve">"ChartDate" : "", </v>
      </c>
      <c r="AN28" s="30" t="str">
        <f t="shared" si="39"/>
        <v xml:space="preserve">"DataDate" : "2021-02-16", </v>
      </c>
      <c r="AO28" s="30" t="str">
        <f t="shared" si="40"/>
        <v xml:space="preserve">"MetadataDate" : "", </v>
      </c>
      <c r="AP28" s="30" t="str">
        <f t="shared" si="41"/>
        <v xml:space="preserve">"StorylineFile" : "0", </v>
      </c>
      <c r="AQ28" s="30" t="str">
        <f t="shared" si="42"/>
        <v xml:space="preserve">"ChartFile" : "", </v>
      </c>
      <c r="AR28" s="30" t="str">
        <f t="shared" si="43"/>
        <v xml:space="preserve">"DataFile" : "0", </v>
      </c>
      <c r="AS28" s="30" t="str">
        <f t="shared" si="44"/>
        <v xml:space="preserve">"Directory" : "Goal 2", </v>
      </c>
      <c r="AT28" s="30" t="str">
        <f t="shared" si="45"/>
        <v xml:space="preserve">"Subdirectory" : "2.a.1_FAO", </v>
      </c>
      <c r="AU28" s="30" t="s">
        <v>1857</v>
      </c>
      <c r="AV28" s="30" t="str">
        <f t="shared" si="46"/>
        <v xml:space="preserve">"Notes" : "" }, </v>
      </c>
    </row>
    <row r="29" spans="1:48" x14ac:dyDescent="0.45">
      <c r="A29" s="27" t="e">
        <f t="shared" si="27"/>
        <v>#N/A</v>
      </c>
      <c r="C29" s="23" t="b">
        <f t="shared" si="0"/>
        <v>0</v>
      </c>
      <c r="D29" s="31">
        <f>COUNTIF('Log table'!C:C,'for JSON'!F29)</f>
        <v>3</v>
      </c>
      <c r="F29" s="31" t="s">
        <v>352</v>
      </c>
      <c r="G29" s="31" t="str">
        <f>IF(VLOOKUP($F29, 'Indicator table'!$C:$H, 'for JSON'!G$1, FALSE)=0, "", VLOOKUP($F29, 'Indicator table'!$C:$H, 'for JSON'!G$1, FALSE))</f>
        <v>Goal 2</v>
      </c>
      <c r="H29" s="31" t="str">
        <f>IF(VLOOKUP($F29, 'Indicator table'!$C:$H, 'for JSON'!H$1, FALSE)=0, "", VLOOKUP($F29, 'Indicator table'!$C:$H, 'for JSON'!H$1, FALSE))</f>
        <v>Tier I</v>
      </c>
      <c r="I29" s="31" t="str">
        <f>IF(VLOOKUP($F29, 'Indicator table'!$C:$H, 'for JSON'!I$1, FALSE)=0, "", VLOOKUP($F29, 'Indicator table'!$C:$H, 'for JSON'!I$1, FALSE))</f>
        <v xml:space="preserve">OECD
</v>
      </c>
      <c r="J29" s="31" t="str">
        <f>IF(VLOOKUP($F29, 'Indicator table'!$C:$H, 'for JSON'!J$1, FALSE)=0, "", VLOOKUP($F29, 'Indicator table'!$C:$H, 'for JSON'!J$1, FALSE))</f>
        <v xml:space="preserve">FAO
</v>
      </c>
      <c r="K29" s="31" t="str">
        <f t="shared" si="1"/>
        <v>2.a.2_OECD</v>
      </c>
      <c r="L29" s="31" t="str">
        <f t="shared" si="2"/>
        <v>Yasmin.AHMAD@oecd.org</v>
      </c>
      <c r="M29" s="31" t="str">
        <f t="shared" si="2"/>
        <v>Yasmin.AHMAD@oecd.org</v>
      </c>
      <c r="N29" s="31" t="str">
        <f t="shared" si="3"/>
        <v/>
      </c>
      <c r="O29" s="31" t="e">
        <f t="shared" si="2"/>
        <v>#N/A</v>
      </c>
      <c r="P29" s="31" t="e">
        <f t="shared" si="28"/>
        <v>#N/A</v>
      </c>
      <c r="Q29" s="31" t="e">
        <f t="shared" si="29"/>
        <v>#N/A</v>
      </c>
      <c r="R29" s="31" t="str">
        <f t="shared" si="4"/>
        <v/>
      </c>
      <c r="S29" s="31" t="str">
        <f t="shared" si="47"/>
        <v>2021-04-27</v>
      </c>
      <c r="T29" s="31" t="str">
        <f t="shared" si="47"/>
        <v>2021-04-27</v>
      </c>
      <c r="U29" s="31" t="str">
        <f t="shared" si="47"/>
        <v/>
      </c>
      <c r="V29" s="31" t="str">
        <f t="shared" si="47"/>
        <v/>
      </c>
      <c r="W29" s="31">
        <f t="shared" si="48"/>
        <v>0</v>
      </c>
      <c r="X29" s="31">
        <f t="shared" si="48"/>
        <v>44301</v>
      </c>
      <c r="Y29" s="31">
        <f t="shared" si="48"/>
        <v>0</v>
      </c>
      <c r="Z29" s="31" t="str">
        <f t="shared" si="48"/>
        <v/>
      </c>
      <c r="AD29" s="23"/>
      <c r="AE29" s="30" t="str">
        <f t="shared" si="30"/>
        <v xml:space="preserve">{ "IndicatorID" : "2.a.2", </v>
      </c>
      <c r="AF29" s="30" t="str">
        <f t="shared" si="31"/>
        <v xml:space="preserve">"Change" : "", </v>
      </c>
      <c r="AG29" s="30" t="str">
        <f t="shared" si="32"/>
        <v xml:space="preserve">"Tier" : "Tier I", </v>
      </c>
      <c r="AH29" s="30" t="str">
        <f t="shared" si="33"/>
        <v xml:space="preserve">"Custodian" : "OECD
", </v>
      </c>
      <c r="AI29" s="30" t="str">
        <f t="shared" si="34"/>
        <v xml:space="preserve">"Partners" : "FAO
", </v>
      </c>
      <c r="AJ29" s="30" t="str">
        <f t="shared" si="35"/>
        <v xml:space="preserve">"SenderName" : "", </v>
      </c>
      <c r="AK29" s="30" t="e">
        <f t="shared" si="36"/>
        <v>#N/A</v>
      </c>
      <c r="AL29" s="30" t="str">
        <f t="shared" si="37"/>
        <v xml:space="preserve">"StorylineDate" : "2021-04-27", </v>
      </c>
      <c r="AM29" s="30" t="str">
        <f t="shared" si="38"/>
        <v xml:space="preserve">"ChartDate" : "", </v>
      </c>
      <c r="AN29" s="30" t="str">
        <f t="shared" si="39"/>
        <v xml:space="preserve">"DataDate" : "2021-04-27", </v>
      </c>
      <c r="AO29" s="30" t="str">
        <f t="shared" si="40"/>
        <v xml:space="preserve">"MetadataDate" : "", </v>
      </c>
      <c r="AP29" s="30" t="str">
        <f t="shared" si="41"/>
        <v xml:space="preserve">"StorylineFile" : "44301", </v>
      </c>
      <c r="AQ29" s="30" t="str">
        <f t="shared" si="42"/>
        <v xml:space="preserve">"ChartFile" : "", </v>
      </c>
      <c r="AR29" s="30" t="str">
        <f t="shared" si="43"/>
        <v xml:space="preserve">"DataFile" : "0", </v>
      </c>
      <c r="AS29" s="30" t="str">
        <f t="shared" si="44"/>
        <v xml:space="preserve">"Directory" : "Goal 2", </v>
      </c>
      <c r="AT29" s="30" t="str">
        <f t="shared" si="45"/>
        <v xml:space="preserve">"Subdirectory" : "2.a.2_OECD", </v>
      </c>
      <c r="AU29" s="30" t="s">
        <v>1857</v>
      </c>
      <c r="AV29" s="30" t="str">
        <f t="shared" si="46"/>
        <v xml:space="preserve">"Notes" : "" }, </v>
      </c>
    </row>
    <row r="30" spans="1:48" x14ac:dyDescent="0.45">
      <c r="A30" s="27" t="e">
        <f t="shared" si="27"/>
        <v>#N/A</v>
      </c>
      <c r="C30" s="23" t="b">
        <f t="shared" si="0"/>
        <v>0</v>
      </c>
      <c r="D30" s="31">
        <f>COUNTIF('Log table'!C:C,'for JSON'!F30)</f>
        <v>3</v>
      </c>
      <c r="F30" s="31" t="s">
        <v>356</v>
      </c>
      <c r="G30" s="31" t="str">
        <f>IF(VLOOKUP($F30, 'Indicator table'!$C:$H, 'for JSON'!G$1, FALSE)=0, "", VLOOKUP($F30, 'Indicator table'!$C:$H, 'for JSON'!G$1, FALSE))</f>
        <v>Goal 2</v>
      </c>
      <c r="H30" s="31" t="str">
        <f>IF(VLOOKUP($F30, 'Indicator table'!$C:$H, 'for JSON'!H$1, FALSE)=0, "", VLOOKUP($F30, 'Indicator table'!$C:$H, 'for JSON'!H$1, FALSE))</f>
        <v>Tier I</v>
      </c>
      <c r="I30" s="31" t="str">
        <f>IF(VLOOKUP($F30, 'Indicator table'!$C:$H, 'for JSON'!I$1, FALSE)=0, "", VLOOKUP($F30, 'Indicator table'!$C:$H, 'for JSON'!I$1, FALSE))</f>
        <v xml:space="preserve">WTO
</v>
      </c>
      <c r="J30" s="31" t="str">
        <f>IF(VLOOKUP($F30, 'Indicator table'!$C:$H, 'for JSON'!J$1, FALSE)=0, "", VLOOKUP($F30, 'Indicator table'!$C:$H, 'for JSON'!J$1, FALSE))</f>
        <v/>
      </c>
      <c r="K30" s="31" t="str">
        <f t="shared" si="1"/>
        <v>2.b.1_ITC_UNCTAD_WTO</v>
      </c>
      <c r="L30" s="31" t="str">
        <f t="shared" si="2"/>
        <v>samuel.munyaneza@unctad.org</v>
      </c>
      <c r="M30" s="31" t="str">
        <f t="shared" si="2"/>
        <v>samuel.munyaneza@unctad.org</v>
      </c>
      <c r="N30" s="31" t="str">
        <f t="shared" si="3"/>
        <v/>
      </c>
      <c r="O30" s="31" t="e">
        <f t="shared" si="2"/>
        <v>#N/A</v>
      </c>
      <c r="P30" s="31" t="e">
        <f t="shared" si="28"/>
        <v>#N/A</v>
      </c>
      <c r="Q30" s="31" t="e">
        <f t="shared" si="29"/>
        <v>#N/A</v>
      </c>
      <c r="R30" s="31" t="str">
        <f t="shared" si="4"/>
        <v/>
      </c>
      <c r="S30" s="31" t="str">
        <f t="shared" si="47"/>
        <v>2021-02-15</v>
      </c>
      <c r="T30" s="31" t="str">
        <f t="shared" si="47"/>
        <v>2021-03-02</v>
      </c>
      <c r="U30" s="31" t="str">
        <f t="shared" si="47"/>
        <v>2021-03-02</v>
      </c>
      <c r="V30" s="31" t="str">
        <f t="shared" si="47"/>
        <v/>
      </c>
      <c r="W30" s="31">
        <f t="shared" si="48"/>
        <v>0</v>
      </c>
      <c r="X30" s="31">
        <f t="shared" si="48"/>
        <v>44301</v>
      </c>
      <c r="Y30" s="31">
        <f t="shared" si="48"/>
        <v>0</v>
      </c>
      <c r="Z30" s="31" t="str">
        <f t="shared" si="48"/>
        <v/>
      </c>
      <c r="AD30" s="23"/>
      <c r="AE30" s="30" t="str">
        <f t="shared" si="30"/>
        <v xml:space="preserve">{ "IndicatorID" : "2.b.1", </v>
      </c>
      <c r="AF30" s="30" t="str">
        <f t="shared" si="31"/>
        <v xml:space="preserve">"Change" : "", </v>
      </c>
      <c r="AG30" s="30" t="str">
        <f t="shared" si="32"/>
        <v xml:space="preserve">"Tier" : "Tier I", </v>
      </c>
      <c r="AH30" s="30" t="str">
        <f t="shared" si="33"/>
        <v xml:space="preserve">"Custodian" : "WTO
", </v>
      </c>
      <c r="AI30" s="30" t="str">
        <f t="shared" si="34"/>
        <v xml:space="preserve">"Partners" : "", </v>
      </c>
      <c r="AJ30" s="30" t="str">
        <f t="shared" si="35"/>
        <v xml:space="preserve">"SenderName" : "", </v>
      </c>
      <c r="AK30" s="30" t="e">
        <f t="shared" si="36"/>
        <v>#N/A</v>
      </c>
      <c r="AL30" s="30" t="str">
        <f t="shared" si="37"/>
        <v xml:space="preserve">"StorylineDate" : "2021-03-02", </v>
      </c>
      <c r="AM30" s="30" t="str">
        <f t="shared" si="38"/>
        <v xml:space="preserve">"ChartDate" : "", </v>
      </c>
      <c r="AN30" s="30" t="str">
        <f t="shared" si="39"/>
        <v xml:space="preserve">"DataDate" : "2021-02-15", </v>
      </c>
      <c r="AO30" s="30" t="str">
        <f t="shared" si="40"/>
        <v xml:space="preserve">"MetadataDate" : "", </v>
      </c>
      <c r="AP30" s="30" t="str">
        <f t="shared" si="41"/>
        <v xml:space="preserve">"StorylineFile" : "44301", </v>
      </c>
      <c r="AQ30" s="30" t="str">
        <f t="shared" si="42"/>
        <v xml:space="preserve">"ChartFile" : "", </v>
      </c>
      <c r="AR30" s="30" t="str">
        <f t="shared" si="43"/>
        <v xml:space="preserve">"DataFile" : "0", </v>
      </c>
      <c r="AS30" s="30" t="str">
        <f t="shared" si="44"/>
        <v xml:space="preserve">"Directory" : "Goal 2", </v>
      </c>
      <c r="AT30" s="30" t="str">
        <f t="shared" si="45"/>
        <v xml:space="preserve">"Subdirectory" : "2.b.1_ITC_UNCTAD_WTO", </v>
      </c>
      <c r="AU30" s="30" t="s">
        <v>1857</v>
      </c>
      <c r="AV30" s="30" t="str">
        <f t="shared" si="46"/>
        <v xml:space="preserve">"Notes" : "" }, </v>
      </c>
    </row>
    <row r="31" spans="1:48" x14ac:dyDescent="0.45">
      <c r="A31" s="27" t="e">
        <f t="shared" si="27"/>
        <v>#N/A</v>
      </c>
      <c r="C31" s="23" t="b">
        <f t="shared" si="0"/>
        <v>0</v>
      </c>
      <c r="D31" s="31">
        <f>COUNTIF('Log table'!C:C,'for JSON'!F31)</f>
        <v>3</v>
      </c>
      <c r="F31" s="31" t="s">
        <v>359</v>
      </c>
      <c r="G31" s="31" t="str">
        <f>IF(VLOOKUP($F31, 'Indicator table'!$C:$H, 'for JSON'!G$1, FALSE)=0, "", VLOOKUP($F31, 'Indicator table'!$C:$H, 'for JSON'!G$1, FALSE))</f>
        <v>Goal 2</v>
      </c>
      <c r="H31" s="31" t="str">
        <f>IF(VLOOKUP($F31, 'Indicator table'!$C:$H, 'for JSON'!H$1, FALSE)=0, "", VLOOKUP($F31, 'Indicator table'!$C:$H, 'for JSON'!H$1, FALSE))</f>
        <v>Tier II</v>
      </c>
      <c r="I31" s="31" t="str">
        <f>IF(VLOOKUP($F31, 'Indicator table'!$C:$H, 'for JSON'!I$1, FALSE)=0, "", VLOOKUP($F31, 'Indicator table'!$C:$H, 'for JSON'!I$1, FALSE))</f>
        <v xml:space="preserve">FAO
</v>
      </c>
      <c r="J31" s="31" t="str">
        <f>IF(VLOOKUP($F31, 'Indicator table'!$C:$H, 'for JSON'!J$1, FALSE)=0, "", VLOOKUP($F31, 'Indicator table'!$C:$H, 'for JSON'!J$1, FALSE))</f>
        <v/>
      </c>
      <c r="K31" s="31" t="str">
        <f t="shared" si="1"/>
        <v>2.c.1_FAO</v>
      </c>
      <c r="L31" s="31" t="str">
        <f t="shared" si="2"/>
        <v>DorianKalamvrezos.Navarro@fao.org</v>
      </c>
      <c r="M31" s="31" t="str">
        <f t="shared" si="2"/>
        <v>DorianKalamvrezos.Navarro@fao.org</v>
      </c>
      <c r="N31" s="31" t="str">
        <f t="shared" si="3"/>
        <v/>
      </c>
      <c r="O31" s="31" t="e">
        <f t="shared" si="2"/>
        <v>#N/A</v>
      </c>
      <c r="P31" s="31" t="e">
        <f t="shared" si="28"/>
        <v>#N/A</v>
      </c>
      <c r="Q31" s="31" t="e">
        <f t="shared" si="29"/>
        <v>#N/A</v>
      </c>
      <c r="R31" s="31" t="str">
        <f t="shared" si="4"/>
        <v/>
      </c>
      <c r="S31" s="31" t="str">
        <f t="shared" si="47"/>
        <v>2021-02-16</v>
      </c>
      <c r="T31" s="31" t="str">
        <f t="shared" si="47"/>
        <v>2021-03-03</v>
      </c>
      <c r="U31" s="31" t="str">
        <f t="shared" si="47"/>
        <v>2021-03-03</v>
      </c>
      <c r="V31" s="31" t="str">
        <f t="shared" si="47"/>
        <v/>
      </c>
      <c r="W31" s="31">
        <f t="shared" si="48"/>
        <v>0</v>
      </c>
      <c r="X31" s="31">
        <f t="shared" si="48"/>
        <v>0</v>
      </c>
      <c r="Y31" s="31">
        <f t="shared" si="48"/>
        <v>0</v>
      </c>
      <c r="Z31" s="31" t="str">
        <f t="shared" si="48"/>
        <v/>
      </c>
      <c r="AD31" s="23"/>
      <c r="AE31" s="30" t="str">
        <f t="shared" si="30"/>
        <v xml:space="preserve">{ "IndicatorID" : "2.c.1", </v>
      </c>
      <c r="AF31" s="30" t="str">
        <f t="shared" si="31"/>
        <v xml:space="preserve">"Change" : "", </v>
      </c>
      <c r="AG31" s="30" t="str">
        <f t="shared" si="32"/>
        <v xml:space="preserve">"Tier" : "Tier II", </v>
      </c>
      <c r="AH31" s="30" t="str">
        <f t="shared" si="33"/>
        <v xml:space="preserve">"Custodian" : "FAO
", </v>
      </c>
      <c r="AI31" s="30" t="str">
        <f t="shared" si="34"/>
        <v xml:space="preserve">"Partners" : "", </v>
      </c>
      <c r="AJ31" s="30" t="str">
        <f t="shared" si="35"/>
        <v xml:space="preserve">"SenderName" : "", </v>
      </c>
      <c r="AK31" s="30" t="e">
        <f t="shared" si="36"/>
        <v>#N/A</v>
      </c>
      <c r="AL31" s="30" t="str">
        <f t="shared" si="37"/>
        <v xml:space="preserve">"StorylineDate" : "2021-03-03", </v>
      </c>
      <c r="AM31" s="30" t="str">
        <f t="shared" si="38"/>
        <v xml:space="preserve">"ChartDate" : "", </v>
      </c>
      <c r="AN31" s="30" t="str">
        <f t="shared" si="39"/>
        <v xml:space="preserve">"DataDate" : "2021-02-16", </v>
      </c>
      <c r="AO31" s="30" t="str">
        <f t="shared" si="40"/>
        <v xml:space="preserve">"MetadataDate" : "", </v>
      </c>
      <c r="AP31" s="30" t="str">
        <f t="shared" si="41"/>
        <v xml:space="preserve">"StorylineFile" : "0", </v>
      </c>
      <c r="AQ31" s="30" t="str">
        <f t="shared" si="42"/>
        <v xml:space="preserve">"ChartFile" : "", </v>
      </c>
      <c r="AR31" s="30" t="str">
        <f t="shared" si="43"/>
        <v xml:space="preserve">"DataFile" : "0", </v>
      </c>
      <c r="AS31" s="30" t="str">
        <f t="shared" si="44"/>
        <v xml:space="preserve">"Directory" : "Goal 2", </v>
      </c>
      <c r="AT31" s="30" t="str">
        <f t="shared" si="45"/>
        <v xml:space="preserve">"Subdirectory" : "2.c.1_FAO", </v>
      </c>
      <c r="AU31" s="30" t="s">
        <v>1857</v>
      </c>
      <c r="AV31" s="30" t="str">
        <f t="shared" si="46"/>
        <v xml:space="preserve">"Notes" : "" }, </v>
      </c>
    </row>
    <row r="32" spans="1:48" x14ac:dyDescent="0.45">
      <c r="A32" s="27" t="e">
        <f t="shared" si="27"/>
        <v>#N/A</v>
      </c>
      <c r="C32" s="23" t="b">
        <f t="shared" si="0"/>
        <v>0</v>
      </c>
      <c r="D32" s="31">
        <f>COUNTIF('Log table'!C:C,'for JSON'!F32)</f>
        <v>3</v>
      </c>
      <c r="F32" s="31" t="s">
        <v>362</v>
      </c>
      <c r="G32" s="31" t="str">
        <f>IF(VLOOKUP($F32, 'Indicator table'!$C:$H, 'for JSON'!G$1, FALSE)=0, "", VLOOKUP($F32, 'Indicator table'!$C:$H, 'for JSON'!G$1, FALSE))</f>
        <v>Goal 3</v>
      </c>
      <c r="H32" s="31" t="str">
        <f>IF(VLOOKUP($F32, 'Indicator table'!$C:$H, 'for JSON'!H$1, FALSE)=0, "", VLOOKUP($F32, 'Indicator table'!$C:$H, 'for JSON'!H$1, FALSE))</f>
        <v>Tier I</v>
      </c>
      <c r="I32" s="31" t="str">
        <f>IF(VLOOKUP($F32, 'Indicator table'!$C:$H, 'for JSON'!I$1, FALSE)=0, "", VLOOKUP($F32, 'Indicator table'!$C:$H, 'for JSON'!I$1, FALSE))</f>
        <v xml:space="preserve">WHO
</v>
      </c>
      <c r="J32" s="31" t="str">
        <f>IF(VLOOKUP($F32, 'Indicator table'!$C:$H, 'for JSON'!J$1, FALSE)=0, "", VLOOKUP($F32, 'Indicator table'!$C:$H, 'for JSON'!J$1, FALSE))</f>
        <v xml:space="preserve">UNICEF,
UNFPA, 
DESA Population Division, 
World Bank
</v>
      </c>
      <c r="K32" s="31" t="str">
        <f t="shared" si="1"/>
        <v>3.1.1_WHO_UNFPA</v>
      </c>
      <c r="L32" s="31" t="str">
        <f t="shared" si="2"/>
        <v/>
      </c>
      <c r="M32" s="31" t="str">
        <f t="shared" si="2"/>
        <v>cresswellj@who.int</v>
      </c>
      <c r="N32" s="31" t="str">
        <f t="shared" si="3"/>
        <v/>
      </c>
      <c r="O32" s="31" t="e">
        <f t="shared" si="2"/>
        <v>#N/A</v>
      </c>
      <c r="P32" s="31" t="e">
        <f t="shared" si="28"/>
        <v>#N/A</v>
      </c>
      <c r="Q32" s="31" t="e">
        <f t="shared" si="29"/>
        <v>#N/A</v>
      </c>
      <c r="R32" s="31" t="str">
        <f t="shared" si="4"/>
        <v/>
      </c>
      <c r="S32" s="31" t="str">
        <f t="shared" si="47"/>
        <v/>
      </c>
      <c r="T32" s="31" t="str">
        <f t="shared" si="47"/>
        <v>2021-02-26</v>
      </c>
      <c r="U32" s="31" t="str">
        <f t="shared" si="47"/>
        <v>2021-02-26</v>
      </c>
      <c r="V32" s="31" t="str">
        <f t="shared" si="47"/>
        <v/>
      </c>
      <c r="W32" s="31">
        <f t="shared" si="48"/>
        <v>0</v>
      </c>
      <c r="X32" s="31">
        <f t="shared" si="48"/>
        <v>0</v>
      </c>
      <c r="Y32" s="31">
        <f t="shared" si="48"/>
        <v>0</v>
      </c>
      <c r="Z32" s="31" t="str">
        <f t="shared" si="48"/>
        <v/>
      </c>
      <c r="AD32" s="23"/>
      <c r="AE32" s="30" t="str">
        <f t="shared" si="30"/>
        <v xml:space="preserve">{ "IndicatorID" : "3.1.1", </v>
      </c>
      <c r="AF32" s="30" t="str">
        <f t="shared" si="31"/>
        <v xml:space="preserve">"Change" : "", </v>
      </c>
      <c r="AG32" s="30" t="str">
        <f t="shared" si="32"/>
        <v xml:space="preserve">"Tier" : "Tier I", </v>
      </c>
      <c r="AH32" s="30" t="str">
        <f t="shared" si="33"/>
        <v xml:space="preserve">"Custodian" : "WHO
", </v>
      </c>
      <c r="AI32" s="30" t="str">
        <f t="shared" si="34"/>
        <v xml:space="preserve">"Partners" : "UNICEF,
UNFPA, 
DESA Population Division, 
World Bank
", </v>
      </c>
      <c r="AJ32" s="30" t="str">
        <f t="shared" si="35"/>
        <v xml:space="preserve">"SenderName" : "", </v>
      </c>
      <c r="AK32" s="30" t="e">
        <f t="shared" si="36"/>
        <v>#N/A</v>
      </c>
      <c r="AL32" s="30" t="str">
        <f t="shared" si="37"/>
        <v xml:space="preserve">"StorylineDate" : "2021-02-26", </v>
      </c>
      <c r="AM32" s="30" t="str">
        <f t="shared" si="38"/>
        <v xml:space="preserve">"ChartDate" : "", </v>
      </c>
      <c r="AN32" s="30" t="str">
        <f t="shared" si="39"/>
        <v xml:space="preserve">"DataDate" : "", </v>
      </c>
      <c r="AO32" s="30" t="str">
        <f t="shared" si="40"/>
        <v xml:space="preserve">"MetadataDate" : "", </v>
      </c>
      <c r="AP32" s="30" t="str">
        <f t="shared" si="41"/>
        <v xml:space="preserve">"StorylineFile" : "0", </v>
      </c>
      <c r="AQ32" s="30" t="str">
        <f t="shared" si="42"/>
        <v xml:space="preserve">"ChartFile" : "", </v>
      </c>
      <c r="AR32" s="30" t="str">
        <f t="shared" si="43"/>
        <v xml:space="preserve">"DataFile" : "0", </v>
      </c>
      <c r="AS32" s="30" t="str">
        <f t="shared" si="44"/>
        <v xml:space="preserve">"Directory" : "Goal 3", </v>
      </c>
      <c r="AT32" s="30" t="str">
        <f t="shared" si="45"/>
        <v xml:space="preserve">"Subdirectory" : "3.1.1_WHO_UNFPA", </v>
      </c>
      <c r="AU32" s="30" t="s">
        <v>1857</v>
      </c>
      <c r="AV32" s="30" t="str">
        <f t="shared" si="46"/>
        <v xml:space="preserve">"Notes" : "" }, </v>
      </c>
    </row>
    <row r="33" spans="1:48" x14ac:dyDescent="0.45">
      <c r="A33" s="27" t="e">
        <f t="shared" si="27"/>
        <v>#N/A</v>
      </c>
      <c r="C33" s="23" t="b">
        <f t="shared" si="0"/>
        <v>0</v>
      </c>
      <c r="D33" s="31">
        <f>COUNTIF('Log table'!C:C,'for JSON'!F33)</f>
        <v>3</v>
      </c>
      <c r="F33" s="31" t="s">
        <v>368</v>
      </c>
      <c r="G33" s="31" t="str">
        <f>IF(VLOOKUP($F33, 'Indicator table'!$C:$H, 'for JSON'!G$1, FALSE)=0, "", VLOOKUP($F33, 'Indicator table'!$C:$H, 'for JSON'!G$1, FALSE))</f>
        <v>Goal 3</v>
      </c>
      <c r="H33" s="31" t="str">
        <f>IF(VLOOKUP($F33, 'Indicator table'!$C:$H, 'for JSON'!H$1, FALSE)=0, "", VLOOKUP($F33, 'Indicator table'!$C:$H, 'for JSON'!H$1, FALSE))</f>
        <v>Tier I</v>
      </c>
      <c r="I33" s="31" t="str">
        <f>IF(VLOOKUP($F33, 'Indicator table'!$C:$H, 'for JSON'!I$1, FALSE)=0, "", VLOOKUP($F33, 'Indicator table'!$C:$H, 'for JSON'!I$1, FALSE))</f>
        <v xml:space="preserve">UNICEF, 
WHO
</v>
      </c>
      <c r="J33" s="31" t="str">
        <f>IF(VLOOKUP($F33, 'Indicator table'!$C:$H, 'for JSON'!J$1, FALSE)=0, "", VLOOKUP($F33, 'Indicator table'!$C:$H, 'for JSON'!J$1, FALSE))</f>
        <v xml:space="preserve">UNFPA
</v>
      </c>
      <c r="K33" s="31" t="str">
        <f t="shared" si="1"/>
        <v>3.1.2_UNICEF</v>
      </c>
      <c r="L33" s="31" t="str">
        <f t="shared" si="2"/>
        <v>lcarvajal@unicef.org</v>
      </c>
      <c r="M33" s="31" t="str">
        <f t="shared" si="2"/>
        <v>lcarvajal@unicef.org</v>
      </c>
      <c r="N33" s="31" t="str">
        <f t="shared" si="3"/>
        <v/>
      </c>
      <c r="O33" s="31" t="e">
        <f t="shared" si="2"/>
        <v>#N/A</v>
      </c>
      <c r="P33" s="31" t="e">
        <f t="shared" si="28"/>
        <v>#N/A</v>
      </c>
      <c r="Q33" s="31" t="e">
        <f t="shared" si="29"/>
        <v>#N/A</v>
      </c>
      <c r="R33" s="31" t="str">
        <f t="shared" si="4"/>
        <v/>
      </c>
      <c r="S33" s="31" t="str">
        <f t="shared" si="47"/>
        <v>2021-02-26</v>
      </c>
      <c r="T33" s="31" t="str">
        <f t="shared" si="47"/>
        <v>2021-03-01</v>
      </c>
      <c r="U33" s="31" t="str">
        <f t="shared" si="47"/>
        <v>2021-03-01</v>
      </c>
      <c r="V33" s="31" t="str">
        <f t="shared" si="47"/>
        <v/>
      </c>
      <c r="W33" s="31">
        <f t="shared" si="48"/>
        <v>0</v>
      </c>
      <c r="X33" s="31">
        <f t="shared" si="48"/>
        <v>0</v>
      </c>
      <c r="Y33" s="31">
        <f t="shared" si="48"/>
        <v>0</v>
      </c>
      <c r="Z33" s="31" t="str">
        <f t="shared" si="48"/>
        <v/>
      </c>
      <c r="AD33" s="23"/>
      <c r="AE33" s="30" t="str">
        <f t="shared" si="30"/>
        <v xml:space="preserve">{ "IndicatorID" : "3.1.2", </v>
      </c>
      <c r="AF33" s="30" t="str">
        <f t="shared" si="31"/>
        <v xml:space="preserve">"Change" : "", </v>
      </c>
      <c r="AG33" s="30" t="str">
        <f t="shared" si="32"/>
        <v xml:space="preserve">"Tier" : "Tier I", </v>
      </c>
      <c r="AH33" s="30" t="str">
        <f t="shared" si="33"/>
        <v xml:space="preserve">"Custodian" : "UNICEF, 
WHO
", </v>
      </c>
      <c r="AI33" s="30" t="str">
        <f t="shared" si="34"/>
        <v xml:space="preserve">"Partners" : "UNFPA
", </v>
      </c>
      <c r="AJ33" s="30" t="str">
        <f t="shared" si="35"/>
        <v xml:space="preserve">"SenderName" : "", </v>
      </c>
      <c r="AK33" s="30" t="e">
        <f t="shared" si="36"/>
        <v>#N/A</v>
      </c>
      <c r="AL33" s="30" t="str">
        <f t="shared" si="37"/>
        <v xml:space="preserve">"StorylineDate" : "2021-03-01", </v>
      </c>
      <c r="AM33" s="30" t="str">
        <f t="shared" si="38"/>
        <v xml:space="preserve">"ChartDate" : "", </v>
      </c>
      <c r="AN33" s="30" t="str">
        <f t="shared" si="39"/>
        <v xml:space="preserve">"DataDate" : "2021-02-26", </v>
      </c>
      <c r="AO33" s="30" t="str">
        <f t="shared" si="40"/>
        <v xml:space="preserve">"MetadataDate" : "", </v>
      </c>
      <c r="AP33" s="30" t="str">
        <f t="shared" si="41"/>
        <v xml:space="preserve">"StorylineFile" : "0", </v>
      </c>
      <c r="AQ33" s="30" t="str">
        <f t="shared" si="42"/>
        <v xml:space="preserve">"ChartFile" : "", </v>
      </c>
      <c r="AR33" s="30" t="str">
        <f t="shared" si="43"/>
        <v xml:space="preserve">"DataFile" : "0", </v>
      </c>
      <c r="AS33" s="30" t="str">
        <f t="shared" si="44"/>
        <v xml:space="preserve">"Directory" : "Goal 3", </v>
      </c>
      <c r="AT33" s="30" t="str">
        <f t="shared" si="45"/>
        <v xml:space="preserve">"Subdirectory" : "3.1.2_UNICEF", </v>
      </c>
      <c r="AU33" s="30" t="s">
        <v>1857</v>
      </c>
      <c r="AV33" s="30" t="str">
        <f t="shared" si="46"/>
        <v xml:space="preserve">"Notes" : "" }, </v>
      </c>
    </row>
    <row r="34" spans="1:48" x14ac:dyDescent="0.45">
      <c r="A34" s="27" t="e">
        <f t="shared" si="27"/>
        <v>#N/A</v>
      </c>
      <c r="C34" s="23" t="b">
        <f>F34=F35</f>
        <v>0</v>
      </c>
      <c r="D34" s="31">
        <f>COUNTIF('Log table'!C:C,'for JSON'!F34)</f>
        <v>3</v>
      </c>
      <c r="F34" s="31" t="s">
        <v>372</v>
      </c>
      <c r="G34" s="31" t="str">
        <f>IF(VLOOKUP($F34, 'Indicator table'!$C:$H, 'for JSON'!G$1, FALSE)=0, "", VLOOKUP($F34, 'Indicator table'!$C:$H, 'for JSON'!G$1, FALSE))</f>
        <v>Goal 3</v>
      </c>
      <c r="H34" s="31" t="str">
        <f>IF(VLOOKUP($F34, 'Indicator table'!$C:$H, 'for JSON'!H$1, FALSE)=0, "", VLOOKUP($F34, 'Indicator table'!$C:$H, 'for JSON'!H$1, FALSE))</f>
        <v>Tier I</v>
      </c>
      <c r="I34" s="31" t="str">
        <f>IF(VLOOKUP($F34, 'Indicator table'!$C:$H, 'for JSON'!I$1, FALSE)=0, "", VLOOKUP($F34, 'Indicator table'!$C:$H, 'for JSON'!I$1, FALSE))</f>
        <v xml:space="preserve">UNICEF
</v>
      </c>
      <c r="J34" s="31" t="str">
        <f>IF(VLOOKUP($F34, 'Indicator table'!$C:$H, 'for JSON'!J$1, FALSE)=0, "", VLOOKUP($F34, 'Indicator table'!$C:$H, 'for JSON'!J$1, FALSE))</f>
        <v xml:space="preserve">DESA Population Division, 
World Bank,
WHO
</v>
      </c>
      <c r="K34" s="31" t="str">
        <f t="shared" si="1"/>
        <v>3.2.1_UNICEF</v>
      </c>
      <c r="L34" s="31" t="str">
        <f t="shared" si="2"/>
        <v/>
      </c>
      <c r="M34" s="31" t="str">
        <f t="shared" si="2"/>
        <v>dsharrow@unicef.org</v>
      </c>
      <c r="N34" s="31" t="str">
        <f t="shared" si="3"/>
        <v/>
      </c>
      <c r="O34" s="31" t="e">
        <f t="shared" si="2"/>
        <v>#N/A</v>
      </c>
      <c r="P34" s="31" t="e">
        <f t="shared" si="28"/>
        <v>#N/A</v>
      </c>
      <c r="Q34" s="31" t="e">
        <f t="shared" si="29"/>
        <v>#N/A</v>
      </c>
      <c r="R34" s="31" t="str">
        <f t="shared" si="4"/>
        <v/>
      </c>
      <c r="S34" s="31" t="str">
        <f t="shared" si="47"/>
        <v/>
      </c>
      <c r="T34" s="31" t="str">
        <f t="shared" si="47"/>
        <v>2021-03-01</v>
      </c>
      <c r="U34" s="31" t="str">
        <f t="shared" si="47"/>
        <v>2021-03-01</v>
      </c>
      <c r="V34" s="31" t="str">
        <f t="shared" si="47"/>
        <v/>
      </c>
      <c r="W34" s="31">
        <f t="shared" si="48"/>
        <v>0</v>
      </c>
      <c r="X34" s="31">
        <f t="shared" si="48"/>
        <v>44301</v>
      </c>
      <c r="Y34" s="31">
        <f t="shared" si="48"/>
        <v>0</v>
      </c>
      <c r="Z34" s="31" t="str">
        <f t="shared" si="48"/>
        <v/>
      </c>
      <c r="AD34" s="23"/>
      <c r="AE34" s="30" t="str">
        <f t="shared" si="30"/>
        <v xml:space="preserve">{ "IndicatorID" : "3.2.1", </v>
      </c>
      <c r="AF34" s="30" t="str">
        <f t="shared" si="31"/>
        <v xml:space="preserve">"Change" : "", </v>
      </c>
      <c r="AG34" s="30" t="str">
        <f t="shared" si="32"/>
        <v xml:space="preserve">"Tier" : "Tier I", </v>
      </c>
      <c r="AH34" s="30" t="str">
        <f t="shared" si="33"/>
        <v xml:space="preserve">"Custodian" : "UNICEF
", </v>
      </c>
      <c r="AI34" s="30" t="str">
        <f t="shared" si="34"/>
        <v xml:space="preserve">"Partners" : "DESA Population Division, 
World Bank,
WHO
", </v>
      </c>
      <c r="AJ34" s="30" t="str">
        <f t="shared" si="35"/>
        <v xml:space="preserve">"SenderName" : "", </v>
      </c>
      <c r="AK34" s="30" t="e">
        <f t="shared" si="36"/>
        <v>#N/A</v>
      </c>
      <c r="AL34" s="30" t="str">
        <f t="shared" si="37"/>
        <v xml:space="preserve">"StorylineDate" : "2021-03-01", </v>
      </c>
      <c r="AM34" s="30" t="str">
        <f t="shared" si="38"/>
        <v xml:space="preserve">"ChartDate" : "", </v>
      </c>
      <c r="AN34" s="30" t="str">
        <f t="shared" si="39"/>
        <v xml:space="preserve">"DataDate" : "", </v>
      </c>
      <c r="AO34" s="30" t="str">
        <f t="shared" si="40"/>
        <v xml:space="preserve">"MetadataDate" : "", </v>
      </c>
      <c r="AP34" s="30" t="str">
        <f t="shared" si="41"/>
        <v xml:space="preserve">"StorylineFile" : "44301", </v>
      </c>
      <c r="AQ34" s="30" t="str">
        <f t="shared" si="42"/>
        <v xml:space="preserve">"ChartFile" : "", </v>
      </c>
      <c r="AR34" s="30" t="str">
        <f t="shared" si="43"/>
        <v xml:space="preserve">"DataFile" : "0", </v>
      </c>
      <c r="AS34" s="30" t="str">
        <f t="shared" si="44"/>
        <v xml:space="preserve">"Directory" : "Goal 3", </v>
      </c>
      <c r="AT34" s="30" t="str">
        <f t="shared" si="45"/>
        <v xml:space="preserve">"Subdirectory" : "3.2.1_UNICEF", </v>
      </c>
      <c r="AU34" s="30" t="s">
        <v>1857</v>
      </c>
      <c r="AV34" s="30" t="str">
        <f t="shared" si="46"/>
        <v xml:space="preserve">"Notes" : "" }, </v>
      </c>
    </row>
    <row r="35" spans="1:48" x14ac:dyDescent="0.45">
      <c r="A35" s="27" t="e">
        <f t="shared" si="27"/>
        <v>#N/A</v>
      </c>
      <c r="C35" s="23" t="b">
        <f>F35=F36</f>
        <v>0</v>
      </c>
      <c r="D35" s="31">
        <f>COUNTIF('Log table'!C:C,'for JSON'!F35)</f>
        <v>3</v>
      </c>
      <c r="F35" s="31" t="s">
        <v>377</v>
      </c>
      <c r="G35" s="31" t="str">
        <f>IF(VLOOKUP($F35, 'Indicator table'!$C:$H, 'for JSON'!G$1, FALSE)=0, "", VLOOKUP($F35, 'Indicator table'!$C:$H, 'for JSON'!G$1, FALSE))</f>
        <v>Goal 3</v>
      </c>
      <c r="H35" s="31" t="str">
        <f>IF(VLOOKUP($F35, 'Indicator table'!$C:$H, 'for JSON'!H$1, FALSE)=0, "", VLOOKUP($F35, 'Indicator table'!$C:$H, 'for JSON'!H$1, FALSE))</f>
        <v>Tier I</v>
      </c>
      <c r="I35" s="31" t="str">
        <f>IF(VLOOKUP($F35, 'Indicator table'!$C:$H, 'for JSON'!I$1, FALSE)=0, "", VLOOKUP($F35, 'Indicator table'!$C:$H, 'for JSON'!I$1, FALSE))</f>
        <v xml:space="preserve">UNICEF
</v>
      </c>
      <c r="J35" s="31" t="str">
        <f>IF(VLOOKUP($F35, 'Indicator table'!$C:$H, 'for JSON'!J$1, FALSE)=0, "", VLOOKUP($F35, 'Indicator table'!$C:$H, 'for JSON'!J$1, FALSE))</f>
        <v xml:space="preserve">DESA Population Division, 
World Bank,
WHO
</v>
      </c>
      <c r="K35" s="31" t="str">
        <f t="shared" si="1"/>
        <v>3.2.2_UNICEF</v>
      </c>
      <c r="L35" s="31" t="str">
        <f t="shared" si="2"/>
        <v/>
      </c>
      <c r="M35" s="31" t="str">
        <f t="shared" si="2"/>
        <v>dsharrow@unicef.org</v>
      </c>
      <c r="N35" s="31" t="str">
        <f t="shared" si="3"/>
        <v/>
      </c>
      <c r="O35" s="31" t="e">
        <f t="shared" si="2"/>
        <v>#N/A</v>
      </c>
      <c r="P35" s="31" t="e">
        <f t="shared" si="28"/>
        <v>#N/A</v>
      </c>
      <c r="Q35" s="31" t="e">
        <f t="shared" si="29"/>
        <v>#N/A</v>
      </c>
      <c r="R35" s="31" t="str">
        <f t="shared" si="4"/>
        <v/>
      </c>
      <c r="S35" s="31" t="str">
        <f t="shared" si="47"/>
        <v/>
      </c>
      <c r="T35" s="31" t="str">
        <f t="shared" si="47"/>
        <v>2021-03-01</v>
      </c>
      <c r="U35" s="31" t="str">
        <f t="shared" si="47"/>
        <v>2021-03-01</v>
      </c>
      <c r="V35" s="31" t="str">
        <f t="shared" si="47"/>
        <v/>
      </c>
      <c r="W35" s="31">
        <f t="shared" si="48"/>
        <v>0</v>
      </c>
      <c r="X35" s="31">
        <f t="shared" si="48"/>
        <v>0</v>
      </c>
      <c r="Y35" s="31">
        <f t="shared" si="48"/>
        <v>0</v>
      </c>
      <c r="Z35" s="31" t="str">
        <f t="shared" si="48"/>
        <v/>
      </c>
      <c r="AD35" s="23"/>
      <c r="AE35" s="30" t="str">
        <f t="shared" si="30"/>
        <v xml:space="preserve">{ "IndicatorID" : "3.2.2", </v>
      </c>
      <c r="AF35" s="30" t="str">
        <f t="shared" si="31"/>
        <v xml:space="preserve">"Change" : "", </v>
      </c>
      <c r="AG35" s="30" t="str">
        <f t="shared" si="32"/>
        <v xml:space="preserve">"Tier" : "Tier I", </v>
      </c>
      <c r="AH35" s="30" t="str">
        <f t="shared" si="33"/>
        <v xml:space="preserve">"Custodian" : "UNICEF
", </v>
      </c>
      <c r="AI35" s="30" t="str">
        <f t="shared" si="34"/>
        <v xml:space="preserve">"Partners" : "DESA Population Division, 
World Bank,
WHO
", </v>
      </c>
      <c r="AJ35" s="30" t="str">
        <f t="shared" si="35"/>
        <v xml:space="preserve">"SenderName" : "", </v>
      </c>
      <c r="AK35" s="30" t="e">
        <f t="shared" si="36"/>
        <v>#N/A</v>
      </c>
      <c r="AL35" s="30" t="str">
        <f t="shared" si="37"/>
        <v xml:space="preserve">"StorylineDate" : "2021-03-01", </v>
      </c>
      <c r="AM35" s="30" t="str">
        <f t="shared" si="38"/>
        <v xml:space="preserve">"ChartDate" : "", </v>
      </c>
      <c r="AN35" s="30" t="str">
        <f t="shared" si="39"/>
        <v xml:space="preserve">"DataDate" : "", </v>
      </c>
      <c r="AO35" s="30" t="str">
        <f t="shared" si="40"/>
        <v xml:space="preserve">"MetadataDate" : "", </v>
      </c>
      <c r="AP35" s="30" t="str">
        <f t="shared" si="41"/>
        <v xml:space="preserve">"StorylineFile" : "0", </v>
      </c>
      <c r="AQ35" s="30" t="str">
        <f t="shared" si="42"/>
        <v xml:space="preserve">"ChartFile" : "", </v>
      </c>
      <c r="AR35" s="30" t="str">
        <f t="shared" si="43"/>
        <v xml:space="preserve">"DataFile" : "0", </v>
      </c>
      <c r="AS35" s="30" t="str">
        <f t="shared" si="44"/>
        <v xml:space="preserve">"Directory" : "Goal 3", </v>
      </c>
      <c r="AT35" s="30" t="str">
        <f t="shared" si="45"/>
        <v xml:space="preserve">"Subdirectory" : "3.2.2_UNICEF", </v>
      </c>
      <c r="AU35" s="30" t="s">
        <v>1857</v>
      </c>
      <c r="AV35" s="30" t="str">
        <f t="shared" si="46"/>
        <v xml:space="preserve">"Notes" : "" }, </v>
      </c>
    </row>
    <row r="36" spans="1:48" x14ac:dyDescent="0.45">
      <c r="A36" s="27" t="e">
        <f t="shared" si="27"/>
        <v>#N/A</v>
      </c>
      <c r="C36" s="23" t="b">
        <f t="shared" si="0"/>
        <v>0</v>
      </c>
      <c r="D36" s="31">
        <f>COUNTIF('Log table'!C:C,'for JSON'!F36)</f>
        <v>3</v>
      </c>
      <c r="F36" s="31" t="s">
        <v>379</v>
      </c>
      <c r="G36" s="31" t="str">
        <f>IF(VLOOKUP($F36, 'Indicator table'!$C:$H, 'for JSON'!G$1, FALSE)=0, "", VLOOKUP($F36, 'Indicator table'!$C:$H, 'for JSON'!G$1, FALSE))</f>
        <v>Goal 3</v>
      </c>
      <c r="H36" s="31" t="str">
        <f>IF(VLOOKUP($F36, 'Indicator table'!$C:$H, 'for JSON'!H$1, FALSE)=0, "", VLOOKUP($F36, 'Indicator table'!$C:$H, 'for JSON'!H$1, FALSE))</f>
        <v>Tier I</v>
      </c>
      <c r="I36" s="31" t="str">
        <f>IF(VLOOKUP($F36, 'Indicator table'!$C:$H, 'for JSON'!I$1, FALSE)=0, "", VLOOKUP($F36, 'Indicator table'!$C:$H, 'for JSON'!I$1, FALSE))</f>
        <v xml:space="preserve">UNAIDS
</v>
      </c>
      <c r="J36" s="31" t="str">
        <f>IF(VLOOKUP($F36, 'Indicator table'!$C:$H, 'for JSON'!J$1, FALSE)=0, "", VLOOKUP($F36, 'Indicator table'!$C:$H, 'for JSON'!J$1, FALSE))</f>
        <v xml:space="preserve">WHO, 
UNFPA
</v>
      </c>
      <c r="K36" s="31" t="str">
        <f t="shared" si="1"/>
        <v>3.3.1_UNAIDS</v>
      </c>
      <c r="L36" s="31" t="str">
        <f t="shared" si="2"/>
        <v>DaherJ@unaids.org</v>
      </c>
      <c r="M36" s="31" t="str">
        <f t="shared" si="2"/>
        <v>DaherJ@unaids.org</v>
      </c>
      <c r="N36" s="31" t="str">
        <f t="shared" si="3"/>
        <v/>
      </c>
      <c r="O36" s="31" t="e">
        <f t="shared" si="2"/>
        <v>#N/A</v>
      </c>
      <c r="P36" s="31" t="e">
        <f t="shared" si="28"/>
        <v>#N/A</v>
      </c>
      <c r="Q36" s="31" t="e">
        <f t="shared" si="29"/>
        <v>#N/A</v>
      </c>
      <c r="R36" s="31" t="str">
        <f t="shared" si="4"/>
        <v/>
      </c>
      <c r="S36" s="31" t="str">
        <f t="shared" si="47"/>
        <v>2021-02-15</v>
      </c>
      <c r="T36" s="31" t="str">
        <f t="shared" si="47"/>
        <v>2021-03-08</v>
      </c>
      <c r="U36" s="31" t="str">
        <f t="shared" si="47"/>
        <v>2021-03-08</v>
      </c>
      <c r="V36" s="31" t="str">
        <f t="shared" si="47"/>
        <v/>
      </c>
      <c r="W36" s="31">
        <f t="shared" si="48"/>
        <v>0</v>
      </c>
      <c r="X36" s="31">
        <f t="shared" si="48"/>
        <v>0</v>
      </c>
      <c r="Y36" s="31">
        <f t="shared" si="48"/>
        <v>0</v>
      </c>
      <c r="Z36" s="31" t="str">
        <f t="shared" si="48"/>
        <v/>
      </c>
      <c r="AD36" s="23"/>
      <c r="AE36" s="30" t="str">
        <f t="shared" si="30"/>
        <v xml:space="preserve">{ "IndicatorID" : "3.3.1", </v>
      </c>
      <c r="AF36" s="30" t="str">
        <f t="shared" si="31"/>
        <v xml:space="preserve">"Change" : "", </v>
      </c>
      <c r="AG36" s="30" t="str">
        <f t="shared" si="32"/>
        <v xml:space="preserve">"Tier" : "Tier I", </v>
      </c>
      <c r="AH36" s="30" t="str">
        <f t="shared" si="33"/>
        <v xml:space="preserve">"Custodian" : "UNAIDS
", </v>
      </c>
      <c r="AI36" s="30" t="str">
        <f t="shared" si="34"/>
        <v xml:space="preserve">"Partners" : "WHO, 
UNFPA
", </v>
      </c>
      <c r="AJ36" s="30" t="str">
        <f t="shared" si="35"/>
        <v xml:space="preserve">"SenderName" : "", </v>
      </c>
      <c r="AK36" s="30" t="e">
        <f t="shared" si="36"/>
        <v>#N/A</v>
      </c>
      <c r="AL36" s="30" t="str">
        <f t="shared" si="37"/>
        <v xml:space="preserve">"StorylineDate" : "2021-03-08", </v>
      </c>
      <c r="AM36" s="30" t="str">
        <f t="shared" si="38"/>
        <v xml:space="preserve">"ChartDate" : "", </v>
      </c>
      <c r="AN36" s="30" t="str">
        <f t="shared" si="39"/>
        <v xml:space="preserve">"DataDate" : "2021-02-15", </v>
      </c>
      <c r="AO36" s="30" t="str">
        <f t="shared" si="40"/>
        <v xml:space="preserve">"MetadataDate" : "", </v>
      </c>
      <c r="AP36" s="30" t="str">
        <f t="shared" si="41"/>
        <v xml:space="preserve">"StorylineFile" : "0", </v>
      </c>
      <c r="AQ36" s="30" t="str">
        <f t="shared" si="42"/>
        <v xml:space="preserve">"ChartFile" : "", </v>
      </c>
      <c r="AR36" s="30" t="str">
        <f t="shared" si="43"/>
        <v xml:space="preserve">"DataFile" : "0", </v>
      </c>
      <c r="AS36" s="30" t="str">
        <f t="shared" si="44"/>
        <v xml:space="preserve">"Directory" : "Goal 3", </v>
      </c>
      <c r="AT36" s="30" t="str">
        <f t="shared" si="45"/>
        <v xml:space="preserve">"Subdirectory" : "3.3.1_UNAIDS", </v>
      </c>
      <c r="AU36" s="30" t="s">
        <v>1857</v>
      </c>
      <c r="AV36" s="30" t="str">
        <f t="shared" si="46"/>
        <v xml:space="preserve">"Notes" : "" }, </v>
      </c>
    </row>
    <row r="37" spans="1:48" x14ac:dyDescent="0.45">
      <c r="A37" s="27" t="e">
        <f t="shared" si="27"/>
        <v>#N/A</v>
      </c>
      <c r="C37" s="23" t="b">
        <f t="shared" si="0"/>
        <v>0</v>
      </c>
      <c r="D37" s="31">
        <f>COUNTIF('Log table'!C:C,'for JSON'!F37)</f>
        <v>3</v>
      </c>
      <c r="F37" s="31" t="s">
        <v>383</v>
      </c>
      <c r="G37" s="31" t="str">
        <f>IF(VLOOKUP($F37, 'Indicator table'!$C:$H, 'for JSON'!G$1, FALSE)=0, "", VLOOKUP($F37, 'Indicator table'!$C:$H, 'for JSON'!G$1, FALSE))</f>
        <v>Goal 3</v>
      </c>
      <c r="H37" s="31" t="str">
        <f>IF(VLOOKUP($F37, 'Indicator table'!$C:$H, 'for JSON'!H$1, FALSE)=0, "", VLOOKUP($F37, 'Indicator table'!$C:$H, 'for JSON'!H$1, FALSE))</f>
        <v>Tier I</v>
      </c>
      <c r="I37" s="31" t="str">
        <f>IF(VLOOKUP($F37, 'Indicator table'!$C:$H, 'for JSON'!I$1, FALSE)=0, "", VLOOKUP($F37, 'Indicator table'!$C:$H, 'for JSON'!I$1, FALSE))</f>
        <v xml:space="preserve">WHO
</v>
      </c>
      <c r="J37" s="31" t="str">
        <f>IF(VLOOKUP($F37, 'Indicator table'!$C:$H, 'for JSON'!J$1, FALSE)=0, "", VLOOKUP($F37, 'Indicator table'!$C:$H, 'for JSON'!J$1, FALSE))</f>
        <v/>
      </c>
      <c r="K37" s="31" t="str">
        <f t="shared" si="1"/>
        <v>3.3.2_WHO</v>
      </c>
      <c r="L37" s="31" t="str">
        <f t="shared" si="2"/>
        <v>timimih@who.int</v>
      </c>
      <c r="M37" s="31" t="str">
        <f t="shared" si="2"/>
        <v>GlaziouP@who.int</v>
      </c>
      <c r="N37" s="31" t="str">
        <f t="shared" si="3"/>
        <v/>
      </c>
      <c r="O37" s="31" t="e">
        <f t="shared" si="2"/>
        <v>#N/A</v>
      </c>
      <c r="P37" s="31" t="e">
        <f t="shared" si="28"/>
        <v>#N/A</v>
      </c>
      <c r="Q37" s="31" t="e">
        <f t="shared" si="29"/>
        <v>#N/A</v>
      </c>
      <c r="R37" s="31" t="str">
        <f t="shared" si="4"/>
        <v/>
      </c>
      <c r="S37" s="31" t="str">
        <f t="shared" si="47"/>
        <v>2021-01-04</v>
      </c>
      <c r="T37" s="31" t="str">
        <f t="shared" si="47"/>
        <v>2021-02-26</v>
      </c>
      <c r="U37" s="31" t="str">
        <f t="shared" si="47"/>
        <v>2021-03-05</v>
      </c>
      <c r="V37" s="31" t="str">
        <f t="shared" si="47"/>
        <v/>
      </c>
      <c r="W37" s="31">
        <f t="shared" si="48"/>
        <v>0</v>
      </c>
      <c r="X37" s="31">
        <f t="shared" si="48"/>
        <v>0</v>
      </c>
      <c r="Y37" s="31">
        <f t="shared" si="48"/>
        <v>0</v>
      </c>
      <c r="Z37" s="31" t="str">
        <f t="shared" si="48"/>
        <v/>
      </c>
      <c r="AD37" s="23"/>
      <c r="AE37" s="30" t="str">
        <f t="shared" si="30"/>
        <v xml:space="preserve">{ "IndicatorID" : "3.3.2", </v>
      </c>
      <c r="AF37" s="30" t="str">
        <f t="shared" si="31"/>
        <v xml:space="preserve">"Change" : "", </v>
      </c>
      <c r="AG37" s="30" t="str">
        <f t="shared" si="32"/>
        <v xml:space="preserve">"Tier" : "Tier I", </v>
      </c>
      <c r="AH37" s="30" t="str">
        <f t="shared" si="33"/>
        <v xml:space="preserve">"Custodian" : "WHO
", </v>
      </c>
      <c r="AI37" s="30" t="str">
        <f t="shared" si="34"/>
        <v xml:space="preserve">"Partners" : "", </v>
      </c>
      <c r="AJ37" s="30" t="str">
        <f t="shared" si="35"/>
        <v xml:space="preserve">"SenderName" : "", </v>
      </c>
      <c r="AK37" s="30" t="e">
        <f t="shared" si="36"/>
        <v>#N/A</v>
      </c>
      <c r="AL37" s="30" t="str">
        <f t="shared" si="37"/>
        <v xml:space="preserve">"StorylineDate" : "2021-02-26", </v>
      </c>
      <c r="AM37" s="30" t="str">
        <f t="shared" si="38"/>
        <v xml:space="preserve">"ChartDate" : "", </v>
      </c>
      <c r="AN37" s="30" t="str">
        <f t="shared" si="39"/>
        <v xml:space="preserve">"DataDate" : "2021-01-04", </v>
      </c>
      <c r="AO37" s="30" t="str">
        <f t="shared" si="40"/>
        <v xml:space="preserve">"MetadataDate" : "", </v>
      </c>
      <c r="AP37" s="30" t="str">
        <f t="shared" si="41"/>
        <v xml:space="preserve">"StorylineFile" : "0", </v>
      </c>
      <c r="AQ37" s="30" t="str">
        <f t="shared" si="42"/>
        <v xml:space="preserve">"ChartFile" : "", </v>
      </c>
      <c r="AR37" s="30" t="str">
        <f t="shared" si="43"/>
        <v xml:space="preserve">"DataFile" : "0", </v>
      </c>
      <c r="AS37" s="30" t="str">
        <f t="shared" si="44"/>
        <v xml:space="preserve">"Directory" : "Goal 3", </v>
      </c>
      <c r="AT37" s="30" t="str">
        <f t="shared" si="45"/>
        <v xml:space="preserve">"Subdirectory" : "3.3.2_WHO", </v>
      </c>
      <c r="AU37" s="30" t="s">
        <v>1857</v>
      </c>
      <c r="AV37" s="30" t="str">
        <f t="shared" si="46"/>
        <v xml:space="preserve">"Notes" : "" }, </v>
      </c>
    </row>
    <row r="38" spans="1:48" x14ac:dyDescent="0.45">
      <c r="A38" s="27" t="e">
        <f t="shared" si="27"/>
        <v>#N/A</v>
      </c>
      <c r="C38" s="23" t="b">
        <f t="shared" si="0"/>
        <v>0</v>
      </c>
      <c r="D38" s="31">
        <f>COUNTIF('Log table'!C:C,'for JSON'!F38)</f>
        <v>3</v>
      </c>
      <c r="F38" s="31" t="s">
        <v>385</v>
      </c>
      <c r="G38" s="31" t="str">
        <f>IF(VLOOKUP($F38, 'Indicator table'!$C:$H, 'for JSON'!G$1, FALSE)=0, "", VLOOKUP($F38, 'Indicator table'!$C:$H, 'for JSON'!G$1, FALSE))</f>
        <v>Goal 3</v>
      </c>
      <c r="H38" s="31" t="str">
        <f>IF(VLOOKUP($F38, 'Indicator table'!$C:$H, 'for JSON'!H$1, FALSE)=0, "", VLOOKUP($F38, 'Indicator table'!$C:$H, 'for JSON'!H$1, FALSE))</f>
        <v>Tier I</v>
      </c>
      <c r="I38" s="31" t="str">
        <f>IF(VLOOKUP($F38, 'Indicator table'!$C:$H, 'for JSON'!I$1, FALSE)=0, "", VLOOKUP($F38, 'Indicator table'!$C:$H, 'for JSON'!I$1, FALSE))</f>
        <v xml:space="preserve">WHO
</v>
      </c>
      <c r="J38" s="31" t="str">
        <f>IF(VLOOKUP($F38, 'Indicator table'!$C:$H, 'for JSON'!J$1, FALSE)=0, "", VLOOKUP($F38, 'Indicator table'!$C:$H, 'for JSON'!J$1, FALSE))</f>
        <v/>
      </c>
      <c r="K38" s="31" t="str">
        <f t="shared" si="1"/>
        <v>3.3.3_WHO</v>
      </c>
      <c r="L38" s="31" t="str">
        <f t="shared" si="2"/>
        <v>apontej@who.int</v>
      </c>
      <c r="M38" s="31" t="str">
        <f t="shared" si="2"/>
        <v>apontej@who.int</v>
      </c>
      <c r="N38" s="31" t="str">
        <f t="shared" si="3"/>
        <v/>
      </c>
      <c r="O38" s="31" t="e">
        <f t="shared" si="2"/>
        <v>#N/A</v>
      </c>
      <c r="P38" s="31" t="e">
        <f t="shared" si="28"/>
        <v>#N/A</v>
      </c>
      <c r="Q38" s="31" t="e">
        <f t="shared" si="29"/>
        <v>#N/A</v>
      </c>
      <c r="R38" s="31" t="str">
        <f t="shared" si="4"/>
        <v/>
      </c>
      <c r="S38" s="31" t="str">
        <f t="shared" si="47"/>
        <v>2021-02-15</v>
      </c>
      <c r="T38" s="31" t="str">
        <f t="shared" si="47"/>
        <v>2021-03-02</v>
      </c>
      <c r="U38" s="31" t="str">
        <f t="shared" si="47"/>
        <v>2021-03-02</v>
      </c>
      <c r="V38" s="31" t="str">
        <f t="shared" si="47"/>
        <v/>
      </c>
      <c r="W38" s="31">
        <f t="shared" si="48"/>
        <v>0</v>
      </c>
      <c r="X38" s="31">
        <f t="shared" si="48"/>
        <v>0</v>
      </c>
      <c r="Y38" s="31">
        <f t="shared" si="48"/>
        <v>0</v>
      </c>
      <c r="Z38" s="31" t="str">
        <f t="shared" si="48"/>
        <v/>
      </c>
      <c r="AD38" s="23"/>
      <c r="AE38" s="30" t="str">
        <f t="shared" si="30"/>
        <v xml:space="preserve">{ "IndicatorID" : "3.3.3", </v>
      </c>
      <c r="AF38" s="30" t="str">
        <f t="shared" si="31"/>
        <v xml:space="preserve">"Change" : "", </v>
      </c>
      <c r="AG38" s="30" t="str">
        <f t="shared" si="32"/>
        <v xml:space="preserve">"Tier" : "Tier I", </v>
      </c>
      <c r="AH38" s="30" t="str">
        <f t="shared" si="33"/>
        <v xml:space="preserve">"Custodian" : "WHO
", </v>
      </c>
      <c r="AI38" s="30" t="str">
        <f t="shared" si="34"/>
        <v xml:space="preserve">"Partners" : "", </v>
      </c>
      <c r="AJ38" s="30" t="str">
        <f t="shared" si="35"/>
        <v xml:space="preserve">"SenderName" : "", </v>
      </c>
      <c r="AK38" s="30" t="e">
        <f t="shared" si="36"/>
        <v>#N/A</v>
      </c>
      <c r="AL38" s="30" t="str">
        <f t="shared" si="37"/>
        <v xml:space="preserve">"StorylineDate" : "2021-03-02", </v>
      </c>
      <c r="AM38" s="30" t="str">
        <f t="shared" si="38"/>
        <v xml:space="preserve">"ChartDate" : "", </v>
      </c>
      <c r="AN38" s="30" t="str">
        <f t="shared" si="39"/>
        <v xml:space="preserve">"DataDate" : "2021-02-15", </v>
      </c>
      <c r="AO38" s="30" t="str">
        <f t="shared" si="40"/>
        <v xml:space="preserve">"MetadataDate" : "", </v>
      </c>
      <c r="AP38" s="30" t="str">
        <f t="shared" si="41"/>
        <v xml:space="preserve">"StorylineFile" : "0", </v>
      </c>
      <c r="AQ38" s="30" t="str">
        <f t="shared" si="42"/>
        <v xml:space="preserve">"ChartFile" : "", </v>
      </c>
      <c r="AR38" s="30" t="str">
        <f t="shared" si="43"/>
        <v xml:space="preserve">"DataFile" : "0", </v>
      </c>
      <c r="AS38" s="30" t="str">
        <f t="shared" si="44"/>
        <v xml:space="preserve">"Directory" : "Goal 3", </v>
      </c>
      <c r="AT38" s="30" t="str">
        <f t="shared" si="45"/>
        <v xml:space="preserve">"Subdirectory" : "3.3.3_WHO", </v>
      </c>
      <c r="AU38" s="30" t="s">
        <v>1857</v>
      </c>
      <c r="AV38" s="30" t="str">
        <f t="shared" si="46"/>
        <v xml:space="preserve">"Notes" : "" }, </v>
      </c>
    </row>
    <row r="39" spans="1:48" x14ac:dyDescent="0.45">
      <c r="A39" s="27" t="e">
        <f t="shared" si="27"/>
        <v>#N/A</v>
      </c>
      <c r="C39" s="23" t="b">
        <f t="shared" si="0"/>
        <v>0</v>
      </c>
      <c r="D39" s="31">
        <f>COUNTIF('Log table'!C:C,'for JSON'!F39)</f>
        <v>3</v>
      </c>
      <c r="F39" s="31" t="s">
        <v>673</v>
      </c>
      <c r="G39" s="31" t="str">
        <f>IF(VLOOKUP($F39, 'Indicator table'!$C:$H, 'for JSON'!G$1, FALSE)=0, "", VLOOKUP($F39, 'Indicator table'!$C:$H, 'for JSON'!G$1, FALSE))</f>
        <v>Goal 3</v>
      </c>
      <c r="H39" s="31" t="str">
        <f>IF(VLOOKUP($F39, 'Indicator table'!$C:$H, 'for JSON'!H$1, FALSE)=0, "", VLOOKUP($F39, 'Indicator table'!$C:$H, 'for JSON'!H$1, FALSE))</f>
        <v>Tier I</v>
      </c>
      <c r="I39" s="31" t="str">
        <f>IF(VLOOKUP($F39, 'Indicator table'!$C:$H, 'for JSON'!I$1, FALSE)=0, "", VLOOKUP($F39, 'Indicator table'!$C:$H, 'for JSON'!I$1, FALSE))</f>
        <v xml:space="preserve">WHO
</v>
      </c>
      <c r="J39" s="31" t="str">
        <f>IF(VLOOKUP($F39, 'Indicator table'!$C:$H, 'for JSON'!J$1, FALSE)=0, "", VLOOKUP($F39, 'Indicator table'!$C:$H, 'for JSON'!J$1, FALSE))</f>
        <v/>
      </c>
      <c r="K39" s="31" t="str">
        <f t="shared" si="1"/>
        <v/>
      </c>
      <c r="L39" s="31" t="str">
        <f t="shared" si="2"/>
        <v>lauriex@who.int</v>
      </c>
      <c r="M39" s="31" t="str">
        <f t="shared" si="2"/>
        <v/>
      </c>
      <c r="N39" s="31" t="str">
        <f t="shared" si="3"/>
        <v/>
      </c>
      <c r="O39" s="31" t="e">
        <f t="shared" si="2"/>
        <v>#N/A</v>
      </c>
      <c r="P39" s="31" t="e">
        <f t="shared" si="28"/>
        <v>#N/A</v>
      </c>
      <c r="Q39" s="31" t="e">
        <f t="shared" si="29"/>
        <v>#N/A</v>
      </c>
      <c r="R39" s="31" t="str">
        <f t="shared" si="4"/>
        <v/>
      </c>
      <c r="S39" s="31" t="str">
        <f t="shared" si="47"/>
        <v>2021-04-30</v>
      </c>
      <c r="T39" s="31" t="str">
        <f t="shared" si="47"/>
        <v/>
      </c>
      <c r="U39" s="31" t="str">
        <f t="shared" si="47"/>
        <v>2021-04-30</v>
      </c>
      <c r="V39" s="31" t="str">
        <f t="shared" si="47"/>
        <v/>
      </c>
      <c r="W39" s="31">
        <f t="shared" si="48"/>
        <v>0</v>
      </c>
      <c r="X39" s="31">
        <f t="shared" si="48"/>
        <v>0</v>
      </c>
      <c r="Y39" s="31">
        <f t="shared" si="48"/>
        <v>0</v>
      </c>
      <c r="Z39" s="31" t="str">
        <f t="shared" si="48"/>
        <v/>
      </c>
      <c r="AD39" s="23"/>
      <c r="AE39" s="30" t="str">
        <f t="shared" si="30"/>
        <v xml:space="preserve">{ "IndicatorID" : "3.3.4", </v>
      </c>
      <c r="AF39" s="30" t="str">
        <f t="shared" si="31"/>
        <v xml:space="preserve">"Change" : "", </v>
      </c>
      <c r="AG39" s="30" t="str">
        <f t="shared" si="32"/>
        <v xml:space="preserve">"Tier" : "Tier I", </v>
      </c>
      <c r="AH39" s="30" t="str">
        <f t="shared" si="33"/>
        <v xml:space="preserve">"Custodian" : "WHO
", </v>
      </c>
      <c r="AI39" s="30" t="str">
        <f t="shared" si="34"/>
        <v xml:space="preserve">"Partners" : "", </v>
      </c>
      <c r="AJ39" s="30" t="str">
        <f t="shared" si="35"/>
        <v xml:space="preserve">"SenderName" : "", </v>
      </c>
      <c r="AK39" s="30" t="e">
        <f t="shared" si="36"/>
        <v>#N/A</v>
      </c>
      <c r="AL39" s="30" t="str">
        <f t="shared" si="37"/>
        <v xml:space="preserve">"StorylineDate" : "", </v>
      </c>
      <c r="AM39" s="30" t="str">
        <f t="shared" si="38"/>
        <v xml:space="preserve">"ChartDate" : "", </v>
      </c>
      <c r="AN39" s="30" t="str">
        <f t="shared" si="39"/>
        <v xml:space="preserve">"DataDate" : "2021-04-30", </v>
      </c>
      <c r="AO39" s="30" t="str">
        <f t="shared" si="40"/>
        <v xml:space="preserve">"MetadataDate" : "", </v>
      </c>
      <c r="AP39" s="30" t="str">
        <f t="shared" si="41"/>
        <v xml:space="preserve">"StorylineFile" : "0", </v>
      </c>
      <c r="AQ39" s="30" t="str">
        <f t="shared" si="42"/>
        <v xml:space="preserve">"ChartFile" : "", </v>
      </c>
      <c r="AR39" s="30" t="str">
        <f t="shared" si="43"/>
        <v xml:space="preserve">"DataFile" : "0", </v>
      </c>
      <c r="AS39" s="30" t="str">
        <f t="shared" si="44"/>
        <v xml:space="preserve">"Directory" : "Goal 3", </v>
      </c>
      <c r="AT39" s="30" t="str">
        <f t="shared" si="45"/>
        <v xml:space="preserve">"Subdirectory" : "", </v>
      </c>
      <c r="AU39" s="30" t="s">
        <v>1857</v>
      </c>
      <c r="AV39" s="30" t="str">
        <f t="shared" si="46"/>
        <v xml:space="preserve">"Notes" : "" }, </v>
      </c>
    </row>
    <row r="40" spans="1:48" x14ac:dyDescent="0.45">
      <c r="A40" s="27" t="e">
        <f t="shared" si="27"/>
        <v>#N/A</v>
      </c>
      <c r="C40" s="23" t="b">
        <f t="shared" si="0"/>
        <v>0</v>
      </c>
      <c r="D40" s="31">
        <f>COUNTIF('Log table'!C:C,'for JSON'!F40)</f>
        <v>3</v>
      </c>
      <c r="F40" s="31" t="s">
        <v>389</v>
      </c>
      <c r="G40" s="31" t="str">
        <f>IF(VLOOKUP($F40, 'Indicator table'!$C:$H, 'for JSON'!G$1, FALSE)=0, "", VLOOKUP($F40, 'Indicator table'!$C:$H, 'for JSON'!G$1, FALSE))</f>
        <v>Goal 3</v>
      </c>
      <c r="H40" s="31" t="str">
        <f>IF(VLOOKUP($F40, 'Indicator table'!$C:$H, 'for JSON'!H$1, FALSE)=0, "", VLOOKUP($F40, 'Indicator table'!$C:$H, 'for JSON'!H$1, FALSE))</f>
        <v>Tier I</v>
      </c>
      <c r="I40" s="31" t="str">
        <f>IF(VLOOKUP($F40, 'Indicator table'!$C:$H, 'for JSON'!I$1, FALSE)=0, "", VLOOKUP($F40, 'Indicator table'!$C:$H, 'for JSON'!I$1, FALSE))</f>
        <v xml:space="preserve">WHO
</v>
      </c>
      <c r="J40" s="31" t="str">
        <f>IF(VLOOKUP($F40, 'Indicator table'!$C:$H, 'for JSON'!J$1, FALSE)=0, "", VLOOKUP($F40, 'Indicator table'!$C:$H, 'for JSON'!J$1, FALSE))</f>
        <v/>
      </c>
      <c r="K40" s="31" t="str">
        <f t="shared" si="1"/>
        <v>3.3.5_WHO</v>
      </c>
      <c r="L40" s="31" t="str">
        <f t="shared" si="2"/>
        <v>mikhailova@who.int</v>
      </c>
      <c r="M40" s="31" t="str">
        <f t="shared" si="2"/>
        <v>mikhailova@who.int</v>
      </c>
      <c r="N40" s="31" t="str">
        <f t="shared" si="3"/>
        <v/>
      </c>
      <c r="O40" s="31" t="e">
        <f t="shared" si="2"/>
        <v>#N/A</v>
      </c>
      <c r="P40" s="31" t="e">
        <f t="shared" si="28"/>
        <v>#N/A</v>
      </c>
      <c r="Q40" s="31" t="e">
        <f t="shared" si="29"/>
        <v>#N/A</v>
      </c>
      <c r="R40" s="31" t="str">
        <f t="shared" si="4"/>
        <v/>
      </c>
      <c r="S40" s="31" t="str">
        <f t="shared" si="47"/>
        <v>2021-02-11</v>
      </c>
      <c r="T40" s="31" t="str">
        <f t="shared" si="47"/>
        <v>2021-02-11</v>
      </c>
      <c r="U40" s="31" t="str">
        <f t="shared" si="47"/>
        <v>2021-02-11</v>
      </c>
      <c r="V40" s="31" t="str">
        <f t="shared" si="47"/>
        <v/>
      </c>
      <c r="W40" s="31">
        <f t="shared" si="48"/>
        <v>0</v>
      </c>
      <c r="X40" s="31">
        <f t="shared" si="48"/>
        <v>0</v>
      </c>
      <c r="Y40" s="31">
        <f t="shared" si="48"/>
        <v>0</v>
      </c>
      <c r="Z40" s="31" t="str">
        <f t="shared" si="48"/>
        <v/>
      </c>
      <c r="AD40" s="23"/>
      <c r="AE40" s="30" t="str">
        <f t="shared" si="30"/>
        <v xml:space="preserve">{ "IndicatorID" : "3.3.5", </v>
      </c>
      <c r="AF40" s="30" t="str">
        <f t="shared" si="31"/>
        <v xml:space="preserve">"Change" : "", </v>
      </c>
      <c r="AG40" s="30" t="str">
        <f t="shared" si="32"/>
        <v xml:space="preserve">"Tier" : "Tier I", </v>
      </c>
      <c r="AH40" s="30" t="str">
        <f t="shared" si="33"/>
        <v xml:space="preserve">"Custodian" : "WHO
", </v>
      </c>
      <c r="AI40" s="30" t="str">
        <f t="shared" si="34"/>
        <v xml:space="preserve">"Partners" : "", </v>
      </c>
      <c r="AJ40" s="30" t="str">
        <f t="shared" si="35"/>
        <v xml:space="preserve">"SenderName" : "", </v>
      </c>
      <c r="AK40" s="30" t="e">
        <f t="shared" si="36"/>
        <v>#N/A</v>
      </c>
      <c r="AL40" s="30" t="str">
        <f t="shared" si="37"/>
        <v xml:space="preserve">"StorylineDate" : "2021-02-11", </v>
      </c>
      <c r="AM40" s="30" t="str">
        <f t="shared" si="38"/>
        <v xml:space="preserve">"ChartDate" : "", </v>
      </c>
      <c r="AN40" s="30" t="str">
        <f t="shared" si="39"/>
        <v xml:space="preserve">"DataDate" : "2021-02-11", </v>
      </c>
      <c r="AO40" s="30" t="str">
        <f t="shared" si="40"/>
        <v xml:space="preserve">"MetadataDate" : "", </v>
      </c>
      <c r="AP40" s="30" t="str">
        <f t="shared" si="41"/>
        <v xml:space="preserve">"StorylineFile" : "0", </v>
      </c>
      <c r="AQ40" s="30" t="str">
        <f t="shared" si="42"/>
        <v xml:space="preserve">"ChartFile" : "", </v>
      </c>
      <c r="AR40" s="30" t="str">
        <f t="shared" si="43"/>
        <v xml:space="preserve">"DataFile" : "0", </v>
      </c>
      <c r="AS40" s="30" t="str">
        <f t="shared" si="44"/>
        <v xml:space="preserve">"Directory" : "Goal 3", </v>
      </c>
      <c r="AT40" s="30" t="str">
        <f t="shared" si="45"/>
        <v xml:space="preserve">"Subdirectory" : "3.3.5_WHO", </v>
      </c>
      <c r="AU40" s="30" t="s">
        <v>1857</v>
      </c>
      <c r="AV40" s="30" t="str">
        <f t="shared" si="46"/>
        <v xml:space="preserve">"Notes" : "" }, </v>
      </c>
    </row>
    <row r="41" spans="1:48" x14ac:dyDescent="0.45">
      <c r="A41" s="27" t="e">
        <f t="shared" si="27"/>
        <v>#N/A</v>
      </c>
      <c r="C41" s="23" t="b">
        <f t="shared" si="0"/>
        <v>0</v>
      </c>
      <c r="D41" s="31">
        <f>COUNTIF('Log table'!C:C,'for JSON'!F41)</f>
        <v>3</v>
      </c>
      <c r="F41" s="31" t="s">
        <v>675</v>
      </c>
      <c r="G41" s="31" t="str">
        <f>IF(VLOOKUP($F41, 'Indicator table'!$C:$H, 'for JSON'!G$1, FALSE)=0, "", VLOOKUP($F41, 'Indicator table'!$C:$H, 'for JSON'!G$1, FALSE))</f>
        <v>Goal 3</v>
      </c>
      <c r="H41" s="31" t="str">
        <f>IF(VLOOKUP($F41, 'Indicator table'!$C:$H, 'for JSON'!H$1, FALSE)=0, "", VLOOKUP($F41, 'Indicator table'!$C:$H, 'for JSON'!H$1, FALSE))</f>
        <v>Tier I</v>
      </c>
      <c r="I41" s="31" t="str">
        <f>IF(VLOOKUP($F41, 'Indicator table'!$C:$H, 'for JSON'!I$1, FALSE)=0, "", VLOOKUP($F41, 'Indicator table'!$C:$H, 'for JSON'!I$1, FALSE))</f>
        <v xml:space="preserve">WHO
</v>
      </c>
      <c r="J41" s="31" t="str">
        <f>IF(VLOOKUP($F41, 'Indicator table'!$C:$H, 'for JSON'!J$1, FALSE)=0, "", VLOOKUP($F41, 'Indicator table'!$C:$H, 'for JSON'!J$1, FALSE))</f>
        <v/>
      </c>
      <c r="K41" s="31" t="str">
        <f t="shared" si="1"/>
        <v/>
      </c>
      <c r="L41" s="31" t="str">
        <f t="shared" si="2"/>
        <v>hoj@who.int</v>
      </c>
      <c r="M41" s="31" t="str">
        <f t="shared" si="2"/>
        <v>mahananiw@who.int</v>
      </c>
      <c r="N41" s="31" t="str">
        <f t="shared" si="3"/>
        <v/>
      </c>
      <c r="O41" s="31" t="e">
        <f t="shared" si="2"/>
        <v>#N/A</v>
      </c>
      <c r="P41" s="31" t="e">
        <f t="shared" si="28"/>
        <v>#N/A</v>
      </c>
      <c r="Q41" s="31" t="e">
        <f t="shared" si="29"/>
        <v>#N/A</v>
      </c>
      <c r="R41" s="31" t="str">
        <f t="shared" si="4"/>
        <v/>
      </c>
      <c r="S41" s="31" t="str">
        <f t="shared" si="47"/>
        <v>2021-02-16</v>
      </c>
      <c r="T41" s="31" t="str">
        <f t="shared" si="47"/>
        <v>2021-03-30</v>
      </c>
      <c r="U41" s="31" t="str">
        <f t="shared" si="47"/>
        <v>2021-03-30</v>
      </c>
      <c r="V41" s="31" t="str">
        <f t="shared" si="47"/>
        <v/>
      </c>
      <c r="W41" s="31">
        <f t="shared" si="48"/>
        <v>0</v>
      </c>
      <c r="X41" s="31">
        <f t="shared" si="48"/>
        <v>0</v>
      </c>
      <c r="Y41" s="31">
        <f t="shared" si="48"/>
        <v>0</v>
      </c>
      <c r="Z41" s="31" t="str">
        <f t="shared" si="48"/>
        <v/>
      </c>
      <c r="AD41" s="23"/>
      <c r="AE41" s="30" t="str">
        <f t="shared" si="30"/>
        <v xml:space="preserve">{ "IndicatorID" : "3.4.1", </v>
      </c>
      <c r="AF41" s="30" t="str">
        <f t="shared" si="31"/>
        <v xml:space="preserve">"Change" : "", </v>
      </c>
      <c r="AG41" s="30" t="str">
        <f t="shared" si="32"/>
        <v xml:space="preserve">"Tier" : "Tier I", </v>
      </c>
      <c r="AH41" s="30" t="str">
        <f t="shared" si="33"/>
        <v xml:space="preserve">"Custodian" : "WHO
", </v>
      </c>
      <c r="AI41" s="30" t="str">
        <f t="shared" si="34"/>
        <v xml:space="preserve">"Partners" : "", </v>
      </c>
      <c r="AJ41" s="30" t="str">
        <f t="shared" si="35"/>
        <v xml:space="preserve">"SenderName" : "", </v>
      </c>
      <c r="AK41" s="30" t="e">
        <f t="shared" si="36"/>
        <v>#N/A</v>
      </c>
      <c r="AL41" s="30" t="str">
        <f t="shared" si="37"/>
        <v xml:space="preserve">"StorylineDate" : "2021-03-30", </v>
      </c>
      <c r="AM41" s="30" t="str">
        <f t="shared" si="38"/>
        <v xml:space="preserve">"ChartDate" : "", </v>
      </c>
      <c r="AN41" s="30" t="str">
        <f t="shared" si="39"/>
        <v xml:space="preserve">"DataDate" : "2021-02-16", </v>
      </c>
      <c r="AO41" s="30" t="str">
        <f t="shared" si="40"/>
        <v xml:space="preserve">"MetadataDate" : "", </v>
      </c>
      <c r="AP41" s="30" t="str">
        <f t="shared" si="41"/>
        <v xml:space="preserve">"StorylineFile" : "0", </v>
      </c>
      <c r="AQ41" s="30" t="str">
        <f t="shared" si="42"/>
        <v xml:space="preserve">"ChartFile" : "", </v>
      </c>
      <c r="AR41" s="30" t="str">
        <f t="shared" si="43"/>
        <v xml:space="preserve">"DataFile" : "0", </v>
      </c>
      <c r="AS41" s="30" t="str">
        <f t="shared" si="44"/>
        <v xml:space="preserve">"Directory" : "Goal 3", </v>
      </c>
      <c r="AT41" s="30" t="str">
        <f t="shared" si="45"/>
        <v xml:space="preserve">"Subdirectory" : "", </v>
      </c>
      <c r="AU41" s="30" t="s">
        <v>1857</v>
      </c>
      <c r="AV41" s="30" t="str">
        <f t="shared" si="46"/>
        <v xml:space="preserve">"Notes" : "" }, </v>
      </c>
    </row>
    <row r="42" spans="1:48" x14ac:dyDescent="0.45">
      <c r="A42" s="27" t="e">
        <f t="shared" si="27"/>
        <v>#N/A</v>
      </c>
      <c r="C42" s="23" t="b">
        <f t="shared" si="0"/>
        <v>0</v>
      </c>
      <c r="D42" s="31">
        <f>COUNTIF('Log table'!C:C,'for JSON'!F42)</f>
        <v>3</v>
      </c>
      <c r="F42" s="31" t="s">
        <v>391</v>
      </c>
      <c r="G42" s="31" t="str">
        <f>IF(VLOOKUP($F42, 'Indicator table'!$C:$H, 'for JSON'!G$1, FALSE)=0, "", VLOOKUP($F42, 'Indicator table'!$C:$H, 'for JSON'!G$1, FALSE))</f>
        <v>Goal 3</v>
      </c>
      <c r="H42" s="31" t="str">
        <f>IF(VLOOKUP($F42, 'Indicator table'!$C:$H, 'for JSON'!H$1, FALSE)=0, "", VLOOKUP($F42, 'Indicator table'!$C:$H, 'for JSON'!H$1, FALSE))</f>
        <v>Tier I</v>
      </c>
      <c r="I42" s="31" t="str">
        <f>IF(VLOOKUP($F42, 'Indicator table'!$C:$H, 'for JSON'!I$1, FALSE)=0, "", VLOOKUP($F42, 'Indicator table'!$C:$H, 'for JSON'!I$1, FALSE))</f>
        <v xml:space="preserve">WHO
</v>
      </c>
      <c r="J42" s="31" t="str">
        <f>IF(VLOOKUP($F42, 'Indicator table'!$C:$H, 'for JSON'!J$1, FALSE)=0, "", VLOOKUP($F42, 'Indicator table'!$C:$H, 'for JSON'!J$1, FALSE))</f>
        <v/>
      </c>
      <c r="K42" s="31" t="str">
        <f t="shared" si="1"/>
        <v>3.4.2_WHO</v>
      </c>
      <c r="L42" s="31" t="str">
        <f t="shared" si="2"/>
        <v>hoj@who.int</v>
      </c>
      <c r="M42" s="31" t="str">
        <f t="shared" si="2"/>
        <v>fleischmanna@who.int</v>
      </c>
      <c r="N42" s="31" t="str">
        <f t="shared" si="3"/>
        <v/>
      </c>
      <c r="O42" s="31" t="e">
        <f t="shared" si="2"/>
        <v>#N/A</v>
      </c>
      <c r="P42" s="31" t="e">
        <f t="shared" si="28"/>
        <v>#N/A</v>
      </c>
      <c r="Q42" s="31" t="e">
        <f t="shared" si="29"/>
        <v>#N/A</v>
      </c>
      <c r="R42" s="31" t="str">
        <f t="shared" si="4"/>
        <v/>
      </c>
      <c r="S42" s="31" t="str">
        <f t="shared" si="47"/>
        <v>2021-02-15</v>
      </c>
      <c r="T42" s="31" t="str">
        <f t="shared" si="47"/>
        <v>2021-03-22</v>
      </c>
      <c r="U42" s="31" t="str">
        <f t="shared" si="47"/>
        <v>2021-03-23</v>
      </c>
      <c r="V42" s="31" t="str">
        <f t="shared" si="47"/>
        <v/>
      </c>
      <c r="W42" s="31">
        <f t="shared" si="48"/>
        <v>0</v>
      </c>
      <c r="X42" s="31">
        <f t="shared" si="48"/>
        <v>0</v>
      </c>
      <c r="Y42" s="31">
        <f t="shared" si="48"/>
        <v>0</v>
      </c>
      <c r="Z42" s="31" t="str">
        <f t="shared" si="48"/>
        <v/>
      </c>
      <c r="AD42" s="23"/>
      <c r="AE42" s="30" t="str">
        <f t="shared" si="30"/>
        <v xml:space="preserve">{ "IndicatorID" : "3.4.2", </v>
      </c>
      <c r="AF42" s="30" t="str">
        <f t="shared" si="31"/>
        <v xml:space="preserve">"Change" : "", </v>
      </c>
      <c r="AG42" s="30" t="str">
        <f t="shared" si="32"/>
        <v xml:space="preserve">"Tier" : "Tier I", </v>
      </c>
      <c r="AH42" s="30" t="str">
        <f t="shared" si="33"/>
        <v xml:space="preserve">"Custodian" : "WHO
", </v>
      </c>
      <c r="AI42" s="30" t="str">
        <f t="shared" si="34"/>
        <v xml:space="preserve">"Partners" : "", </v>
      </c>
      <c r="AJ42" s="30" t="str">
        <f t="shared" si="35"/>
        <v xml:space="preserve">"SenderName" : "", </v>
      </c>
      <c r="AK42" s="30" t="e">
        <f t="shared" si="36"/>
        <v>#N/A</v>
      </c>
      <c r="AL42" s="30" t="str">
        <f t="shared" si="37"/>
        <v xml:space="preserve">"StorylineDate" : "2021-03-22", </v>
      </c>
      <c r="AM42" s="30" t="str">
        <f t="shared" si="38"/>
        <v xml:space="preserve">"ChartDate" : "", </v>
      </c>
      <c r="AN42" s="30" t="str">
        <f t="shared" si="39"/>
        <v xml:space="preserve">"DataDate" : "2021-02-15", </v>
      </c>
      <c r="AO42" s="30" t="str">
        <f t="shared" si="40"/>
        <v xml:space="preserve">"MetadataDate" : "", </v>
      </c>
      <c r="AP42" s="30" t="str">
        <f t="shared" si="41"/>
        <v xml:space="preserve">"StorylineFile" : "0", </v>
      </c>
      <c r="AQ42" s="30" t="str">
        <f t="shared" si="42"/>
        <v xml:space="preserve">"ChartFile" : "", </v>
      </c>
      <c r="AR42" s="30" t="str">
        <f t="shared" si="43"/>
        <v xml:space="preserve">"DataFile" : "0", </v>
      </c>
      <c r="AS42" s="30" t="str">
        <f t="shared" si="44"/>
        <v xml:space="preserve">"Directory" : "Goal 3", </v>
      </c>
      <c r="AT42" s="30" t="str">
        <f t="shared" si="45"/>
        <v xml:space="preserve">"Subdirectory" : "3.4.2_WHO", </v>
      </c>
      <c r="AU42" s="30" t="s">
        <v>1857</v>
      </c>
      <c r="AV42" s="30" t="str">
        <f t="shared" si="46"/>
        <v xml:space="preserve">"Notes" : "" }, </v>
      </c>
    </row>
    <row r="43" spans="1:48" x14ac:dyDescent="0.45">
      <c r="A43" s="27" t="e">
        <f t="shared" si="27"/>
        <v>#N/A</v>
      </c>
      <c r="C43" s="23" t="b">
        <f t="shared" si="0"/>
        <v>0</v>
      </c>
      <c r="D43" s="31">
        <f>COUNTIF('Log table'!C:C,'for JSON'!F43)</f>
        <v>3</v>
      </c>
      <c r="F43" s="31" t="s">
        <v>676</v>
      </c>
      <c r="G43" s="31" t="str">
        <f>IF(VLOOKUP($F43, 'Indicator table'!$C:$H, 'for JSON'!G$1, FALSE)=0, "", VLOOKUP($F43, 'Indicator table'!$C:$H, 'for JSON'!G$1, FALSE))</f>
        <v>Goal 3</v>
      </c>
      <c r="H43" s="31" t="str">
        <f>IF(VLOOKUP($F43, 'Indicator table'!$C:$H, 'for JSON'!H$1, FALSE)=0, "", VLOOKUP($F43, 'Indicator table'!$C:$H, 'for JSON'!H$1, FALSE))</f>
        <v>Tier II</v>
      </c>
      <c r="I43" s="31" t="str">
        <f>IF(VLOOKUP($F43, 'Indicator table'!$C:$H, 'for JSON'!I$1, FALSE)=0, "", VLOOKUP($F43, 'Indicator table'!$C:$H, 'for JSON'!I$1, FALSE))</f>
        <v xml:space="preserve">WHO,
UNODC
</v>
      </c>
      <c r="J43" s="31" t="str">
        <f>IF(VLOOKUP($F43, 'Indicator table'!$C:$H, 'for JSON'!J$1, FALSE)=0, "", VLOOKUP($F43, 'Indicator table'!$C:$H, 'for JSON'!J$1, FALSE))</f>
        <v/>
      </c>
      <c r="K43" s="31" t="str">
        <f t="shared" si="1"/>
        <v/>
      </c>
      <c r="L43" s="31" t="str">
        <f t="shared" si="2"/>
        <v>krupchankad@who.int</v>
      </c>
      <c r="M43" s="31" t="str">
        <f t="shared" si="2"/>
        <v/>
      </c>
      <c r="N43" s="31" t="str">
        <f t="shared" si="3"/>
        <v/>
      </c>
      <c r="O43" s="31" t="e">
        <f t="shared" si="2"/>
        <v>#N/A</v>
      </c>
      <c r="P43" s="31" t="e">
        <f t="shared" si="28"/>
        <v>#N/A</v>
      </c>
      <c r="Q43" s="31" t="e">
        <f t="shared" si="29"/>
        <v>#N/A</v>
      </c>
      <c r="R43" s="31" t="str">
        <f t="shared" si="4"/>
        <v/>
      </c>
      <c r="S43" s="31" t="str">
        <f t="shared" si="47"/>
        <v>2021-03-15</v>
      </c>
      <c r="T43" s="31" t="str">
        <f t="shared" si="47"/>
        <v/>
      </c>
      <c r="U43" s="31" t="str">
        <f t="shared" si="47"/>
        <v/>
      </c>
      <c r="V43" s="31" t="str">
        <f t="shared" si="47"/>
        <v/>
      </c>
      <c r="W43" s="31">
        <f t="shared" si="48"/>
        <v>0</v>
      </c>
      <c r="X43" s="31">
        <f t="shared" si="48"/>
        <v>0</v>
      </c>
      <c r="Y43" s="31">
        <f t="shared" si="48"/>
        <v>0</v>
      </c>
      <c r="Z43" s="31" t="str">
        <f t="shared" si="48"/>
        <v/>
      </c>
      <c r="AD43" s="23"/>
      <c r="AE43" s="30" t="str">
        <f t="shared" si="30"/>
        <v xml:space="preserve">{ "IndicatorID" : "3.5.1", </v>
      </c>
      <c r="AF43" s="30" t="str">
        <f t="shared" si="31"/>
        <v xml:space="preserve">"Change" : "", </v>
      </c>
      <c r="AG43" s="30" t="str">
        <f t="shared" si="32"/>
        <v xml:space="preserve">"Tier" : "Tier II", </v>
      </c>
      <c r="AH43" s="30" t="str">
        <f t="shared" si="33"/>
        <v xml:space="preserve">"Custodian" : "WHO,
UNODC
", </v>
      </c>
      <c r="AI43" s="30" t="str">
        <f t="shared" si="34"/>
        <v xml:space="preserve">"Partners" : "", </v>
      </c>
      <c r="AJ43" s="30" t="str">
        <f t="shared" si="35"/>
        <v xml:space="preserve">"SenderName" : "", </v>
      </c>
      <c r="AK43" s="30" t="e">
        <f t="shared" si="36"/>
        <v>#N/A</v>
      </c>
      <c r="AL43" s="30" t="str">
        <f t="shared" si="37"/>
        <v xml:space="preserve">"StorylineDate" : "", </v>
      </c>
      <c r="AM43" s="30" t="str">
        <f t="shared" si="38"/>
        <v xml:space="preserve">"ChartDate" : "", </v>
      </c>
      <c r="AN43" s="30" t="str">
        <f t="shared" si="39"/>
        <v xml:space="preserve">"DataDate" : "2021-03-15", </v>
      </c>
      <c r="AO43" s="30" t="str">
        <f t="shared" si="40"/>
        <v xml:space="preserve">"MetadataDate" : "", </v>
      </c>
      <c r="AP43" s="30" t="str">
        <f t="shared" si="41"/>
        <v xml:space="preserve">"StorylineFile" : "0", </v>
      </c>
      <c r="AQ43" s="30" t="str">
        <f t="shared" si="42"/>
        <v xml:space="preserve">"ChartFile" : "", </v>
      </c>
      <c r="AR43" s="30" t="str">
        <f t="shared" si="43"/>
        <v xml:space="preserve">"DataFile" : "0", </v>
      </c>
      <c r="AS43" s="30" t="str">
        <f t="shared" si="44"/>
        <v xml:space="preserve">"Directory" : "Goal 3", </v>
      </c>
      <c r="AT43" s="30" t="str">
        <f t="shared" si="45"/>
        <v xml:space="preserve">"Subdirectory" : "", </v>
      </c>
      <c r="AU43" s="30" t="s">
        <v>1857</v>
      </c>
      <c r="AV43" s="30" t="str">
        <f t="shared" si="46"/>
        <v xml:space="preserve">"Notes" : "" }, </v>
      </c>
    </row>
    <row r="44" spans="1:48" x14ac:dyDescent="0.45">
      <c r="A44" s="27" t="e">
        <f t="shared" si="27"/>
        <v>#N/A</v>
      </c>
      <c r="C44" s="23" t="b">
        <f t="shared" si="0"/>
        <v>0</v>
      </c>
      <c r="D44" s="31">
        <f>COUNTIF('Log table'!C:C,'for JSON'!F44)</f>
        <v>3</v>
      </c>
      <c r="F44" s="31" t="s">
        <v>393</v>
      </c>
      <c r="G44" s="31" t="str">
        <f>IF(VLOOKUP($F44, 'Indicator table'!$C:$H, 'for JSON'!G$1, FALSE)=0, "", VLOOKUP($F44, 'Indicator table'!$C:$H, 'for JSON'!G$1, FALSE))</f>
        <v>Goal 3</v>
      </c>
      <c r="H44" s="31" t="str">
        <f>IF(VLOOKUP($F44, 'Indicator table'!$C:$H, 'for JSON'!H$1, FALSE)=0, "", VLOOKUP($F44, 'Indicator table'!$C:$H, 'for JSON'!H$1, FALSE))</f>
        <v>Tier I</v>
      </c>
      <c r="I44" s="31" t="str">
        <f>IF(VLOOKUP($F44, 'Indicator table'!$C:$H, 'for JSON'!I$1, FALSE)=0, "", VLOOKUP($F44, 'Indicator table'!$C:$H, 'for JSON'!I$1, FALSE))</f>
        <v xml:space="preserve">WHO
</v>
      </c>
      <c r="J44" s="31" t="str">
        <f>IF(VLOOKUP($F44, 'Indicator table'!$C:$H, 'for JSON'!J$1, FALSE)=0, "", VLOOKUP($F44, 'Indicator table'!$C:$H, 'for JSON'!J$1, FALSE))</f>
        <v/>
      </c>
      <c r="K44" s="31" t="str">
        <f t="shared" si="1"/>
        <v>3.5.2_WHO</v>
      </c>
      <c r="L44" s="31" t="str">
        <f t="shared" si="2"/>
        <v>fleischmanna@who.int</v>
      </c>
      <c r="M44" s="31" t="str">
        <f t="shared" si="2"/>
        <v>fleischmanna@who.int</v>
      </c>
      <c r="N44" s="31" t="str">
        <f t="shared" si="3"/>
        <v/>
      </c>
      <c r="O44" s="31" t="e">
        <f t="shared" si="2"/>
        <v>#N/A</v>
      </c>
      <c r="P44" s="31" t="e">
        <f t="shared" si="28"/>
        <v>#N/A</v>
      </c>
      <c r="Q44" s="31" t="e">
        <f t="shared" si="29"/>
        <v>#N/A</v>
      </c>
      <c r="R44" s="31" t="str">
        <f t="shared" si="4"/>
        <v/>
      </c>
      <c r="S44" s="31" t="str">
        <f t="shared" si="47"/>
        <v>2021-03-15</v>
      </c>
      <c r="T44" s="31" t="str">
        <f t="shared" si="47"/>
        <v>2021-03-16</v>
      </c>
      <c r="U44" s="31" t="str">
        <f t="shared" si="47"/>
        <v>2021-03-16</v>
      </c>
      <c r="V44" s="31" t="str">
        <f t="shared" si="47"/>
        <v/>
      </c>
      <c r="W44" s="31">
        <f t="shared" si="48"/>
        <v>0</v>
      </c>
      <c r="X44" s="31">
        <f t="shared" si="48"/>
        <v>0</v>
      </c>
      <c r="Y44" s="31">
        <f t="shared" si="48"/>
        <v>0</v>
      </c>
      <c r="Z44" s="31" t="str">
        <f t="shared" si="48"/>
        <v/>
      </c>
      <c r="AD44" s="23"/>
      <c r="AE44" s="30" t="str">
        <f t="shared" si="30"/>
        <v xml:space="preserve">{ "IndicatorID" : "3.5.2", </v>
      </c>
      <c r="AF44" s="30" t="str">
        <f t="shared" si="31"/>
        <v xml:space="preserve">"Change" : "", </v>
      </c>
      <c r="AG44" s="30" t="str">
        <f t="shared" si="32"/>
        <v xml:space="preserve">"Tier" : "Tier I", </v>
      </c>
      <c r="AH44" s="30" t="str">
        <f t="shared" si="33"/>
        <v xml:space="preserve">"Custodian" : "WHO
", </v>
      </c>
      <c r="AI44" s="30" t="str">
        <f t="shared" si="34"/>
        <v xml:space="preserve">"Partners" : "", </v>
      </c>
      <c r="AJ44" s="30" t="str">
        <f t="shared" si="35"/>
        <v xml:space="preserve">"SenderName" : "", </v>
      </c>
      <c r="AK44" s="30" t="e">
        <f t="shared" si="36"/>
        <v>#N/A</v>
      </c>
      <c r="AL44" s="30" t="str">
        <f t="shared" si="37"/>
        <v xml:space="preserve">"StorylineDate" : "2021-03-16", </v>
      </c>
      <c r="AM44" s="30" t="str">
        <f t="shared" si="38"/>
        <v xml:space="preserve">"ChartDate" : "", </v>
      </c>
      <c r="AN44" s="30" t="str">
        <f t="shared" si="39"/>
        <v xml:space="preserve">"DataDate" : "2021-03-15", </v>
      </c>
      <c r="AO44" s="30" t="str">
        <f t="shared" si="40"/>
        <v xml:space="preserve">"MetadataDate" : "", </v>
      </c>
      <c r="AP44" s="30" t="str">
        <f t="shared" si="41"/>
        <v xml:space="preserve">"StorylineFile" : "0", </v>
      </c>
      <c r="AQ44" s="30" t="str">
        <f t="shared" si="42"/>
        <v xml:space="preserve">"ChartFile" : "", </v>
      </c>
      <c r="AR44" s="30" t="str">
        <f t="shared" si="43"/>
        <v xml:space="preserve">"DataFile" : "0", </v>
      </c>
      <c r="AS44" s="30" t="str">
        <f t="shared" si="44"/>
        <v xml:space="preserve">"Directory" : "Goal 3", </v>
      </c>
      <c r="AT44" s="30" t="str">
        <f t="shared" si="45"/>
        <v xml:space="preserve">"Subdirectory" : "3.5.2_WHO", </v>
      </c>
      <c r="AU44" s="30" t="s">
        <v>1857</v>
      </c>
      <c r="AV44" s="30" t="str">
        <f t="shared" si="46"/>
        <v xml:space="preserve">"Notes" : "" }, </v>
      </c>
    </row>
    <row r="45" spans="1:48" x14ac:dyDescent="0.45">
      <c r="A45" s="27" t="e">
        <f t="shared" si="27"/>
        <v>#N/A</v>
      </c>
      <c r="C45" s="23" t="b">
        <f t="shared" si="0"/>
        <v>0</v>
      </c>
      <c r="D45" s="31">
        <f>COUNTIF('Log table'!C:C,'for JSON'!F45)</f>
        <v>3</v>
      </c>
      <c r="F45" s="31" t="s">
        <v>395</v>
      </c>
      <c r="G45" s="31" t="str">
        <f>IF(VLOOKUP($F45, 'Indicator table'!$C:$H, 'for JSON'!G$1, FALSE)=0, "", VLOOKUP($F45, 'Indicator table'!$C:$H, 'for JSON'!G$1, FALSE))</f>
        <v>Goal 3</v>
      </c>
      <c r="H45" s="31" t="str">
        <f>IF(VLOOKUP($F45, 'Indicator table'!$C:$H, 'for JSON'!H$1, FALSE)=0, "", VLOOKUP($F45, 'Indicator table'!$C:$H, 'for JSON'!H$1, FALSE))</f>
        <v>Tier I</v>
      </c>
      <c r="I45" s="31" t="str">
        <f>IF(VLOOKUP($F45, 'Indicator table'!$C:$H, 'for JSON'!I$1, FALSE)=0, "", VLOOKUP($F45, 'Indicator table'!$C:$H, 'for JSON'!I$1, FALSE))</f>
        <v xml:space="preserve">WHO
</v>
      </c>
      <c r="J45" s="31" t="str">
        <f>IF(VLOOKUP($F45, 'Indicator table'!$C:$H, 'for JSON'!J$1, FALSE)=0, "", VLOOKUP($F45, 'Indicator table'!$C:$H, 'for JSON'!J$1, FALSE))</f>
        <v xml:space="preserve">UNECE
</v>
      </c>
      <c r="K45" s="31" t="str">
        <f t="shared" si="1"/>
        <v>3.6.1_WHO</v>
      </c>
      <c r="L45" s="31" t="str">
        <f t="shared" si="2"/>
        <v>hoj@who.int</v>
      </c>
      <c r="M45" s="31" t="str">
        <f t="shared" ref="L45:O113" si="49">IF(ISBLANK(VLOOKUP(CONCATENATE($F45,M$2), log_table, 9, FALSE)), "", VLOOKUP(CONCATENATE($F45,M$2), log_table, 9, FALSE))</f>
        <v>iaychk@who.int</v>
      </c>
      <c r="N45" s="31" t="str">
        <f t="shared" si="3"/>
        <v/>
      </c>
      <c r="O45" s="31" t="e">
        <f t="shared" si="49"/>
        <v>#N/A</v>
      </c>
      <c r="P45" s="31" t="e">
        <f t="shared" si="28"/>
        <v>#N/A</v>
      </c>
      <c r="Q45" s="31" t="e">
        <f t="shared" si="29"/>
        <v>#N/A</v>
      </c>
      <c r="R45" s="31" t="str">
        <f t="shared" si="4"/>
        <v/>
      </c>
      <c r="S45" s="31" t="str">
        <f t="shared" ref="S45:V65" si="50">IFERROR(IF(ISBLANK(VLOOKUP(CONCATENATE($F45,S$2), log_table, 10, FALSE)),"", TEXT(VLOOKUP(CONCATENATE($F45,S$2), log_table, 10, FALSE), "yyyy-mm-dd")),"")</f>
        <v>2021-02-15</v>
      </c>
      <c r="T45" s="31" t="str">
        <f t="shared" si="50"/>
        <v>2021-03-16</v>
      </c>
      <c r="U45" s="31" t="str">
        <f t="shared" si="50"/>
        <v>2021-03-16</v>
      </c>
      <c r="V45" s="31" t="str">
        <f t="shared" si="50"/>
        <v/>
      </c>
      <c r="W45" s="31">
        <f t="shared" ref="W45:Z65" si="51">IFERROR(VLOOKUP(CONCATENATE($F45,W$2), log_table, 13, FALSE),"")</f>
        <v>0</v>
      </c>
      <c r="X45" s="31">
        <f t="shared" si="51"/>
        <v>0</v>
      </c>
      <c r="Y45" s="31">
        <f t="shared" si="51"/>
        <v>0</v>
      </c>
      <c r="Z45" s="31" t="str">
        <f t="shared" si="51"/>
        <v/>
      </c>
      <c r="AD45" s="23"/>
      <c r="AE45" s="30" t="str">
        <f t="shared" si="30"/>
        <v xml:space="preserve">{ "IndicatorID" : "3.6.1", </v>
      </c>
      <c r="AF45" s="30" t="str">
        <f t="shared" si="31"/>
        <v xml:space="preserve">"Change" : "", </v>
      </c>
      <c r="AG45" s="30" t="str">
        <f t="shared" si="32"/>
        <v xml:space="preserve">"Tier" : "Tier I", </v>
      </c>
      <c r="AH45" s="30" t="str">
        <f t="shared" si="33"/>
        <v xml:space="preserve">"Custodian" : "WHO
", </v>
      </c>
      <c r="AI45" s="30" t="str">
        <f t="shared" si="34"/>
        <v xml:space="preserve">"Partners" : "UNECE
", </v>
      </c>
      <c r="AJ45" s="30" t="str">
        <f t="shared" si="35"/>
        <v xml:space="preserve">"SenderName" : "", </v>
      </c>
      <c r="AK45" s="30" t="e">
        <f t="shared" si="36"/>
        <v>#N/A</v>
      </c>
      <c r="AL45" s="30" t="str">
        <f t="shared" si="37"/>
        <v xml:space="preserve">"StorylineDate" : "2021-03-16", </v>
      </c>
      <c r="AM45" s="30" t="str">
        <f t="shared" si="38"/>
        <v xml:space="preserve">"ChartDate" : "", </v>
      </c>
      <c r="AN45" s="30" t="str">
        <f t="shared" si="39"/>
        <v xml:space="preserve">"DataDate" : "2021-02-15", </v>
      </c>
      <c r="AO45" s="30" t="str">
        <f t="shared" si="40"/>
        <v xml:space="preserve">"MetadataDate" : "", </v>
      </c>
      <c r="AP45" s="30" t="str">
        <f t="shared" si="41"/>
        <v xml:space="preserve">"StorylineFile" : "0", </v>
      </c>
      <c r="AQ45" s="30" t="str">
        <f t="shared" si="42"/>
        <v xml:space="preserve">"ChartFile" : "", </v>
      </c>
      <c r="AR45" s="30" t="str">
        <f t="shared" si="43"/>
        <v xml:space="preserve">"DataFile" : "0", </v>
      </c>
      <c r="AS45" s="30" t="str">
        <f t="shared" si="44"/>
        <v xml:space="preserve">"Directory" : "Goal 3", </v>
      </c>
      <c r="AT45" s="30" t="str">
        <f t="shared" si="45"/>
        <v xml:space="preserve">"Subdirectory" : "3.6.1_WHO", </v>
      </c>
      <c r="AU45" s="30" t="s">
        <v>1857</v>
      </c>
      <c r="AV45" s="30" t="str">
        <f t="shared" si="46"/>
        <v xml:space="preserve">"Notes" : "" }, </v>
      </c>
    </row>
    <row r="46" spans="1:48" x14ac:dyDescent="0.45">
      <c r="A46" s="27" t="e">
        <f t="shared" si="27"/>
        <v>#N/A</v>
      </c>
      <c r="C46" s="23" t="b">
        <f t="shared" si="0"/>
        <v>0</v>
      </c>
      <c r="D46" s="31">
        <f>COUNTIF('Log table'!C:C,'for JSON'!F46)</f>
        <v>3</v>
      </c>
      <c r="F46" s="31" t="s">
        <v>401</v>
      </c>
      <c r="G46" s="31" t="str">
        <f>IF(VLOOKUP($F46, 'Indicator table'!$C:$H, 'for JSON'!G$1, FALSE)=0, "", VLOOKUP($F46, 'Indicator table'!$C:$H, 'for JSON'!G$1, FALSE))</f>
        <v>Goal 3</v>
      </c>
      <c r="H46" s="31" t="str">
        <f>IF(VLOOKUP($F46, 'Indicator table'!$C:$H, 'for JSON'!H$1, FALSE)=0, "", VLOOKUP($F46, 'Indicator table'!$C:$H, 'for JSON'!H$1, FALSE))</f>
        <v>Tier I</v>
      </c>
      <c r="I46" s="31" t="str">
        <f>IF(VLOOKUP($F46, 'Indicator table'!$C:$H, 'for JSON'!I$1, FALSE)=0, "", VLOOKUP($F46, 'Indicator table'!$C:$H, 'for JSON'!I$1, FALSE))</f>
        <v xml:space="preserve">DESA Population Division
</v>
      </c>
      <c r="J46" s="31" t="str">
        <f>IF(VLOOKUP($F46, 'Indicator table'!$C:$H, 'for JSON'!J$1, FALSE)=0, "", VLOOKUP($F46, 'Indicator table'!$C:$H, 'for JSON'!J$1, FALSE))</f>
        <v xml:space="preserve">UNFPA, 
WHO
</v>
      </c>
      <c r="K46" s="31" t="str">
        <f t="shared" si="1"/>
        <v>3.7.1_DESA Population Division</v>
      </c>
      <c r="L46" s="31" t="str">
        <f t="shared" si="49"/>
        <v>kantorova@un.org</v>
      </c>
      <c r="M46" s="31" t="str">
        <f t="shared" si="49"/>
        <v>kantorova@un.org</v>
      </c>
      <c r="N46" s="31" t="str">
        <f t="shared" si="3"/>
        <v/>
      </c>
      <c r="O46" s="31" t="e">
        <f t="shared" si="49"/>
        <v>#N/A</v>
      </c>
      <c r="P46" s="31" t="e">
        <f t="shared" si="28"/>
        <v>#N/A</v>
      </c>
      <c r="Q46" s="31" t="e">
        <f t="shared" si="29"/>
        <v>#N/A</v>
      </c>
      <c r="R46" s="31" t="str">
        <f t="shared" si="4"/>
        <v/>
      </c>
      <c r="S46" s="31" t="str">
        <f t="shared" si="50"/>
        <v>2021-02-17</v>
      </c>
      <c r="T46" s="31" t="str">
        <f t="shared" si="50"/>
        <v>2021-03-03</v>
      </c>
      <c r="U46" s="31" t="str">
        <f t="shared" si="50"/>
        <v>2021-03-03</v>
      </c>
      <c r="V46" s="31" t="str">
        <f t="shared" si="50"/>
        <v/>
      </c>
      <c r="W46" s="31">
        <f t="shared" si="51"/>
        <v>0</v>
      </c>
      <c r="X46" s="31">
        <f t="shared" si="51"/>
        <v>0</v>
      </c>
      <c r="Y46" s="31">
        <f t="shared" si="51"/>
        <v>0</v>
      </c>
      <c r="Z46" s="31" t="str">
        <f t="shared" si="51"/>
        <v/>
      </c>
      <c r="AD46" s="23"/>
      <c r="AE46" s="30" t="str">
        <f t="shared" si="30"/>
        <v xml:space="preserve">{ "IndicatorID" : "3.7.1", </v>
      </c>
      <c r="AF46" s="30" t="str">
        <f t="shared" si="31"/>
        <v xml:space="preserve">"Change" : "", </v>
      </c>
      <c r="AG46" s="30" t="str">
        <f t="shared" si="32"/>
        <v xml:space="preserve">"Tier" : "Tier I", </v>
      </c>
      <c r="AH46" s="30" t="str">
        <f t="shared" si="33"/>
        <v xml:space="preserve">"Custodian" : "DESA Population Division
", </v>
      </c>
      <c r="AI46" s="30" t="str">
        <f t="shared" si="34"/>
        <v xml:space="preserve">"Partners" : "UNFPA, 
WHO
", </v>
      </c>
      <c r="AJ46" s="30" t="str">
        <f t="shared" si="35"/>
        <v xml:space="preserve">"SenderName" : "", </v>
      </c>
      <c r="AK46" s="30" t="e">
        <f t="shared" si="36"/>
        <v>#N/A</v>
      </c>
      <c r="AL46" s="30" t="str">
        <f t="shared" si="37"/>
        <v xml:space="preserve">"StorylineDate" : "2021-03-03", </v>
      </c>
      <c r="AM46" s="30" t="str">
        <f t="shared" si="38"/>
        <v xml:space="preserve">"ChartDate" : "", </v>
      </c>
      <c r="AN46" s="30" t="str">
        <f t="shared" si="39"/>
        <v xml:space="preserve">"DataDate" : "2021-02-17", </v>
      </c>
      <c r="AO46" s="30" t="str">
        <f t="shared" si="40"/>
        <v xml:space="preserve">"MetadataDate" : "", </v>
      </c>
      <c r="AP46" s="30" t="str">
        <f t="shared" si="41"/>
        <v xml:space="preserve">"StorylineFile" : "0", </v>
      </c>
      <c r="AQ46" s="30" t="str">
        <f t="shared" si="42"/>
        <v xml:space="preserve">"ChartFile" : "", </v>
      </c>
      <c r="AR46" s="30" t="str">
        <f t="shared" si="43"/>
        <v xml:space="preserve">"DataFile" : "0", </v>
      </c>
      <c r="AS46" s="30" t="str">
        <f t="shared" si="44"/>
        <v xml:space="preserve">"Directory" : "Goal 3", </v>
      </c>
      <c r="AT46" s="30" t="str">
        <f t="shared" si="45"/>
        <v xml:space="preserve">"Subdirectory" : "3.7.1_DESA Population Division", </v>
      </c>
      <c r="AU46" s="30" t="s">
        <v>1857</v>
      </c>
      <c r="AV46" s="30" t="str">
        <f t="shared" si="46"/>
        <v xml:space="preserve">"Notes" : "" }, </v>
      </c>
    </row>
    <row r="47" spans="1:48" x14ac:dyDescent="0.45">
      <c r="A47" s="27" t="e">
        <f t="shared" si="27"/>
        <v>#N/A</v>
      </c>
      <c r="C47" s="23" t="b">
        <f t="shared" si="0"/>
        <v>0</v>
      </c>
      <c r="D47" s="31">
        <f>COUNTIF('Log table'!C:C,'for JSON'!F47)</f>
        <v>3</v>
      </c>
      <c r="F47" s="31" t="s">
        <v>405</v>
      </c>
      <c r="G47" s="31" t="str">
        <f>IF(VLOOKUP($F47, 'Indicator table'!$C:$H, 'for JSON'!G$1, FALSE)=0, "", VLOOKUP($F47, 'Indicator table'!$C:$H, 'for JSON'!G$1, FALSE))</f>
        <v>Goal 3</v>
      </c>
      <c r="H47" s="31" t="str">
        <f>IF(VLOOKUP($F47, 'Indicator table'!$C:$H, 'for JSON'!H$1, FALSE)=0, "", VLOOKUP($F47, 'Indicator table'!$C:$H, 'for JSON'!H$1, FALSE))</f>
        <v>Tier I</v>
      </c>
      <c r="I47" s="31" t="str">
        <f>IF(VLOOKUP($F47, 'Indicator table'!$C:$H, 'for JSON'!I$1, FALSE)=0, "", VLOOKUP($F47, 'Indicator table'!$C:$H, 'for JSON'!I$1, FALSE))</f>
        <v xml:space="preserve">DESA Population Division
</v>
      </c>
      <c r="J47" s="31" t="str">
        <f>IF(VLOOKUP($F47, 'Indicator table'!$C:$H, 'for JSON'!J$1, FALSE)=0, "", VLOOKUP($F47, 'Indicator table'!$C:$H, 'for JSON'!J$1, FALSE))</f>
        <v xml:space="preserve">UNFPA, 
WHO
</v>
      </c>
      <c r="K47" s="31" t="str">
        <f t="shared" si="1"/>
        <v>3.7.2_DESA Population Division</v>
      </c>
      <c r="L47" s="31" t="str">
        <f t="shared" si="49"/>
        <v>schmidk@un.org</v>
      </c>
      <c r="M47" s="31" t="str">
        <f t="shared" si="49"/>
        <v>schmidk@un.org</v>
      </c>
      <c r="N47" s="31" t="str">
        <f t="shared" si="3"/>
        <v/>
      </c>
      <c r="O47" s="31" t="e">
        <f t="shared" si="49"/>
        <v>#N/A</v>
      </c>
      <c r="P47" s="31" t="e">
        <f t="shared" si="28"/>
        <v>#N/A</v>
      </c>
      <c r="Q47" s="31" t="e">
        <f t="shared" si="29"/>
        <v>#N/A</v>
      </c>
      <c r="R47" s="31" t="str">
        <f t="shared" si="4"/>
        <v/>
      </c>
      <c r="S47" s="31" t="str">
        <f t="shared" si="50"/>
        <v>2021-03-15</v>
      </c>
      <c r="T47" s="31" t="str">
        <f t="shared" si="50"/>
        <v>2021-03-01</v>
      </c>
      <c r="U47" s="31" t="str">
        <f t="shared" si="50"/>
        <v>2021-03-03</v>
      </c>
      <c r="V47" s="31" t="str">
        <f t="shared" si="50"/>
        <v/>
      </c>
      <c r="W47" s="31">
        <f t="shared" si="51"/>
        <v>0</v>
      </c>
      <c r="X47" s="31">
        <f t="shared" si="51"/>
        <v>0</v>
      </c>
      <c r="Y47" s="31">
        <f t="shared" si="51"/>
        <v>0</v>
      </c>
      <c r="Z47" s="31" t="str">
        <f t="shared" si="51"/>
        <v/>
      </c>
      <c r="AD47" s="23"/>
      <c r="AE47" s="30" t="str">
        <f t="shared" si="30"/>
        <v xml:space="preserve">{ "IndicatorID" : "3.7.2", </v>
      </c>
      <c r="AF47" s="30" t="str">
        <f t="shared" si="31"/>
        <v xml:space="preserve">"Change" : "", </v>
      </c>
      <c r="AG47" s="30" t="str">
        <f t="shared" si="32"/>
        <v xml:space="preserve">"Tier" : "Tier I", </v>
      </c>
      <c r="AH47" s="30" t="str">
        <f t="shared" si="33"/>
        <v xml:space="preserve">"Custodian" : "DESA Population Division
", </v>
      </c>
      <c r="AI47" s="30" t="str">
        <f t="shared" si="34"/>
        <v xml:space="preserve">"Partners" : "UNFPA, 
WHO
", </v>
      </c>
      <c r="AJ47" s="30" t="str">
        <f t="shared" si="35"/>
        <v xml:space="preserve">"SenderName" : "", </v>
      </c>
      <c r="AK47" s="30" t="e">
        <f t="shared" si="36"/>
        <v>#N/A</v>
      </c>
      <c r="AL47" s="30" t="str">
        <f t="shared" si="37"/>
        <v xml:space="preserve">"StorylineDate" : "2021-03-01", </v>
      </c>
      <c r="AM47" s="30" t="str">
        <f t="shared" si="38"/>
        <v xml:space="preserve">"ChartDate" : "", </v>
      </c>
      <c r="AN47" s="30" t="str">
        <f t="shared" si="39"/>
        <v xml:space="preserve">"DataDate" : "2021-03-15", </v>
      </c>
      <c r="AO47" s="30" t="str">
        <f t="shared" si="40"/>
        <v xml:space="preserve">"MetadataDate" : "", </v>
      </c>
      <c r="AP47" s="30" t="str">
        <f t="shared" si="41"/>
        <v xml:space="preserve">"StorylineFile" : "0", </v>
      </c>
      <c r="AQ47" s="30" t="str">
        <f t="shared" si="42"/>
        <v xml:space="preserve">"ChartFile" : "", </v>
      </c>
      <c r="AR47" s="30" t="str">
        <f t="shared" si="43"/>
        <v xml:space="preserve">"DataFile" : "0", </v>
      </c>
      <c r="AS47" s="30" t="str">
        <f t="shared" si="44"/>
        <v xml:space="preserve">"Directory" : "Goal 3", </v>
      </c>
      <c r="AT47" s="30" t="str">
        <f t="shared" si="45"/>
        <v xml:space="preserve">"Subdirectory" : "3.7.2_DESA Population Division", </v>
      </c>
      <c r="AU47" s="30" t="s">
        <v>1857</v>
      </c>
      <c r="AV47" s="30" t="str">
        <f t="shared" si="46"/>
        <v xml:space="preserve">"Notes" : "" }, </v>
      </c>
    </row>
    <row r="48" spans="1:48" x14ac:dyDescent="0.45">
      <c r="A48" s="27" t="e">
        <f t="shared" si="27"/>
        <v>#N/A</v>
      </c>
      <c r="C48" s="23" t="b">
        <f t="shared" si="0"/>
        <v>0</v>
      </c>
      <c r="D48" s="31">
        <f>COUNTIF('Log table'!C:C,'for JSON'!F48)</f>
        <v>3</v>
      </c>
      <c r="F48" s="31" t="s">
        <v>682</v>
      </c>
      <c r="G48" s="31" t="str">
        <f>IF(VLOOKUP($F48, 'Indicator table'!$C:$H, 'for JSON'!G$1, FALSE)=0, "", VLOOKUP($F48, 'Indicator table'!$C:$H, 'for JSON'!G$1, FALSE))</f>
        <v>Goal 3</v>
      </c>
      <c r="H48" s="31" t="str">
        <f>IF(VLOOKUP($F48, 'Indicator table'!$C:$H, 'for JSON'!H$1, FALSE)=0, "", VLOOKUP($F48, 'Indicator table'!$C:$H, 'for JSON'!H$1, FALSE))</f>
        <v>Tier I</v>
      </c>
      <c r="I48" s="31" t="str">
        <f>IF(VLOOKUP($F48, 'Indicator table'!$C:$H, 'for JSON'!I$1, FALSE)=0, "", VLOOKUP($F48, 'Indicator table'!$C:$H, 'for JSON'!I$1, FALSE))</f>
        <v xml:space="preserve">WHO
</v>
      </c>
      <c r="J48" s="31" t="str">
        <f>IF(VLOOKUP($F48, 'Indicator table'!$C:$H, 'for JSON'!J$1, FALSE)=0, "", VLOOKUP($F48, 'Indicator table'!$C:$H, 'for JSON'!J$1, FALSE))</f>
        <v xml:space="preserve">UNICEF, 
UNFPA, 
DESA Population Division
</v>
      </c>
      <c r="K48" s="31" t="str">
        <f t="shared" si="1"/>
        <v/>
      </c>
      <c r="L48" s="31" t="str">
        <f t="shared" si="49"/>
        <v/>
      </c>
      <c r="M48" s="31" t="str">
        <f t="shared" si="49"/>
        <v>mahananiw@who.int</v>
      </c>
      <c r="N48" s="31" t="str">
        <f t="shared" si="3"/>
        <v/>
      </c>
      <c r="O48" s="31" t="e">
        <f t="shared" si="49"/>
        <v>#N/A</v>
      </c>
      <c r="P48" s="31" t="e">
        <f t="shared" si="28"/>
        <v>#N/A</v>
      </c>
      <c r="Q48" s="31" t="e">
        <f t="shared" si="29"/>
        <v>#N/A</v>
      </c>
      <c r="R48" s="31" t="str">
        <f t="shared" si="4"/>
        <v/>
      </c>
      <c r="S48" s="31" t="str">
        <f t="shared" si="50"/>
        <v/>
      </c>
      <c r="T48" s="31" t="str">
        <f t="shared" si="50"/>
        <v>2021-03-30</v>
      </c>
      <c r="U48" s="31" t="str">
        <f t="shared" si="50"/>
        <v>2021-03-30</v>
      </c>
      <c r="V48" s="31" t="str">
        <f t="shared" si="50"/>
        <v/>
      </c>
      <c r="W48" s="31">
        <f t="shared" si="51"/>
        <v>0</v>
      </c>
      <c r="X48" s="31">
        <f t="shared" si="51"/>
        <v>0</v>
      </c>
      <c r="Y48" s="31">
        <f t="shared" si="51"/>
        <v>0</v>
      </c>
      <c r="Z48" s="31" t="str">
        <f t="shared" si="51"/>
        <v/>
      </c>
      <c r="AD48" s="23"/>
      <c r="AE48" s="30" t="str">
        <f t="shared" si="30"/>
        <v xml:space="preserve">{ "IndicatorID" : "3.8.1", </v>
      </c>
      <c r="AF48" s="30" t="str">
        <f t="shared" si="31"/>
        <v xml:space="preserve">"Change" : "", </v>
      </c>
      <c r="AG48" s="30" t="str">
        <f t="shared" si="32"/>
        <v xml:space="preserve">"Tier" : "Tier I", </v>
      </c>
      <c r="AH48" s="30" t="str">
        <f t="shared" si="33"/>
        <v xml:space="preserve">"Custodian" : "WHO
", </v>
      </c>
      <c r="AI48" s="30" t="str">
        <f t="shared" si="34"/>
        <v xml:space="preserve">"Partners" : "UNICEF, 
UNFPA, 
DESA Population Division
", </v>
      </c>
      <c r="AJ48" s="30" t="str">
        <f t="shared" si="35"/>
        <v xml:space="preserve">"SenderName" : "", </v>
      </c>
      <c r="AK48" s="30" t="e">
        <f t="shared" si="36"/>
        <v>#N/A</v>
      </c>
      <c r="AL48" s="30" t="str">
        <f t="shared" si="37"/>
        <v xml:space="preserve">"StorylineDate" : "2021-03-30", </v>
      </c>
      <c r="AM48" s="30" t="str">
        <f t="shared" si="38"/>
        <v xml:space="preserve">"ChartDate" : "", </v>
      </c>
      <c r="AN48" s="30" t="str">
        <f t="shared" si="39"/>
        <v xml:space="preserve">"DataDate" : "", </v>
      </c>
      <c r="AO48" s="30" t="str">
        <f t="shared" si="40"/>
        <v xml:space="preserve">"MetadataDate" : "", </v>
      </c>
      <c r="AP48" s="30" t="str">
        <f t="shared" si="41"/>
        <v xml:space="preserve">"StorylineFile" : "0", </v>
      </c>
      <c r="AQ48" s="30" t="str">
        <f t="shared" si="42"/>
        <v xml:space="preserve">"ChartFile" : "", </v>
      </c>
      <c r="AR48" s="30" t="str">
        <f t="shared" si="43"/>
        <v xml:space="preserve">"DataFile" : "0", </v>
      </c>
      <c r="AS48" s="30" t="str">
        <f t="shared" si="44"/>
        <v xml:space="preserve">"Directory" : "Goal 3", </v>
      </c>
      <c r="AT48" s="30" t="str">
        <f t="shared" si="45"/>
        <v xml:space="preserve">"Subdirectory" : "", </v>
      </c>
      <c r="AU48" s="30" t="s">
        <v>1857</v>
      </c>
      <c r="AV48" s="30" t="str">
        <f t="shared" si="46"/>
        <v xml:space="preserve">"Notes" : "" }, </v>
      </c>
    </row>
    <row r="49" spans="1:48" x14ac:dyDescent="0.45">
      <c r="A49" s="27" t="e">
        <f t="shared" si="27"/>
        <v>#N/A</v>
      </c>
      <c r="C49" s="23" t="b">
        <f t="shared" si="0"/>
        <v>0</v>
      </c>
      <c r="D49" s="31">
        <f>COUNTIF('Log table'!C:C,'for JSON'!F49)</f>
        <v>3</v>
      </c>
      <c r="F49" s="31" t="s">
        <v>410</v>
      </c>
      <c r="G49" s="31" t="str">
        <f>IF(VLOOKUP($F49, 'Indicator table'!$C:$H, 'for JSON'!G$1, FALSE)=0, "", VLOOKUP($F49, 'Indicator table'!$C:$H, 'for JSON'!G$1, FALSE))</f>
        <v>Goal 3</v>
      </c>
      <c r="H49" s="31" t="str">
        <f>IF(VLOOKUP($F49, 'Indicator table'!$C:$H, 'for JSON'!H$1, FALSE)=0, "", VLOOKUP($F49, 'Indicator table'!$C:$H, 'for JSON'!H$1, FALSE))</f>
        <v>Tier I</v>
      </c>
      <c r="I49" s="31" t="str">
        <f>IF(VLOOKUP($F49, 'Indicator table'!$C:$H, 'for JSON'!I$1, FALSE)=0, "", VLOOKUP($F49, 'Indicator table'!$C:$H, 'for JSON'!I$1, FALSE))</f>
        <v xml:space="preserve">WHO,
World Bank
</v>
      </c>
      <c r="J49" s="31" t="str">
        <f>IF(VLOOKUP($F49, 'Indicator table'!$C:$H, 'for JSON'!J$1, FALSE)=0, "", VLOOKUP($F49, 'Indicator table'!$C:$H, 'for JSON'!J$1, FALSE))</f>
        <v/>
      </c>
      <c r="K49" s="31" t="str">
        <f t="shared" si="1"/>
        <v>3.8.2_WHO</v>
      </c>
      <c r="L49" s="31" t="str">
        <f t="shared" si="49"/>
        <v/>
      </c>
      <c r="M49" s="31" t="str">
        <f t="shared" si="49"/>
        <v>uhc_stats@who.int</v>
      </c>
      <c r="N49" s="31" t="str">
        <f t="shared" si="3"/>
        <v/>
      </c>
      <c r="O49" s="31" t="e">
        <f t="shared" si="49"/>
        <v>#N/A</v>
      </c>
      <c r="P49" s="31" t="e">
        <f t="shared" si="28"/>
        <v>#N/A</v>
      </c>
      <c r="Q49" s="31" t="e">
        <f t="shared" si="29"/>
        <v>#N/A</v>
      </c>
      <c r="R49" s="31" t="str">
        <f t="shared" si="4"/>
        <v/>
      </c>
      <c r="S49" s="31" t="str">
        <f t="shared" si="50"/>
        <v/>
      </c>
      <c r="T49" s="31" t="str">
        <f t="shared" si="50"/>
        <v>2021-03-02</v>
      </c>
      <c r="U49" s="31" t="str">
        <f t="shared" si="50"/>
        <v>2021-03-02</v>
      </c>
      <c r="V49" s="31" t="str">
        <f t="shared" si="50"/>
        <v/>
      </c>
      <c r="W49" s="31">
        <f t="shared" si="51"/>
        <v>0</v>
      </c>
      <c r="X49" s="31">
        <f t="shared" si="51"/>
        <v>0</v>
      </c>
      <c r="Y49" s="31">
        <f t="shared" si="51"/>
        <v>0</v>
      </c>
      <c r="Z49" s="31" t="str">
        <f t="shared" si="51"/>
        <v/>
      </c>
      <c r="AD49" s="23"/>
      <c r="AE49" s="30" t="str">
        <f t="shared" si="30"/>
        <v xml:space="preserve">{ "IndicatorID" : "3.8.2", </v>
      </c>
      <c r="AF49" s="30" t="str">
        <f t="shared" si="31"/>
        <v xml:space="preserve">"Change" : "", </v>
      </c>
      <c r="AG49" s="30" t="str">
        <f t="shared" si="32"/>
        <v xml:space="preserve">"Tier" : "Tier I", </v>
      </c>
      <c r="AH49" s="30" t="str">
        <f t="shared" si="33"/>
        <v xml:space="preserve">"Custodian" : "WHO,
World Bank
", </v>
      </c>
      <c r="AI49" s="30" t="str">
        <f t="shared" si="34"/>
        <v xml:space="preserve">"Partners" : "", </v>
      </c>
      <c r="AJ49" s="30" t="str">
        <f t="shared" si="35"/>
        <v xml:space="preserve">"SenderName" : "", </v>
      </c>
      <c r="AK49" s="30" t="e">
        <f t="shared" si="36"/>
        <v>#N/A</v>
      </c>
      <c r="AL49" s="30" t="str">
        <f t="shared" si="37"/>
        <v xml:space="preserve">"StorylineDate" : "2021-03-02", </v>
      </c>
      <c r="AM49" s="30" t="str">
        <f t="shared" si="38"/>
        <v xml:space="preserve">"ChartDate" : "", </v>
      </c>
      <c r="AN49" s="30" t="str">
        <f t="shared" si="39"/>
        <v xml:space="preserve">"DataDate" : "", </v>
      </c>
      <c r="AO49" s="30" t="str">
        <f t="shared" si="40"/>
        <v xml:space="preserve">"MetadataDate" : "", </v>
      </c>
      <c r="AP49" s="30" t="str">
        <f t="shared" si="41"/>
        <v xml:space="preserve">"StorylineFile" : "0", </v>
      </c>
      <c r="AQ49" s="30" t="str">
        <f t="shared" si="42"/>
        <v xml:space="preserve">"ChartFile" : "", </v>
      </c>
      <c r="AR49" s="30" t="str">
        <f t="shared" si="43"/>
        <v xml:space="preserve">"DataFile" : "0", </v>
      </c>
      <c r="AS49" s="30" t="str">
        <f t="shared" si="44"/>
        <v xml:space="preserve">"Directory" : "Goal 3", </v>
      </c>
      <c r="AT49" s="30" t="str">
        <f t="shared" si="45"/>
        <v xml:space="preserve">"Subdirectory" : "3.8.2_WHO", </v>
      </c>
      <c r="AU49" s="30" t="s">
        <v>1857</v>
      </c>
      <c r="AV49" s="30" t="str">
        <f t="shared" si="46"/>
        <v xml:space="preserve">"Notes" : "" }, </v>
      </c>
    </row>
    <row r="50" spans="1:48" x14ac:dyDescent="0.45">
      <c r="A50" s="27" t="e">
        <f t="shared" si="27"/>
        <v>#N/A</v>
      </c>
      <c r="C50" s="23" t="b">
        <f t="shared" si="0"/>
        <v>0</v>
      </c>
      <c r="D50" s="31">
        <f>COUNTIF('Log table'!C:C,'for JSON'!F50)</f>
        <v>3</v>
      </c>
      <c r="F50" s="31" t="s">
        <v>413</v>
      </c>
      <c r="G50" s="31" t="str">
        <f>IF(VLOOKUP($F50, 'Indicator table'!$C:$H, 'for JSON'!G$1, FALSE)=0, "", VLOOKUP($F50, 'Indicator table'!$C:$H, 'for JSON'!G$1, FALSE))</f>
        <v>Goal 3</v>
      </c>
      <c r="H50" s="31" t="str">
        <f>IF(VLOOKUP($F50, 'Indicator table'!$C:$H, 'for JSON'!H$1, FALSE)=0, "", VLOOKUP($F50, 'Indicator table'!$C:$H, 'for JSON'!H$1, FALSE))</f>
        <v>Tier I</v>
      </c>
      <c r="I50" s="31" t="str">
        <f>IF(VLOOKUP($F50, 'Indicator table'!$C:$H, 'for JSON'!I$1, FALSE)=0, "", VLOOKUP($F50, 'Indicator table'!$C:$H, 'for JSON'!I$1, FALSE))</f>
        <v xml:space="preserve">WHO
</v>
      </c>
      <c r="J50" s="31" t="str">
        <f>IF(VLOOKUP($F50, 'Indicator table'!$C:$H, 'for JSON'!J$1, FALSE)=0, "", VLOOKUP($F50, 'Indicator table'!$C:$H, 'for JSON'!J$1, FALSE))</f>
        <v xml:space="preserve">UNEP
</v>
      </c>
      <c r="K50" s="31" t="str">
        <f t="shared" si="1"/>
        <v>3.9.1_WHO</v>
      </c>
      <c r="L50" s="31" t="str">
        <f t="shared" si="49"/>
        <v/>
      </c>
      <c r="M50" s="31" t="str">
        <f t="shared" si="49"/>
        <v>bonjourso@who.int</v>
      </c>
      <c r="N50" s="31" t="str">
        <f t="shared" si="3"/>
        <v/>
      </c>
      <c r="O50" s="31" t="e">
        <f t="shared" si="49"/>
        <v>#N/A</v>
      </c>
      <c r="P50" s="31" t="e">
        <f t="shared" si="28"/>
        <v>#N/A</v>
      </c>
      <c r="Q50" s="31" t="e">
        <f t="shared" si="29"/>
        <v>#N/A</v>
      </c>
      <c r="R50" s="31" t="str">
        <f t="shared" si="4"/>
        <v/>
      </c>
      <c r="S50" s="31" t="str">
        <f t="shared" si="50"/>
        <v/>
      </c>
      <c r="T50" s="31" t="str">
        <f t="shared" si="50"/>
        <v>2021-03-02</v>
      </c>
      <c r="U50" s="31" t="str">
        <f t="shared" si="50"/>
        <v>2021-03-02</v>
      </c>
      <c r="V50" s="31" t="str">
        <f t="shared" si="50"/>
        <v/>
      </c>
      <c r="W50" s="31">
        <f t="shared" si="51"/>
        <v>0</v>
      </c>
      <c r="X50" s="31">
        <f t="shared" si="51"/>
        <v>0</v>
      </c>
      <c r="Y50" s="31">
        <f t="shared" si="51"/>
        <v>0</v>
      </c>
      <c r="Z50" s="31" t="str">
        <f t="shared" si="51"/>
        <v/>
      </c>
      <c r="AD50" s="23"/>
      <c r="AE50" s="30" t="str">
        <f t="shared" si="30"/>
        <v xml:space="preserve">{ "IndicatorID" : "3.9.1", </v>
      </c>
      <c r="AF50" s="30" t="str">
        <f t="shared" si="31"/>
        <v xml:space="preserve">"Change" : "", </v>
      </c>
      <c r="AG50" s="30" t="str">
        <f t="shared" si="32"/>
        <v xml:space="preserve">"Tier" : "Tier I", </v>
      </c>
      <c r="AH50" s="30" t="str">
        <f t="shared" si="33"/>
        <v xml:space="preserve">"Custodian" : "WHO
", </v>
      </c>
      <c r="AI50" s="30" t="str">
        <f t="shared" si="34"/>
        <v xml:space="preserve">"Partners" : "UNEP
", </v>
      </c>
      <c r="AJ50" s="30" t="str">
        <f t="shared" si="35"/>
        <v xml:space="preserve">"SenderName" : "", </v>
      </c>
      <c r="AK50" s="30" t="e">
        <f t="shared" si="36"/>
        <v>#N/A</v>
      </c>
      <c r="AL50" s="30" t="str">
        <f t="shared" si="37"/>
        <v xml:space="preserve">"StorylineDate" : "2021-03-02", </v>
      </c>
      <c r="AM50" s="30" t="str">
        <f t="shared" si="38"/>
        <v xml:space="preserve">"ChartDate" : "", </v>
      </c>
      <c r="AN50" s="30" t="str">
        <f t="shared" si="39"/>
        <v xml:space="preserve">"DataDate" : "", </v>
      </c>
      <c r="AO50" s="30" t="str">
        <f t="shared" si="40"/>
        <v xml:space="preserve">"MetadataDate" : "", </v>
      </c>
      <c r="AP50" s="30" t="str">
        <f t="shared" si="41"/>
        <v xml:space="preserve">"StorylineFile" : "0", </v>
      </c>
      <c r="AQ50" s="30" t="str">
        <f t="shared" si="42"/>
        <v xml:space="preserve">"ChartFile" : "", </v>
      </c>
      <c r="AR50" s="30" t="str">
        <f t="shared" si="43"/>
        <v xml:space="preserve">"DataFile" : "0", </v>
      </c>
      <c r="AS50" s="30" t="str">
        <f t="shared" si="44"/>
        <v xml:space="preserve">"Directory" : "Goal 3", </v>
      </c>
      <c r="AT50" s="30" t="str">
        <f t="shared" si="45"/>
        <v xml:space="preserve">"Subdirectory" : "3.9.1_WHO", </v>
      </c>
      <c r="AU50" s="30" t="s">
        <v>1857</v>
      </c>
      <c r="AV50" s="30" t="str">
        <f t="shared" si="46"/>
        <v xml:space="preserve">"Notes" : "" }, </v>
      </c>
    </row>
    <row r="51" spans="1:48" x14ac:dyDescent="0.45">
      <c r="A51" s="27" t="e">
        <f t="shared" si="27"/>
        <v>#N/A</v>
      </c>
      <c r="C51" s="23" t="b">
        <f t="shared" si="0"/>
        <v>0</v>
      </c>
      <c r="D51" s="31">
        <f>COUNTIF('Log table'!C:C,'for JSON'!F51)</f>
        <v>3</v>
      </c>
      <c r="F51" s="31" t="s">
        <v>415</v>
      </c>
      <c r="G51" s="31" t="str">
        <f>IF(VLOOKUP($F51, 'Indicator table'!$C:$H, 'for JSON'!G$1, FALSE)=0, "", VLOOKUP($F51, 'Indicator table'!$C:$H, 'for JSON'!G$1, FALSE))</f>
        <v>Goal 3</v>
      </c>
      <c r="H51" s="31" t="str">
        <f>IF(VLOOKUP($F51, 'Indicator table'!$C:$H, 'for JSON'!H$1, FALSE)=0, "", VLOOKUP($F51, 'Indicator table'!$C:$H, 'for JSON'!H$1, FALSE))</f>
        <v>Tier I</v>
      </c>
      <c r="I51" s="31" t="str">
        <f>IF(VLOOKUP($F51, 'Indicator table'!$C:$H, 'for JSON'!I$1, FALSE)=0, "", VLOOKUP($F51, 'Indicator table'!$C:$H, 'for JSON'!I$1, FALSE))</f>
        <v xml:space="preserve">WHO
</v>
      </c>
      <c r="J51" s="31" t="str">
        <f>IF(VLOOKUP($F51, 'Indicator table'!$C:$H, 'for JSON'!J$1, FALSE)=0, "", VLOOKUP($F51, 'Indicator table'!$C:$H, 'for JSON'!J$1, FALSE))</f>
        <v xml:space="preserve">UNEP
</v>
      </c>
      <c r="K51" s="31" t="str">
        <f t="shared" si="1"/>
        <v>3.9.2_WHO</v>
      </c>
      <c r="L51" s="31" t="str">
        <f t="shared" si="49"/>
        <v/>
      </c>
      <c r="M51" s="31" t="str">
        <f t="shared" si="49"/>
        <v/>
      </c>
      <c r="N51" s="31" t="str">
        <f t="shared" si="3"/>
        <v/>
      </c>
      <c r="O51" s="31" t="e">
        <f t="shared" si="49"/>
        <v>#N/A</v>
      </c>
      <c r="P51" s="31" t="e">
        <f t="shared" si="28"/>
        <v>#N/A</v>
      </c>
      <c r="Q51" s="31" t="e">
        <f t="shared" si="29"/>
        <v>#N/A</v>
      </c>
      <c r="R51" s="31" t="str">
        <f t="shared" si="4"/>
        <v/>
      </c>
      <c r="S51" s="31" t="str">
        <f t="shared" si="50"/>
        <v/>
      </c>
      <c r="T51" s="31" t="str">
        <f t="shared" si="50"/>
        <v/>
      </c>
      <c r="U51" s="31" t="str">
        <f t="shared" si="50"/>
        <v/>
      </c>
      <c r="V51" s="31" t="str">
        <f t="shared" si="50"/>
        <v/>
      </c>
      <c r="W51" s="31">
        <f t="shared" si="51"/>
        <v>0</v>
      </c>
      <c r="X51" s="31">
        <f t="shared" si="51"/>
        <v>0</v>
      </c>
      <c r="Y51" s="31">
        <f t="shared" si="51"/>
        <v>0</v>
      </c>
      <c r="Z51" s="31" t="str">
        <f t="shared" si="51"/>
        <v/>
      </c>
      <c r="AD51" s="23"/>
      <c r="AE51" s="30" t="str">
        <f t="shared" si="30"/>
        <v xml:space="preserve">{ "IndicatorID" : "3.9.2", </v>
      </c>
      <c r="AF51" s="30" t="str">
        <f t="shared" si="31"/>
        <v xml:space="preserve">"Change" : "", </v>
      </c>
      <c r="AG51" s="30" t="str">
        <f t="shared" si="32"/>
        <v xml:space="preserve">"Tier" : "Tier I", </v>
      </c>
      <c r="AH51" s="30" t="str">
        <f t="shared" si="33"/>
        <v xml:space="preserve">"Custodian" : "WHO
", </v>
      </c>
      <c r="AI51" s="30" t="str">
        <f t="shared" si="34"/>
        <v xml:space="preserve">"Partners" : "UNEP
", </v>
      </c>
      <c r="AJ51" s="30" t="str">
        <f t="shared" si="35"/>
        <v xml:space="preserve">"SenderName" : "", </v>
      </c>
      <c r="AK51" s="30" t="e">
        <f t="shared" si="36"/>
        <v>#N/A</v>
      </c>
      <c r="AL51" s="30" t="str">
        <f t="shared" si="37"/>
        <v xml:space="preserve">"StorylineDate" : "", </v>
      </c>
      <c r="AM51" s="30" t="str">
        <f t="shared" si="38"/>
        <v xml:space="preserve">"ChartDate" : "", </v>
      </c>
      <c r="AN51" s="30" t="str">
        <f t="shared" si="39"/>
        <v xml:space="preserve">"DataDate" : "", </v>
      </c>
      <c r="AO51" s="30" t="str">
        <f t="shared" si="40"/>
        <v xml:space="preserve">"MetadataDate" : "", </v>
      </c>
      <c r="AP51" s="30" t="str">
        <f t="shared" si="41"/>
        <v xml:space="preserve">"StorylineFile" : "0", </v>
      </c>
      <c r="AQ51" s="30" t="str">
        <f t="shared" si="42"/>
        <v xml:space="preserve">"ChartFile" : "", </v>
      </c>
      <c r="AR51" s="30" t="str">
        <f t="shared" si="43"/>
        <v xml:space="preserve">"DataFile" : "0", </v>
      </c>
      <c r="AS51" s="30" t="str">
        <f t="shared" si="44"/>
        <v xml:space="preserve">"Directory" : "Goal 3", </v>
      </c>
      <c r="AT51" s="30" t="str">
        <f t="shared" si="45"/>
        <v xml:space="preserve">"Subdirectory" : "3.9.2_WHO", </v>
      </c>
      <c r="AU51" s="30" t="s">
        <v>1857</v>
      </c>
      <c r="AV51" s="30" t="str">
        <f t="shared" si="46"/>
        <v xml:space="preserve">"Notes" : "" }, </v>
      </c>
    </row>
    <row r="52" spans="1:48" x14ac:dyDescent="0.45">
      <c r="A52" s="27" t="e">
        <f t="shared" si="27"/>
        <v>#N/A</v>
      </c>
      <c r="C52" s="23" t="b">
        <f t="shared" si="0"/>
        <v>0</v>
      </c>
      <c r="D52" s="31">
        <f>COUNTIF('Log table'!C:C,'for JSON'!F52)</f>
        <v>3</v>
      </c>
      <c r="F52" s="31" t="s">
        <v>686</v>
      </c>
      <c r="G52" s="31" t="str">
        <f>IF(VLOOKUP($F52, 'Indicator table'!$C:$H, 'for JSON'!G$1, FALSE)=0, "", VLOOKUP($F52, 'Indicator table'!$C:$H, 'for JSON'!G$1, FALSE))</f>
        <v>Goal 3</v>
      </c>
      <c r="H52" s="31" t="str">
        <f>IF(VLOOKUP($F52, 'Indicator table'!$C:$H, 'for JSON'!H$1, FALSE)=0, "", VLOOKUP($F52, 'Indicator table'!$C:$H, 'for JSON'!H$1, FALSE))</f>
        <v>Tier I</v>
      </c>
      <c r="I52" s="31" t="str">
        <f>IF(VLOOKUP($F52, 'Indicator table'!$C:$H, 'for JSON'!I$1, FALSE)=0, "", VLOOKUP($F52, 'Indicator table'!$C:$H, 'for JSON'!I$1, FALSE))</f>
        <v xml:space="preserve">WHO
</v>
      </c>
      <c r="J52" s="31" t="str">
        <f>IF(VLOOKUP($F52, 'Indicator table'!$C:$H, 'for JSON'!J$1, FALSE)=0, "", VLOOKUP($F52, 'Indicator table'!$C:$H, 'for JSON'!J$1, FALSE))</f>
        <v xml:space="preserve">UNEP
</v>
      </c>
      <c r="K52" s="31" t="str">
        <f t="shared" si="1"/>
        <v/>
      </c>
      <c r="L52" s="31" t="str">
        <f t="shared" si="49"/>
        <v>hoj@who.int</v>
      </c>
      <c r="M52" s="31" t="str">
        <f t="shared" si="49"/>
        <v>pruessa@who.int</v>
      </c>
      <c r="N52" s="31" t="str">
        <f t="shared" si="3"/>
        <v/>
      </c>
      <c r="O52" s="31" t="e">
        <f t="shared" si="49"/>
        <v>#N/A</v>
      </c>
      <c r="P52" s="31" t="e">
        <f t="shared" si="28"/>
        <v>#N/A</v>
      </c>
      <c r="Q52" s="31" t="e">
        <f t="shared" si="29"/>
        <v>#N/A</v>
      </c>
      <c r="R52" s="31" t="str">
        <f t="shared" si="4"/>
        <v/>
      </c>
      <c r="S52" s="31" t="str">
        <f t="shared" si="50"/>
        <v>2021-02-16</v>
      </c>
      <c r="T52" s="31" t="str">
        <f t="shared" si="50"/>
        <v>2021-03-02</v>
      </c>
      <c r="U52" s="31" t="str">
        <f t="shared" si="50"/>
        <v>2021-03-04</v>
      </c>
      <c r="V52" s="31" t="str">
        <f t="shared" si="50"/>
        <v/>
      </c>
      <c r="W52" s="31">
        <f t="shared" si="51"/>
        <v>0</v>
      </c>
      <c r="X52" s="31">
        <f t="shared" si="51"/>
        <v>0</v>
      </c>
      <c r="Y52" s="31">
        <f t="shared" si="51"/>
        <v>0</v>
      </c>
      <c r="Z52" s="31" t="str">
        <f t="shared" si="51"/>
        <v/>
      </c>
      <c r="AD52" s="23"/>
      <c r="AE52" s="30" t="str">
        <f t="shared" si="30"/>
        <v xml:space="preserve">{ "IndicatorID" : "3.9.3", </v>
      </c>
      <c r="AF52" s="30" t="str">
        <f t="shared" si="31"/>
        <v xml:space="preserve">"Change" : "", </v>
      </c>
      <c r="AG52" s="30" t="str">
        <f t="shared" si="32"/>
        <v xml:space="preserve">"Tier" : "Tier I", </v>
      </c>
      <c r="AH52" s="30" t="str">
        <f t="shared" si="33"/>
        <v xml:space="preserve">"Custodian" : "WHO
", </v>
      </c>
      <c r="AI52" s="30" t="str">
        <f t="shared" si="34"/>
        <v xml:space="preserve">"Partners" : "UNEP
", </v>
      </c>
      <c r="AJ52" s="30" t="str">
        <f t="shared" si="35"/>
        <v xml:space="preserve">"SenderName" : "", </v>
      </c>
      <c r="AK52" s="30" t="e">
        <f t="shared" si="36"/>
        <v>#N/A</v>
      </c>
      <c r="AL52" s="30" t="str">
        <f t="shared" si="37"/>
        <v xml:space="preserve">"StorylineDate" : "2021-03-02", </v>
      </c>
      <c r="AM52" s="30" t="str">
        <f t="shared" si="38"/>
        <v xml:space="preserve">"ChartDate" : "", </v>
      </c>
      <c r="AN52" s="30" t="str">
        <f t="shared" si="39"/>
        <v xml:space="preserve">"DataDate" : "2021-02-16", </v>
      </c>
      <c r="AO52" s="30" t="str">
        <f t="shared" si="40"/>
        <v xml:space="preserve">"MetadataDate" : "", </v>
      </c>
      <c r="AP52" s="30" t="str">
        <f t="shared" si="41"/>
        <v xml:space="preserve">"StorylineFile" : "0", </v>
      </c>
      <c r="AQ52" s="30" t="str">
        <f t="shared" si="42"/>
        <v xml:space="preserve">"ChartFile" : "", </v>
      </c>
      <c r="AR52" s="30" t="str">
        <f t="shared" si="43"/>
        <v xml:space="preserve">"DataFile" : "0", </v>
      </c>
      <c r="AS52" s="30" t="str">
        <f t="shared" si="44"/>
        <v xml:space="preserve">"Directory" : "Goal 3", </v>
      </c>
      <c r="AT52" s="30" t="str">
        <f t="shared" si="45"/>
        <v xml:space="preserve">"Subdirectory" : "", </v>
      </c>
      <c r="AU52" s="30" t="s">
        <v>1857</v>
      </c>
      <c r="AV52" s="30" t="str">
        <f t="shared" si="46"/>
        <v xml:space="preserve">"Notes" : "" }, </v>
      </c>
    </row>
    <row r="53" spans="1:48" x14ac:dyDescent="0.45">
      <c r="A53" s="27" t="e">
        <f t="shared" si="27"/>
        <v>#N/A</v>
      </c>
      <c r="C53" s="23" t="b">
        <f t="shared" si="0"/>
        <v>0</v>
      </c>
      <c r="D53" s="31">
        <f>COUNTIF('Log table'!C:C,'for JSON'!F53)</f>
        <v>3</v>
      </c>
      <c r="F53" s="31" t="s">
        <v>417</v>
      </c>
      <c r="G53" s="31" t="str">
        <f>IF(VLOOKUP($F53, 'Indicator table'!$C:$H, 'for JSON'!G$1, FALSE)=0, "", VLOOKUP($F53, 'Indicator table'!$C:$H, 'for JSON'!G$1, FALSE))</f>
        <v>Goal 3</v>
      </c>
      <c r="H53" s="31" t="str">
        <f>IF(VLOOKUP($F53, 'Indicator table'!$C:$H, 'for JSON'!H$1, FALSE)=0, "", VLOOKUP($F53, 'Indicator table'!$C:$H, 'for JSON'!H$1, FALSE))</f>
        <v>Tier I</v>
      </c>
      <c r="I53" s="31" t="str">
        <f>IF(VLOOKUP($F53, 'Indicator table'!$C:$H, 'for JSON'!I$1, FALSE)=0, "", VLOOKUP($F53, 'Indicator table'!$C:$H, 'for JSON'!I$1, FALSE))</f>
        <v xml:space="preserve">WHO,
WHO-FCTC
</v>
      </c>
      <c r="J53" s="31" t="str">
        <f>IF(VLOOKUP($F53, 'Indicator table'!$C:$H, 'for JSON'!J$1, FALSE)=0, "", VLOOKUP($F53, 'Indicator table'!$C:$H, 'for JSON'!J$1, FALSE))</f>
        <v/>
      </c>
      <c r="K53" s="31" t="str">
        <f t="shared" si="1"/>
        <v>3.a.1_WHO</v>
      </c>
      <c r="L53" s="31" t="str">
        <f t="shared" si="49"/>
        <v/>
      </c>
      <c r="M53" s="31" t="str">
        <f t="shared" si="49"/>
        <v/>
      </c>
      <c r="N53" s="31" t="str">
        <f t="shared" si="3"/>
        <v/>
      </c>
      <c r="O53" s="31" t="e">
        <f t="shared" si="49"/>
        <v>#N/A</v>
      </c>
      <c r="P53" s="31" t="e">
        <f t="shared" si="28"/>
        <v>#N/A</v>
      </c>
      <c r="Q53" s="31" t="e">
        <f t="shared" si="29"/>
        <v>#N/A</v>
      </c>
      <c r="R53" s="31" t="str">
        <f t="shared" si="4"/>
        <v/>
      </c>
      <c r="S53" s="31" t="str">
        <f t="shared" si="50"/>
        <v/>
      </c>
      <c r="T53" s="31" t="str">
        <f t="shared" si="50"/>
        <v/>
      </c>
      <c r="U53" s="31" t="str">
        <f t="shared" si="50"/>
        <v/>
      </c>
      <c r="V53" s="31" t="str">
        <f t="shared" si="50"/>
        <v/>
      </c>
      <c r="W53" s="31">
        <f t="shared" si="51"/>
        <v>0</v>
      </c>
      <c r="X53" s="31">
        <f t="shared" si="51"/>
        <v>0</v>
      </c>
      <c r="Y53" s="31">
        <f t="shared" si="51"/>
        <v>0</v>
      </c>
      <c r="Z53" s="31" t="str">
        <f t="shared" si="51"/>
        <v/>
      </c>
      <c r="AD53" s="23"/>
      <c r="AE53" s="30" t="str">
        <f t="shared" si="30"/>
        <v xml:space="preserve">{ "IndicatorID" : "3.a.1", </v>
      </c>
      <c r="AF53" s="30" t="str">
        <f t="shared" si="31"/>
        <v xml:space="preserve">"Change" : "", </v>
      </c>
      <c r="AG53" s="30" t="str">
        <f t="shared" si="32"/>
        <v xml:space="preserve">"Tier" : "Tier I", </v>
      </c>
      <c r="AH53" s="30" t="str">
        <f t="shared" si="33"/>
        <v xml:space="preserve">"Custodian" : "WHO,
WHO-FCTC
", </v>
      </c>
      <c r="AI53" s="30" t="str">
        <f t="shared" si="34"/>
        <v xml:space="preserve">"Partners" : "", </v>
      </c>
      <c r="AJ53" s="30" t="str">
        <f t="shared" si="35"/>
        <v xml:space="preserve">"SenderName" : "", </v>
      </c>
      <c r="AK53" s="30" t="e">
        <f t="shared" si="36"/>
        <v>#N/A</v>
      </c>
      <c r="AL53" s="30" t="str">
        <f t="shared" si="37"/>
        <v xml:space="preserve">"StorylineDate" : "", </v>
      </c>
      <c r="AM53" s="30" t="str">
        <f t="shared" si="38"/>
        <v xml:space="preserve">"ChartDate" : "", </v>
      </c>
      <c r="AN53" s="30" t="str">
        <f t="shared" si="39"/>
        <v xml:space="preserve">"DataDate" : "", </v>
      </c>
      <c r="AO53" s="30" t="str">
        <f t="shared" si="40"/>
        <v xml:space="preserve">"MetadataDate" : "", </v>
      </c>
      <c r="AP53" s="30" t="str">
        <f t="shared" si="41"/>
        <v xml:space="preserve">"StorylineFile" : "0", </v>
      </c>
      <c r="AQ53" s="30" t="str">
        <f t="shared" si="42"/>
        <v xml:space="preserve">"ChartFile" : "", </v>
      </c>
      <c r="AR53" s="30" t="str">
        <f t="shared" si="43"/>
        <v xml:space="preserve">"DataFile" : "0", </v>
      </c>
      <c r="AS53" s="30" t="str">
        <f t="shared" si="44"/>
        <v xml:space="preserve">"Directory" : "Goal 3", </v>
      </c>
      <c r="AT53" s="30" t="str">
        <f t="shared" si="45"/>
        <v xml:space="preserve">"Subdirectory" : "3.a.1_WHO", </v>
      </c>
      <c r="AU53" s="30" t="s">
        <v>1857</v>
      </c>
      <c r="AV53" s="30" t="str">
        <f t="shared" si="46"/>
        <v xml:space="preserve">"Notes" : "" }, </v>
      </c>
    </row>
    <row r="54" spans="1:48" x14ac:dyDescent="0.45">
      <c r="A54" s="27" t="e">
        <f t="shared" si="27"/>
        <v>#N/A</v>
      </c>
      <c r="C54" s="23" t="b">
        <f t="shared" si="0"/>
        <v>0</v>
      </c>
      <c r="D54" s="31">
        <f>COUNTIF('Log table'!C:C,'for JSON'!F54)</f>
        <v>3</v>
      </c>
      <c r="F54" s="31" t="s">
        <v>422</v>
      </c>
      <c r="G54" s="31" t="str">
        <f>IF(VLOOKUP($F54, 'Indicator table'!$C:$H, 'for JSON'!G$1, FALSE)=0, "", VLOOKUP($F54, 'Indicator table'!$C:$H, 'for JSON'!G$1, FALSE))</f>
        <v>Goal 3</v>
      </c>
      <c r="H54" s="31" t="str">
        <f>IF(VLOOKUP($F54, 'Indicator table'!$C:$H, 'for JSON'!H$1, FALSE)=0, "", VLOOKUP($F54, 'Indicator table'!$C:$H, 'for JSON'!H$1, FALSE))</f>
        <v>Tier I</v>
      </c>
      <c r="I54" s="31" t="str">
        <f>IF(VLOOKUP($F54, 'Indicator table'!$C:$H, 'for JSON'!I$1, FALSE)=0, "", VLOOKUP($F54, 'Indicator table'!$C:$H, 'for JSON'!I$1, FALSE))</f>
        <v xml:space="preserve">WHO,
UNICEF
</v>
      </c>
      <c r="J54" s="31" t="str">
        <f>IF(VLOOKUP($F54, 'Indicator table'!$C:$H, 'for JSON'!J$1, FALSE)=0, "", VLOOKUP($F54, 'Indicator table'!$C:$H, 'for JSON'!J$1, FALSE))</f>
        <v/>
      </c>
      <c r="K54" s="31" t="str">
        <f t="shared" si="1"/>
        <v>3.b.1_WHO_UNICEF</v>
      </c>
      <c r="L54" s="31" t="str">
        <f t="shared" si="49"/>
        <v/>
      </c>
      <c r="M54" s="31" t="str">
        <f t="shared" si="49"/>
        <v/>
      </c>
      <c r="N54" s="31" t="str">
        <f t="shared" si="3"/>
        <v/>
      </c>
      <c r="O54" s="31" t="e">
        <f t="shared" si="49"/>
        <v>#N/A</v>
      </c>
      <c r="P54" s="31" t="e">
        <f t="shared" si="28"/>
        <v>#N/A</v>
      </c>
      <c r="Q54" s="31" t="e">
        <f t="shared" si="29"/>
        <v>#N/A</v>
      </c>
      <c r="R54" s="31" t="str">
        <f t="shared" si="4"/>
        <v/>
      </c>
      <c r="S54" s="31" t="str">
        <f t="shared" si="50"/>
        <v/>
      </c>
      <c r="T54" s="31" t="str">
        <f t="shared" si="50"/>
        <v/>
      </c>
      <c r="U54" s="31" t="str">
        <f t="shared" si="50"/>
        <v/>
      </c>
      <c r="V54" s="31" t="str">
        <f t="shared" si="50"/>
        <v/>
      </c>
      <c r="W54" s="31">
        <f t="shared" si="51"/>
        <v>0</v>
      </c>
      <c r="X54" s="31">
        <f t="shared" si="51"/>
        <v>0</v>
      </c>
      <c r="Y54" s="31">
        <f t="shared" si="51"/>
        <v>0</v>
      </c>
      <c r="Z54" s="31" t="str">
        <f t="shared" si="51"/>
        <v/>
      </c>
      <c r="AD54" s="23"/>
      <c r="AE54" s="30" t="str">
        <f t="shared" si="30"/>
        <v xml:space="preserve">{ "IndicatorID" : "3.b.1", </v>
      </c>
      <c r="AF54" s="30" t="str">
        <f t="shared" si="31"/>
        <v xml:space="preserve">"Change" : "", </v>
      </c>
      <c r="AG54" s="30" t="str">
        <f t="shared" si="32"/>
        <v xml:space="preserve">"Tier" : "Tier I", </v>
      </c>
      <c r="AH54" s="30" t="str">
        <f t="shared" si="33"/>
        <v xml:space="preserve">"Custodian" : "WHO,
UNICEF
", </v>
      </c>
      <c r="AI54" s="30" t="str">
        <f t="shared" si="34"/>
        <v xml:space="preserve">"Partners" : "", </v>
      </c>
      <c r="AJ54" s="30" t="str">
        <f t="shared" si="35"/>
        <v xml:space="preserve">"SenderName" : "", </v>
      </c>
      <c r="AK54" s="30" t="e">
        <f t="shared" si="36"/>
        <v>#N/A</v>
      </c>
      <c r="AL54" s="30" t="str">
        <f t="shared" si="37"/>
        <v xml:space="preserve">"StorylineDate" : "", </v>
      </c>
      <c r="AM54" s="30" t="str">
        <f t="shared" si="38"/>
        <v xml:space="preserve">"ChartDate" : "", </v>
      </c>
      <c r="AN54" s="30" t="str">
        <f t="shared" si="39"/>
        <v xml:space="preserve">"DataDate" : "", </v>
      </c>
      <c r="AO54" s="30" t="str">
        <f t="shared" si="40"/>
        <v xml:space="preserve">"MetadataDate" : "", </v>
      </c>
      <c r="AP54" s="30" t="str">
        <f t="shared" si="41"/>
        <v xml:space="preserve">"StorylineFile" : "0", </v>
      </c>
      <c r="AQ54" s="30" t="str">
        <f t="shared" si="42"/>
        <v xml:space="preserve">"ChartFile" : "", </v>
      </c>
      <c r="AR54" s="30" t="str">
        <f t="shared" si="43"/>
        <v xml:space="preserve">"DataFile" : "0", </v>
      </c>
      <c r="AS54" s="30" t="str">
        <f t="shared" si="44"/>
        <v xml:space="preserve">"Directory" : "Goal 3", </v>
      </c>
      <c r="AT54" s="30" t="str">
        <f t="shared" si="45"/>
        <v xml:space="preserve">"Subdirectory" : "3.b.1_WHO_UNICEF", </v>
      </c>
      <c r="AU54" s="30" t="s">
        <v>1857</v>
      </c>
      <c r="AV54" s="30" t="str">
        <f t="shared" si="46"/>
        <v xml:space="preserve">"Notes" : "" }, </v>
      </c>
    </row>
    <row r="55" spans="1:48" x14ac:dyDescent="0.45">
      <c r="A55" s="27" t="e">
        <f t="shared" si="27"/>
        <v>#N/A</v>
      </c>
      <c r="C55" s="23" t="b">
        <f t="shared" si="0"/>
        <v>0</v>
      </c>
      <c r="D55" s="31">
        <f>COUNTIF('Log table'!C:C,'for JSON'!F55)</f>
        <v>3</v>
      </c>
      <c r="F55" s="31" t="s">
        <v>425</v>
      </c>
      <c r="G55" s="31" t="str">
        <f>IF(VLOOKUP($F55, 'Indicator table'!$C:$H, 'for JSON'!G$1, FALSE)=0, "", VLOOKUP($F55, 'Indicator table'!$C:$H, 'for JSON'!G$1, FALSE))</f>
        <v>Goal 3</v>
      </c>
      <c r="H55" s="31" t="str">
        <f>IF(VLOOKUP($F55, 'Indicator table'!$C:$H, 'for JSON'!H$1, FALSE)=0, "", VLOOKUP($F55, 'Indicator table'!$C:$H, 'for JSON'!H$1, FALSE))</f>
        <v>Tier I</v>
      </c>
      <c r="I55" s="31" t="str">
        <f>IF(VLOOKUP($F55, 'Indicator table'!$C:$H, 'for JSON'!I$1, FALSE)=0, "", VLOOKUP($F55, 'Indicator table'!$C:$H, 'for JSON'!I$1, FALSE))</f>
        <v xml:space="preserve">OECD
</v>
      </c>
      <c r="J55" s="31" t="str">
        <f>IF(VLOOKUP($F55, 'Indicator table'!$C:$H, 'for JSON'!J$1, FALSE)=0, "", VLOOKUP($F55, 'Indicator table'!$C:$H, 'for JSON'!J$1, FALSE))</f>
        <v/>
      </c>
      <c r="K55" s="31" t="str">
        <f t="shared" si="1"/>
        <v>3.b.2_OECD</v>
      </c>
      <c r="L55" s="31" t="str">
        <f t="shared" si="49"/>
        <v>Yasmin.AHMAD@oecd.org</v>
      </c>
      <c r="M55" s="31" t="str">
        <f t="shared" si="49"/>
        <v>Yasmin.AHMAD@oecd.org</v>
      </c>
      <c r="N55" s="31" t="str">
        <f t="shared" si="3"/>
        <v/>
      </c>
      <c r="O55" s="31" t="e">
        <f t="shared" si="49"/>
        <v>#N/A</v>
      </c>
      <c r="P55" s="31" t="e">
        <f t="shared" si="28"/>
        <v>#N/A</v>
      </c>
      <c r="Q55" s="31" t="e">
        <f t="shared" si="29"/>
        <v>#N/A</v>
      </c>
      <c r="R55" s="31" t="str">
        <f t="shared" si="4"/>
        <v/>
      </c>
      <c r="S55" s="31" t="str">
        <f t="shared" si="50"/>
        <v>2021-04-27</v>
      </c>
      <c r="T55" s="31" t="str">
        <f t="shared" si="50"/>
        <v>2021-04-27</v>
      </c>
      <c r="U55" s="31" t="str">
        <f t="shared" si="50"/>
        <v/>
      </c>
      <c r="V55" s="31" t="str">
        <f t="shared" si="50"/>
        <v/>
      </c>
      <c r="W55" s="31">
        <f t="shared" si="51"/>
        <v>0</v>
      </c>
      <c r="X55" s="31">
        <f t="shared" si="51"/>
        <v>0</v>
      </c>
      <c r="Y55" s="31">
        <f t="shared" si="51"/>
        <v>0</v>
      </c>
      <c r="Z55" s="31" t="str">
        <f t="shared" si="51"/>
        <v/>
      </c>
      <c r="AD55" s="23"/>
      <c r="AE55" s="30" t="str">
        <f t="shared" si="30"/>
        <v xml:space="preserve">{ "IndicatorID" : "3.b.2", </v>
      </c>
      <c r="AF55" s="30" t="str">
        <f t="shared" si="31"/>
        <v xml:space="preserve">"Change" : "", </v>
      </c>
      <c r="AG55" s="30" t="str">
        <f t="shared" si="32"/>
        <v xml:space="preserve">"Tier" : "Tier I", </v>
      </c>
      <c r="AH55" s="30" t="str">
        <f t="shared" si="33"/>
        <v xml:space="preserve">"Custodian" : "OECD
", </v>
      </c>
      <c r="AI55" s="30" t="str">
        <f t="shared" si="34"/>
        <v xml:space="preserve">"Partners" : "", </v>
      </c>
      <c r="AJ55" s="30" t="str">
        <f t="shared" si="35"/>
        <v xml:space="preserve">"SenderName" : "", </v>
      </c>
      <c r="AK55" s="30" t="e">
        <f t="shared" si="36"/>
        <v>#N/A</v>
      </c>
      <c r="AL55" s="30" t="str">
        <f t="shared" si="37"/>
        <v xml:space="preserve">"StorylineDate" : "2021-04-27", </v>
      </c>
      <c r="AM55" s="30" t="str">
        <f t="shared" si="38"/>
        <v xml:space="preserve">"ChartDate" : "", </v>
      </c>
      <c r="AN55" s="30" t="str">
        <f t="shared" si="39"/>
        <v xml:space="preserve">"DataDate" : "2021-04-27", </v>
      </c>
      <c r="AO55" s="30" t="str">
        <f t="shared" si="40"/>
        <v xml:space="preserve">"MetadataDate" : "", </v>
      </c>
      <c r="AP55" s="30" t="str">
        <f t="shared" si="41"/>
        <v xml:space="preserve">"StorylineFile" : "0", </v>
      </c>
      <c r="AQ55" s="30" t="str">
        <f t="shared" si="42"/>
        <v xml:space="preserve">"ChartFile" : "", </v>
      </c>
      <c r="AR55" s="30" t="str">
        <f t="shared" si="43"/>
        <v xml:space="preserve">"DataFile" : "0", </v>
      </c>
      <c r="AS55" s="30" t="str">
        <f t="shared" si="44"/>
        <v xml:space="preserve">"Directory" : "Goal 3", </v>
      </c>
      <c r="AT55" s="30" t="str">
        <f t="shared" si="45"/>
        <v xml:space="preserve">"Subdirectory" : "3.b.2_OECD", </v>
      </c>
      <c r="AU55" s="30" t="s">
        <v>1857</v>
      </c>
      <c r="AV55" s="30" t="str">
        <f t="shared" si="46"/>
        <v xml:space="preserve">"Notes" : "" }, </v>
      </c>
    </row>
    <row r="56" spans="1:48" x14ac:dyDescent="0.45">
      <c r="A56" s="27" t="e">
        <f t="shared" si="27"/>
        <v>#N/A</v>
      </c>
      <c r="C56" s="23" t="b">
        <f t="shared" si="0"/>
        <v>0</v>
      </c>
      <c r="D56" s="31">
        <f>COUNTIF('Log table'!C:C,'for JSON'!F56)</f>
        <v>3</v>
      </c>
      <c r="F56" s="31" t="s">
        <v>427</v>
      </c>
      <c r="G56" s="31" t="str">
        <f>IF(VLOOKUP($F56, 'Indicator table'!$C:$H, 'for JSON'!G$1, FALSE)=0, "", VLOOKUP($F56, 'Indicator table'!$C:$H, 'for JSON'!G$1, FALSE))</f>
        <v>Goal 3</v>
      </c>
      <c r="H56" s="31" t="str">
        <f>IF(VLOOKUP($F56, 'Indicator table'!$C:$H, 'for JSON'!H$1, FALSE)=0, "", VLOOKUP($F56, 'Indicator table'!$C:$H, 'for JSON'!H$1, FALSE))</f>
        <v>Tier II</v>
      </c>
      <c r="I56" s="31" t="str">
        <f>IF(VLOOKUP($F56, 'Indicator table'!$C:$H, 'for JSON'!I$1, FALSE)=0, "", VLOOKUP($F56, 'Indicator table'!$C:$H, 'for JSON'!I$1, FALSE))</f>
        <v xml:space="preserve">WHO
</v>
      </c>
      <c r="J56" s="31" t="str">
        <f>IF(VLOOKUP($F56, 'Indicator table'!$C:$H, 'for JSON'!J$1, FALSE)=0, "", VLOOKUP($F56, 'Indicator table'!$C:$H, 'for JSON'!J$1, FALSE))</f>
        <v/>
      </c>
      <c r="K56" s="31" t="str">
        <f t="shared" si="1"/>
        <v>3.b.3_WHO</v>
      </c>
      <c r="L56" s="31" t="str">
        <f t="shared" si="49"/>
        <v/>
      </c>
      <c r="M56" s="31" t="str">
        <f t="shared" si="49"/>
        <v/>
      </c>
      <c r="N56" s="31" t="str">
        <f t="shared" si="3"/>
        <v/>
      </c>
      <c r="O56" s="31" t="e">
        <f t="shared" si="49"/>
        <v>#N/A</v>
      </c>
      <c r="P56" s="31" t="e">
        <f t="shared" si="28"/>
        <v>#N/A</v>
      </c>
      <c r="Q56" s="31" t="e">
        <f>IF(P56=0,"", IF(P56=2, L56&amp;"; "&amp;M56, IF(L56="",M56,L56)))</f>
        <v>#N/A</v>
      </c>
      <c r="R56" s="31" t="str">
        <f t="shared" si="4"/>
        <v/>
      </c>
      <c r="S56" s="31" t="str">
        <f t="shared" si="50"/>
        <v/>
      </c>
      <c r="T56" s="31" t="str">
        <f t="shared" si="50"/>
        <v/>
      </c>
      <c r="U56" s="31" t="str">
        <f t="shared" si="50"/>
        <v/>
      </c>
      <c r="V56" s="31" t="str">
        <f t="shared" si="50"/>
        <v/>
      </c>
      <c r="W56" s="31">
        <f t="shared" si="51"/>
        <v>0</v>
      </c>
      <c r="X56" s="31">
        <f t="shared" si="51"/>
        <v>0</v>
      </c>
      <c r="Y56" s="31">
        <f t="shared" si="51"/>
        <v>0</v>
      </c>
      <c r="Z56" s="31" t="str">
        <f t="shared" si="51"/>
        <v/>
      </c>
      <c r="AD56" s="23"/>
      <c r="AE56" s="30" t="str">
        <f t="shared" si="30"/>
        <v xml:space="preserve">{ "IndicatorID" : "3.b.3", </v>
      </c>
      <c r="AF56" s="30" t="str">
        <f t="shared" si="31"/>
        <v xml:space="preserve">"Change" : "", </v>
      </c>
      <c r="AG56" s="30" t="str">
        <f t="shared" si="32"/>
        <v xml:space="preserve">"Tier" : "Tier II", </v>
      </c>
      <c r="AH56" s="30" t="str">
        <f t="shared" si="33"/>
        <v xml:space="preserve">"Custodian" : "WHO
", </v>
      </c>
      <c r="AI56" s="30" t="str">
        <f t="shared" si="34"/>
        <v xml:space="preserve">"Partners" : "", </v>
      </c>
      <c r="AJ56" s="30" t="str">
        <f t="shared" si="35"/>
        <v xml:space="preserve">"SenderName" : "", </v>
      </c>
      <c r="AK56" s="30" t="e">
        <f t="shared" si="36"/>
        <v>#N/A</v>
      </c>
      <c r="AL56" s="30" t="str">
        <f t="shared" si="37"/>
        <v xml:space="preserve">"StorylineDate" : "", </v>
      </c>
      <c r="AM56" s="30" t="str">
        <f t="shared" si="38"/>
        <v xml:space="preserve">"ChartDate" : "", </v>
      </c>
      <c r="AN56" s="30" t="str">
        <f t="shared" si="39"/>
        <v xml:space="preserve">"DataDate" : "", </v>
      </c>
      <c r="AO56" s="30" t="str">
        <f t="shared" si="40"/>
        <v xml:space="preserve">"MetadataDate" : "", </v>
      </c>
      <c r="AP56" s="30" t="str">
        <f t="shared" si="41"/>
        <v xml:space="preserve">"StorylineFile" : "0", </v>
      </c>
      <c r="AQ56" s="30" t="str">
        <f t="shared" si="42"/>
        <v xml:space="preserve">"ChartFile" : "", </v>
      </c>
      <c r="AR56" s="30" t="str">
        <f t="shared" si="43"/>
        <v xml:space="preserve">"DataFile" : "0", </v>
      </c>
      <c r="AS56" s="30" t="str">
        <f t="shared" si="44"/>
        <v xml:space="preserve">"Directory" : "Goal 3", </v>
      </c>
      <c r="AT56" s="30" t="str">
        <f t="shared" si="45"/>
        <v xml:space="preserve">"Subdirectory" : "3.b.3_WHO", </v>
      </c>
      <c r="AU56" s="30" t="s">
        <v>1857</v>
      </c>
      <c r="AV56" s="30" t="str">
        <f t="shared" si="46"/>
        <v xml:space="preserve">"Notes" : "" }, </v>
      </c>
    </row>
    <row r="57" spans="1:48" x14ac:dyDescent="0.45">
      <c r="A57" s="27" t="e">
        <f t="shared" si="27"/>
        <v>#N/A</v>
      </c>
      <c r="C57" s="23" t="b">
        <f t="shared" si="0"/>
        <v>0</v>
      </c>
      <c r="D57" s="31">
        <f>COUNTIF('Log table'!C:C,'for JSON'!F57)</f>
        <v>3</v>
      </c>
      <c r="F57" s="31" t="s">
        <v>430</v>
      </c>
      <c r="G57" s="31" t="str">
        <f>IF(VLOOKUP($F57, 'Indicator table'!$C:$H, 'for JSON'!G$1, FALSE)=0, "", VLOOKUP($F57, 'Indicator table'!$C:$H, 'for JSON'!G$1, FALSE))</f>
        <v>Goal 3</v>
      </c>
      <c r="H57" s="31" t="str">
        <f>IF(VLOOKUP($F57, 'Indicator table'!$C:$H, 'for JSON'!H$1, FALSE)=0, "", VLOOKUP($F57, 'Indicator table'!$C:$H, 'for JSON'!H$1, FALSE))</f>
        <v>Tier I</v>
      </c>
      <c r="I57" s="31" t="str">
        <f>IF(VLOOKUP($F57, 'Indicator table'!$C:$H, 'for JSON'!I$1, FALSE)=0, "", VLOOKUP($F57, 'Indicator table'!$C:$H, 'for JSON'!I$1, FALSE))</f>
        <v xml:space="preserve">WHO
</v>
      </c>
      <c r="J57" s="31" t="str">
        <f>IF(VLOOKUP($F57, 'Indicator table'!$C:$H, 'for JSON'!J$1, FALSE)=0, "", VLOOKUP($F57, 'Indicator table'!$C:$H, 'for JSON'!J$1, FALSE))</f>
        <v/>
      </c>
      <c r="K57" s="31" t="str">
        <f t="shared" si="1"/>
        <v>3.c.1_WHO</v>
      </c>
      <c r="L57" s="31" t="str">
        <f t="shared" si="49"/>
        <v>KunjumenT@who.int</v>
      </c>
      <c r="M57" s="31" t="str">
        <f t="shared" si="49"/>
        <v>KunjumenT@who.int</v>
      </c>
      <c r="N57" s="31" t="str">
        <f t="shared" si="3"/>
        <v/>
      </c>
      <c r="O57" s="31" t="e">
        <f t="shared" si="49"/>
        <v>#N/A</v>
      </c>
      <c r="P57" s="31" t="e">
        <f t="shared" si="28"/>
        <v>#N/A</v>
      </c>
      <c r="Q57" s="31" t="e">
        <f t="shared" si="29"/>
        <v>#N/A</v>
      </c>
      <c r="R57" s="31" t="str">
        <f t="shared" si="4"/>
        <v/>
      </c>
      <c r="S57" s="31" t="str">
        <f t="shared" si="50"/>
        <v>2021-02-27</v>
      </c>
      <c r="T57" s="31" t="str">
        <f t="shared" si="50"/>
        <v>2021-02-27</v>
      </c>
      <c r="U57" s="31" t="str">
        <f t="shared" si="50"/>
        <v>2021-02-27</v>
      </c>
      <c r="V57" s="31" t="str">
        <f t="shared" si="50"/>
        <v/>
      </c>
      <c r="W57" s="31">
        <f t="shared" si="51"/>
        <v>0</v>
      </c>
      <c r="X57" s="31">
        <f t="shared" si="51"/>
        <v>0</v>
      </c>
      <c r="Y57" s="31">
        <f t="shared" si="51"/>
        <v>0</v>
      </c>
      <c r="Z57" s="31" t="str">
        <f t="shared" si="51"/>
        <v/>
      </c>
      <c r="AD57" s="23"/>
      <c r="AE57" s="30" t="str">
        <f t="shared" si="30"/>
        <v xml:space="preserve">{ "IndicatorID" : "3.c.1", </v>
      </c>
      <c r="AF57" s="30" t="str">
        <f t="shared" si="31"/>
        <v xml:space="preserve">"Change" : "", </v>
      </c>
      <c r="AG57" s="30" t="str">
        <f t="shared" si="32"/>
        <v xml:space="preserve">"Tier" : "Tier I", </v>
      </c>
      <c r="AH57" s="30" t="str">
        <f t="shared" si="33"/>
        <v xml:space="preserve">"Custodian" : "WHO
", </v>
      </c>
      <c r="AI57" s="30" t="str">
        <f t="shared" si="34"/>
        <v xml:space="preserve">"Partners" : "", </v>
      </c>
      <c r="AJ57" s="30" t="str">
        <f t="shared" si="35"/>
        <v xml:space="preserve">"SenderName" : "", </v>
      </c>
      <c r="AK57" s="30" t="e">
        <f t="shared" si="36"/>
        <v>#N/A</v>
      </c>
      <c r="AL57" s="30" t="str">
        <f t="shared" si="37"/>
        <v xml:space="preserve">"StorylineDate" : "2021-02-27", </v>
      </c>
      <c r="AM57" s="30" t="str">
        <f t="shared" si="38"/>
        <v xml:space="preserve">"ChartDate" : "", </v>
      </c>
      <c r="AN57" s="30" t="str">
        <f t="shared" si="39"/>
        <v xml:space="preserve">"DataDate" : "2021-02-27", </v>
      </c>
      <c r="AO57" s="30" t="str">
        <f t="shared" si="40"/>
        <v xml:space="preserve">"MetadataDate" : "", </v>
      </c>
      <c r="AP57" s="30" t="str">
        <f t="shared" si="41"/>
        <v xml:space="preserve">"StorylineFile" : "0", </v>
      </c>
      <c r="AQ57" s="30" t="str">
        <f t="shared" si="42"/>
        <v xml:space="preserve">"ChartFile" : "", </v>
      </c>
      <c r="AR57" s="30" t="str">
        <f t="shared" si="43"/>
        <v xml:space="preserve">"DataFile" : "0", </v>
      </c>
      <c r="AS57" s="30" t="str">
        <f t="shared" si="44"/>
        <v xml:space="preserve">"Directory" : "Goal 3", </v>
      </c>
      <c r="AT57" s="30" t="str">
        <f t="shared" si="45"/>
        <v xml:space="preserve">"Subdirectory" : "3.c.1_WHO", </v>
      </c>
      <c r="AU57" s="30" t="s">
        <v>1857</v>
      </c>
      <c r="AV57" s="30" t="str">
        <f t="shared" si="46"/>
        <v xml:space="preserve">"Notes" : "" }, </v>
      </c>
    </row>
    <row r="58" spans="1:48" x14ac:dyDescent="0.45">
      <c r="A58" s="27" t="e">
        <f t="shared" si="27"/>
        <v>#N/A</v>
      </c>
      <c r="C58" s="23" t="b">
        <f t="shared" si="0"/>
        <v>0</v>
      </c>
      <c r="D58" s="31">
        <f>COUNTIF('Log table'!C:C,'for JSON'!F58)</f>
        <v>3</v>
      </c>
      <c r="F58" s="31" t="s">
        <v>689</v>
      </c>
      <c r="G58" s="31" t="str">
        <f>IF(VLOOKUP($F58, 'Indicator table'!$C:$H, 'for JSON'!G$1, FALSE)=0, "", VLOOKUP($F58, 'Indicator table'!$C:$H, 'for JSON'!G$1, FALSE))</f>
        <v>Goal 3</v>
      </c>
      <c r="H58" s="31" t="str">
        <f>IF(VLOOKUP($F58, 'Indicator table'!$C:$H, 'for JSON'!H$1, FALSE)=0, "", VLOOKUP($F58, 'Indicator table'!$C:$H, 'for JSON'!H$1, FALSE))</f>
        <v>Tier I</v>
      </c>
      <c r="I58" s="31" t="str">
        <f>IF(VLOOKUP($F58, 'Indicator table'!$C:$H, 'for JSON'!I$1, FALSE)=0, "", VLOOKUP($F58, 'Indicator table'!$C:$H, 'for JSON'!I$1, FALSE))</f>
        <v xml:space="preserve">WHO
</v>
      </c>
      <c r="J58" s="31" t="str">
        <f>IF(VLOOKUP($F58, 'Indicator table'!$C:$H, 'for JSON'!J$1, FALSE)=0, "", VLOOKUP($F58, 'Indicator table'!$C:$H, 'for JSON'!J$1, FALSE))</f>
        <v/>
      </c>
      <c r="K58" s="31" t="str">
        <f t="shared" si="1"/>
        <v/>
      </c>
      <c r="L58" s="31" t="str">
        <f t="shared" si="49"/>
        <v>menuccid@who.int</v>
      </c>
      <c r="M58" s="31" t="str">
        <f t="shared" si="49"/>
        <v>menuccid@who.int</v>
      </c>
      <c r="N58" s="31" t="str">
        <f t="shared" si="3"/>
        <v/>
      </c>
      <c r="O58" s="31" t="e">
        <f t="shared" si="49"/>
        <v>#N/A</v>
      </c>
      <c r="P58" s="31" t="e">
        <f t="shared" si="28"/>
        <v>#N/A</v>
      </c>
      <c r="Q58" s="31" t="e">
        <f t="shared" si="29"/>
        <v>#N/A</v>
      </c>
      <c r="R58" s="31" t="str">
        <f t="shared" si="4"/>
        <v/>
      </c>
      <c r="S58" s="31" t="str">
        <f t="shared" si="50"/>
        <v>2021-04-01</v>
      </c>
      <c r="T58" s="31" t="str">
        <f t="shared" si="50"/>
        <v>2021-04-01</v>
      </c>
      <c r="U58" s="31" t="str">
        <f t="shared" si="50"/>
        <v>2021-04-01</v>
      </c>
      <c r="V58" s="31" t="str">
        <f t="shared" si="50"/>
        <v/>
      </c>
      <c r="W58" s="31">
        <f t="shared" si="51"/>
        <v>0</v>
      </c>
      <c r="X58" s="31">
        <f t="shared" si="51"/>
        <v>0</v>
      </c>
      <c r="Y58" s="31">
        <f t="shared" si="51"/>
        <v>0</v>
      </c>
      <c r="Z58" s="31" t="str">
        <f t="shared" si="51"/>
        <v/>
      </c>
      <c r="AD58" s="23"/>
      <c r="AE58" s="30" t="str">
        <f t="shared" si="30"/>
        <v xml:space="preserve">{ "IndicatorID" : "3.d.1", </v>
      </c>
      <c r="AF58" s="30" t="str">
        <f t="shared" si="31"/>
        <v xml:space="preserve">"Change" : "", </v>
      </c>
      <c r="AG58" s="30" t="str">
        <f t="shared" si="32"/>
        <v xml:space="preserve">"Tier" : "Tier I", </v>
      </c>
      <c r="AH58" s="30" t="str">
        <f t="shared" si="33"/>
        <v xml:space="preserve">"Custodian" : "WHO
", </v>
      </c>
      <c r="AI58" s="30" t="str">
        <f t="shared" si="34"/>
        <v xml:space="preserve">"Partners" : "", </v>
      </c>
      <c r="AJ58" s="30" t="str">
        <f t="shared" si="35"/>
        <v xml:space="preserve">"SenderName" : "", </v>
      </c>
      <c r="AK58" s="30" t="e">
        <f t="shared" si="36"/>
        <v>#N/A</v>
      </c>
      <c r="AL58" s="30" t="str">
        <f t="shared" si="37"/>
        <v xml:space="preserve">"StorylineDate" : "2021-04-01", </v>
      </c>
      <c r="AM58" s="30" t="str">
        <f t="shared" si="38"/>
        <v xml:space="preserve">"ChartDate" : "", </v>
      </c>
      <c r="AN58" s="30" t="str">
        <f t="shared" si="39"/>
        <v xml:space="preserve">"DataDate" : "2021-04-01", </v>
      </c>
      <c r="AO58" s="30" t="str">
        <f t="shared" si="40"/>
        <v xml:space="preserve">"MetadataDate" : "", </v>
      </c>
      <c r="AP58" s="30" t="str">
        <f t="shared" si="41"/>
        <v xml:space="preserve">"StorylineFile" : "0", </v>
      </c>
      <c r="AQ58" s="30" t="str">
        <f t="shared" si="42"/>
        <v xml:space="preserve">"ChartFile" : "", </v>
      </c>
      <c r="AR58" s="30" t="str">
        <f t="shared" si="43"/>
        <v xml:space="preserve">"DataFile" : "0", </v>
      </c>
      <c r="AS58" s="30" t="str">
        <f t="shared" si="44"/>
        <v xml:space="preserve">"Directory" : "Goal 3", </v>
      </c>
      <c r="AT58" s="30" t="str">
        <f t="shared" si="45"/>
        <v xml:space="preserve">"Subdirectory" : "", </v>
      </c>
      <c r="AU58" s="30" t="s">
        <v>1857</v>
      </c>
      <c r="AV58" s="30" t="str">
        <f t="shared" si="46"/>
        <v xml:space="preserve">"Notes" : "" }, </v>
      </c>
    </row>
    <row r="59" spans="1:48" x14ac:dyDescent="0.45">
      <c r="A59" s="27" t="e">
        <f t="shared" si="27"/>
        <v>#N/A</v>
      </c>
      <c r="C59" s="23" t="b">
        <f t="shared" si="0"/>
        <v>0</v>
      </c>
      <c r="D59" s="31">
        <f>COUNTIF('Log table'!C:C,'for JSON'!F59)</f>
        <v>3</v>
      </c>
      <c r="F59" s="31" t="s">
        <v>432</v>
      </c>
      <c r="G59" s="31" t="str">
        <f>IF(VLOOKUP($F59, 'Indicator table'!$C:$H, 'for JSON'!G$1, FALSE)=0, "", VLOOKUP($F59, 'Indicator table'!$C:$H, 'for JSON'!G$1, FALSE))</f>
        <v>Goal 4</v>
      </c>
      <c r="H59" s="31" t="str">
        <f>IF(VLOOKUP($F59, 'Indicator table'!$C:$H, 'for JSON'!H$1, FALSE)=0, "", VLOOKUP($F59, 'Indicator table'!$C:$H, 'for JSON'!H$1, FALSE))</f>
        <v>Tier I</v>
      </c>
      <c r="I59" s="31" t="str">
        <f>IF(VLOOKUP($F59, 'Indicator table'!$C:$H, 'for JSON'!I$1, FALSE)=0, "", VLOOKUP($F59, 'Indicator table'!$C:$H, 'for JSON'!I$1, FALSE))</f>
        <v xml:space="preserve">UNESCO-UIS
</v>
      </c>
      <c r="J59" s="31" t="str">
        <f>IF(VLOOKUP($F59, 'Indicator table'!$C:$H, 'for JSON'!J$1, FALSE)=0, "", VLOOKUP($F59, 'Indicator table'!$C:$H, 'for JSON'!J$1, FALSE))</f>
        <v xml:space="preserve">OECD
</v>
      </c>
      <c r="K59" s="31" t="str">
        <f t="shared" si="1"/>
        <v>4.1.1_UNESCO-UIS</v>
      </c>
      <c r="L59" s="31" t="str">
        <f t="shared" si="49"/>
        <v>d.kuswandini@unesco.org</v>
      </c>
      <c r="M59" s="31" t="str">
        <f t="shared" si="49"/>
        <v>s.montoya@unesco.org</v>
      </c>
      <c r="N59" s="31" t="str">
        <f t="shared" si="3"/>
        <v/>
      </c>
      <c r="O59" s="31" t="e">
        <f t="shared" si="49"/>
        <v>#N/A</v>
      </c>
      <c r="P59" s="31" t="e">
        <f t="shared" si="28"/>
        <v>#N/A</v>
      </c>
      <c r="Q59" s="31" t="e">
        <f t="shared" si="29"/>
        <v>#N/A</v>
      </c>
      <c r="R59" s="31" t="str">
        <f t="shared" si="4"/>
        <v/>
      </c>
      <c r="S59" s="31" t="str">
        <f t="shared" si="50"/>
        <v>2021-02-22</v>
      </c>
      <c r="T59" s="31" t="str">
        <f t="shared" si="50"/>
        <v>2021-03-22</v>
      </c>
      <c r="U59" s="31" t="str">
        <f t="shared" si="50"/>
        <v>2021-03-21</v>
      </c>
      <c r="V59" s="31" t="str">
        <f t="shared" si="50"/>
        <v/>
      </c>
      <c r="W59" s="31">
        <f t="shared" si="51"/>
        <v>0</v>
      </c>
      <c r="X59" s="31">
        <f t="shared" si="51"/>
        <v>0</v>
      </c>
      <c r="Y59" s="31">
        <f t="shared" si="51"/>
        <v>0</v>
      </c>
      <c r="Z59" s="31" t="str">
        <f t="shared" si="51"/>
        <v/>
      </c>
      <c r="AD59" s="23"/>
      <c r="AE59" s="30" t="str">
        <f t="shared" si="30"/>
        <v xml:space="preserve">{ "IndicatorID" : "4.1.1", </v>
      </c>
      <c r="AF59" s="30" t="str">
        <f t="shared" si="31"/>
        <v xml:space="preserve">"Change" : "", </v>
      </c>
      <c r="AG59" s="30" t="str">
        <f t="shared" si="32"/>
        <v xml:space="preserve">"Tier" : "Tier I", </v>
      </c>
      <c r="AH59" s="30" t="str">
        <f t="shared" si="33"/>
        <v xml:space="preserve">"Custodian" : "UNESCO-UIS
", </v>
      </c>
      <c r="AI59" s="30" t="str">
        <f t="shared" si="34"/>
        <v xml:space="preserve">"Partners" : "OECD
", </v>
      </c>
      <c r="AJ59" s="30" t="str">
        <f t="shared" si="35"/>
        <v xml:space="preserve">"SenderName" : "", </v>
      </c>
      <c r="AK59" s="30" t="e">
        <f t="shared" si="36"/>
        <v>#N/A</v>
      </c>
      <c r="AL59" s="30" t="str">
        <f t="shared" si="37"/>
        <v xml:space="preserve">"StorylineDate" : "2021-03-22", </v>
      </c>
      <c r="AM59" s="30" t="str">
        <f t="shared" si="38"/>
        <v xml:space="preserve">"ChartDate" : "", </v>
      </c>
      <c r="AN59" s="30" t="str">
        <f t="shared" si="39"/>
        <v xml:space="preserve">"DataDate" : "2021-02-22", </v>
      </c>
      <c r="AO59" s="30" t="str">
        <f t="shared" si="40"/>
        <v xml:space="preserve">"MetadataDate" : "", </v>
      </c>
      <c r="AP59" s="30" t="str">
        <f t="shared" si="41"/>
        <v xml:space="preserve">"StorylineFile" : "0", </v>
      </c>
      <c r="AQ59" s="30" t="str">
        <f t="shared" si="42"/>
        <v xml:space="preserve">"ChartFile" : "", </v>
      </c>
      <c r="AR59" s="30" t="str">
        <f t="shared" si="43"/>
        <v xml:space="preserve">"DataFile" : "0", </v>
      </c>
      <c r="AS59" s="30" t="str">
        <f t="shared" si="44"/>
        <v xml:space="preserve">"Directory" : "Goal 4", </v>
      </c>
      <c r="AT59" s="30" t="str">
        <f t="shared" si="45"/>
        <v xml:space="preserve">"Subdirectory" : "4.1.1_UNESCO-UIS", </v>
      </c>
      <c r="AU59" s="30" t="s">
        <v>1857</v>
      </c>
      <c r="AV59" s="30" t="str">
        <f t="shared" si="46"/>
        <v xml:space="preserve">"Notes" : "" }, </v>
      </c>
    </row>
    <row r="60" spans="1:48" x14ac:dyDescent="0.45">
      <c r="A60" s="27" t="e">
        <f t="shared" si="27"/>
        <v>#N/A</v>
      </c>
      <c r="C60" s="23" t="b">
        <f t="shared" si="0"/>
        <v>0</v>
      </c>
      <c r="D60" s="31">
        <f>COUNTIF('Log table'!C:C,'for JSON'!F60)</f>
        <v>3</v>
      </c>
      <c r="F60" s="31" t="s">
        <v>436</v>
      </c>
      <c r="G60" s="31" t="str">
        <f>IF(VLOOKUP($F60, 'Indicator table'!$C:$H, 'for JSON'!G$1, FALSE)=0, "", VLOOKUP($F60, 'Indicator table'!$C:$H, 'for JSON'!G$1, FALSE))</f>
        <v>Goal 4</v>
      </c>
      <c r="H60" s="31" t="str">
        <f>IF(VLOOKUP($F60, 'Indicator table'!$C:$H, 'for JSON'!H$1, FALSE)=0, "", VLOOKUP($F60, 'Indicator table'!$C:$H, 'for JSON'!H$1, FALSE))</f>
        <v>Tier II</v>
      </c>
      <c r="I60" s="31" t="str">
        <f>IF(VLOOKUP($F60, 'Indicator table'!$C:$H, 'for JSON'!I$1, FALSE)=0, "", VLOOKUP($F60, 'Indicator table'!$C:$H, 'for JSON'!I$1, FALSE))</f>
        <v xml:space="preserve">UNICEF
</v>
      </c>
      <c r="J60" s="31" t="str">
        <f>IF(VLOOKUP($F60, 'Indicator table'!$C:$H, 'for JSON'!J$1, FALSE)=0, "", VLOOKUP($F60, 'Indicator table'!$C:$H, 'for JSON'!J$1, FALSE))</f>
        <v xml:space="preserve">UNESCO-UIS, OECD,
World Bank,
WHO
</v>
      </c>
      <c r="K60" s="31" t="str">
        <f t="shared" si="1"/>
        <v>4.2.1_UNICEF</v>
      </c>
      <c r="L60" s="31" t="str">
        <f t="shared" si="49"/>
        <v>ccappa@unicef.org</v>
      </c>
      <c r="M60" s="31" t="str">
        <f t="shared" si="49"/>
        <v>ccappa@unicef.org</v>
      </c>
      <c r="N60" s="31" t="str">
        <f t="shared" si="3"/>
        <v/>
      </c>
      <c r="O60" s="31" t="e">
        <f t="shared" si="49"/>
        <v>#N/A</v>
      </c>
      <c r="P60" s="31" t="e">
        <f t="shared" si="28"/>
        <v>#N/A</v>
      </c>
      <c r="Q60" s="31" t="e">
        <f t="shared" si="29"/>
        <v>#N/A</v>
      </c>
      <c r="R60" s="31" t="str">
        <f t="shared" si="4"/>
        <v/>
      </c>
      <c r="S60" s="31" t="str">
        <f t="shared" si="50"/>
        <v>2021-02-17</v>
      </c>
      <c r="T60" s="31" t="str">
        <f t="shared" si="50"/>
        <v>2021-03-26</v>
      </c>
      <c r="U60" s="31" t="str">
        <f t="shared" si="50"/>
        <v/>
      </c>
      <c r="V60" s="31" t="str">
        <f t="shared" si="50"/>
        <v/>
      </c>
      <c r="W60" s="31">
        <f t="shared" si="51"/>
        <v>0</v>
      </c>
      <c r="X60" s="31">
        <f t="shared" si="51"/>
        <v>0</v>
      </c>
      <c r="Y60" s="31">
        <f t="shared" si="51"/>
        <v>0</v>
      </c>
      <c r="Z60" s="31" t="str">
        <f t="shared" si="51"/>
        <v/>
      </c>
      <c r="AD60" s="23"/>
      <c r="AE60" s="30" t="str">
        <f t="shared" si="30"/>
        <v xml:space="preserve">{ "IndicatorID" : "4.2.1", </v>
      </c>
      <c r="AF60" s="30" t="str">
        <f t="shared" si="31"/>
        <v xml:space="preserve">"Change" : "", </v>
      </c>
      <c r="AG60" s="30" t="str">
        <f t="shared" si="32"/>
        <v xml:space="preserve">"Tier" : "Tier II", </v>
      </c>
      <c r="AH60" s="30" t="str">
        <f t="shared" si="33"/>
        <v xml:space="preserve">"Custodian" : "UNICEF
", </v>
      </c>
      <c r="AI60" s="30" t="str">
        <f t="shared" si="34"/>
        <v xml:space="preserve">"Partners" : "UNESCO-UIS, OECD,
World Bank,
WHO
", </v>
      </c>
      <c r="AJ60" s="30" t="str">
        <f t="shared" si="35"/>
        <v xml:space="preserve">"SenderName" : "", </v>
      </c>
      <c r="AK60" s="30" t="e">
        <f t="shared" si="36"/>
        <v>#N/A</v>
      </c>
      <c r="AL60" s="30" t="str">
        <f t="shared" si="37"/>
        <v xml:space="preserve">"StorylineDate" : "2021-03-26", </v>
      </c>
      <c r="AM60" s="30" t="str">
        <f t="shared" si="38"/>
        <v xml:space="preserve">"ChartDate" : "", </v>
      </c>
      <c r="AN60" s="30" t="str">
        <f t="shared" si="39"/>
        <v xml:space="preserve">"DataDate" : "2021-02-17", </v>
      </c>
      <c r="AO60" s="30" t="str">
        <f t="shared" si="40"/>
        <v xml:space="preserve">"MetadataDate" : "", </v>
      </c>
      <c r="AP60" s="30" t="str">
        <f t="shared" si="41"/>
        <v xml:space="preserve">"StorylineFile" : "0", </v>
      </c>
      <c r="AQ60" s="30" t="str">
        <f t="shared" si="42"/>
        <v xml:space="preserve">"ChartFile" : "", </v>
      </c>
      <c r="AR60" s="30" t="str">
        <f t="shared" si="43"/>
        <v xml:space="preserve">"DataFile" : "0", </v>
      </c>
      <c r="AS60" s="30" t="str">
        <f t="shared" si="44"/>
        <v xml:space="preserve">"Directory" : "Goal 4", </v>
      </c>
      <c r="AT60" s="30" t="str">
        <f t="shared" si="45"/>
        <v xml:space="preserve">"Subdirectory" : "4.2.1_UNICEF", </v>
      </c>
      <c r="AU60" s="30" t="s">
        <v>1857</v>
      </c>
      <c r="AV60" s="30" t="str">
        <f t="shared" si="46"/>
        <v xml:space="preserve">"Notes" : "" }, </v>
      </c>
    </row>
    <row r="61" spans="1:48" x14ac:dyDescent="0.45">
      <c r="A61" s="27" t="e">
        <f t="shared" si="27"/>
        <v>#N/A</v>
      </c>
      <c r="C61" s="23" t="b">
        <f t="shared" si="0"/>
        <v>0</v>
      </c>
      <c r="D61" s="31">
        <f>COUNTIF('Log table'!C:C,'for JSON'!F61)</f>
        <v>3</v>
      </c>
      <c r="F61" s="31" t="s">
        <v>439</v>
      </c>
      <c r="G61" s="31" t="str">
        <f>IF(VLOOKUP($F61, 'Indicator table'!$C:$H, 'for JSON'!G$1, FALSE)=0, "", VLOOKUP($F61, 'Indicator table'!$C:$H, 'for JSON'!G$1, FALSE))</f>
        <v>Goal 4</v>
      </c>
      <c r="H61" s="31" t="str">
        <f>IF(VLOOKUP($F61, 'Indicator table'!$C:$H, 'for JSON'!H$1, FALSE)=0, "", VLOOKUP($F61, 'Indicator table'!$C:$H, 'for JSON'!H$1, FALSE))</f>
        <v>Tier I</v>
      </c>
      <c r="I61" s="31" t="str">
        <f>IF(VLOOKUP($F61, 'Indicator table'!$C:$H, 'for JSON'!I$1, FALSE)=0, "", VLOOKUP($F61, 'Indicator table'!$C:$H, 'for JSON'!I$1, FALSE))</f>
        <v xml:space="preserve">UNESCO-UIS
</v>
      </c>
      <c r="J61" s="31" t="str">
        <f>IF(VLOOKUP($F61, 'Indicator table'!$C:$H, 'for JSON'!J$1, FALSE)=0, "", VLOOKUP($F61, 'Indicator table'!$C:$H, 'for JSON'!J$1, FALSE))</f>
        <v xml:space="preserve">UNICEF, 
OECD
</v>
      </c>
      <c r="K61" s="31" t="str">
        <f t="shared" si="1"/>
        <v>4.2.2_UNESCO-UIS</v>
      </c>
      <c r="L61" s="31" t="str">
        <f t="shared" si="49"/>
        <v>d.kuswandini@unesco.org</v>
      </c>
      <c r="M61" s="31" t="str">
        <f t="shared" si="49"/>
        <v>s.montoya@unesco.org</v>
      </c>
      <c r="N61" s="31" t="str">
        <f t="shared" si="3"/>
        <v/>
      </c>
      <c r="O61" s="31" t="e">
        <f t="shared" si="49"/>
        <v>#N/A</v>
      </c>
      <c r="P61" s="31" t="e">
        <f t="shared" si="28"/>
        <v>#N/A</v>
      </c>
      <c r="Q61" s="31" t="e">
        <f t="shared" si="29"/>
        <v>#N/A</v>
      </c>
      <c r="R61" s="31" t="str">
        <f t="shared" si="4"/>
        <v/>
      </c>
      <c r="S61" s="31" t="str">
        <f t="shared" si="50"/>
        <v>2021-02-22</v>
      </c>
      <c r="T61" s="31" t="str">
        <f t="shared" si="50"/>
        <v>2021-03-21</v>
      </c>
      <c r="U61" s="31" t="str">
        <f t="shared" si="50"/>
        <v>2021-03-22</v>
      </c>
      <c r="V61" s="31" t="str">
        <f t="shared" si="50"/>
        <v/>
      </c>
      <c r="W61" s="31">
        <f t="shared" si="51"/>
        <v>0</v>
      </c>
      <c r="X61" s="31">
        <f t="shared" si="51"/>
        <v>0</v>
      </c>
      <c r="Y61" s="31">
        <f t="shared" si="51"/>
        <v>0</v>
      </c>
      <c r="Z61" s="31" t="str">
        <f t="shared" si="51"/>
        <v/>
      </c>
      <c r="AD61" s="23"/>
      <c r="AE61" s="30" t="str">
        <f t="shared" si="30"/>
        <v xml:space="preserve">{ "IndicatorID" : "4.2.2", </v>
      </c>
      <c r="AF61" s="30" t="str">
        <f t="shared" si="31"/>
        <v xml:space="preserve">"Change" : "", </v>
      </c>
      <c r="AG61" s="30" t="str">
        <f t="shared" si="32"/>
        <v xml:space="preserve">"Tier" : "Tier I", </v>
      </c>
      <c r="AH61" s="30" t="str">
        <f t="shared" si="33"/>
        <v xml:space="preserve">"Custodian" : "UNESCO-UIS
", </v>
      </c>
      <c r="AI61" s="30" t="str">
        <f t="shared" si="34"/>
        <v xml:space="preserve">"Partners" : "UNICEF, 
OECD
", </v>
      </c>
      <c r="AJ61" s="30" t="str">
        <f t="shared" si="35"/>
        <v xml:space="preserve">"SenderName" : "", </v>
      </c>
      <c r="AK61" s="30" t="e">
        <f t="shared" si="36"/>
        <v>#N/A</v>
      </c>
      <c r="AL61" s="30" t="str">
        <f t="shared" si="37"/>
        <v xml:space="preserve">"StorylineDate" : "2021-03-21", </v>
      </c>
      <c r="AM61" s="30" t="str">
        <f t="shared" si="38"/>
        <v xml:space="preserve">"ChartDate" : "", </v>
      </c>
      <c r="AN61" s="30" t="str">
        <f t="shared" si="39"/>
        <v xml:space="preserve">"DataDate" : "2021-02-22", </v>
      </c>
      <c r="AO61" s="30" t="str">
        <f t="shared" si="40"/>
        <v xml:space="preserve">"MetadataDate" : "", </v>
      </c>
      <c r="AP61" s="30" t="str">
        <f t="shared" si="41"/>
        <v xml:space="preserve">"StorylineFile" : "0", </v>
      </c>
      <c r="AQ61" s="30" t="str">
        <f t="shared" si="42"/>
        <v xml:space="preserve">"ChartFile" : "", </v>
      </c>
      <c r="AR61" s="30" t="str">
        <f t="shared" si="43"/>
        <v xml:space="preserve">"DataFile" : "0", </v>
      </c>
      <c r="AS61" s="30" t="str">
        <f t="shared" si="44"/>
        <v xml:space="preserve">"Directory" : "Goal 4", </v>
      </c>
      <c r="AT61" s="30" t="str">
        <f t="shared" si="45"/>
        <v xml:space="preserve">"Subdirectory" : "4.2.2_UNESCO-UIS", </v>
      </c>
      <c r="AU61" s="30" t="s">
        <v>1857</v>
      </c>
      <c r="AV61" s="30" t="str">
        <f t="shared" si="46"/>
        <v xml:space="preserve">"Notes" : "" }, </v>
      </c>
    </row>
    <row r="62" spans="1:48" x14ac:dyDescent="0.45">
      <c r="A62" s="27" t="e">
        <f t="shared" si="27"/>
        <v>#N/A</v>
      </c>
      <c r="C62" s="23" t="b">
        <f t="shared" si="0"/>
        <v>0</v>
      </c>
      <c r="D62" s="31">
        <f>COUNTIF('Log table'!C:C,'for JSON'!F62)</f>
        <v>3</v>
      </c>
      <c r="F62" s="31" t="s">
        <v>443</v>
      </c>
      <c r="G62" s="31" t="str">
        <f>IF(VLOOKUP($F62, 'Indicator table'!$C:$H, 'for JSON'!G$1, FALSE)=0, "", VLOOKUP($F62, 'Indicator table'!$C:$H, 'for JSON'!G$1, FALSE))</f>
        <v>Goal 4</v>
      </c>
      <c r="H62" s="31" t="str">
        <f>IF(VLOOKUP($F62, 'Indicator table'!$C:$H, 'for JSON'!H$1, FALSE)=0, "", VLOOKUP($F62, 'Indicator table'!$C:$H, 'for JSON'!H$1, FALSE))</f>
        <v>Tier II</v>
      </c>
      <c r="I62" s="31" t="str">
        <f>IF(VLOOKUP($F62, 'Indicator table'!$C:$H, 'for JSON'!I$1, FALSE)=0, "", VLOOKUP($F62, 'Indicator table'!$C:$H, 'for JSON'!I$1, FALSE))</f>
        <v xml:space="preserve">UNESCO-UIS
</v>
      </c>
      <c r="J62" s="31" t="str">
        <f>IF(VLOOKUP($F62, 'Indicator table'!$C:$H, 'for JSON'!J$1, FALSE)=0, "", VLOOKUP($F62, 'Indicator table'!$C:$H, 'for JSON'!J$1, FALSE))</f>
        <v xml:space="preserve">OECD, 
Eurostat, 
ILO
</v>
      </c>
      <c r="K62" s="31" t="str">
        <f t="shared" si="1"/>
        <v>4.3.1_UNESCO-UIS</v>
      </c>
      <c r="L62" s="31" t="str">
        <f t="shared" si="49"/>
        <v>d.kuswandini@unesco.org</v>
      </c>
      <c r="M62" s="31" t="str">
        <f t="shared" si="49"/>
        <v>s.montoya@unesco.org</v>
      </c>
      <c r="N62" s="31" t="str">
        <f t="shared" si="3"/>
        <v/>
      </c>
      <c r="O62" s="31" t="e">
        <f t="shared" si="49"/>
        <v>#N/A</v>
      </c>
      <c r="P62" s="31" t="e">
        <f t="shared" si="28"/>
        <v>#N/A</v>
      </c>
      <c r="Q62" s="31" t="e">
        <f t="shared" si="29"/>
        <v>#N/A</v>
      </c>
      <c r="R62" s="31" t="str">
        <f t="shared" si="4"/>
        <v/>
      </c>
      <c r="S62" s="31" t="str">
        <f t="shared" si="50"/>
        <v>2021-02-22</v>
      </c>
      <c r="T62" s="31" t="str">
        <f t="shared" si="50"/>
        <v>2021-03-21</v>
      </c>
      <c r="U62" s="31" t="str">
        <f t="shared" si="50"/>
        <v>2021-03-21</v>
      </c>
      <c r="V62" s="31" t="str">
        <f t="shared" si="50"/>
        <v/>
      </c>
      <c r="W62" s="31">
        <f t="shared" si="51"/>
        <v>0</v>
      </c>
      <c r="X62" s="31">
        <f t="shared" si="51"/>
        <v>0</v>
      </c>
      <c r="Y62" s="31">
        <f t="shared" si="51"/>
        <v>0</v>
      </c>
      <c r="Z62" s="31" t="str">
        <f t="shared" si="51"/>
        <v/>
      </c>
      <c r="AD62" s="23"/>
      <c r="AE62" s="30" t="str">
        <f t="shared" si="30"/>
        <v xml:space="preserve">{ "IndicatorID" : "4.3.1", </v>
      </c>
      <c r="AF62" s="30" t="str">
        <f t="shared" si="31"/>
        <v xml:space="preserve">"Change" : "", </v>
      </c>
      <c r="AG62" s="30" t="str">
        <f t="shared" si="32"/>
        <v xml:space="preserve">"Tier" : "Tier II", </v>
      </c>
      <c r="AH62" s="30" t="str">
        <f t="shared" si="33"/>
        <v xml:space="preserve">"Custodian" : "UNESCO-UIS
", </v>
      </c>
      <c r="AI62" s="30" t="str">
        <f t="shared" si="34"/>
        <v xml:space="preserve">"Partners" : "OECD, 
Eurostat, 
ILO
", </v>
      </c>
      <c r="AJ62" s="30" t="str">
        <f t="shared" si="35"/>
        <v xml:space="preserve">"SenderName" : "", </v>
      </c>
      <c r="AK62" s="30" t="e">
        <f t="shared" si="36"/>
        <v>#N/A</v>
      </c>
      <c r="AL62" s="30" t="str">
        <f t="shared" si="37"/>
        <v xml:space="preserve">"StorylineDate" : "2021-03-21", </v>
      </c>
      <c r="AM62" s="30" t="str">
        <f t="shared" si="38"/>
        <v xml:space="preserve">"ChartDate" : "", </v>
      </c>
      <c r="AN62" s="30" t="str">
        <f t="shared" si="39"/>
        <v xml:space="preserve">"DataDate" : "2021-02-22", </v>
      </c>
      <c r="AO62" s="30" t="str">
        <f t="shared" si="40"/>
        <v xml:space="preserve">"MetadataDate" : "", </v>
      </c>
      <c r="AP62" s="30" t="str">
        <f t="shared" si="41"/>
        <v xml:space="preserve">"StorylineFile" : "0", </v>
      </c>
      <c r="AQ62" s="30" t="str">
        <f t="shared" si="42"/>
        <v xml:space="preserve">"ChartFile" : "", </v>
      </c>
      <c r="AR62" s="30" t="str">
        <f t="shared" si="43"/>
        <v xml:space="preserve">"DataFile" : "0", </v>
      </c>
      <c r="AS62" s="30" t="str">
        <f t="shared" si="44"/>
        <v xml:space="preserve">"Directory" : "Goal 4", </v>
      </c>
      <c r="AT62" s="30" t="str">
        <f t="shared" si="45"/>
        <v xml:space="preserve">"Subdirectory" : "4.3.1_UNESCO-UIS", </v>
      </c>
      <c r="AU62" s="30" t="s">
        <v>1857</v>
      </c>
      <c r="AV62" s="30" t="str">
        <f t="shared" si="46"/>
        <v xml:space="preserve">"Notes" : "" }, </v>
      </c>
    </row>
    <row r="63" spans="1:48" x14ac:dyDescent="0.45">
      <c r="A63" s="27" t="e">
        <f t="shared" si="27"/>
        <v>#N/A</v>
      </c>
      <c r="C63" s="23" t="b">
        <f t="shared" si="0"/>
        <v>1</v>
      </c>
      <c r="D63" s="31">
        <f>COUNTIF('Log table'!C:C,'for JSON'!F63)</f>
        <v>3</v>
      </c>
      <c r="F63" s="31" t="s">
        <v>446</v>
      </c>
      <c r="G63" s="31" t="str">
        <f>IF(VLOOKUP($F63, 'Indicator table'!$C:$H, 'for JSON'!G$1, FALSE)=0, "", VLOOKUP($F63, 'Indicator table'!$C:$H, 'for JSON'!G$1, FALSE))</f>
        <v>Goal 4</v>
      </c>
      <c r="H63" s="31" t="str">
        <f>IF(VLOOKUP($F63, 'Indicator table'!$C:$H, 'for JSON'!H$1, FALSE)=0, "", VLOOKUP($F63, 'Indicator table'!$C:$H, 'for JSON'!H$1, FALSE))</f>
        <v>Tier II</v>
      </c>
      <c r="I63" s="31" t="str">
        <f>IF(VLOOKUP($F63, 'Indicator table'!$C:$H, 'for JSON'!I$1, FALSE)=0, "", VLOOKUP($F63, 'Indicator table'!$C:$H, 'for JSON'!I$1, FALSE))</f>
        <v xml:space="preserve">UNESCO-UIS, 
ITU
</v>
      </c>
      <c r="J63" s="31" t="str">
        <f>IF(VLOOKUP($F63, 'Indicator table'!$C:$H, 'for JSON'!J$1, FALSE)=0, "", VLOOKUP($F63, 'Indicator table'!$C:$H, 'for JSON'!J$1, FALSE))</f>
        <v xml:space="preserve">OECD
</v>
      </c>
      <c r="K63" s="31" t="str">
        <f t="shared" si="1"/>
        <v>4.4.1_ITU_UNESCO-UIS</v>
      </c>
      <c r="L63" s="31" t="str">
        <f t="shared" si="49"/>
        <v>esperanza.magpantay@itu.int</v>
      </c>
      <c r="M63" s="31" t="str">
        <f t="shared" si="49"/>
        <v>martin.schaaper@itu.int</v>
      </c>
      <c r="N63" s="31" t="str">
        <f t="shared" si="3"/>
        <v/>
      </c>
      <c r="O63" s="31" t="e">
        <f t="shared" si="49"/>
        <v>#N/A</v>
      </c>
      <c r="P63" s="31" t="e">
        <f t="shared" si="28"/>
        <v>#N/A</v>
      </c>
      <c r="Q63" s="31" t="e">
        <f t="shared" si="29"/>
        <v>#N/A</v>
      </c>
      <c r="R63" s="31" t="str">
        <f t="shared" si="4"/>
        <v/>
      </c>
      <c r="S63" s="31" t="str">
        <f t="shared" si="50"/>
        <v>2021-02-15</v>
      </c>
      <c r="T63" s="31" t="str">
        <f t="shared" si="50"/>
        <v>2021-03-02</v>
      </c>
      <c r="U63" s="31" t="str">
        <f t="shared" si="50"/>
        <v/>
      </c>
      <c r="V63" s="31" t="str">
        <f t="shared" si="50"/>
        <v/>
      </c>
      <c r="W63" s="31">
        <f t="shared" si="51"/>
        <v>0</v>
      </c>
      <c r="X63" s="31">
        <f t="shared" si="51"/>
        <v>0</v>
      </c>
      <c r="Y63" s="31">
        <f t="shared" si="51"/>
        <v>0</v>
      </c>
      <c r="Z63" s="31" t="str">
        <f t="shared" si="51"/>
        <v/>
      </c>
      <c r="AD63" s="23"/>
      <c r="AE63" s="30" t="str">
        <f t="shared" si="30"/>
        <v xml:space="preserve">{ "IndicatorID" : "4.4.1", </v>
      </c>
      <c r="AF63" s="30" t="str">
        <f t="shared" si="31"/>
        <v xml:space="preserve">"Change" : "", </v>
      </c>
      <c r="AG63" s="30" t="str">
        <f t="shared" si="32"/>
        <v xml:space="preserve">"Tier" : "Tier II", </v>
      </c>
      <c r="AH63" s="30" t="str">
        <f t="shared" si="33"/>
        <v xml:space="preserve">"Custodian" : "UNESCO-UIS, 
ITU
", </v>
      </c>
      <c r="AI63" s="30" t="str">
        <f t="shared" si="34"/>
        <v xml:space="preserve">"Partners" : "OECD
", </v>
      </c>
      <c r="AJ63" s="30" t="str">
        <f t="shared" si="35"/>
        <v xml:space="preserve">"SenderName" : "", </v>
      </c>
      <c r="AK63" s="30" t="e">
        <f t="shared" si="36"/>
        <v>#N/A</v>
      </c>
      <c r="AL63" s="30" t="str">
        <f t="shared" si="37"/>
        <v xml:space="preserve">"StorylineDate" : "2021-03-02", </v>
      </c>
      <c r="AM63" s="30" t="str">
        <f t="shared" si="38"/>
        <v xml:space="preserve">"ChartDate" : "", </v>
      </c>
      <c r="AN63" s="30" t="str">
        <f t="shared" si="39"/>
        <v xml:space="preserve">"DataDate" : "2021-02-15", </v>
      </c>
      <c r="AO63" s="30" t="str">
        <f t="shared" si="40"/>
        <v xml:space="preserve">"MetadataDate" : "", </v>
      </c>
      <c r="AP63" s="30" t="str">
        <f t="shared" si="41"/>
        <v xml:space="preserve">"StorylineFile" : "0", </v>
      </c>
      <c r="AQ63" s="30" t="str">
        <f t="shared" si="42"/>
        <v xml:space="preserve">"ChartFile" : "", </v>
      </c>
      <c r="AR63" s="30" t="str">
        <f t="shared" si="43"/>
        <v xml:space="preserve">"DataFile" : "0", </v>
      </c>
      <c r="AS63" s="30" t="str">
        <f t="shared" si="44"/>
        <v xml:space="preserve">"Directory" : "Goal 4", </v>
      </c>
      <c r="AT63" s="30" t="str">
        <f t="shared" si="45"/>
        <v xml:space="preserve">"Subdirectory" : "4.4.1_ITU_UNESCO-UIS", </v>
      </c>
      <c r="AU63" s="30" t="s">
        <v>1857</v>
      </c>
      <c r="AV63" s="30" t="str">
        <f t="shared" si="46"/>
        <v xml:space="preserve">"Notes" : "" }, </v>
      </c>
    </row>
    <row r="64" spans="1:48" ht="85.5" x14ac:dyDescent="0.45">
      <c r="A64" s="27" t="str">
        <f t="shared" ref="A64" si="52">CONCATENATE(AE64,AF64,AG64,AH64,AI64,AJ64,AK64,AL64,AM64,AN64,AO64,AP64,AQ64,AR64,AS64,AT64,AU64,AV64)</f>
        <v xml:space="preserve">{ "IndicatorID" : "4.4.1", "Change" : "", "Tier" : "Tier II", "Custodian" : "UNESCO-UIS, 
ITU
", "Partners" : "OECD
", "SenderName" : "", "SenderEmail" : "", "StorylineDate" : "", "ChartDate" : "", "DataDate" : "", "MetadataDate" : "", "StorylineFile" : "", "ChartFile" : "", "DataFile" : "", "Directory" : "Goal 4", "Subdirectory" : "4.4.1_ITU_UNESCO-UIS", "Display" : "1", "Notes" : "" }, </v>
      </c>
      <c r="C64" s="23" t="b">
        <f t="shared" si="0"/>
        <v>0</v>
      </c>
      <c r="D64" s="31">
        <f>COUNTIF('Log table'!C:C,'for JSON'!F64)</f>
        <v>3</v>
      </c>
      <c r="F64" s="31" t="s">
        <v>446</v>
      </c>
      <c r="G64" s="31" t="str">
        <f>IF(VLOOKUP($F64, 'Indicator table'!$C:$H, 'for JSON'!G$1, FALSE)=0, "", VLOOKUP($F64, 'Indicator table'!$C:$H, 'for JSON'!G$1, FALSE))</f>
        <v>Goal 4</v>
      </c>
      <c r="H64" s="31" t="str">
        <f>IF(VLOOKUP($F64, 'Indicator table'!$C:$H, 'for JSON'!H$1, FALSE)=0, "", VLOOKUP($F64, 'Indicator table'!$C:$H, 'for JSON'!H$1, FALSE))</f>
        <v>Tier II</v>
      </c>
      <c r="I64" s="31" t="str">
        <f>IF(VLOOKUP($F64, 'Indicator table'!$C:$H, 'for JSON'!I$1, FALSE)=0, "", VLOOKUP($F64, 'Indicator table'!$C:$H, 'for JSON'!I$1, FALSE))</f>
        <v xml:space="preserve">UNESCO-UIS, 
ITU
</v>
      </c>
      <c r="J64" s="31" t="str">
        <f>IF(VLOOKUP($F64, 'Indicator table'!$C:$H, 'for JSON'!J$1, FALSE)=0, "", VLOOKUP($F64, 'Indicator table'!$C:$H, 'for JSON'!J$1, FALSE))</f>
        <v xml:space="preserve">OECD
</v>
      </c>
      <c r="K64" s="31" t="str">
        <f t="shared" ref="K64" si="53">IFERROR(VLOOKUP(F64, pivot, 6, FALSE),"")</f>
        <v>4.4.1_ITU_UNESCO-UIS</v>
      </c>
      <c r="L64" s="31" t="str">
        <f>IFERROR(IF(ISBLANK(VLOOKUP(CONCATENATE($F64,L$2,2), log_table, 9, FALSE)), "", VLOOKUP(CONCATENATE($F64,L$2,2), log_table, 9, FALSE)),"")</f>
        <v/>
      </c>
      <c r="M64" s="31" t="str">
        <f>IFERROR(IF(ISBLANK(VLOOKUP(CONCATENATE($F64,M$2,2), log_table, 9, FALSE)), "", VLOOKUP(CONCATENATE($F64,M$2,2), log_table, 9, FALSE)),"")</f>
        <v/>
      </c>
      <c r="N64" s="31" t="str">
        <f t="shared" si="3"/>
        <v/>
      </c>
      <c r="O64" s="31" t="str">
        <f>IFERROR(IF(ISBLANK(VLOOKUP(CONCATENATE($F64,O$2,2), log_table, 9, FALSE)), "", VLOOKUP(CONCATENATE($F64,O$2,2), log_table, 9, FALSE)),"")</f>
        <v/>
      </c>
      <c r="P64" s="31">
        <f t="shared" si="28"/>
        <v>0</v>
      </c>
      <c r="Q64" s="31" t="str">
        <f t="shared" si="29"/>
        <v/>
      </c>
      <c r="R64" s="31" t="str">
        <f t="shared" si="4"/>
        <v/>
      </c>
      <c r="S64" s="31" t="str">
        <f>IFERROR(IF(ISBLANK(VLOOKUP(CONCATENATE($F64,S$2,2), log_table, 10, FALSE)),"", TEXT(VLOOKUP(CONCATENATE($F64,S$2,2), log_table, 10, FALSE), "yyyy-mm-dd")),"")</f>
        <v/>
      </c>
      <c r="T64" s="31" t="str">
        <f>IFERROR(IF(ISBLANK(VLOOKUP(CONCATENATE($F64,T$2,2), log_table, 10, FALSE)),"", TEXT(VLOOKUP(CONCATENATE($F64,T$2,2), log_table, 10, FALSE), "yyyy-mm-dd")),"")</f>
        <v/>
      </c>
      <c r="U64" s="31" t="str">
        <f>IFERROR(IF(ISBLANK(VLOOKUP(CONCATENATE($F64,U$2,2), log_table, 10, FALSE)),"", TEXT(VLOOKUP(CONCATENATE($F64,U$2,2), log_table, 10, FALSE), "yyyy-mm-dd")),"")</f>
        <v/>
      </c>
      <c r="V64" s="31" t="str">
        <f>IFERROR(IF(ISBLANK(VLOOKUP(CONCATENATE($F64,V$2,2), log_table, 10, FALSE)),"", TEXT(VLOOKUP(CONCATENATE($F64,V$2,2), log_table, 10, FALSE), "yyyy-mm-dd")),"")</f>
        <v/>
      </c>
      <c r="W64" s="31" t="str">
        <f>IFERROR(VLOOKUP(CONCATENATE($F64,W$2,2), log_table, 13, FALSE),"")</f>
        <v/>
      </c>
      <c r="X64" s="31" t="str">
        <f>IFERROR(VLOOKUP(CONCATENATE($F64,X$2,2), log_table, 13, FALSE),"")</f>
        <v/>
      </c>
      <c r="Y64" s="31" t="str">
        <f>IFERROR(VLOOKUP(CONCATENATE($F64,Y$2,2), log_table, 13, FALSE),"")</f>
        <v/>
      </c>
      <c r="Z64" s="31" t="str">
        <f>IFERROR(VLOOKUP(CONCATENATE($F64,Z$2,2), log_table, 13, FALSE),"")</f>
        <v/>
      </c>
      <c r="AD64" s="23"/>
      <c r="AE64" s="30" t="str">
        <f t="shared" ref="AE64" si="54">CONCATENATE("{ ",CHAR(34),AE$2,CHAR(34)," : ",CHAR(34),F64,CHAR(34),", ")</f>
        <v xml:space="preserve">{ "IndicatorID" : "4.4.1", </v>
      </c>
      <c r="AF64" s="30" t="str">
        <f t="shared" si="31"/>
        <v xml:space="preserve">"Change" : "", </v>
      </c>
      <c r="AG64" s="30" t="str">
        <f t="shared" ref="AG64" si="55">CONCATENATE(CHAR(34),AG$2,CHAR(34)," : ",CHAR(34),H64,CHAR(34),", ")</f>
        <v xml:space="preserve">"Tier" : "Tier II", </v>
      </c>
      <c r="AH64" s="30" t="str">
        <f t="shared" ref="AH64" si="56">CONCATENATE(CHAR(34),AH$2,CHAR(34)," : ",CHAR(34),I64,CHAR(34),", ")</f>
        <v xml:space="preserve">"Custodian" : "UNESCO-UIS, 
ITU
", </v>
      </c>
      <c r="AI64" s="30" t="str">
        <f t="shared" ref="AI64" si="57">CONCATENATE(CHAR(34),AI$2,CHAR(34)," : ",CHAR(34),J64,CHAR(34),", ")</f>
        <v xml:space="preserve">"Partners" : "OECD
", </v>
      </c>
      <c r="AJ64" s="30" t="str">
        <f t="shared" ref="AJ64" si="58">CONCATENATE(CHAR(34),AJ$2,CHAR(34)," : ",CHAR(34),R64,CHAR(34),", ")</f>
        <v xml:space="preserve">"SenderName" : "", </v>
      </c>
      <c r="AK64" s="30" t="str">
        <f t="shared" ref="AK64" si="59">CONCATENATE(CHAR(34),AK$2,CHAR(34)," : ",CHAR(34),Q64,CHAR(34),", ")</f>
        <v xml:space="preserve">"SenderEmail" : "", </v>
      </c>
      <c r="AL64" s="30" t="str">
        <f t="shared" ref="AL64" si="60">CONCATENATE(CHAR(34),AL$2,CHAR(34)," : ",CHAR(34),IF(ISBLANK(T64),"",TEXT(T64, "yyyy-mm-dd")),CHAR(34),", ")</f>
        <v xml:space="preserve">"StorylineDate" : "", </v>
      </c>
      <c r="AM64" s="30" t="str">
        <f t="shared" ref="AM64" si="61">IF(COUNTIF(HLPF,G64)&lt;&gt;0, CONCATENATE(CHAR(34),AM$2,CHAR(34)," : ",CHAR(34),IF(ISBLANK(U64),"",TEXT(U64, "yyyy-mm-dd")),CHAR(34),", "), CONCATENATE(CHAR(34),AM$2,CHAR(34)," : ",CHAR(34),CHAR(34),", "))</f>
        <v xml:space="preserve">"ChartDate" : "", </v>
      </c>
      <c r="AN64" s="30" t="str">
        <f t="shared" ref="AN64" si="62">CONCATENATE(CHAR(34),AN$2,CHAR(34)," : ",CHAR(34),IF(ISBLANK(S64),"",TEXT(S64, "yyyy-mm-dd")),CHAR(34),", ")</f>
        <v xml:space="preserve">"DataDate" : "", </v>
      </c>
      <c r="AO64" s="30" t="str">
        <f t="shared" ref="AO64" si="63">CONCATENATE(CHAR(34),AO$2,CHAR(34)," : ",CHAR(34),IF(ISBLANK(V64),"",TEXT(V64, "yyyy-mm-dd")),CHAR(34),", ")</f>
        <v xml:space="preserve">"MetadataDate" : "", </v>
      </c>
      <c r="AP64" s="30" t="str">
        <f t="shared" ref="AP64" si="64">CONCATENATE(CHAR(34),AP$2,CHAR(34)," : ",CHAR(34),X64,CHAR(34),", ")</f>
        <v xml:space="preserve">"StorylineFile" : "", </v>
      </c>
      <c r="AQ64" s="30" t="str">
        <f t="shared" ref="AQ64" si="65">IF(COUNTIF(HLPF, G64)&lt;&gt;0, CONCATENATE(CHAR(34),AQ$2,CHAR(34)," : ",CHAR(34),Y64,CHAR(34),", "), CONCATENATE(CHAR(34),AQ$2,CHAR(34)," : ",CHAR(34),CHAR(34),", "))</f>
        <v xml:space="preserve">"ChartFile" : "", </v>
      </c>
      <c r="AR64" s="30" t="str">
        <f t="shared" ref="AR64" si="66">CONCATENATE(CHAR(34),AR$2,CHAR(34)," : ",CHAR(34),W64,CHAR(34),", ")</f>
        <v xml:space="preserve">"DataFile" : "", </v>
      </c>
      <c r="AS64" s="30" t="str">
        <f t="shared" ref="AS64" si="67">CONCATENATE(CHAR(34),AS$2,CHAR(34)," : ",CHAR(34),G64,CHAR(34),", ")</f>
        <v xml:space="preserve">"Directory" : "Goal 4", </v>
      </c>
      <c r="AT64" s="30" t="str">
        <f t="shared" ref="AT64" si="68">CONCATENATE(CHAR(34),AT$2,CHAR(34)," : ",CHAR(34),K64,CHAR(34),", ")</f>
        <v xml:space="preserve">"Subdirectory" : "4.4.1_ITU_UNESCO-UIS", </v>
      </c>
      <c r="AU64" s="30" t="s">
        <v>1857</v>
      </c>
      <c r="AV64" s="30" t="str">
        <f t="shared" si="46"/>
        <v xml:space="preserve">"Notes" : "" }, </v>
      </c>
    </row>
    <row r="65" spans="1:48" x14ac:dyDescent="0.45">
      <c r="A65" s="27" t="e">
        <f t="shared" si="27"/>
        <v>#N/A</v>
      </c>
      <c r="C65" s="23" t="b">
        <f t="shared" si="0"/>
        <v>0</v>
      </c>
      <c r="D65" s="31">
        <f>COUNTIF('Log table'!C:C,'for JSON'!F65)</f>
        <v>3</v>
      </c>
      <c r="F65" s="31" t="s">
        <v>450</v>
      </c>
      <c r="G65" s="31" t="str">
        <f>IF(VLOOKUP($F65, 'Indicator table'!$C:$H, 'for JSON'!G$1, FALSE)=0, "", VLOOKUP($F65, 'Indicator table'!$C:$H, 'for JSON'!G$1, FALSE))</f>
        <v>Goal 4</v>
      </c>
      <c r="H65" s="31" t="str">
        <f>IF(VLOOKUP($F65, 'Indicator table'!$C:$H, 'for JSON'!H$1, FALSE)=0, "", VLOOKUP($F65, 'Indicator table'!$C:$H, 'for JSON'!H$1, FALSE))</f>
        <v>Tier I/II depending on indice</v>
      </c>
      <c r="I65" s="31" t="str">
        <f>IF(VLOOKUP($F65, 'Indicator table'!$C:$H, 'for JSON'!I$1, FALSE)=0, "", VLOOKUP($F65, 'Indicator table'!$C:$H, 'for JSON'!I$1, FALSE))</f>
        <v xml:space="preserve">UNESCO-UIS
</v>
      </c>
      <c r="J65" s="31" t="str">
        <f>IF(VLOOKUP($F65, 'Indicator table'!$C:$H, 'for JSON'!J$1, FALSE)=0, "", VLOOKUP($F65, 'Indicator table'!$C:$H, 'for JSON'!J$1, FALSE))</f>
        <v xml:space="preserve">OECD
</v>
      </c>
      <c r="K65" s="31" t="str">
        <f t="shared" si="1"/>
        <v>4.5.1_UNESCO-UIS</v>
      </c>
      <c r="L65" s="31" t="str">
        <f t="shared" si="49"/>
        <v>d.kuswandini@unesco.org</v>
      </c>
      <c r="M65" s="31" t="str">
        <f t="shared" si="49"/>
        <v>s.montoya@unesco.org</v>
      </c>
      <c r="N65" s="31" t="str">
        <f t="shared" si="3"/>
        <v/>
      </c>
      <c r="O65" s="31" t="e">
        <f t="shared" si="49"/>
        <v>#N/A</v>
      </c>
      <c r="P65" s="31" t="e">
        <f t="shared" si="28"/>
        <v>#N/A</v>
      </c>
      <c r="Q65" s="31" t="e">
        <f t="shared" si="29"/>
        <v>#N/A</v>
      </c>
      <c r="R65" s="31" t="str">
        <f t="shared" si="4"/>
        <v/>
      </c>
      <c r="S65" s="31" t="str">
        <f t="shared" si="50"/>
        <v>2021-02-22</v>
      </c>
      <c r="T65" s="31" t="str">
        <f t="shared" si="50"/>
        <v>2021-03-21</v>
      </c>
      <c r="U65" s="31" t="str">
        <f t="shared" si="50"/>
        <v>2021-03-21</v>
      </c>
      <c r="V65" s="31" t="str">
        <f t="shared" si="50"/>
        <v/>
      </c>
      <c r="W65" s="31">
        <f t="shared" si="51"/>
        <v>0</v>
      </c>
      <c r="X65" s="31">
        <f t="shared" si="51"/>
        <v>0</v>
      </c>
      <c r="Y65" s="31">
        <f t="shared" si="51"/>
        <v>0</v>
      </c>
      <c r="Z65" s="31" t="str">
        <f t="shared" si="51"/>
        <v/>
      </c>
      <c r="AD65" s="23"/>
      <c r="AE65" s="30" t="str">
        <f t="shared" si="30"/>
        <v xml:space="preserve">{ "IndicatorID" : "4.5.1", </v>
      </c>
      <c r="AF65" s="30" t="str">
        <f t="shared" si="31"/>
        <v xml:space="preserve">"Change" : "", </v>
      </c>
      <c r="AG65" s="30" t="str">
        <f t="shared" si="32"/>
        <v xml:space="preserve">"Tier" : "Tier I/II depending on indice", </v>
      </c>
      <c r="AH65" s="30" t="str">
        <f t="shared" si="33"/>
        <v xml:space="preserve">"Custodian" : "UNESCO-UIS
", </v>
      </c>
      <c r="AI65" s="30" t="str">
        <f t="shared" si="34"/>
        <v xml:space="preserve">"Partners" : "OECD
", </v>
      </c>
      <c r="AJ65" s="30" t="str">
        <f t="shared" si="35"/>
        <v xml:space="preserve">"SenderName" : "", </v>
      </c>
      <c r="AK65" s="30" t="e">
        <f t="shared" si="36"/>
        <v>#N/A</v>
      </c>
      <c r="AL65" s="30" t="str">
        <f t="shared" si="37"/>
        <v xml:space="preserve">"StorylineDate" : "2021-03-21", </v>
      </c>
      <c r="AM65" s="30" t="str">
        <f t="shared" si="38"/>
        <v xml:space="preserve">"ChartDate" : "", </v>
      </c>
      <c r="AN65" s="30" t="str">
        <f t="shared" si="39"/>
        <v xml:space="preserve">"DataDate" : "2021-02-22", </v>
      </c>
      <c r="AO65" s="30" t="str">
        <f t="shared" si="40"/>
        <v xml:space="preserve">"MetadataDate" : "", </v>
      </c>
      <c r="AP65" s="30" t="str">
        <f t="shared" si="41"/>
        <v xml:space="preserve">"StorylineFile" : "0", </v>
      </c>
      <c r="AQ65" s="30" t="str">
        <f t="shared" si="42"/>
        <v xml:space="preserve">"ChartFile" : "", </v>
      </c>
      <c r="AR65" s="30" t="str">
        <f t="shared" si="43"/>
        <v xml:space="preserve">"DataFile" : "0", </v>
      </c>
      <c r="AS65" s="30" t="str">
        <f t="shared" si="44"/>
        <v xml:space="preserve">"Directory" : "Goal 4", </v>
      </c>
      <c r="AT65" s="30" t="str">
        <f t="shared" si="45"/>
        <v xml:space="preserve">"Subdirectory" : "4.5.1_UNESCO-UIS", </v>
      </c>
      <c r="AU65" s="30" t="s">
        <v>1857</v>
      </c>
      <c r="AV65" s="30" t="str">
        <f t="shared" si="46"/>
        <v xml:space="preserve">"Notes" : "" }, </v>
      </c>
    </row>
    <row r="66" spans="1:48" x14ac:dyDescent="0.45">
      <c r="A66" s="27" t="e">
        <f t="shared" si="27"/>
        <v>#N/A</v>
      </c>
      <c r="C66" s="23" t="b">
        <f t="shared" si="0"/>
        <v>0</v>
      </c>
      <c r="D66" s="31">
        <f>COUNTIF('Log table'!C:C,'for JSON'!F66)</f>
        <v>3</v>
      </c>
      <c r="F66" s="31" t="s">
        <v>453</v>
      </c>
      <c r="G66" s="31" t="str">
        <f>IF(VLOOKUP($F66, 'Indicator table'!$C:$H, 'for JSON'!G$1, FALSE)=0, "", VLOOKUP($F66, 'Indicator table'!$C:$H, 'for JSON'!G$1, FALSE))</f>
        <v>Goal 4</v>
      </c>
      <c r="H66" s="31" t="str">
        <f>IF(VLOOKUP($F66, 'Indicator table'!$C:$H, 'for JSON'!H$1, FALSE)=0, "", VLOOKUP($F66, 'Indicator table'!$C:$H, 'for JSON'!H$1, FALSE))</f>
        <v>Tier II</v>
      </c>
      <c r="I66" s="31" t="str">
        <f>IF(VLOOKUP($F66, 'Indicator table'!$C:$H, 'for JSON'!I$1, FALSE)=0, "", VLOOKUP($F66, 'Indicator table'!$C:$H, 'for JSON'!I$1, FALSE))</f>
        <v xml:space="preserve">UNESCO-UIS
</v>
      </c>
      <c r="J66" s="31" t="str">
        <f>IF(VLOOKUP($F66, 'Indicator table'!$C:$H, 'for JSON'!J$1, FALSE)=0, "", VLOOKUP($F66, 'Indicator table'!$C:$H, 'for JSON'!J$1, FALSE))</f>
        <v xml:space="preserve">World Bank,
OECD
</v>
      </c>
      <c r="K66" s="31" t="str">
        <f t="shared" si="1"/>
        <v>4.6.1_UNESCO-UIS</v>
      </c>
      <c r="L66" s="31" t="str">
        <f t="shared" si="49"/>
        <v>d.kuswandini@unesco.org</v>
      </c>
      <c r="M66" s="31" t="str">
        <f t="shared" si="49"/>
        <v/>
      </c>
      <c r="N66" s="31" t="str">
        <f t="shared" si="3"/>
        <v/>
      </c>
      <c r="O66" s="31" t="e">
        <f t="shared" si="49"/>
        <v>#N/A</v>
      </c>
      <c r="P66" s="31" t="e">
        <f t="shared" si="28"/>
        <v>#N/A</v>
      </c>
      <c r="Q66" s="31" t="e">
        <f t="shared" si="29"/>
        <v>#N/A</v>
      </c>
      <c r="R66" s="31" t="str">
        <f t="shared" si="4"/>
        <v/>
      </c>
      <c r="S66" s="31" t="str">
        <f t="shared" ref="S66:V87" si="69">IFERROR(IF(ISBLANK(VLOOKUP(CONCATENATE($F66,S$2), log_table, 10, FALSE)),"", TEXT(VLOOKUP(CONCATENATE($F66,S$2), log_table, 10, FALSE), "yyyy-mm-dd")),"")</f>
        <v>2021-02-22</v>
      </c>
      <c r="T66" s="31" t="str">
        <f t="shared" si="69"/>
        <v/>
      </c>
      <c r="U66" s="31" t="str">
        <f t="shared" si="69"/>
        <v/>
      </c>
      <c r="V66" s="31" t="str">
        <f t="shared" si="69"/>
        <v/>
      </c>
      <c r="W66" s="31">
        <f t="shared" ref="W66:Z87" si="70">IFERROR(VLOOKUP(CONCATENATE($F66,W$2), log_table, 13, FALSE),"")</f>
        <v>0</v>
      </c>
      <c r="X66" s="31">
        <f t="shared" si="70"/>
        <v>0</v>
      </c>
      <c r="Y66" s="31">
        <f t="shared" si="70"/>
        <v>0</v>
      </c>
      <c r="Z66" s="31" t="str">
        <f t="shared" si="70"/>
        <v/>
      </c>
      <c r="AD66" s="23"/>
      <c r="AE66" s="30" t="str">
        <f t="shared" si="30"/>
        <v xml:space="preserve">{ "IndicatorID" : "4.6.1", </v>
      </c>
      <c r="AF66" s="30" t="str">
        <f t="shared" si="31"/>
        <v xml:space="preserve">"Change" : "", </v>
      </c>
      <c r="AG66" s="30" t="str">
        <f t="shared" si="32"/>
        <v xml:space="preserve">"Tier" : "Tier II", </v>
      </c>
      <c r="AH66" s="30" t="str">
        <f t="shared" si="33"/>
        <v xml:space="preserve">"Custodian" : "UNESCO-UIS
", </v>
      </c>
      <c r="AI66" s="30" t="str">
        <f t="shared" si="34"/>
        <v xml:space="preserve">"Partners" : "World Bank,
OECD
", </v>
      </c>
      <c r="AJ66" s="30" t="str">
        <f t="shared" si="35"/>
        <v xml:space="preserve">"SenderName" : "", </v>
      </c>
      <c r="AK66" s="30" t="e">
        <f t="shared" si="36"/>
        <v>#N/A</v>
      </c>
      <c r="AL66" s="30" t="str">
        <f t="shared" si="37"/>
        <v xml:space="preserve">"StorylineDate" : "", </v>
      </c>
      <c r="AM66" s="30" t="str">
        <f t="shared" si="38"/>
        <v xml:space="preserve">"ChartDate" : "", </v>
      </c>
      <c r="AN66" s="30" t="str">
        <f t="shared" si="39"/>
        <v xml:space="preserve">"DataDate" : "2021-02-22", </v>
      </c>
      <c r="AO66" s="30" t="str">
        <f t="shared" si="40"/>
        <v xml:space="preserve">"MetadataDate" : "", </v>
      </c>
      <c r="AP66" s="30" t="str">
        <f t="shared" si="41"/>
        <v xml:space="preserve">"StorylineFile" : "0", </v>
      </c>
      <c r="AQ66" s="30" t="str">
        <f t="shared" si="42"/>
        <v xml:space="preserve">"ChartFile" : "", </v>
      </c>
      <c r="AR66" s="30" t="str">
        <f t="shared" si="43"/>
        <v xml:space="preserve">"DataFile" : "0", </v>
      </c>
      <c r="AS66" s="30" t="str">
        <f t="shared" si="44"/>
        <v xml:space="preserve">"Directory" : "Goal 4", </v>
      </c>
      <c r="AT66" s="30" t="str">
        <f t="shared" si="45"/>
        <v xml:space="preserve">"Subdirectory" : "4.6.1_UNESCO-UIS", </v>
      </c>
      <c r="AU66" s="30" t="s">
        <v>1857</v>
      </c>
      <c r="AV66" s="30" t="str">
        <f t="shared" si="46"/>
        <v xml:space="preserve">"Notes" : "" }, </v>
      </c>
    </row>
    <row r="67" spans="1:48" x14ac:dyDescent="0.45">
      <c r="A67" s="27" t="e">
        <f t="shared" si="27"/>
        <v>#N/A</v>
      </c>
      <c r="C67" s="23" t="b">
        <f t="shared" si="0"/>
        <v>0</v>
      </c>
      <c r="D67" s="31">
        <f>COUNTIF('Log table'!C:C,'for JSON'!F67)</f>
        <v>3</v>
      </c>
      <c r="F67" s="31" t="s">
        <v>456</v>
      </c>
      <c r="G67" s="31" t="str">
        <f>IF(VLOOKUP($F67, 'Indicator table'!$C:$H, 'for JSON'!G$1, FALSE)=0, "", VLOOKUP($F67, 'Indicator table'!$C:$H, 'for JSON'!G$1, FALSE))</f>
        <v>Goal 4</v>
      </c>
      <c r="H67" s="31" t="str">
        <f>IF(VLOOKUP($F67, 'Indicator table'!$C:$H, 'for JSON'!H$1, FALSE)=0, "", VLOOKUP($F67, 'Indicator table'!$C:$H, 'for JSON'!H$1, FALSE))</f>
        <v>Tier II</v>
      </c>
      <c r="I67" s="31" t="str">
        <f>IF(VLOOKUP($F67, 'Indicator table'!$C:$H, 'for JSON'!I$1, FALSE)=0, "", VLOOKUP($F67, 'Indicator table'!$C:$H, 'for JSON'!I$1, FALSE))</f>
        <v xml:space="preserve">UNESCO-UIS
</v>
      </c>
      <c r="J67" s="31" t="str">
        <f>IF(VLOOKUP($F67, 'Indicator table'!$C:$H, 'for JSON'!J$1, FALSE)=0, "", VLOOKUP($F67, 'Indicator table'!$C:$H, 'for JSON'!J$1, FALSE))</f>
        <v xml:space="preserve">OECD, 
UNEP, 
UN WOMEN
</v>
      </c>
      <c r="K67" s="31" t="str">
        <f t="shared" si="1"/>
        <v>4.7.1_UNESCO-UIS</v>
      </c>
      <c r="L67" s="31" t="str">
        <f t="shared" si="49"/>
        <v/>
      </c>
      <c r="M67" s="31" t="str">
        <f t="shared" si="49"/>
        <v/>
      </c>
      <c r="N67" s="31" t="str">
        <f t="shared" si="3"/>
        <v/>
      </c>
      <c r="O67" s="31" t="e">
        <f t="shared" si="49"/>
        <v>#N/A</v>
      </c>
      <c r="P67" s="31" t="e">
        <f t="shared" si="28"/>
        <v>#N/A</v>
      </c>
      <c r="Q67" s="31" t="e">
        <f t="shared" si="29"/>
        <v>#N/A</v>
      </c>
      <c r="R67" s="31" t="str">
        <f t="shared" si="4"/>
        <v/>
      </c>
      <c r="S67" s="31" t="str">
        <f t="shared" si="69"/>
        <v/>
      </c>
      <c r="T67" s="31" t="str">
        <f t="shared" si="69"/>
        <v/>
      </c>
      <c r="U67" s="31" t="str">
        <f t="shared" si="69"/>
        <v/>
      </c>
      <c r="V67" s="31" t="str">
        <f t="shared" si="69"/>
        <v/>
      </c>
      <c r="W67" s="31">
        <f t="shared" si="70"/>
        <v>0</v>
      </c>
      <c r="X67" s="31">
        <f t="shared" si="70"/>
        <v>0</v>
      </c>
      <c r="Y67" s="31">
        <f t="shared" si="70"/>
        <v>0</v>
      </c>
      <c r="Z67" s="31" t="str">
        <f t="shared" si="70"/>
        <v/>
      </c>
      <c r="AD67" s="23"/>
      <c r="AE67" s="30" t="str">
        <f t="shared" si="30"/>
        <v xml:space="preserve">{ "IndicatorID" : "4.7.1", </v>
      </c>
      <c r="AF67" s="30" t="str">
        <f t="shared" si="31"/>
        <v xml:space="preserve">"Change" : "", </v>
      </c>
      <c r="AG67" s="30" t="str">
        <f t="shared" si="32"/>
        <v xml:space="preserve">"Tier" : "Tier II", </v>
      </c>
      <c r="AH67" s="30" t="str">
        <f t="shared" si="33"/>
        <v xml:space="preserve">"Custodian" : "UNESCO-UIS
", </v>
      </c>
      <c r="AI67" s="30" t="str">
        <f t="shared" si="34"/>
        <v xml:space="preserve">"Partners" : "OECD, 
UNEP, 
UN WOMEN
", </v>
      </c>
      <c r="AJ67" s="30" t="str">
        <f t="shared" si="35"/>
        <v xml:space="preserve">"SenderName" : "", </v>
      </c>
      <c r="AK67" s="30" t="e">
        <f t="shared" si="36"/>
        <v>#N/A</v>
      </c>
      <c r="AL67" s="30" t="str">
        <f t="shared" si="37"/>
        <v xml:space="preserve">"StorylineDate" : "", </v>
      </c>
      <c r="AM67" s="30" t="str">
        <f t="shared" si="38"/>
        <v xml:space="preserve">"ChartDate" : "", </v>
      </c>
      <c r="AN67" s="30" t="str">
        <f t="shared" si="39"/>
        <v xml:space="preserve">"DataDate" : "", </v>
      </c>
      <c r="AO67" s="30" t="str">
        <f t="shared" si="40"/>
        <v xml:space="preserve">"MetadataDate" : "", </v>
      </c>
      <c r="AP67" s="30" t="str">
        <f t="shared" si="41"/>
        <v xml:space="preserve">"StorylineFile" : "0", </v>
      </c>
      <c r="AQ67" s="30" t="str">
        <f t="shared" si="42"/>
        <v xml:space="preserve">"ChartFile" : "", </v>
      </c>
      <c r="AR67" s="30" t="str">
        <f t="shared" si="43"/>
        <v xml:space="preserve">"DataFile" : "0", </v>
      </c>
      <c r="AS67" s="30" t="str">
        <f t="shared" si="44"/>
        <v xml:space="preserve">"Directory" : "Goal 4", </v>
      </c>
      <c r="AT67" s="30" t="str">
        <f t="shared" si="45"/>
        <v xml:space="preserve">"Subdirectory" : "4.7.1_UNESCO-UIS", </v>
      </c>
      <c r="AU67" s="30" t="s">
        <v>1857</v>
      </c>
      <c r="AV67" s="30" t="str">
        <f t="shared" si="46"/>
        <v xml:space="preserve">"Notes" : "" }, </v>
      </c>
    </row>
    <row r="68" spans="1:48" x14ac:dyDescent="0.45">
      <c r="A68" s="27" t="e">
        <f t="shared" ref="A68:A133" si="71">CONCATENATE(AE68,AF68,AG68,AH68,AI68,AJ68,AK68,AL68,AM68,AN68,AO68,AP68,AQ68,AR68,AS68,AT68,AU68,AV68)</f>
        <v>#N/A</v>
      </c>
      <c r="C68" s="23" t="b">
        <f t="shared" si="0"/>
        <v>0</v>
      </c>
      <c r="D68" s="31">
        <f>COUNTIF('Log table'!C:C,'for JSON'!F68)</f>
        <v>3</v>
      </c>
      <c r="F68" s="31" t="s">
        <v>459</v>
      </c>
      <c r="G68" s="31" t="str">
        <f>IF(VLOOKUP($F68, 'Indicator table'!$C:$H, 'for JSON'!G$1, FALSE)=0, "", VLOOKUP($F68, 'Indicator table'!$C:$H, 'for JSON'!G$1, FALSE))</f>
        <v>Goal 4</v>
      </c>
      <c r="H68" s="31" t="str">
        <f>IF(VLOOKUP($F68, 'Indicator table'!$C:$H, 'for JSON'!H$1, FALSE)=0, "", VLOOKUP($F68, 'Indicator table'!$C:$H, 'for JSON'!H$1, FALSE))</f>
        <v>Tier II</v>
      </c>
      <c r="I68" s="31" t="str">
        <f>IF(VLOOKUP($F68, 'Indicator table'!$C:$H, 'for JSON'!I$1, FALSE)=0, "", VLOOKUP($F68, 'Indicator table'!$C:$H, 'for JSON'!I$1, FALSE))</f>
        <v xml:space="preserve">UNESCO-UIS
</v>
      </c>
      <c r="J68" s="31" t="str">
        <f>IF(VLOOKUP($F68, 'Indicator table'!$C:$H, 'for JSON'!J$1, FALSE)=0, "", VLOOKUP($F68, 'Indicator table'!$C:$H, 'for JSON'!J$1, FALSE))</f>
        <v xml:space="preserve">UNICEF, 
OECD, 
UNEP 
</v>
      </c>
      <c r="K68" s="31" t="str">
        <f t="shared" si="1"/>
        <v>4.a.1_UNESCO-UIS</v>
      </c>
      <c r="L68" s="31" t="str">
        <f t="shared" si="49"/>
        <v>d.kuswandini@unesco.org</v>
      </c>
      <c r="M68" s="31" t="str">
        <f t="shared" si="49"/>
        <v>s.montoya@unesco.org</v>
      </c>
      <c r="N68" s="31" t="str">
        <f t="shared" si="3"/>
        <v/>
      </c>
      <c r="O68" s="31" t="e">
        <f t="shared" si="49"/>
        <v>#N/A</v>
      </c>
      <c r="P68" s="31" t="e">
        <f t="shared" si="28"/>
        <v>#N/A</v>
      </c>
      <c r="Q68" s="31" t="e">
        <f t="shared" si="29"/>
        <v>#N/A</v>
      </c>
      <c r="R68" s="31" t="str">
        <f t="shared" si="4"/>
        <v/>
      </c>
      <c r="S68" s="31" t="str">
        <f t="shared" si="69"/>
        <v>2021-02-22</v>
      </c>
      <c r="T68" s="31" t="str">
        <f t="shared" si="69"/>
        <v>2021-03-21</v>
      </c>
      <c r="U68" s="31" t="str">
        <f t="shared" si="69"/>
        <v>2021-03-21</v>
      </c>
      <c r="V68" s="31" t="str">
        <f t="shared" si="69"/>
        <v/>
      </c>
      <c r="W68" s="31">
        <f t="shared" si="70"/>
        <v>0</v>
      </c>
      <c r="X68" s="31">
        <f t="shared" si="70"/>
        <v>0</v>
      </c>
      <c r="Y68" s="31">
        <f t="shared" si="70"/>
        <v>0</v>
      </c>
      <c r="Z68" s="31" t="str">
        <f t="shared" si="70"/>
        <v/>
      </c>
      <c r="AD68" s="23"/>
      <c r="AE68" s="30" t="str">
        <f t="shared" ref="AE68:AE133" si="72">CONCATENATE("{ ",CHAR(34),AE$2,CHAR(34)," : ",CHAR(34),F68,CHAR(34),", ")</f>
        <v xml:space="preserve">{ "IndicatorID" : "4.a.1", </v>
      </c>
      <c r="AF68" s="30" t="str">
        <f t="shared" ref="AF68:AF133" si="73">CONCATENATE(CHAR(34),AF$2,CHAR(34)," : ",CHAR(34),CHAR(34),", ")</f>
        <v xml:space="preserve">"Change" : "", </v>
      </c>
      <c r="AG68" s="30" t="str">
        <f t="shared" ref="AG68:AG133" si="74">CONCATENATE(CHAR(34),AG$2,CHAR(34)," : ",CHAR(34),H68,CHAR(34),", ")</f>
        <v xml:space="preserve">"Tier" : "Tier II", </v>
      </c>
      <c r="AH68" s="30" t="str">
        <f t="shared" ref="AH68:AH133" si="75">CONCATENATE(CHAR(34),AH$2,CHAR(34)," : ",CHAR(34),I68,CHAR(34),", ")</f>
        <v xml:space="preserve">"Custodian" : "UNESCO-UIS
", </v>
      </c>
      <c r="AI68" s="30" t="str">
        <f t="shared" ref="AI68:AI133" si="76">CONCATENATE(CHAR(34),AI$2,CHAR(34)," : ",CHAR(34),J68,CHAR(34),", ")</f>
        <v xml:space="preserve">"Partners" : "UNICEF, 
OECD, 
UNEP 
", </v>
      </c>
      <c r="AJ68" s="30" t="str">
        <f t="shared" ref="AJ68:AJ133" si="77">CONCATENATE(CHAR(34),AJ$2,CHAR(34)," : ",CHAR(34),R68,CHAR(34),", ")</f>
        <v xml:space="preserve">"SenderName" : "", </v>
      </c>
      <c r="AK68" s="30" t="e">
        <f t="shared" ref="AK68:AK133" si="78">CONCATENATE(CHAR(34),AK$2,CHAR(34)," : ",CHAR(34),Q68,CHAR(34),", ")</f>
        <v>#N/A</v>
      </c>
      <c r="AL68" s="30" t="str">
        <f t="shared" ref="AL68:AL133" si="79">CONCATENATE(CHAR(34),AL$2,CHAR(34)," : ",CHAR(34),IF(ISBLANK(T68),"",TEXT(T68, "yyyy-mm-dd")),CHAR(34),", ")</f>
        <v xml:space="preserve">"StorylineDate" : "2021-03-21", </v>
      </c>
      <c r="AM68" s="30" t="str">
        <f t="shared" ref="AM68:AM133" si="80">IF(COUNTIF(HLPF,G68)&lt;&gt;0, CONCATENATE(CHAR(34),AM$2,CHAR(34)," : ",CHAR(34),IF(ISBLANK(U68),"",TEXT(U68, "yyyy-mm-dd")),CHAR(34),", "), CONCATENATE(CHAR(34),AM$2,CHAR(34)," : ",CHAR(34),CHAR(34),", "))</f>
        <v xml:space="preserve">"ChartDate" : "", </v>
      </c>
      <c r="AN68" s="30" t="str">
        <f t="shared" ref="AN68:AN133" si="81">CONCATENATE(CHAR(34),AN$2,CHAR(34)," : ",CHAR(34),IF(ISBLANK(S68),"",TEXT(S68, "yyyy-mm-dd")),CHAR(34),", ")</f>
        <v xml:space="preserve">"DataDate" : "2021-02-22", </v>
      </c>
      <c r="AO68" s="30" t="str">
        <f t="shared" ref="AO68:AO133" si="82">CONCATENATE(CHAR(34),AO$2,CHAR(34)," : ",CHAR(34),IF(ISBLANK(V68),"",TEXT(V68, "yyyy-mm-dd")),CHAR(34),", ")</f>
        <v xml:space="preserve">"MetadataDate" : "", </v>
      </c>
      <c r="AP68" s="30" t="str">
        <f t="shared" ref="AP68:AP133" si="83">CONCATENATE(CHAR(34),AP$2,CHAR(34)," : ",CHAR(34),X68,CHAR(34),", ")</f>
        <v xml:space="preserve">"StorylineFile" : "0", </v>
      </c>
      <c r="AQ68" s="30" t="str">
        <f t="shared" ref="AQ68:AQ133" si="84">IF(COUNTIF(HLPF, G68)&lt;&gt;0, CONCATENATE(CHAR(34),AQ$2,CHAR(34)," : ",CHAR(34),Y68,CHAR(34),", "), CONCATENATE(CHAR(34),AQ$2,CHAR(34)," : ",CHAR(34),CHAR(34),", "))</f>
        <v xml:space="preserve">"ChartFile" : "", </v>
      </c>
      <c r="AR68" s="30" t="str">
        <f t="shared" ref="AR68:AR133" si="85">CONCATENATE(CHAR(34),AR$2,CHAR(34)," : ",CHAR(34),W68,CHAR(34),", ")</f>
        <v xml:space="preserve">"DataFile" : "0", </v>
      </c>
      <c r="AS68" s="30" t="str">
        <f t="shared" ref="AS68:AS133" si="86">CONCATENATE(CHAR(34),AS$2,CHAR(34)," : ",CHAR(34),G68,CHAR(34),", ")</f>
        <v xml:space="preserve">"Directory" : "Goal 4", </v>
      </c>
      <c r="AT68" s="30" t="str">
        <f t="shared" ref="AT68:AT133" si="87">CONCATENATE(CHAR(34),AT$2,CHAR(34)," : ",CHAR(34),K68,CHAR(34),", ")</f>
        <v xml:space="preserve">"Subdirectory" : "4.a.1_UNESCO-UIS", </v>
      </c>
      <c r="AU68" s="30" t="s">
        <v>1857</v>
      </c>
      <c r="AV68" s="30" t="str">
        <f t="shared" ref="AV68:AV133" si="88">CONCATENATE(CHAR(34),AV$2,CHAR(34)," : ",CHAR(34),CHAR(34)," }, ")</f>
        <v xml:space="preserve">"Notes" : "" }, </v>
      </c>
    </row>
    <row r="69" spans="1:48" x14ac:dyDescent="0.45">
      <c r="A69" s="27" t="e">
        <f t="shared" si="71"/>
        <v>#N/A</v>
      </c>
      <c r="C69" s="23" t="b">
        <f t="shared" si="0"/>
        <v>0</v>
      </c>
      <c r="D69" s="31">
        <f>COUNTIF('Log table'!C:C,'for JSON'!F69)</f>
        <v>3</v>
      </c>
      <c r="F69" s="31" t="s">
        <v>463</v>
      </c>
      <c r="G69" s="31" t="str">
        <f>IF(VLOOKUP($F69, 'Indicator table'!$C:$H, 'for JSON'!G$1, FALSE)=0, "", VLOOKUP($F69, 'Indicator table'!$C:$H, 'for JSON'!G$1, FALSE))</f>
        <v>Goal 4</v>
      </c>
      <c r="H69" s="31" t="str">
        <f>IF(VLOOKUP($F69, 'Indicator table'!$C:$H, 'for JSON'!H$1, FALSE)=0, "", VLOOKUP($F69, 'Indicator table'!$C:$H, 'for JSON'!H$1, FALSE))</f>
        <v>Tier I</v>
      </c>
      <c r="I69" s="31" t="str">
        <f>IF(VLOOKUP($F69, 'Indicator table'!$C:$H, 'for JSON'!I$1, FALSE)=0, "", VLOOKUP($F69, 'Indicator table'!$C:$H, 'for JSON'!I$1, FALSE))</f>
        <v xml:space="preserve">OECD
</v>
      </c>
      <c r="J69" s="31" t="str">
        <f>IF(VLOOKUP($F69, 'Indicator table'!$C:$H, 'for JSON'!J$1, FALSE)=0, "", VLOOKUP($F69, 'Indicator table'!$C:$H, 'for JSON'!J$1, FALSE))</f>
        <v xml:space="preserve">UNESCO-UIS
</v>
      </c>
      <c r="K69" s="31" t="str">
        <f t="shared" si="1"/>
        <v>4.b.1_OECD</v>
      </c>
      <c r="L69" s="31" t="str">
        <f t="shared" si="49"/>
        <v>Yasmin.AHMAD@oecd.org</v>
      </c>
      <c r="M69" s="31" t="str">
        <f t="shared" si="49"/>
        <v>Yasmin.AHMAD@oecd.org</v>
      </c>
      <c r="N69" s="31" t="str">
        <f t="shared" si="3"/>
        <v/>
      </c>
      <c r="O69" s="31" t="e">
        <f t="shared" si="49"/>
        <v>#N/A</v>
      </c>
      <c r="P69" s="31" t="e">
        <f t="shared" si="28"/>
        <v>#N/A</v>
      </c>
      <c r="Q69" s="31" t="e">
        <f t="shared" si="29"/>
        <v>#N/A</v>
      </c>
      <c r="R69" s="31" t="str">
        <f t="shared" si="4"/>
        <v/>
      </c>
      <c r="S69" s="31" t="str">
        <f t="shared" si="69"/>
        <v>2021-04-27</v>
      </c>
      <c r="T69" s="31" t="str">
        <f t="shared" si="69"/>
        <v>2021-04-27</v>
      </c>
      <c r="U69" s="31" t="str">
        <f t="shared" si="69"/>
        <v/>
      </c>
      <c r="V69" s="31" t="str">
        <f t="shared" si="69"/>
        <v/>
      </c>
      <c r="W69" s="31">
        <f t="shared" si="70"/>
        <v>0</v>
      </c>
      <c r="X69" s="31">
        <f t="shared" si="70"/>
        <v>0</v>
      </c>
      <c r="Y69" s="31">
        <f t="shared" si="70"/>
        <v>0</v>
      </c>
      <c r="Z69" s="31" t="str">
        <f t="shared" si="70"/>
        <v/>
      </c>
      <c r="AD69" s="23"/>
      <c r="AE69" s="30" t="str">
        <f t="shared" si="72"/>
        <v xml:space="preserve">{ "IndicatorID" : "4.b.1", </v>
      </c>
      <c r="AF69" s="30" t="str">
        <f t="shared" si="73"/>
        <v xml:space="preserve">"Change" : "", </v>
      </c>
      <c r="AG69" s="30" t="str">
        <f t="shared" si="74"/>
        <v xml:space="preserve">"Tier" : "Tier I", </v>
      </c>
      <c r="AH69" s="30" t="str">
        <f t="shared" si="75"/>
        <v xml:space="preserve">"Custodian" : "OECD
", </v>
      </c>
      <c r="AI69" s="30" t="str">
        <f t="shared" si="76"/>
        <v xml:space="preserve">"Partners" : "UNESCO-UIS
", </v>
      </c>
      <c r="AJ69" s="30" t="str">
        <f t="shared" si="77"/>
        <v xml:space="preserve">"SenderName" : "", </v>
      </c>
      <c r="AK69" s="30" t="e">
        <f t="shared" si="78"/>
        <v>#N/A</v>
      </c>
      <c r="AL69" s="30" t="str">
        <f t="shared" si="79"/>
        <v xml:space="preserve">"StorylineDate" : "2021-04-27", </v>
      </c>
      <c r="AM69" s="30" t="str">
        <f t="shared" si="80"/>
        <v xml:space="preserve">"ChartDate" : "", </v>
      </c>
      <c r="AN69" s="30" t="str">
        <f t="shared" si="81"/>
        <v xml:space="preserve">"DataDate" : "2021-04-27", </v>
      </c>
      <c r="AO69" s="30" t="str">
        <f t="shared" si="82"/>
        <v xml:space="preserve">"MetadataDate" : "", </v>
      </c>
      <c r="AP69" s="30" t="str">
        <f t="shared" si="83"/>
        <v xml:space="preserve">"StorylineFile" : "0", </v>
      </c>
      <c r="AQ69" s="30" t="str">
        <f t="shared" si="84"/>
        <v xml:space="preserve">"ChartFile" : "", </v>
      </c>
      <c r="AR69" s="30" t="str">
        <f t="shared" si="85"/>
        <v xml:space="preserve">"DataFile" : "0", </v>
      </c>
      <c r="AS69" s="30" t="str">
        <f t="shared" si="86"/>
        <v xml:space="preserve">"Directory" : "Goal 4", </v>
      </c>
      <c r="AT69" s="30" t="str">
        <f t="shared" si="87"/>
        <v xml:space="preserve">"Subdirectory" : "4.b.1_OECD", </v>
      </c>
      <c r="AU69" s="30" t="s">
        <v>1857</v>
      </c>
      <c r="AV69" s="30" t="str">
        <f t="shared" si="88"/>
        <v xml:space="preserve">"Notes" : "" }, </v>
      </c>
    </row>
    <row r="70" spans="1:48" x14ac:dyDescent="0.45">
      <c r="A70" s="27" t="e">
        <f t="shared" si="71"/>
        <v>#N/A</v>
      </c>
      <c r="C70" s="23" t="b">
        <f t="shared" ref="C70:C135" si="89">F70=F71</f>
        <v>0</v>
      </c>
      <c r="D70" s="31">
        <f>COUNTIF('Log table'!C:C,'for JSON'!F70)</f>
        <v>3</v>
      </c>
      <c r="F70" s="31" t="s">
        <v>465</v>
      </c>
      <c r="G70" s="31" t="str">
        <f>IF(VLOOKUP($F70, 'Indicator table'!$C:$H, 'for JSON'!G$1, FALSE)=0, "", VLOOKUP($F70, 'Indicator table'!$C:$H, 'for JSON'!G$1, FALSE))</f>
        <v>Goal 4</v>
      </c>
      <c r="H70" s="31" t="str">
        <f>IF(VLOOKUP($F70, 'Indicator table'!$C:$H, 'for JSON'!H$1, FALSE)=0, "", VLOOKUP($F70, 'Indicator table'!$C:$H, 'for JSON'!H$1, FALSE))</f>
        <v>Tier II</v>
      </c>
      <c r="I70" s="31" t="str">
        <f>IF(VLOOKUP($F70, 'Indicator table'!$C:$H, 'for JSON'!I$1, FALSE)=0, "", VLOOKUP($F70, 'Indicator table'!$C:$H, 'for JSON'!I$1, FALSE))</f>
        <v xml:space="preserve">UNESCO-UIS
</v>
      </c>
      <c r="J70" s="31" t="str">
        <f>IF(VLOOKUP($F70, 'Indicator table'!$C:$H, 'for JSON'!J$1, FALSE)=0, "", VLOOKUP($F70, 'Indicator table'!$C:$H, 'for JSON'!J$1, FALSE))</f>
        <v xml:space="preserve">OECD
</v>
      </c>
      <c r="K70" s="31" t="str">
        <f t="shared" ref="K70:K136" si="90">IFERROR(VLOOKUP(F70, pivot, 6, FALSE),"")</f>
        <v>4.c.1_UNESCO-UIS</v>
      </c>
      <c r="L70" s="31" t="str">
        <f t="shared" si="49"/>
        <v>d.kuswandini@unesco.org</v>
      </c>
      <c r="M70" s="31" t="str">
        <f t="shared" si="49"/>
        <v>s.montoya@unesco.org</v>
      </c>
      <c r="N70" s="31" t="str">
        <f t="shared" ref="N70:N136" si="91">IF(COUNTIF(HLPF, G70)&lt;&gt;0, IF(ISBLANK(VLOOKUP(CONCATENATE($F70,N$2), log_table, 9, FALSE)), "", VLOOKUP(CONCATENATE($F70,N$2), log_table, 9, FALSE)),"")</f>
        <v/>
      </c>
      <c r="O70" s="31" t="e">
        <f t="shared" si="49"/>
        <v>#N/A</v>
      </c>
      <c r="P70" s="31" t="e">
        <f t="shared" si="28"/>
        <v>#N/A</v>
      </c>
      <c r="Q70" s="31" t="e">
        <f t="shared" si="29"/>
        <v>#N/A</v>
      </c>
      <c r="R70" s="31" t="str">
        <f t="shared" ref="R70:R136" si="92">IFERROR(IF(P70=0, "", IF(P70=1, VLOOKUP(Q70, submitter, 6, FALSE), VLOOKUP(L70, submitter, 6, FALSE)&amp;"; "&amp;VLOOKUP(M70, submitter, 6, FALSE))), "")</f>
        <v/>
      </c>
      <c r="S70" s="31" t="str">
        <f t="shared" si="69"/>
        <v>2021-02-22</v>
      </c>
      <c r="T70" s="31" t="str">
        <f t="shared" si="69"/>
        <v>2021-03-21</v>
      </c>
      <c r="U70" s="31" t="str">
        <f t="shared" si="69"/>
        <v>2021-03-21</v>
      </c>
      <c r="V70" s="31" t="str">
        <f t="shared" si="69"/>
        <v/>
      </c>
      <c r="W70" s="31">
        <f t="shared" si="70"/>
        <v>0</v>
      </c>
      <c r="X70" s="31">
        <f t="shared" si="70"/>
        <v>0</v>
      </c>
      <c r="Y70" s="31">
        <f t="shared" si="70"/>
        <v>0</v>
      </c>
      <c r="Z70" s="31" t="str">
        <f t="shared" si="70"/>
        <v/>
      </c>
      <c r="AD70" s="23"/>
      <c r="AE70" s="30" t="str">
        <f t="shared" si="72"/>
        <v xml:space="preserve">{ "IndicatorID" : "4.c.1", </v>
      </c>
      <c r="AF70" s="30" t="str">
        <f t="shared" si="73"/>
        <v xml:space="preserve">"Change" : "", </v>
      </c>
      <c r="AG70" s="30" t="str">
        <f t="shared" si="74"/>
        <v xml:space="preserve">"Tier" : "Tier II", </v>
      </c>
      <c r="AH70" s="30" t="str">
        <f t="shared" si="75"/>
        <v xml:space="preserve">"Custodian" : "UNESCO-UIS
", </v>
      </c>
      <c r="AI70" s="30" t="str">
        <f t="shared" si="76"/>
        <v xml:space="preserve">"Partners" : "OECD
", </v>
      </c>
      <c r="AJ70" s="30" t="str">
        <f t="shared" si="77"/>
        <v xml:space="preserve">"SenderName" : "", </v>
      </c>
      <c r="AK70" s="30" t="e">
        <f t="shared" si="78"/>
        <v>#N/A</v>
      </c>
      <c r="AL70" s="30" t="str">
        <f t="shared" si="79"/>
        <v xml:space="preserve">"StorylineDate" : "2021-03-21", </v>
      </c>
      <c r="AM70" s="30" t="str">
        <f t="shared" si="80"/>
        <v xml:space="preserve">"ChartDate" : "", </v>
      </c>
      <c r="AN70" s="30" t="str">
        <f t="shared" si="81"/>
        <v xml:space="preserve">"DataDate" : "2021-02-22", </v>
      </c>
      <c r="AO70" s="30" t="str">
        <f t="shared" si="82"/>
        <v xml:space="preserve">"MetadataDate" : "", </v>
      </c>
      <c r="AP70" s="30" t="str">
        <f t="shared" si="83"/>
        <v xml:space="preserve">"StorylineFile" : "0", </v>
      </c>
      <c r="AQ70" s="30" t="str">
        <f t="shared" si="84"/>
        <v xml:space="preserve">"ChartFile" : "", </v>
      </c>
      <c r="AR70" s="30" t="str">
        <f t="shared" si="85"/>
        <v xml:space="preserve">"DataFile" : "0", </v>
      </c>
      <c r="AS70" s="30" t="str">
        <f t="shared" si="86"/>
        <v xml:space="preserve">"Directory" : "Goal 4", </v>
      </c>
      <c r="AT70" s="30" t="str">
        <f t="shared" si="87"/>
        <v xml:space="preserve">"Subdirectory" : "4.c.1_UNESCO-UIS", </v>
      </c>
      <c r="AU70" s="30" t="s">
        <v>1857</v>
      </c>
      <c r="AV70" s="30" t="str">
        <f t="shared" si="88"/>
        <v xml:space="preserve">"Notes" : "" }, </v>
      </c>
    </row>
    <row r="71" spans="1:48" x14ac:dyDescent="0.45">
      <c r="A71" s="27" t="e">
        <f t="shared" si="71"/>
        <v>#N/A</v>
      </c>
      <c r="C71" s="23" t="b">
        <f t="shared" si="89"/>
        <v>0</v>
      </c>
      <c r="D71" s="31">
        <f>COUNTIF('Log table'!C:C,'for JSON'!F71)</f>
        <v>3</v>
      </c>
      <c r="F71" s="31" t="s">
        <v>467</v>
      </c>
      <c r="G71" s="31" t="str">
        <f>IF(VLOOKUP($F71, 'Indicator table'!$C:$H, 'for JSON'!G$1, FALSE)=0, "", VLOOKUP($F71, 'Indicator table'!$C:$H, 'for JSON'!G$1, FALSE))</f>
        <v>Goal 5</v>
      </c>
      <c r="H71" s="31" t="str">
        <f>IF(VLOOKUP($F71, 'Indicator table'!$C:$H, 'for JSON'!H$1, FALSE)=0, "", VLOOKUP($F71, 'Indicator table'!$C:$H, 'for JSON'!H$1, FALSE))</f>
        <v>Tier II</v>
      </c>
      <c r="I71" s="31" t="str">
        <f>IF(VLOOKUP($F71, 'Indicator table'!$C:$H, 'for JSON'!I$1, FALSE)=0, "", VLOOKUP($F71, 'Indicator table'!$C:$H, 'for JSON'!I$1, FALSE))</f>
        <v xml:space="preserve">UN Women,
World Bank,
OECD Development Centre
</v>
      </c>
      <c r="J71" s="31" t="str">
        <f>IF(VLOOKUP($F71, 'Indicator table'!$C:$H, 'for JSON'!J$1, FALSE)=0, "", VLOOKUP($F71, 'Indicator table'!$C:$H, 'for JSON'!J$1, FALSE))</f>
        <v xml:space="preserve">OHCHR
</v>
      </c>
      <c r="K71" s="31" t="str">
        <f t="shared" si="90"/>
        <v>5.1.1_UN Women</v>
      </c>
      <c r="L71" s="31" t="str">
        <f t="shared" si="49"/>
        <v>janette.amer@unwomen.org</v>
      </c>
      <c r="M71" s="31" t="str">
        <f t="shared" si="49"/>
        <v>janette.amer@unwomen.org; ginette.azcona@unwomen.org</v>
      </c>
      <c r="N71" s="31" t="str">
        <f t="shared" si="91"/>
        <v/>
      </c>
      <c r="O71" s="31" t="e">
        <f t="shared" si="49"/>
        <v>#N/A</v>
      </c>
      <c r="P71" s="31" t="e">
        <f t="shared" ref="P71:P137" si="93">SUMPRODUCT((L71:O71&lt;&gt;"")/COUNTIF(L71:O71,L71:O71&amp;""))</f>
        <v>#N/A</v>
      </c>
      <c r="Q71" s="31" t="e">
        <f t="shared" ref="Q71:Q137" si="94">IF(P71=0,"", IF(P71=2, L71&amp;"; "&amp;M71, IF(L71="",M71,L71)))</f>
        <v>#N/A</v>
      </c>
      <c r="R71" s="31" t="str">
        <f t="shared" si="92"/>
        <v/>
      </c>
      <c r="S71" s="31" t="str">
        <f t="shared" si="69"/>
        <v>2021-02-15</v>
      </c>
      <c r="T71" s="31" t="str">
        <f t="shared" si="69"/>
        <v>2021-03-16</v>
      </c>
      <c r="U71" s="31" t="str">
        <f t="shared" si="69"/>
        <v>2021-03-16</v>
      </c>
      <c r="V71" s="31" t="str">
        <f t="shared" si="69"/>
        <v/>
      </c>
      <c r="W71" s="31">
        <f t="shared" si="70"/>
        <v>0</v>
      </c>
      <c r="X71" s="31">
        <f t="shared" si="70"/>
        <v>0</v>
      </c>
      <c r="Y71" s="31">
        <f t="shared" si="70"/>
        <v>0</v>
      </c>
      <c r="Z71" s="31" t="str">
        <f t="shared" si="70"/>
        <v/>
      </c>
      <c r="AD71" s="23"/>
      <c r="AE71" s="30" t="str">
        <f t="shared" si="72"/>
        <v xml:space="preserve">{ "IndicatorID" : "5.1.1", </v>
      </c>
      <c r="AF71" s="30" t="str">
        <f t="shared" si="73"/>
        <v xml:space="preserve">"Change" : "", </v>
      </c>
      <c r="AG71" s="30" t="str">
        <f t="shared" si="74"/>
        <v xml:space="preserve">"Tier" : "Tier II", </v>
      </c>
      <c r="AH71" s="30" t="str">
        <f t="shared" si="75"/>
        <v xml:space="preserve">"Custodian" : "UN Women,
World Bank,
OECD Development Centre
", </v>
      </c>
      <c r="AI71" s="30" t="str">
        <f t="shared" si="76"/>
        <v xml:space="preserve">"Partners" : "OHCHR
", </v>
      </c>
      <c r="AJ71" s="30" t="str">
        <f t="shared" si="77"/>
        <v xml:space="preserve">"SenderName" : "", </v>
      </c>
      <c r="AK71" s="30" t="e">
        <f t="shared" si="78"/>
        <v>#N/A</v>
      </c>
      <c r="AL71" s="30" t="str">
        <f t="shared" si="79"/>
        <v xml:space="preserve">"StorylineDate" : "2021-03-16", </v>
      </c>
      <c r="AM71" s="30" t="str">
        <f t="shared" si="80"/>
        <v xml:space="preserve">"ChartDate" : "", </v>
      </c>
      <c r="AN71" s="30" t="str">
        <f t="shared" si="81"/>
        <v xml:space="preserve">"DataDate" : "2021-02-15", </v>
      </c>
      <c r="AO71" s="30" t="str">
        <f t="shared" si="82"/>
        <v xml:space="preserve">"MetadataDate" : "", </v>
      </c>
      <c r="AP71" s="30" t="str">
        <f t="shared" si="83"/>
        <v xml:space="preserve">"StorylineFile" : "0", </v>
      </c>
      <c r="AQ71" s="30" t="str">
        <f t="shared" si="84"/>
        <v xml:space="preserve">"ChartFile" : "", </v>
      </c>
      <c r="AR71" s="30" t="str">
        <f t="shared" si="85"/>
        <v xml:space="preserve">"DataFile" : "0", </v>
      </c>
      <c r="AS71" s="30" t="str">
        <f t="shared" si="86"/>
        <v xml:space="preserve">"Directory" : "Goal 5", </v>
      </c>
      <c r="AT71" s="30" t="str">
        <f t="shared" si="87"/>
        <v xml:space="preserve">"Subdirectory" : "5.1.1_UN Women", </v>
      </c>
      <c r="AU71" s="30" t="s">
        <v>1857</v>
      </c>
      <c r="AV71" s="30" t="str">
        <f t="shared" si="88"/>
        <v xml:space="preserve">"Notes" : "" }, </v>
      </c>
    </row>
    <row r="72" spans="1:48" x14ac:dyDescent="0.45">
      <c r="A72" s="27" t="e">
        <f t="shared" si="71"/>
        <v>#N/A</v>
      </c>
      <c r="C72" s="23" t="b">
        <f t="shared" si="89"/>
        <v>0</v>
      </c>
      <c r="D72" s="31">
        <f>COUNTIF('Log table'!C:C,'for JSON'!F72)</f>
        <v>3</v>
      </c>
      <c r="F72" s="31" t="s">
        <v>471</v>
      </c>
      <c r="G72" s="31" t="str">
        <f>IF(VLOOKUP($F72, 'Indicator table'!$C:$H, 'for JSON'!G$1, FALSE)=0, "", VLOOKUP($F72, 'Indicator table'!$C:$H, 'for JSON'!G$1, FALSE))</f>
        <v>Goal 5</v>
      </c>
      <c r="H72" s="31" t="str">
        <f>IF(VLOOKUP($F72, 'Indicator table'!$C:$H, 'for JSON'!H$1, FALSE)=0, "", VLOOKUP($F72, 'Indicator table'!$C:$H, 'for JSON'!H$1, FALSE))</f>
        <v>Tier II</v>
      </c>
      <c r="I72" s="31" t="str">
        <f>IF(VLOOKUP($F72, 'Indicator table'!$C:$H, 'for JSON'!I$1, FALSE)=0, "", VLOOKUP($F72, 'Indicator table'!$C:$H, 'for JSON'!I$1, FALSE))</f>
        <v xml:space="preserve">UNICEF, 
UN Women, UNFPA, 
WHO,
UNODC
</v>
      </c>
      <c r="J72" s="31" t="str">
        <f>IF(VLOOKUP($F72, 'Indicator table'!$C:$H, 'for JSON'!J$1, FALSE)=0, "", VLOOKUP($F72, 'Indicator table'!$C:$H, 'for JSON'!J$1, FALSE))</f>
        <v xml:space="preserve">UNSD, 
UNDP
</v>
      </c>
      <c r="K72" s="31" t="str">
        <f t="shared" si="90"/>
        <v>5.2.1_UN Women</v>
      </c>
      <c r="L72" s="31" t="str">
        <f t="shared" si="49"/>
        <v/>
      </c>
      <c r="M72" s="31" t="str">
        <f t="shared" si="49"/>
        <v>ginette.azcona@unwomen.org</v>
      </c>
      <c r="N72" s="31" t="str">
        <f t="shared" si="91"/>
        <v/>
      </c>
      <c r="O72" s="31" t="e">
        <f t="shared" si="49"/>
        <v>#N/A</v>
      </c>
      <c r="P72" s="31" t="e">
        <f t="shared" si="93"/>
        <v>#N/A</v>
      </c>
      <c r="Q72" s="31" t="e">
        <f t="shared" si="94"/>
        <v>#N/A</v>
      </c>
      <c r="R72" s="31" t="str">
        <f t="shared" si="92"/>
        <v/>
      </c>
      <c r="S72" s="31" t="str">
        <f t="shared" si="69"/>
        <v/>
      </c>
      <c r="T72" s="31" t="str">
        <f t="shared" si="69"/>
        <v>2021-03-16</v>
      </c>
      <c r="U72" s="31" t="str">
        <f t="shared" si="69"/>
        <v/>
      </c>
      <c r="V72" s="31" t="str">
        <f t="shared" si="69"/>
        <v/>
      </c>
      <c r="W72" s="31">
        <f t="shared" si="70"/>
        <v>0</v>
      </c>
      <c r="X72" s="31">
        <f t="shared" si="70"/>
        <v>0</v>
      </c>
      <c r="Y72" s="31">
        <f t="shared" si="70"/>
        <v>0</v>
      </c>
      <c r="Z72" s="31" t="str">
        <f t="shared" si="70"/>
        <v/>
      </c>
      <c r="AD72" s="23"/>
      <c r="AE72" s="30" t="str">
        <f t="shared" si="72"/>
        <v xml:space="preserve">{ "IndicatorID" : "5.2.1", </v>
      </c>
      <c r="AF72" s="30" t="str">
        <f t="shared" si="73"/>
        <v xml:space="preserve">"Change" : "", </v>
      </c>
      <c r="AG72" s="30" t="str">
        <f t="shared" si="74"/>
        <v xml:space="preserve">"Tier" : "Tier II", </v>
      </c>
      <c r="AH72" s="30" t="str">
        <f t="shared" si="75"/>
        <v xml:space="preserve">"Custodian" : "UNICEF, 
UN Women, UNFPA, 
WHO,
UNODC
", </v>
      </c>
      <c r="AI72" s="30" t="str">
        <f t="shared" si="76"/>
        <v xml:space="preserve">"Partners" : "UNSD, 
UNDP
", </v>
      </c>
      <c r="AJ72" s="30" t="str">
        <f t="shared" si="77"/>
        <v xml:space="preserve">"SenderName" : "", </v>
      </c>
      <c r="AK72" s="30" t="e">
        <f t="shared" si="78"/>
        <v>#N/A</v>
      </c>
      <c r="AL72" s="30" t="str">
        <f t="shared" si="79"/>
        <v xml:space="preserve">"StorylineDate" : "2021-03-16", </v>
      </c>
      <c r="AM72" s="30" t="str">
        <f t="shared" si="80"/>
        <v xml:space="preserve">"ChartDate" : "", </v>
      </c>
      <c r="AN72" s="30" t="str">
        <f t="shared" si="81"/>
        <v xml:space="preserve">"DataDate" : "", </v>
      </c>
      <c r="AO72" s="30" t="str">
        <f t="shared" si="82"/>
        <v xml:space="preserve">"MetadataDate" : "", </v>
      </c>
      <c r="AP72" s="30" t="str">
        <f t="shared" si="83"/>
        <v xml:space="preserve">"StorylineFile" : "0", </v>
      </c>
      <c r="AQ72" s="30" t="str">
        <f t="shared" si="84"/>
        <v xml:space="preserve">"ChartFile" : "", </v>
      </c>
      <c r="AR72" s="30" t="str">
        <f t="shared" si="85"/>
        <v xml:space="preserve">"DataFile" : "0", </v>
      </c>
      <c r="AS72" s="30" t="str">
        <f t="shared" si="86"/>
        <v xml:space="preserve">"Directory" : "Goal 5", </v>
      </c>
      <c r="AT72" s="30" t="str">
        <f t="shared" si="87"/>
        <v xml:space="preserve">"Subdirectory" : "5.2.1_UN Women", </v>
      </c>
      <c r="AU72" s="30" t="s">
        <v>1857</v>
      </c>
      <c r="AV72" s="30" t="str">
        <f t="shared" si="88"/>
        <v xml:space="preserve">"Notes" : "" }, </v>
      </c>
    </row>
    <row r="73" spans="1:48" x14ac:dyDescent="0.45">
      <c r="A73" s="27" t="e">
        <f t="shared" si="71"/>
        <v>#N/A</v>
      </c>
      <c r="C73" s="23" t="b">
        <f t="shared" si="89"/>
        <v>0</v>
      </c>
      <c r="D73" s="31">
        <f>COUNTIF('Log table'!C:C,'for JSON'!F73)</f>
        <v>3</v>
      </c>
      <c r="F73" s="31" t="s">
        <v>706</v>
      </c>
      <c r="G73" s="31" t="str">
        <f>IF(VLOOKUP($F73, 'Indicator table'!$C:$H, 'for JSON'!G$1, FALSE)=0, "", VLOOKUP($F73, 'Indicator table'!$C:$H, 'for JSON'!G$1, FALSE))</f>
        <v>Goal 5</v>
      </c>
      <c r="H73" s="31" t="str">
        <f>IF(VLOOKUP($F73, 'Indicator table'!$C:$H, 'for JSON'!H$1, FALSE)=0, "", VLOOKUP($F73, 'Indicator table'!$C:$H, 'for JSON'!H$1, FALSE))</f>
        <v>Tier II</v>
      </c>
      <c r="I73" s="31" t="str">
        <f>IF(VLOOKUP($F73, 'Indicator table'!$C:$H, 'for JSON'!I$1, FALSE)=0, "", VLOOKUP($F73, 'Indicator table'!$C:$H, 'for JSON'!I$1, FALSE))</f>
        <v xml:space="preserve">UNICEF, 
UN Women, UNFPA, 
WHO,
UNODC
</v>
      </c>
      <c r="J73" s="31" t="str">
        <f>IF(VLOOKUP($F73, 'Indicator table'!$C:$H, 'for JSON'!J$1, FALSE)=0, "", VLOOKUP($F73, 'Indicator table'!$C:$H, 'for JSON'!J$1, FALSE))</f>
        <v xml:space="preserve">UNSD, 
UNDP
</v>
      </c>
      <c r="K73" s="31" t="str">
        <f t="shared" si="90"/>
        <v/>
      </c>
      <c r="L73" s="31" t="str">
        <f t="shared" si="49"/>
        <v/>
      </c>
      <c r="M73" s="31" t="str">
        <f t="shared" si="49"/>
        <v>ginette.azcona@unwomen.org</v>
      </c>
      <c r="N73" s="31" t="str">
        <f t="shared" si="91"/>
        <v/>
      </c>
      <c r="O73" s="31" t="e">
        <f t="shared" si="49"/>
        <v>#N/A</v>
      </c>
      <c r="P73" s="31" t="e">
        <f t="shared" si="93"/>
        <v>#N/A</v>
      </c>
      <c r="Q73" s="31" t="e">
        <f t="shared" si="94"/>
        <v>#N/A</v>
      </c>
      <c r="R73" s="31" t="str">
        <f t="shared" si="92"/>
        <v/>
      </c>
      <c r="S73" s="31" t="str">
        <f t="shared" si="69"/>
        <v/>
      </c>
      <c r="T73" s="31" t="str">
        <f t="shared" si="69"/>
        <v>2021-03-16</v>
      </c>
      <c r="U73" s="31" t="str">
        <f t="shared" si="69"/>
        <v/>
      </c>
      <c r="V73" s="31" t="str">
        <f t="shared" si="69"/>
        <v/>
      </c>
      <c r="W73" s="31">
        <f t="shared" si="70"/>
        <v>0</v>
      </c>
      <c r="X73" s="31">
        <f t="shared" si="70"/>
        <v>0</v>
      </c>
      <c r="Y73" s="31">
        <f t="shared" si="70"/>
        <v>0</v>
      </c>
      <c r="Z73" s="31" t="str">
        <f t="shared" si="70"/>
        <v/>
      </c>
      <c r="AD73" s="23"/>
      <c r="AE73" s="30" t="str">
        <f t="shared" si="72"/>
        <v xml:space="preserve">{ "IndicatorID" : "5.2.2", </v>
      </c>
      <c r="AF73" s="30" t="str">
        <f t="shared" si="73"/>
        <v xml:space="preserve">"Change" : "", </v>
      </c>
      <c r="AG73" s="30" t="str">
        <f t="shared" si="74"/>
        <v xml:space="preserve">"Tier" : "Tier II", </v>
      </c>
      <c r="AH73" s="30" t="str">
        <f t="shared" si="75"/>
        <v xml:space="preserve">"Custodian" : "UNICEF, 
UN Women, UNFPA, 
WHO,
UNODC
", </v>
      </c>
      <c r="AI73" s="30" t="str">
        <f t="shared" si="76"/>
        <v xml:space="preserve">"Partners" : "UNSD, 
UNDP
", </v>
      </c>
      <c r="AJ73" s="30" t="str">
        <f t="shared" si="77"/>
        <v xml:space="preserve">"SenderName" : "", </v>
      </c>
      <c r="AK73" s="30" t="e">
        <f t="shared" si="78"/>
        <v>#N/A</v>
      </c>
      <c r="AL73" s="30" t="str">
        <f t="shared" si="79"/>
        <v xml:space="preserve">"StorylineDate" : "2021-03-16", </v>
      </c>
      <c r="AM73" s="30" t="str">
        <f t="shared" si="80"/>
        <v xml:space="preserve">"ChartDate" : "", </v>
      </c>
      <c r="AN73" s="30" t="str">
        <f t="shared" si="81"/>
        <v xml:space="preserve">"DataDate" : "", </v>
      </c>
      <c r="AO73" s="30" t="str">
        <f t="shared" si="82"/>
        <v xml:space="preserve">"MetadataDate" : "", </v>
      </c>
      <c r="AP73" s="30" t="str">
        <f t="shared" si="83"/>
        <v xml:space="preserve">"StorylineFile" : "0", </v>
      </c>
      <c r="AQ73" s="30" t="str">
        <f t="shared" si="84"/>
        <v xml:space="preserve">"ChartFile" : "", </v>
      </c>
      <c r="AR73" s="30" t="str">
        <f t="shared" si="85"/>
        <v xml:space="preserve">"DataFile" : "0", </v>
      </c>
      <c r="AS73" s="30" t="str">
        <f t="shared" si="86"/>
        <v xml:space="preserve">"Directory" : "Goal 5", </v>
      </c>
      <c r="AT73" s="30" t="str">
        <f t="shared" si="87"/>
        <v xml:space="preserve">"Subdirectory" : "", </v>
      </c>
      <c r="AU73" s="30" t="s">
        <v>1857</v>
      </c>
      <c r="AV73" s="30" t="str">
        <f t="shared" si="88"/>
        <v xml:space="preserve">"Notes" : "" }, </v>
      </c>
    </row>
    <row r="74" spans="1:48" x14ac:dyDescent="0.45">
      <c r="A74" s="27" t="e">
        <f t="shared" si="71"/>
        <v>#N/A</v>
      </c>
      <c r="C74" s="23" t="b">
        <f t="shared" si="89"/>
        <v>0</v>
      </c>
      <c r="D74" s="31">
        <f>COUNTIF('Log table'!C:C,'for JSON'!F74)</f>
        <v>3</v>
      </c>
      <c r="F74" s="31" t="s">
        <v>477</v>
      </c>
      <c r="G74" s="31" t="str">
        <f>IF(VLOOKUP($F74, 'Indicator table'!$C:$H, 'for JSON'!G$1, FALSE)=0, "", VLOOKUP($F74, 'Indicator table'!$C:$H, 'for JSON'!G$1, FALSE))</f>
        <v>Goal 5</v>
      </c>
      <c r="H74" s="31" t="str">
        <f>IF(VLOOKUP($F74, 'Indicator table'!$C:$H, 'for JSON'!H$1, FALSE)=0, "", VLOOKUP($F74, 'Indicator table'!$C:$H, 'for JSON'!H$1, FALSE))</f>
        <v>Tier I</v>
      </c>
      <c r="I74" s="31" t="str">
        <f>IF(VLOOKUP($F74, 'Indicator table'!$C:$H, 'for JSON'!I$1, FALSE)=0, "", VLOOKUP($F74, 'Indicator table'!$C:$H, 'for JSON'!I$1, FALSE))</f>
        <v xml:space="preserve">UNICEF
</v>
      </c>
      <c r="J74" s="31" t="str">
        <f>IF(VLOOKUP($F74, 'Indicator table'!$C:$H, 'for JSON'!J$1, FALSE)=0, "", VLOOKUP($F74, 'Indicator table'!$C:$H, 'for JSON'!J$1, FALSE))</f>
        <v xml:space="preserve">WHO, 
UNFPA, 
UN Women, 
DESA Population Division
</v>
      </c>
      <c r="K74" s="31" t="str">
        <f t="shared" si="90"/>
        <v>5.3.1_UNICEF</v>
      </c>
      <c r="L74" s="31" t="str">
        <f t="shared" si="49"/>
        <v>ccappa@unicef.org</v>
      </c>
      <c r="M74" s="31" t="str">
        <f t="shared" si="49"/>
        <v>ginette.azcona@unwomen.org</v>
      </c>
      <c r="N74" s="31" t="str">
        <f t="shared" si="91"/>
        <v/>
      </c>
      <c r="O74" s="31" t="e">
        <f t="shared" si="49"/>
        <v>#N/A</v>
      </c>
      <c r="P74" s="31" t="e">
        <f t="shared" si="93"/>
        <v>#N/A</v>
      </c>
      <c r="Q74" s="31" t="e">
        <f t="shared" si="94"/>
        <v>#N/A</v>
      </c>
      <c r="R74" s="31" t="str">
        <f t="shared" si="92"/>
        <v/>
      </c>
      <c r="S74" s="31" t="str">
        <f t="shared" si="69"/>
        <v>2021-02-17</v>
      </c>
      <c r="T74" s="31" t="str">
        <f t="shared" si="69"/>
        <v>2021-03-16</v>
      </c>
      <c r="U74" s="31" t="str">
        <f t="shared" si="69"/>
        <v>2021-03-17</v>
      </c>
      <c r="V74" s="31" t="str">
        <f t="shared" si="69"/>
        <v/>
      </c>
      <c r="W74" s="31">
        <f t="shared" si="70"/>
        <v>0</v>
      </c>
      <c r="X74" s="31">
        <f t="shared" si="70"/>
        <v>0</v>
      </c>
      <c r="Y74" s="31">
        <f t="shared" si="70"/>
        <v>0</v>
      </c>
      <c r="Z74" s="31" t="str">
        <f t="shared" si="70"/>
        <v/>
      </c>
      <c r="AD74" s="23"/>
      <c r="AE74" s="30" t="str">
        <f t="shared" si="72"/>
        <v xml:space="preserve">{ "IndicatorID" : "5.3.1", </v>
      </c>
      <c r="AF74" s="30" t="str">
        <f t="shared" si="73"/>
        <v xml:space="preserve">"Change" : "", </v>
      </c>
      <c r="AG74" s="30" t="str">
        <f t="shared" si="74"/>
        <v xml:space="preserve">"Tier" : "Tier I", </v>
      </c>
      <c r="AH74" s="30" t="str">
        <f t="shared" si="75"/>
        <v xml:space="preserve">"Custodian" : "UNICEF
", </v>
      </c>
      <c r="AI74" s="30" t="str">
        <f t="shared" si="76"/>
        <v xml:space="preserve">"Partners" : "WHO, 
UNFPA, 
UN Women, 
DESA Population Division
", </v>
      </c>
      <c r="AJ74" s="30" t="str">
        <f t="shared" si="77"/>
        <v xml:space="preserve">"SenderName" : "", </v>
      </c>
      <c r="AK74" s="30" t="e">
        <f t="shared" si="78"/>
        <v>#N/A</v>
      </c>
      <c r="AL74" s="30" t="str">
        <f t="shared" si="79"/>
        <v xml:space="preserve">"StorylineDate" : "2021-03-16", </v>
      </c>
      <c r="AM74" s="30" t="str">
        <f t="shared" si="80"/>
        <v xml:space="preserve">"ChartDate" : "", </v>
      </c>
      <c r="AN74" s="30" t="str">
        <f t="shared" si="81"/>
        <v xml:space="preserve">"DataDate" : "2021-02-17", </v>
      </c>
      <c r="AO74" s="30" t="str">
        <f t="shared" si="82"/>
        <v xml:space="preserve">"MetadataDate" : "", </v>
      </c>
      <c r="AP74" s="30" t="str">
        <f t="shared" si="83"/>
        <v xml:space="preserve">"StorylineFile" : "0", </v>
      </c>
      <c r="AQ74" s="30" t="str">
        <f t="shared" si="84"/>
        <v xml:space="preserve">"ChartFile" : "", </v>
      </c>
      <c r="AR74" s="30" t="str">
        <f t="shared" si="85"/>
        <v xml:space="preserve">"DataFile" : "0", </v>
      </c>
      <c r="AS74" s="30" t="str">
        <f t="shared" si="86"/>
        <v xml:space="preserve">"Directory" : "Goal 5", </v>
      </c>
      <c r="AT74" s="30" t="str">
        <f t="shared" si="87"/>
        <v xml:space="preserve">"Subdirectory" : "5.3.1_UNICEF", </v>
      </c>
      <c r="AU74" s="30" t="s">
        <v>1857</v>
      </c>
      <c r="AV74" s="30" t="str">
        <f t="shared" si="88"/>
        <v xml:space="preserve">"Notes" : "" }, </v>
      </c>
    </row>
    <row r="75" spans="1:48" x14ac:dyDescent="0.45">
      <c r="A75" s="27" t="e">
        <f t="shared" si="71"/>
        <v>#N/A</v>
      </c>
      <c r="C75" s="23" t="b">
        <f t="shared" si="89"/>
        <v>0</v>
      </c>
      <c r="D75" s="31">
        <f>COUNTIF('Log table'!C:C,'for JSON'!F75)</f>
        <v>3</v>
      </c>
      <c r="F75" s="31" t="s">
        <v>481</v>
      </c>
      <c r="G75" s="31" t="str">
        <f>IF(VLOOKUP($F75, 'Indicator table'!$C:$H, 'for JSON'!G$1, FALSE)=0, "", VLOOKUP($F75, 'Indicator table'!$C:$H, 'for JSON'!G$1, FALSE))</f>
        <v>Goal 5</v>
      </c>
      <c r="H75" s="31" t="str">
        <f>IF(VLOOKUP($F75, 'Indicator table'!$C:$H, 'for JSON'!H$1, FALSE)=0, "", VLOOKUP($F75, 'Indicator table'!$C:$H, 'for JSON'!H$1, FALSE))</f>
        <v>Tier I</v>
      </c>
      <c r="I75" s="31" t="str">
        <f>IF(VLOOKUP($F75, 'Indicator table'!$C:$H, 'for JSON'!I$1, FALSE)=0, "", VLOOKUP($F75, 'Indicator table'!$C:$H, 'for JSON'!I$1, FALSE))</f>
        <v xml:space="preserve">UNICEF
</v>
      </c>
      <c r="J75" s="31" t="str">
        <f>IF(VLOOKUP($F75, 'Indicator table'!$C:$H, 'for JSON'!J$1, FALSE)=0, "", VLOOKUP($F75, 'Indicator table'!$C:$H, 'for JSON'!J$1, FALSE))</f>
        <v xml:space="preserve">UNFPA, 
WHO
</v>
      </c>
      <c r="K75" s="31" t="str">
        <f t="shared" si="90"/>
        <v>5.3.2_UNICEF</v>
      </c>
      <c r="L75" s="31" t="str">
        <f t="shared" si="49"/>
        <v>ccappa@unicef.org</v>
      </c>
      <c r="M75" s="31" t="str">
        <f t="shared" si="49"/>
        <v>ccappa@unicef.org</v>
      </c>
      <c r="N75" s="31" t="str">
        <f t="shared" si="91"/>
        <v/>
      </c>
      <c r="O75" s="31" t="e">
        <f t="shared" si="49"/>
        <v>#N/A</v>
      </c>
      <c r="P75" s="31" t="e">
        <f t="shared" si="93"/>
        <v>#N/A</v>
      </c>
      <c r="Q75" s="31" t="e">
        <f t="shared" si="94"/>
        <v>#N/A</v>
      </c>
      <c r="R75" s="31" t="str">
        <f t="shared" si="92"/>
        <v/>
      </c>
      <c r="S75" s="31" t="str">
        <f t="shared" si="69"/>
        <v>2021-02-17</v>
      </c>
      <c r="T75" s="31" t="str">
        <f t="shared" si="69"/>
        <v>2021-03-17</v>
      </c>
      <c r="U75" s="31" t="str">
        <f t="shared" si="69"/>
        <v/>
      </c>
      <c r="V75" s="31" t="str">
        <f t="shared" si="69"/>
        <v/>
      </c>
      <c r="W75" s="31">
        <f t="shared" si="70"/>
        <v>0</v>
      </c>
      <c r="X75" s="31">
        <f t="shared" si="70"/>
        <v>0</v>
      </c>
      <c r="Y75" s="31">
        <f t="shared" si="70"/>
        <v>0</v>
      </c>
      <c r="Z75" s="31" t="str">
        <f t="shared" si="70"/>
        <v/>
      </c>
      <c r="AD75" s="23"/>
      <c r="AE75" s="30" t="str">
        <f t="shared" si="72"/>
        <v xml:space="preserve">{ "IndicatorID" : "5.3.2", </v>
      </c>
      <c r="AF75" s="30" t="str">
        <f t="shared" si="73"/>
        <v xml:space="preserve">"Change" : "", </v>
      </c>
      <c r="AG75" s="30" t="str">
        <f t="shared" si="74"/>
        <v xml:space="preserve">"Tier" : "Tier I", </v>
      </c>
      <c r="AH75" s="30" t="str">
        <f t="shared" si="75"/>
        <v xml:space="preserve">"Custodian" : "UNICEF
", </v>
      </c>
      <c r="AI75" s="30" t="str">
        <f t="shared" si="76"/>
        <v xml:space="preserve">"Partners" : "UNFPA, 
WHO
", </v>
      </c>
      <c r="AJ75" s="30" t="str">
        <f t="shared" si="77"/>
        <v xml:space="preserve">"SenderName" : "", </v>
      </c>
      <c r="AK75" s="30" t="e">
        <f t="shared" si="78"/>
        <v>#N/A</v>
      </c>
      <c r="AL75" s="30" t="str">
        <f t="shared" si="79"/>
        <v xml:space="preserve">"StorylineDate" : "2021-03-17", </v>
      </c>
      <c r="AM75" s="30" t="str">
        <f t="shared" si="80"/>
        <v xml:space="preserve">"ChartDate" : "", </v>
      </c>
      <c r="AN75" s="30" t="str">
        <f t="shared" si="81"/>
        <v xml:space="preserve">"DataDate" : "2021-02-17", </v>
      </c>
      <c r="AO75" s="30" t="str">
        <f t="shared" si="82"/>
        <v xml:space="preserve">"MetadataDate" : "", </v>
      </c>
      <c r="AP75" s="30" t="str">
        <f t="shared" si="83"/>
        <v xml:space="preserve">"StorylineFile" : "0", </v>
      </c>
      <c r="AQ75" s="30" t="str">
        <f t="shared" si="84"/>
        <v xml:space="preserve">"ChartFile" : "", </v>
      </c>
      <c r="AR75" s="30" t="str">
        <f t="shared" si="85"/>
        <v xml:space="preserve">"DataFile" : "0", </v>
      </c>
      <c r="AS75" s="30" t="str">
        <f t="shared" si="86"/>
        <v xml:space="preserve">"Directory" : "Goal 5", </v>
      </c>
      <c r="AT75" s="30" t="str">
        <f t="shared" si="87"/>
        <v xml:space="preserve">"Subdirectory" : "5.3.2_UNICEF", </v>
      </c>
      <c r="AU75" s="30" t="s">
        <v>1857</v>
      </c>
      <c r="AV75" s="30" t="str">
        <f t="shared" si="88"/>
        <v xml:space="preserve">"Notes" : "" }, </v>
      </c>
    </row>
    <row r="76" spans="1:48" x14ac:dyDescent="0.45">
      <c r="A76" s="27" t="e">
        <f t="shared" si="71"/>
        <v>#N/A</v>
      </c>
      <c r="C76" s="23" t="b">
        <f t="shared" si="89"/>
        <v>0</v>
      </c>
      <c r="D76" s="31">
        <f>COUNTIF('Log table'!C:C,'for JSON'!F76)</f>
        <v>3</v>
      </c>
      <c r="F76" s="31" t="s">
        <v>486</v>
      </c>
      <c r="G76" s="31" t="str">
        <f>IF(VLOOKUP($F76, 'Indicator table'!$C:$H, 'for JSON'!G$1, FALSE)=0, "", VLOOKUP($F76, 'Indicator table'!$C:$H, 'for JSON'!G$1, FALSE))</f>
        <v>Goal 5</v>
      </c>
      <c r="H76" s="31" t="str">
        <f>IF(VLOOKUP($F76, 'Indicator table'!$C:$H, 'for JSON'!H$1, FALSE)=0, "", VLOOKUP($F76, 'Indicator table'!$C:$H, 'for JSON'!H$1, FALSE))</f>
        <v>Tier II</v>
      </c>
      <c r="I76" s="31" t="str">
        <f>IF(VLOOKUP($F76, 'Indicator table'!$C:$H, 'for JSON'!I$1, FALSE)=0, "", VLOOKUP($F76, 'Indicator table'!$C:$H, 'for JSON'!I$1, FALSE))</f>
        <v xml:space="preserve">UNSD,
UN Women
</v>
      </c>
      <c r="J76" s="31" t="str">
        <f>IF(VLOOKUP($F76, 'Indicator table'!$C:$H, 'for JSON'!J$1, FALSE)=0, "", VLOOKUP($F76, 'Indicator table'!$C:$H, 'for JSON'!J$1, FALSE))</f>
        <v/>
      </c>
      <c r="K76" s="31" t="str">
        <f t="shared" si="90"/>
        <v>5.4.1_UNSD</v>
      </c>
      <c r="L76" s="31" t="str">
        <f t="shared" si="49"/>
        <v/>
      </c>
      <c r="M76" s="31" t="str">
        <f t="shared" si="49"/>
        <v>zeifman@un.org</v>
      </c>
      <c r="N76" s="31" t="str">
        <f t="shared" si="91"/>
        <v/>
      </c>
      <c r="O76" s="31" t="e">
        <f t="shared" si="49"/>
        <v>#N/A</v>
      </c>
      <c r="P76" s="31" t="e">
        <f t="shared" si="93"/>
        <v>#N/A</v>
      </c>
      <c r="Q76" s="31" t="e">
        <f t="shared" si="94"/>
        <v>#N/A</v>
      </c>
      <c r="R76" s="31" t="str">
        <f t="shared" si="92"/>
        <v/>
      </c>
      <c r="S76" s="31" t="str">
        <f t="shared" si="69"/>
        <v/>
      </c>
      <c r="T76" s="31" t="str">
        <f t="shared" si="69"/>
        <v>2021-04-26</v>
      </c>
      <c r="U76" s="31" t="str">
        <f t="shared" si="69"/>
        <v>2021-04-27</v>
      </c>
      <c r="V76" s="31" t="str">
        <f t="shared" si="69"/>
        <v/>
      </c>
      <c r="W76" s="31">
        <f t="shared" si="70"/>
        <v>0</v>
      </c>
      <c r="X76" s="31">
        <f t="shared" si="70"/>
        <v>0</v>
      </c>
      <c r="Y76" s="31">
        <f t="shared" si="70"/>
        <v>0</v>
      </c>
      <c r="Z76" s="31" t="str">
        <f t="shared" si="70"/>
        <v/>
      </c>
      <c r="AD76" s="23"/>
      <c r="AE76" s="30" t="str">
        <f t="shared" si="72"/>
        <v xml:space="preserve">{ "IndicatorID" : "5.4.1", </v>
      </c>
      <c r="AF76" s="30" t="str">
        <f t="shared" si="73"/>
        <v xml:space="preserve">"Change" : "", </v>
      </c>
      <c r="AG76" s="30" t="str">
        <f t="shared" si="74"/>
        <v xml:space="preserve">"Tier" : "Tier II", </v>
      </c>
      <c r="AH76" s="30" t="str">
        <f t="shared" si="75"/>
        <v xml:space="preserve">"Custodian" : "UNSD,
UN Women
", </v>
      </c>
      <c r="AI76" s="30" t="str">
        <f t="shared" si="76"/>
        <v xml:space="preserve">"Partners" : "", </v>
      </c>
      <c r="AJ76" s="30" t="str">
        <f t="shared" si="77"/>
        <v xml:space="preserve">"SenderName" : "", </v>
      </c>
      <c r="AK76" s="30" t="e">
        <f t="shared" si="78"/>
        <v>#N/A</v>
      </c>
      <c r="AL76" s="30" t="str">
        <f t="shared" si="79"/>
        <v xml:space="preserve">"StorylineDate" : "2021-04-26", </v>
      </c>
      <c r="AM76" s="30" t="str">
        <f t="shared" si="80"/>
        <v xml:space="preserve">"ChartDate" : "", </v>
      </c>
      <c r="AN76" s="30" t="str">
        <f t="shared" si="81"/>
        <v xml:space="preserve">"DataDate" : "", </v>
      </c>
      <c r="AO76" s="30" t="str">
        <f t="shared" si="82"/>
        <v xml:space="preserve">"MetadataDate" : "", </v>
      </c>
      <c r="AP76" s="30" t="str">
        <f t="shared" si="83"/>
        <v xml:space="preserve">"StorylineFile" : "0", </v>
      </c>
      <c r="AQ76" s="30" t="str">
        <f t="shared" si="84"/>
        <v xml:space="preserve">"ChartFile" : "", </v>
      </c>
      <c r="AR76" s="30" t="str">
        <f t="shared" si="85"/>
        <v xml:space="preserve">"DataFile" : "0", </v>
      </c>
      <c r="AS76" s="30" t="str">
        <f t="shared" si="86"/>
        <v xml:space="preserve">"Directory" : "Goal 5", </v>
      </c>
      <c r="AT76" s="30" t="str">
        <f t="shared" si="87"/>
        <v xml:space="preserve">"Subdirectory" : "5.4.1_UNSD", </v>
      </c>
      <c r="AU76" s="30" t="s">
        <v>1857</v>
      </c>
      <c r="AV76" s="30" t="str">
        <f t="shared" si="88"/>
        <v xml:space="preserve">"Notes" : "" }, </v>
      </c>
    </row>
    <row r="77" spans="1:48" x14ac:dyDescent="0.45">
      <c r="A77" s="27" t="e">
        <f t="shared" si="71"/>
        <v>#N/A</v>
      </c>
      <c r="C77" s="23" t="b">
        <f t="shared" si="89"/>
        <v>1</v>
      </c>
      <c r="D77" s="31">
        <f>COUNTIF('Log table'!C:C,'for JSON'!F77)</f>
        <v>3</v>
      </c>
      <c r="F77" s="31" t="s">
        <v>489</v>
      </c>
      <c r="G77" s="31" t="str">
        <f>IF(VLOOKUP($F77, 'Indicator table'!$C:$H, 'for JSON'!G$1, FALSE)=0, "", VLOOKUP($F77, 'Indicator table'!$C:$H, 'for JSON'!G$1, FALSE))</f>
        <v>Goal 5</v>
      </c>
      <c r="H77" s="31" t="str">
        <f>IF(VLOOKUP($F77, 'Indicator table'!$C:$H, 'for JSON'!H$1, FALSE)=0, "", VLOOKUP($F77, 'Indicator table'!$C:$H, 'for JSON'!H$1, FALSE))</f>
        <v>Tier I</v>
      </c>
      <c r="I77" s="31" t="str">
        <f>IF(VLOOKUP($F77, 'Indicator table'!$C:$H, 'for JSON'!I$1, FALSE)=0, "", VLOOKUP($F77, 'Indicator table'!$C:$H, 'for JSON'!I$1, FALSE))</f>
        <v xml:space="preserve">IPU, 
UN Women
</v>
      </c>
      <c r="J77" s="31" t="str">
        <f>IF(VLOOKUP($F77, 'Indicator table'!$C:$H, 'for JSON'!J$1, FALSE)=0, "", VLOOKUP($F77, 'Indicator table'!$C:$H, 'for JSON'!J$1, FALSE))</f>
        <v xml:space="preserve">World Bank
</v>
      </c>
      <c r="K77" s="31" t="str">
        <f t="shared" si="90"/>
        <v>5.5.1_UN Women_IPU</v>
      </c>
      <c r="L77" s="31" t="str">
        <f t="shared" si="49"/>
        <v>ar@ipu.org</v>
      </c>
      <c r="M77" s="31" t="str">
        <f t="shared" si="49"/>
        <v>ionica.berevoescu@unwomen.org; ginette.azcona@unwomen.org</v>
      </c>
      <c r="N77" s="31" t="str">
        <f t="shared" si="91"/>
        <v/>
      </c>
      <c r="O77" s="31" t="e">
        <f t="shared" si="49"/>
        <v>#N/A</v>
      </c>
      <c r="P77" s="31" t="e">
        <f t="shared" si="93"/>
        <v>#N/A</v>
      </c>
      <c r="Q77" s="31" t="e">
        <f t="shared" si="94"/>
        <v>#N/A</v>
      </c>
      <c r="R77" s="31" t="str">
        <f t="shared" si="92"/>
        <v/>
      </c>
      <c r="S77" s="31" t="str">
        <f t="shared" si="69"/>
        <v>2021-03-02</v>
      </c>
      <c r="T77" s="31" t="str">
        <f t="shared" si="69"/>
        <v>2021-03-05</v>
      </c>
      <c r="U77" s="31" t="str">
        <f t="shared" si="69"/>
        <v>2021-03-16</v>
      </c>
      <c r="V77" s="31" t="str">
        <f t="shared" si="69"/>
        <v/>
      </c>
      <c r="W77" s="31">
        <f t="shared" si="70"/>
        <v>0</v>
      </c>
      <c r="X77" s="31">
        <f t="shared" si="70"/>
        <v>0</v>
      </c>
      <c r="Y77" s="31">
        <f t="shared" si="70"/>
        <v>0</v>
      </c>
      <c r="Z77" s="31" t="str">
        <f t="shared" si="70"/>
        <v/>
      </c>
      <c r="AD77" s="23"/>
      <c r="AE77" s="30" t="str">
        <f t="shared" si="72"/>
        <v xml:space="preserve">{ "IndicatorID" : "5.5.1", </v>
      </c>
      <c r="AF77" s="30" t="str">
        <f t="shared" si="73"/>
        <v xml:space="preserve">"Change" : "", </v>
      </c>
      <c r="AG77" s="30" t="str">
        <f t="shared" si="74"/>
        <v xml:space="preserve">"Tier" : "Tier I", </v>
      </c>
      <c r="AH77" s="30" t="str">
        <f t="shared" si="75"/>
        <v xml:space="preserve">"Custodian" : "IPU, 
UN Women
", </v>
      </c>
      <c r="AI77" s="30" t="str">
        <f t="shared" si="76"/>
        <v xml:space="preserve">"Partners" : "World Bank
", </v>
      </c>
      <c r="AJ77" s="30" t="str">
        <f t="shared" si="77"/>
        <v xml:space="preserve">"SenderName" : "", </v>
      </c>
      <c r="AK77" s="30" t="e">
        <f t="shared" si="78"/>
        <v>#N/A</v>
      </c>
      <c r="AL77" s="30" t="str">
        <f t="shared" si="79"/>
        <v xml:space="preserve">"StorylineDate" : "2021-03-05", </v>
      </c>
      <c r="AM77" s="30" t="str">
        <f t="shared" si="80"/>
        <v xml:space="preserve">"ChartDate" : "", </v>
      </c>
      <c r="AN77" s="30" t="str">
        <f t="shared" si="81"/>
        <v xml:space="preserve">"DataDate" : "2021-03-02", </v>
      </c>
      <c r="AO77" s="30" t="str">
        <f t="shared" si="82"/>
        <v xml:space="preserve">"MetadataDate" : "", </v>
      </c>
      <c r="AP77" s="30" t="str">
        <f t="shared" si="83"/>
        <v xml:space="preserve">"StorylineFile" : "0", </v>
      </c>
      <c r="AQ77" s="30" t="str">
        <f t="shared" si="84"/>
        <v xml:space="preserve">"ChartFile" : "", </v>
      </c>
      <c r="AR77" s="30" t="str">
        <f t="shared" si="85"/>
        <v xml:space="preserve">"DataFile" : "0", </v>
      </c>
      <c r="AS77" s="30" t="str">
        <f t="shared" si="86"/>
        <v xml:space="preserve">"Directory" : "Goal 5", </v>
      </c>
      <c r="AT77" s="30" t="str">
        <f t="shared" si="87"/>
        <v xml:space="preserve">"Subdirectory" : "5.5.1_UN Women_IPU", </v>
      </c>
      <c r="AU77" s="30" t="s">
        <v>1857</v>
      </c>
      <c r="AV77" s="30" t="str">
        <f t="shared" si="88"/>
        <v xml:space="preserve">"Notes" : "" }, </v>
      </c>
    </row>
    <row r="78" spans="1:48" ht="85.5" x14ac:dyDescent="0.45">
      <c r="A78" s="27" t="str">
        <f t="shared" si="71"/>
        <v xml:space="preserve">{ "IndicatorID" : "5.5.1", "Change" : "", "Tier" : "Tier I", "Custodian" : "IPU, 
UN Women
", "Partners" : "World Bank
", "SenderName" : "", "SenderEmail" : "", "StorylineDate" : "", "ChartDate" : "", "DataDate" : "", "MetadataDate" : "", "StorylineFile" : "", "ChartFile" : "", "DataFile" : "", "Directory" : "Goal 5", "Subdirectory" : "5.5.1_UN Women_IPU", "Display" : "1", "Notes" : "" }, </v>
      </c>
      <c r="C78" s="23" t="b">
        <f t="shared" si="89"/>
        <v>0</v>
      </c>
      <c r="D78" s="31">
        <f>COUNTIF('Log table'!C:C,'for JSON'!F78)</f>
        <v>3</v>
      </c>
      <c r="F78" s="31" t="s">
        <v>489</v>
      </c>
      <c r="G78" s="31" t="str">
        <f>IF(VLOOKUP($F78, 'Indicator table'!$C:$H, 'for JSON'!G$1, FALSE)=0, "", VLOOKUP($F78, 'Indicator table'!$C:$H, 'for JSON'!G$1, FALSE))</f>
        <v>Goal 5</v>
      </c>
      <c r="H78" s="31" t="str">
        <f>IF(VLOOKUP($F78, 'Indicator table'!$C:$H, 'for JSON'!H$1, FALSE)=0, "", VLOOKUP($F78, 'Indicator table'!$C:$H, 'for JSON'!H$1, FALSE))</f>
        <v>Tier I</v>
      </c>
      <c r="I78" s="31" t="str">
        <f>IF(VLOOKUP($F78, 'Indicator table'!$C:$H, 'for JSON'!I$1, FALSE)=0, "", VLOOKUP($F78, 'Indicator table'!$C:$H, 'for JSON'!I$1, FALSE))</f>
        <v xml:space="preserve">IPU, 
UN Women
</v>
      </c>
      <c r="J78" s="31" t="str">
        <f>IF(VLOOKUP($F78, 'Indicator table'!$C:$H, 'for JSON'!J$1, FALSE)=0, "", VLOOKUP($F78, 'Indicator table'!$C:$H, 'for JSON'!J$1, FALSE))</f>
        <v xml:space="preserve">World Bank
</v>
      </c>
      <c r="K78" s="31" t="str">
        <f t="shared" ref="K78" si="95">IFERROR(VLOOKUP(F78, pivot, 6, FALSE),"")</f>
        <v>5.5.1_UN Women_IPU</v>
      </c>
      <c r="L78" s="31" t="str">
        <f>IFERROR(IF(ISBLANK(VLOOKUP(CONCATENATE($F78,L$2,2), log_table, 9, FALSE)), "", VLOOKUP(CONCATENATE($F78,L$2,2), log_table, 9, FALSE)),"")</f>
        <v/>
      </c>
      <c r="M78" s="31" t="str">
        <f>IFERROR(IF(ISBLANK(VLOOKUP(CONCATENATE($F78,M$2,2), log_table, 9, FALSE)), "", VLOOKUP(CONCATENATE($F78,M$2,2), log_table, 9, FALSE)),"")</f>
        <v/>
      </c>
      <c r="N78" s="31" t="str">
        <f t="shared" ref="N78" si="96">IF(COUNTIF(HLPF, G78)&lt;&gt;0, IF(ISBLANK(VLOOKUP(CONCATENATE($F78,N$2), log_table, 9, FALSE)), "", VLOOKUP(CONCATENATE($F78,N$2), log_table, 9, FALSE)),"")</f>
        <v/>
      </c>
      <c r="O78" s="31" t="str">
        <f>IFERROR(IF(ISBLANK(VLOOKUP(CONCATENATE($F78,O$2,2), log_table, 9, FALSE)), "", VLOOKUP(CONCATENATE($F78,O$2,2), log_table, 9, FALSE)),"")</f>
        <v/>
      </c>
      <c r="P78" s="31">
        <f t="shared" ref="P78" si="97">SUMPRODUCT((L78:O78&lt;&gt;"")/COUNTIF(L78:O78,L78:O78&amp;""))</f>
        <v>0</v>
      </c>
      <c r="Q78" s="31" t="str">
        <f t="shared" ref="Q78" si="98">IF(P78=0,"", IF(P78=2, L78&amp;"; "&amp;M78, IF(L78="",M78,L78)))</f>
        <v/>
      </c>
      <c r="R78" s="31" t="str">
        <f t="shared" ref="R78" si="99">IFERROR(IF(P78=0, "", IF(P78=1, VLOOKUP(Q78, submitter, 6, FALSE), VLOOKUP(L78, submitter, 6, FALSE)&amp;"; "&amp;VLOOKUP(M78, submitter, 6, FALSE))), "")</f>
        <v/>
      </c>
      <c r="S78" s="31" t="str">
        <f>IFERROR(IF(ISBLANK(VLOOKUP(CONCATENATE($F78,S$2,2), log_table, 10, FALSE)),"", TEXT(VLOOKUP(CONCATENATE($F78,S$2,2), log_table, 10, FALSE), "yyyy-mm-dd")),"")</f>
        <v/>
      </c>
      <c r="T78" s="31" t="str">
        <f>IFERROR(IF(ISBLANK(VLOOKUP(CONCATENATE($F78,T$2,2), log_table, 10, FALSE)),"", TEXT(VLOOKUP(CONCATENATE($F78,T$2,2), log_table, 10, FALSE), "yyyy-mm-dd")),"")</f>
        <v/>
      </c>
      <c r="U78" s="31" t="str">
        <f>IFERROR(IF(ISBLANK(VLOOKUP(CONCATENATE($F78,U$2,2), log_table, 10, FALSE)),"", TEXT(VLOOKUP(CONCATENATE($F78,U$2,2), log_table, 10, FALSE), "yyyy-mm-dd")),"")</f>
        <v/>
      </c>
      <c r="V78" s="31" t="str">
        <f>IFERROR(IF(ISBLANK(VLOOKUP(CONCATENATE($F78,V$2,2), log_table, 10, FALSE)),"", TEXT(VLOOKUP(CONCATENATE($F78,V$2,2), log_table, 10, FALSE), "yyyy-mm-dd")),"")</f>
        <v/>
      </c>
      <c r="W78" s="31" t="str">
        <f>IFERROR(VLOOKUP(CONCATENATE($F78,W$2,2), log_table, 13, FALSE),"")</f>
        <v/>
      </c>
      <c r="X78" s="31" t="str">
        <f>IFERROR(VLOOKUP(CONCATENATE($F78,X$2,2), log_table, 13, FALSE),"")</f>
        <v/>
      </c>
      <c r="Y78" s="31" t="str">
        <f>IFERROR(VLOOKUP(CONCATENATE($F78,Y$2,2), log_table, 13, FALSE),"")</f>
        <v/>
      </c>
      <c r="Z78" s="31" t="str">
        <f>IFERROR(VLOOKUP(CONCATENATE($F78,Z$2,2), log_table, 13, FALSE),"")</f>
        <v/>
      </c>
      <c r="AD78" s="23"/>
      <c r="AE78" s="30" t="str">
        <f t="shared" ref="AE78" si="100">CONCATENATE("{ ",CHAR(34),AE$2,CHAR(34)," : ",CHAR(34),F78,CHAR(34),", ")</f>
        <v xml:space="preserve">{ "IndicatorID" : "5.5.1", </v>
      </c>
      <c r="AF78" s="30" t="str">
        <f t="shared" si="73"/>
        <v xml:space="preserve">"Change" : "", </v>
      </c>
      <c r="AG78" s="30" t="str">
        <f t="shared" ref="AG78" si="101">CONCATENATE(CHAR(34),AG$2,CHAR(34)," : ",CHAR(34),H78,CHAR(34),", ")</f>
        <v xml:space="preserve">"Tier" : "Tier I", </v>
      </c>
      <c r="AH78" s="30" t="str">
        <f t="shared" ref="AH78" si="102">CONCATENATE(CHAR(34),AH$2,CHAR(34)," : ",CHAR(34),I78,CHAR(34),", ")</f>
        <v xml:space="preserve">"Custodian" : "IPU, 
UN Women
", </v>
      </c>
      <c r="AI78" s="30" t="str">
        <f t="shared" ref="AI78" si="103">CONCATENATE(CHAR(34),AI$2,CHAR(34)," : ",CHAR(34),J78,CHAR(34),", ")</f>
        <v xml:space="preserve">"Partners" : "World Bank
", </v>
      </c>
      <c r="AJ78" s="30" t="str">
        <f t="shared" ref="AJ78" si="104">CONCATENATE(CHAR(34),AJ$2,CHAR(34)," : ",CHAR(34),R78,CHAR(34),", ")</f>
        <v xml:space="preserve">"SenderName" : "", </v>
      </c>
      <c r="AK78" s="30" t="str">
        <f t="shared" ref="AK78" si="105">CONCATENATE(CHAR(34),AK$2,CHAR(34)," : ",CHAR(34),Q78,CHAR(34),", ")</f>
        <v xml:space="preserve">"SenderEmail" : "", </v>
      </c>
      <c r="AL78" s="30" t="str">
        <f t="shared" ref="AL78" si="106">CONCATENATE(CHAR(34),AL$2,CHAR(34)," : ",CHAR(34),IF(ISBLANK(T78),"",TEXT(T78, "yyyy-mm-dd")),CHAR(34),", ")</f>
        <v xml:space="preserve">"StorylineDate" : "", </v>
      </c>
      <c r="AM78" s="30" t="str">
        <f t="shared" ref="AM78" si="107">IF(COUNTIF(HLPF,G78)&lt;&gt;0, CONCATENATE(CHAR(34),AM$2,CHAR(34)," : ",CHAR(34),IF(ISBLANK(U78),"",TEXT(U78, "yyyy-mm-dd")),CHAR(34),", "), CONCATENATE(CHAR(34),AM$2,CHAR(34)," : ",CHAR(34),CHAR(34),", "))</f>
        <v xml:space="preserve">"ChartDate" : "", </v>
      </c>
      <c r="AN78" s="30" t="str">
        <f t="shared" ref="AN78" si="108">CONCATENATE(CHAR(34),AN$2,CHAR(34)," : ",CHAR(34),IF(ISBLANK(S78),"",TEXT(S78, "yyyy-mm-dd")),CHAR(34),", ")</f>
        <v xml:space="preserve">"DataDate" : "", </v>
      </c>
      <c r="AO78" s="30" t="str">
        <f t="shared" ref="AO78" si="109">CONCATENATE(CHAR(34),AO$2,CHAR(34)," : ",CHAR(34),IF(ISBLANK(V78),"",TEXT(V78, "yyyy-mm-dd")),CHAR(34),", ")</f>
        <v xml:space="preserve">"MetadataDate" : "", </v>
      </c>
      <c r="AP78" s="30" t="str">
        <f t="shared" ref="AP78" si="110">CONCATENATE(CHAR(34),AP$2,CHAR(34)," : ",CHAR(34),X78,CHAR(34),", ")</f>
        <v xml:space="preserve">"StorylineFile" : "", </v>
      </c>
      <c r="AQ78" s="30" t="str">
        <f t="shared" ref="AQ78" si="111">IF(COUNTIF(HLPF, G78)&lt;&gt;0, CONCATENATE(CHAR(34),AQ$2,CHAR(34)," : ",CHAR(34),Y78,CHAR(34),", "), CONCATENATE(CHAR(34),AQ$2,CHAR(34)," : ",CHAR(34),CHAR(34),", "))</f>
        <v xml:space="preserve">"ChartFile" : "", </v>
      </c>
      <c r="AR78" s="30" t="str">
        <f t="shared" ref="AR78" si="112">CONCATENATE(CHAR(34),AR$2,CHAR(34)," : ",CHAR(34),W78,CHAR(34),", ")</f>
        <v xml:space="preserve">"DataFile" : "", </v>
      </c>
      <c r="AS78" s="30" t="str">
        <f t="shared" ref="AS78" si="113">CONCATENATE(CHAR(34),AS$2,CHAR(34)," : ",CHAR(34),G78,CHAR(34),", ")</f>
        <v xml:space="preserve">"Directory" : "Goal 5", </v>
      </c>
      <c r="AT78" s="30" t="str">
        <f t="shared" ref="AT78" si="114">CONCATENATE(CHAR(34),AT$2,CHAR(34)," : ",CHAR(34),K78,CHAR(34),", ")</f>
        <v xml:space="preserve">"Subdirectory" : "5.5.1_UN Women_IPU", </v>
      </c>
      <c r="AU78" s="30" t="s">
        <v>1857</v>
      </c>
      <c r="AV78" s="30" t="str">
        <f t="shared" si="88"/>
        <v xml:space="preserve">"Notes" : "" }, </v>
      </c>
    </row>
    <row r="79" spans="1:48" x14ac:dyDescent="0.45">
      <c r="A79" s="27" t="e">
        <f t="shared" si="71"/>
        <v>#N/A</v>
      </c>
      <c r="C79" s="23" t="b">
        <f t="shared" si="89"/>
        <v>1</v>
      </c>
      <c r="D79" s="31">
        <f>COUNTIF('Log table'!C:C,'for JSON'!F79)</f>
        <v>3</v>
      </c>
      <c r="F79" s="31" t="s">
        <v>494</v>
      </c>
      <c r="G79" s="31" t="str">
        <f>IF(VLOOKUP($F79, 'Indicator table'!$C:$H, 'for JSON'!G$1, FALSE)=0, "", VLOOKUP($F79, 'Indicator table'!$C:$H, 'for JSON'!G$1, FALSE))</f>
        <v>Goal 5</v>
      </c>
      <c r="H79" s="31" t="str">
        <f>IF(VLOOKUP($F79, 'Indicator table'!$C:$H, 'for JSON'!H$1, FALSE)=0, "", VLOOKUP($F79, 'Indicator table'!$C:$H, 'for JSON'!H$1, FALSE))</f>
        <v>Tier I</v>
      </c>
      <c r="I79" s="31" t="str">
        <f>IF(VLOOKUP($F79, 'Indicator table'!$C:$H, 'for JSON'!I$1, FALSE)=0, "", VLOOKUP($F79, 'Indicator table'!$C:$H, 'for JSON'!I$1, FALSE))</f>
        <v xml:space="preserve">ILO
</v>
      </c>
      <c r="J79" s="31" t="str">
        <f>IF(VLOOKUP($F79, 'Indicator table'!$C:$H, 'for JSON'!J$1, FALSE)=0, "", VLOOKUP($F79, 'Indicator table'!$C:$H, 'for JSON'!J$1, FALSE))</f>
        <v/>
      </c>
      <c r="K79" s="31" t="str">
        <f t="shared" si="90"/>
        <v>5.5.2_ILO_UN Women</v>
      </c>
      <c r="L79" s="31" t="str">
        <f t="shared" si="49"/>
        <v>kapsos@ilo.org</v>
      </c>
      <c r="M79" s="31" t="str">
        <f t="shared" si="49"/>
        <v>kapsos@ilo.org</v>
      </c>
      <c r="N79" s="31" t="str">
        <f t="shared" si="91"/>
        <v/>
      </c>
      <c r="O79" s="31" t="e">
        <f t="shared" si="49"/>
        <v>#N/A</v>
      </c>
      <c r="P79" s="31" t="e">
        <f t="shared" si="93"/>
        <v>#N/A</v>
      </c>
      <c r="Q79" s="31" t="e">
        <f t="shared" si="94"/>
        <v>#N/A</v>
      </c>
      <c r="R79" s="31" t="str">
        <f t="shared" si="92"/>
        <v/>
      </c>
      <c r="S79" s="31" t="str">
        <f t="shared" si="69"/>
        <v>2021-02-15</v>
      </c>
      <c r="T79" s="31" t="str">
        <f t="shared" si="69"/>
        <v>2021-02-15</v>
      </c>
      <c r="U79" s="31" t="str">
        <f t="shared" si="69"/>
        <v>2021-02-15</v>
      </c>
      <c r="V79" s="31" t="str">
        <f t="shared" si="69"/>
        <v/>
      </c>
      <c r="W79" s="31">
        <f t="shared" si="70"/>
        <v>0</v>
      </c>
      <c r="X79" s="31">
        <f t="shared" si="70"/>
        <v>0</v>
      </c>
      <c r="Y79" s="31">
        <f t="shared" si="70"/>
        <v>0</v>
      </c>
      <c r="Z79" s="31" t="str">
        <f t="shared" si="70"/>
        <v/>
      </c>
      <c r="AD79" s="23"/>
      <c r="AE79" s="30" t="str">
        <f t="shared" si="72"/>
        <v xml:space="preserve">{ "IndicatorID" : "5.5.2", </v>
      </c>
      <c r="AF79" s="30" t="str">
        <f t="shared" si="73"/>
        <v xml:space="preserve">"Change" : "", </v>
      </c>
      <c r="AG79" s="30" t="str">
        <f t="shared" si="74"/>
        <v xml:space="preserve">"Tier" : "Tier I", </v>
      </c>
      <c r="AH79" s="30" t="str">
        <f t="shared" si="75"/>
        <v xml:space="preserve">"Custodian" : "ILO
", </v>
      </c>
      <c r="AI79" s="30" t="str">
        <f t="shared" si="76"/>
        <v xml:space="preserve">"Partners" : "", </v>
      </c>
      <c r="AJ79" s="30" t="str">
        <f t="shared" si="77"/>
        <v xml:space="preserve">"SenderName" : "", </v>
      </c>
      <c r="AK79" s="30" t="e">
        <f t="shared" si="78"/>
        <v>#N/A</v>
      </c>
      <c r="AL79" s="30" t="str">
        <f t="shared" si="79"/>
        <v xml:space="preserve">"StorylineDate" : "2021-02-15", </v>
      </c>
      <c r="AM79" s="30" t="str">
        <f t="shared" si="80"/>
        <v xml:space="preserve">"ChartDate" : "", </v>
      </c>
      <c r="AN79" s="30" t="str">
        <f t="shared" si="81"/>
        <v xml:space="preserve">"DataDate" : "2021-02-15", </v>
      </c>
      <c r="AO79" s="30" t="str">
        <f t="shared" si="82"/>
        <v xml:space="preserve">"MetadataDate" : "", </v>
      </c>
      <c r="AP79" s="30" t="str">
        <f t="shared" si="83"/>
        <v xml:space="preserve">"StorylineFile" : "0", </v>
      </c>
      <c r="AQ79" s="30" t="str">
        <f t="shared" si="84"/>
        <v xml:space="preserve">"ChartFile" : "", </v>
      </c>
      <c r="AR79" s="30" t="str">
        <f t="shared" si="85"/>
        <v xml:space="preserve">"DataFile" : "0", </v>
      </c>
      <c r="AS79" s="30" t="str">
        <f t="shared" si="86"/>
        <v xml:space="preserve">"Directory" : "Goal 5", </v>
      </c>
      <c r="AT79" s="30" t="str">
        <f t="shared" si="87"/>
        <v xml:space="preserve">"Subdirectory" : "5.5.2_ILO_UN Women", </v>
      </c>
      <c r="AU79" s="30" t="s">
        <v>1857</v>
      </c>
      <c r="AV79" s="30" t="str">
        <f t="shared" si="88"/>
        <v xml:space="preserve">"Notes" : "" }, </v>
      </c>
    </row>
    <row r="80" spans="1:48" ht="57" x14ac:dyDescent="0.45">
      <c r="A80" s="27" t="str">
        <f t="shared" ref="A80" si="115">CONCATENATE(AE80,AF80,AG80,AH80,AI80,AJ80,AK80,AL80,AM80,AN80,AO80,AP80,AQ80,AR80,AS80,AT80,AU80,AV80)</f>
        <v xml:space="preserve">{ "IndicatorID" : "5.5.2", "Change" : "", "Tier" : "Tier I", "Custodian" : "ILO
", "Partners" : "", "SenderName" : "", "SenderEmail" : "", "StorylineDate" : "", "ChartDate" : "", "DataDate" : "", "MetadataDate" : "", "StorylineFile" : "", "ChartFile" : "", "DataFile" : "", "Directory" : "Goal 5", "Subdirectory" : "5.5.2_ILO_UN Women", "Display" : "1", "Notes" : "" }, </v>
      </c>
      <c r="C80" s="23" t="b">
        <f t="shared" si="89"/>
        <v>0</v>
      </c>
      <c r="D80" s="31">
        <f>COUNTIF('Log table'!C:C,'for JSON'!F80)</f>
        <v>3</v>
      </c>
      <c r="F80" s="31" t="s">
        <v>494</v>
      </c>
      <c r="G80" s="31" t="str">
        <f>IF(VLOOKUP($F80, 'Indicator table'!$C:$H, 'for JSON'!G$1, FALSE)=0, "", VLOOKUP($F80, 'Indicator table'!$C:$H, 'for JSON'!G$1, FALSE))</f>
        <v>Goal 5</v>
      </c>
      <c r="H80" s="31" t="str">
        <f>IF(VLOOKUP($F80, 'Indicator table'!$C:$H, 'for JSON'!H$1, FALSE)=0, "", VLOOKUP($F80, 'Indicator table'!$C:$H, 'for JSON'!H$1, FALSE))</f>
        <v>Tier I</v>
      </c>
      <c r="I80" s="31" t="str">
        <f>IF(VLOOKUP($F80, 'Indicator table'!$C:$H, 'for JSON'!I$1, FALSE)=0, "", VLOOKUP($F80, 'Indicator table'!$C:$H, 'for JSON'!I$1, FALSE))</f>
        <v xml:space="preserve">ILO
</v>
      </c>
      <c r="J80" s="31" t="str">
        <f>IF(VLOOKUP($F80, 'Indicator table'!$C:$H, 'for JSON'!J$1, FALSE)=0, "", VLOOKUP($F80, 'Indicator table'!$C:$H, 'for JSON'!J$1, FALSE))</f>
        <v/>
      </c>
      <c r="K80" s="31" t="str">
        <f t="shared" si="90"/>
        <v>5.5.2_ILO_UN Women</v>
      </c>
      <c r="L80" s="31" t="str">
        <f>IFERROR(IF(ISBLANK(VLOOKUP(CONCATENATE($F80,L$2,2), log_table, 9, FALSE)), "", VLOOKUP(CONCATENATE($F80,L$2,2), log_table, 9, FALSE)),"")</f>
        <v/>
      </c>
      <c r="M80" s="31" t="str">
        <f>IFERROR(IF(ISBLANK(VLOOKUP(CONCATENATE($F80,M$2,2), log_table, 9, FALSE)), "", VLOOKUP(CONCATENATE($F80,M$2,2), log_table, 9, FALSE)),"")</f>
        <v/>
      </c>
      <c r="N80" s="31" t="str">
        <f t="shared" si="91"/>
        <v/>
      </c>
      <c r="O80" s="31" t="str">
        <f>IFERROR(IF(ISBLANK(VLOOKUP(CONCATENATE($F80,O$2,2), log_table, 9, FALSE)), "", VLOOKUP(CONCATENATE($F80,O$2,2), log_table, 9, FALSE)),"")</f>
        <v/>
      </c>
      <c r="P80" s="31">
        <f t="shared" si="93"/>
        <v>0</v>
      </c>
      <c r="Q80" s="31" t="str">
        <f t="shared" si="94"/>
        <v/>
      </c>
      <c r="R80" s="31" t="str">
        <f t="shared" si="92"/>
        <v/>
      </c>
      <c r="S80" s="31" t="str">
        <f>IFERROR(IF(ISBLANK(VLOOKUP(CONCATENATE($F80,S$2,2), log_table, 10, FALSE)),"", TEXT(VLOOKUP(CONCATENATE($F80,S$2,2), log_table, 10, FALSE), "yyyy-mm-dd")),"")</f>
        <v/>
      </c>
      <c r="T80" s="31" t="str">
        <f>IFERROR(IF(ISBLANK(VLOOKUP(CONCATENATE($F80,T$2,2), log_table, 10, FALSE)),"", TEXT(VLOOKUP(CONCATENATE($F80,T$2,2), log_table, 10, FALSE), "yyyy-mm-dd")),"")</f>
        <v/>
      </c>
      <c r="U80" s="31" t="str">
        <f>IFERROR(IF(ISBLANK(VLOOKUP(CONCATENATE($F80,U$2,2), log_table, 10, FALSE)),"", TEXT(VLOOKUP(CONCATENATE($F80,U$2,2), log_table, 10, FALSE), "yyyy-mm-dd")),"")</f>
        <v/>
      </c>
      <c r="V80" s="31" t="str">
        <f>IFERROR(IF(ISBLANK(VLOOKUP(CONCATENATE($F80,V$2,2), log_table, 10, FALSE)),"", TEXT(VLOOKUP(CONCATENATE($F80,V$2,2), log_table, 10, FALSE), "yyyy-mm-dd")),"")</f>
        <v/>
      </c>
      <c r="W80" s="31" t="str">
        <f>IFERROR(VLOOKUP(CONCATENATE($F80,W$2,2), log_table, 13, FALSE),"")</f>
        <v/>
      </c>
      <c r="X80" s="31" t="str">
        <f>IFERROR(VLOOKUP(CONCATENATE($F80,X$2,2), log_table, 13, FALSE),"")</f>
        <v/>
      </c>
      <c r="Y80" s="31" t="str">
        <f>IFERROR(VLOOKUP(CONCATENATE($F80,Y$2,2), log_table, 13, FALSE),"")</f>
        <v/>
      </c>
      <c r="Z80" s="31" t="str">
        <f>IFERROR(VLOOKUP(CONCATENATE($F80,Z$2,2), log_table, 13, FALSE),"")</f>
        <v/>
      </c>
      <c r="AD80" s="23"/>
      <c r="AE80" s="30" t="str">
        <f t="shared" si="72"/>
        <v xml:space="preserve">{ "IndicatorID" : "5.5.2", </v>
      </c>
      <c r="AF80" s="30" t="str">
        <f t="shared" si="73"/>
        <v xml:space="preserve">"Change" : "", </v>
      </c>
      <c r="AG80" s="30" t="str">
        <f t="shared" si="74"/>
        <v xml:space="preserve">"Tier" : "Tier I", </v>
      </c>
      <c r="AH80" s="30" t="str">
        <f t="shared" si="75"/>
        <v xml:space="preserve">"Custodian" : "ILO
", </v>
      </c>
      <c r="AI80" s="30" t="str">
        <f t="shared" si="76"/>
        <v xml:space="preserve">"Partners" : "", </v>
      </c>
      <c r="AJ80" s="30" t="str">
        <f t="shared" si="77"/>
        <v xml:space="preserve">"SenderName" : "", </v>
      </c>
      <c r="AK80" s="30" t="str">
        <f t="shared" si="78"/>
        <v xml:space="preserve">"SenderEmail" : "", </v>
      </c>
      <c r="AL80" s="30" t="str">
        <f t="shared" si="79"/>
        <v xml:space="preserve">"StorylineDate" : "", </v>
      </c>
      <c r="AM80" s="30" t="str">
        <f t="shared" si="80"/>
        <v xml:space="preserve">"ChartDate" : "", </v>
      </c>
      <c r="AN80" s="30" t="str">
        <f t="shared" si="81"/>
        <v xml:space="preserve">"DataDate" : "", </v>
      </c>
      <c r="AO80" s="30" t="str">
        <f t="shared" si="82"/>
        <v xml:space="preserve">"MetadataDate" : "", </v>
      </c>
      <c r="AP80" s="30" t="str">
        <f t="shared" si="83"/>
        <v xml:space="preserve">"StorylineFile" : "", </v>
      </c>
      <c r="AQ80" s="30" t="str">
        <f t="shared" si="84"/>
        <v xml:space="preserve">"ChartFile" : "", </v>
      </c>
      <c r="AR80" s="30" t="str">
        <f t="shared" si="85"/>
        <v xml:space="preserve">"DataFile" : "", </v>
      </c>
      <c r="AS80" s="30" t="str">
        <f t="shared" si="86"/>
        <v xml:space="preserve">"Directory" : "Goal 5", </v>
      </c>
      <c r="AT80" s="30" t="str">
        <f t="shared" si="87"/>
        <v xml:space="preserve">"Subdirectory" : "5.5.2_ILO_UN Women", </v>
      </c>
      <c r="AU80" s="30" t="s">
        <v>1857</v>
      </c>
      <c r="AV80" s="30" t="str">
        <f t="shared" si="88"/>
        <v xml:space="preserve">"Notes" : "" }, </v>
      </c>
    </row>
    <row r="81" spans="1:48" x14ac:dyDescent="0.45">
      <c r="A81" s="27" t="e">
        <f t="shared" si="71"/>
        <v>#N/A</v>
      </c>
      <c r="C81" s="23" t="b">
        <f t="shared" si="89"/>
        <v>0</v>
      </c>
      <c r="D81" s="31">
        <f>COUNTIF('Log table'!C:C,'for JSON'!F81)</f>
        <v>3</v>
      </c>
      <c r="F81" s="31" t="s">
        <v>496</v>
      </c>
      <c r="G81" s="31" t="str">
        <f>IF(VLOOKUP($F81, 'Indicator table'!$C:$H, 'for JSON'!G$1, FALSE)=0, "", VLOOKUP($F81, 'Indicator table'!$C:$H, 'for JSON'!G$1, FALSE))</f>
        <v>Goal 5</v>
      </c>
      <c r="H81" s="31" t="str">
        <f>IF(VLOOKUP($F81, 'Indicator table'!$C:$H, 'for JSON'!H$1, FALSE)=0, "", VLOOKUP($F81, 'Indicator table'!$C:$H, 'for JSON'!H$1, FALSE))</f>
        <v>Tier II</v>
      </c>
      <c r="I81" s="31" t="str">
        <f>IF(VLOOKUP($F81, 'Indicator table'!$C:$H, 'for JSON'!I$1, FALSE)=0, "", VLOOKUP($F81, 'Indicator table'!$C:$H, 'for JSON'!I$1, FALSE))</f>
        <v xml:space="preserve">UNFPA
</v>
      </c>
      <c r="J81" s="31" t="str">
        <f>IF(VLOOKUP($F81, 'Indicator table'!$C:$H, 'for JSON'!J$1, FALSE)=0, "", VLOOKUP($F81, 'Indicator table'!$C:$H, 'for JSON'!J$1, FALSE))</f>
        <v xml:space="preserve">UN Women 
</v>
      </c>
      <c r="K81" s="31" t="str">
        <f t="shared" si="90"/>
        <v>5.6.1_UNFPA</v>
      </c>
      <c r="L81" s="31" t="str">
        <f t="shared" si="49"/>
        <v>liang@unfpa.org</v>
      </c>
      <c r="M81" s="31" t="str">
        <f t="shared" si="49"/>
        <v>liang@unfpa.org</v>
      </c>
      <c r="N81" s="31" t="str">
        <f t="shared" si="91"/>
        <v/>
      </c>
      <c r="O81" s="31" t="e">
        <f t="shared" si="49"/>
        <v>#N/A</v>
      </c>
      <c r="P81" s="31" t="e">
        <f t="shared" si="93"/>
        <v>#N/A</v>
      </c>
      <c r="Q81" s="31" t="e">
        <f t="shared" si="94"/>
        <v>#N/A</v>
      </c>
      <c r="R81" s="31" t="str">
        <f t="shared" si="92"/>
        <v/>
      </c>
      <c r="S81" s="31" t="str">
        <f t="shared" si="69"/>
        <v>2021-02-15</v>
      </c>
      <c r="T81" s="31" t="str">
        <f t="shared" si="69"/>
        <v>2021-03-10</v>
      </c>
      <c r="U81" s="31" t="str">
        <f t="shared" si="69"/>
        <v>2021-03-10</v>
      </c>
      <c r="V81" s="31" t="str">
        <f t="shared" si="69"/>
        <v/>
      </c>
      <c r="W81" s="31">
        <f t="shared" si="70"/>
        <v>0</v>
      </c>
      <c r="X81" s="31">
        <f t="shared" si="70"/>
        <v>0</v>
      </c>
      <c r="Y81" s="31">
        <f t="shared" si="70"/>
        <v>0</v>
      </c>
      <c r="Z81" s="31" t="str">
        <f t="shared" si="70"/>
        <v/>
      </c>
      <c r="AD81" s="23"/>
      <c r="AE81" s="30" t="str">
        <f t="shared" si="72"/>
        <v xml:space="preserve">{ "IndicatorID" : "5.6.1", </v>
      </c>
      <c r="AF81" s="30" t="str">
        <f t="shared" si="73"/>
        <v xml:space="preserve">"Change" : "", </v>
      </c>
      <c r="AG81" s="30" t="str">
        <f t="shared" si="74"/>
        <v xml:space="preserve">"Tier" : "Tier II", </v>
      </c>
      <c r="AH81" s="30" t="str">
        <f t="shared" si="75"/>
        <v xml:space="preserve">"Custodian" : "UNFPA
", </v>
      </c>
      <c r="AI81" s="30" t="str">
        <f t="shared" si="76"/>
        <v xml:space="preserve">"Partners" : "UN Women 
", </v>
      </c>
      <c r="AJ81" s="30" t="str">
        <f t="shared" si="77"/>
        <v xml:space="preserve">"SenderName" : "", </v>
      </c>
      <c r="AK81" s="30" t="e">
        <f t="shared" si="78"/>
        <v>#N/A</v>
      </c>
      <c r="AL81" s="30" t="str">
        <f t="shared" si="79"/>
        <v xml:space="preserve">"StorylineDate" : "2021-03-10", </v>
      </c>
      <c r="AM81" s="30" t="str">
        <f t="shared" si="80"/>
        <v xml:space="preserve">"ChartDate" : "", </v>
      </c>
      <c r="AN81" s="30" t="str">
        <f t="shared" si="81"/>
        <v xml:space="preserve">"DataDate" : "2021-02-15", </v>
      </c>
      <c r="AO81" s="30" t="str">
        <f t="shared" si="82"/>
        <v xml:space="preserve">"MetadataDate" : "", </v>
      </c>
      <c r="AP81" s="30" t="str">
        <f t="shared" si="83"/>
        <v xml:space="preserve">"StorylineFile" : "0", </v>
      </c>
      <c r="AQ81" s="30" t="str">
        <f t="shared" si="84"/>
        <v xml:space="preserve">"ChartFile" : "", </v>
      </c>
      <c r="AR81" s="30" t="str">
        <f t="shared" si="85"/>
        <v xml:space="preserve">"DataFile" : "0", </v>
      </c>
      <c r="AS81" s="30" t="str">
        <f t="shared" si="86"/>
        <v xml:space="preserve">"Directory" : "Goal 5", </v>
      </c>
      <c r="AT81" s="30" t="str">
        <f t="shared" si="87"/>
        <v xml:space="preserve">"Subdirectory" : "5.6.1_UNFPA", </v>
      </c>
      <c r="AU81" s="30" t="s">
        <v>1857</v>
      </c>
      <c r="AV81" s="30" t="str">
        <f t="shared" si="88"/>
        <v xml:space="preserve">"Notes" : "" }, </v>
      </c>
    </row>
    <row r="82" spans="1:48" x14ac:dyDescent="0.45">
      <c r="A82" s="27" t="e">
        <f t="shared" si="71"/>
        <v>#N/A</v>
      </c>
      <c r="C82" s="23" t="b">
        <f t="shared" si="89"/>
        <v>0</v>
      </c>
      <c r="D82" s="31">
        <f>COUNTIF('Log table'!C:C,'for JSON'!F82)</f>
        <v>3</v>
      </c>
      <c r="F82" s="31" t="s">
        <v>715</v>
      </c>
      <c r="G82" s="31" t="str">
        <f>IF(VLOOKUP($F82, 'Indicator table'!$C:$H, 'for JSON'!G$1, FALSE)=0, "", VLOOKUP($F82, 'Indicator table'!$C:$H, 'for JSON'!G$1, FALSE))</f>
        <v>Goal 5</v>
      </c>
      <c r="H82" s="31" t="str">
        <f>IF(VLOOKUP($F82, 'Indicator table'!$C:$H, 'for JSON'!H$1, FALSE)=0, "", VLOOKUP($F82, 'Indicator table'!$C:$H, 'for JSON'!H$1, FALSE))</f>
        <v>Tier II</v>
      </c>
      <c r="I82" s="31" t="str">
        <f>IF(VLOOKUP($F82, 'Indicator table'!$C:$H, 'for JSON'!I$1, FALSE)=0, "", VLOOKUP($F82, 'Indicator table'!$C:$H, 'for JSON'!I$1, FALSE))</f>
        <v xml:space="preserve">UNFPA
</v>
      </c>
      <c r="J82" s="31" t="str">
        <f>IF(VLOOKUP($F82, 'Indicator table'!$C:$H, 'for JSON'!J$1, FALSE)=0, "", VLOOKUP($F82, 'Indicator table'!$C:$H, 'for JSON'!J$1, FALSE))</f>
        <v xml:space="preserve">UN Women, 
DESA Population Division,
WHO
</v>
      </c>
      <c r="K82" s="31" t="str">
        <f t="shared" si="90"/>
        <v/>
      </c>
      <c r="L82" s="31" t="str">
        <f t="shared" si="49"/>
        <v/>
      </c>
      <c r="M82" s="31" t="str">
        <f t="shared" si="49"/>
        <v>liang@unfpa.org</v>
      </c>
      <c r="N82" s="31" t="str">
        <f t="shared" si="91"/>
        <v/>
      </c>
      <c r="O82" s="31" t="e">
        <f t="shared" si="49"/>
        <v>#N/A</v>
      </c>
      <c r="P82" s="31" t="e">
        <f t="shared" si="93"/>
        <v>#N/A</v>
      </c>
      <c r="Q82" s="31" t="e">
        <f t="shared" si="94"/>
        <v>#N/A</v>
      </c>
      <c r="R82" s="31" t="str">
        <f t="shared" si="92"/>
        <v/>
      </c>
      <c r="S82" s="31" t="str">
        <f t="shared" si="69"/>
        <v/>
      </c>
      <c r="T82" s="31" t="str">
        <f t="shared" si="69"/>
        <v>2021-03-10</v>
      </c>
      <c r="U82" s="31" t="str">
        <f t="shared" si="69"/>
        <v>2021-03-10</v>
      </c>
      <c r="V82" s="31" t="str">
        <f t="shared" si="69"/>
        <v/>
      </c>
      <c r="W82" s="31">
        <f t="shared" si="70"/>
        <v>0</v>
      </c>
      <c r="X82" s="31">
        <f t="shared" si="70"/>
        <v>0</v>
      </c>
      <c r="Y82" s="31">
        <f t="shared" si="70"/>
        <v>0</v>
      </c>
      <c r="Z82" s="31" t="str">
        <f t="shared" si="70"/>
        <v/>
      </c>
      <c r="AD82" s="23"/>
      <c r="AE82" s="30" t="str">
        <f t="shared" si="72"/>
        <v xml:space="preserve">{ "IndicatorID" : "5.6.2", </v>
      </c>
      <c r="AF82" s="30" t="str">
        <f t="shared" si="73"/>
        <v xml:space="preserve">"Change" : "", </v>
      </c>
      <c r="AG82" s="30" t="str">
        <f t="shared" si="74"/>
        <v xml:space="preserve">"Tier" : "Tier II", </v>
      </c>
      <c r="AH82" s="30" t="str">
        <f t="shared" si="75"/>
        <v xml:space="preserve">"Custodian" : "UNFPA
", </v>
      </c>
      <c r="AI82" s="30" t="str">
        <f t="shared" si="76"/>
        <v xml:space="preserve">"Partners" : "UN Women, 
DESA Population Division,
WHO
", </v>
      </c>
      <c r="AJ82" s="30" t="str">
        <f t="shared" si="77"/>
        <v xml:space="preserve">"SenderName" : "", </v>
      </c>
      <c r="AK82" s="30" t="e">
        <f t="shared" si="78"/>
        <v>#N/A</v>
      </c>
      <c r="AL82" s="30" t="str">
        <f t="shared" si="79"/>
        <v xml:space="preserve">"StorylineDate" : "2021-03-10", </v>
      </c>
      <c r="AM82" s="30" t="str">
        <f t="shared" si="80"/>
        <v xml:space="preserve">"ChartDate" : "", </v>
      </c>
      <c r="AN82" s="30" t="str">
        <f t="shared" si="81"/>
        <v xml:space="preserve">"DataDate" : "", </v>
      </c>
      <c r="AO82" s="30" t="str">
        <f t="shared" si="82"/>
        <v xml:space="preserve">"MetadataDate" : "", </v>
      </c>
      <c r="AP82" s="30" t="str">
        <f t="shared" si="83"/>
        <v xml:space="preserve">"StorylineFile" : "0", </v>
      </c>
      <c r="AQ82" s="30" t="str">
        <f t="shared" si="84"/>
        <v xml:space="preserve">"ChartFile" : "", </v>
      </c>
      <c r="AR82" s="30" t="str">
        <f t="shared" si="85"/>
        <v xml:space="preserve">"DataFile" : "0", </v>
      </c>
      <c r="AS82" s="30" t="str">
        <f t="shared" si="86"/>
        <v xml:space="preserve">"Directory" : "Goal 5", </v>
      </c>
      <c r="AT82" s="30" t="str">
        <f t="shared" si="87"/>
        <v xml:space="preserve">"Subdirectory" : "", </v>
      </c>
      <c r="AU82" s="30" t="s">
        <v>1857</v>
      </c>
      <c r="AV82" s="30" t="str">
        <f t="shared" si="88"/>
        <v xml:space="preserve">"Notes" : "" }, </v>
      </c>
    </row>
    <row r="83" spans="1:48" x14ac:dyDescent="0.45">
      <c r="A83" s="27" t="e">
        <f t="shared" si="71"/>
        <v>#N/A</v>
      </c>
      <c r="C83" s="23" t="b">
        <f t="shared" si="89"/>
        <v>0</v>
      </c>
      <c r="D83" s="31">
        <f>COUNTIF('Log table'!C:C,'for JSON'!F83)</f>
        <v>3</v>
      </c>
      <c r="F83" s="31" t="s">
        <v>718</v>
      </c>
      <c r="G83" s="31" t="str">
        <f>IF(VLOOKUP($F83, 'Indicator table'!$C:$H, 'for JSON'!G$1, FALSE)=0, "", VLOOKUP($F83, 'Indicator table'!$C:$H, 'for JSON'!G$1, FALSE))</f>
        <v>Goal 5</v>
      </c>
      <c r="H83" s="31" t="str">
        <f>IF(VLOOKUP($F83, 'Indicator table'!$C:$H, 'for JSON'!H$1, FALSE)=0, "", VLOOKUP($F83, 'Indicator table'!$C:$H, 'for JSON'!H$1, FALSE))</f>
        <v>Tier II</v>
      </c>
      <c r="I83" s="31" t="str">
        <f>IF(VLOOKUP($F83, 'Indicator table'!$C:$H, 'for JSON'!I$1, FALSE)=0, "", VLOOKUP($F83, 'Indicator table'!$C:$H, 'for JSON'!I$1, FALSE))</f>
        <v xml:space="preserve">FAO
</v>
      </c>
      <c r="J83" s="31" t="str">
        <f>IF(VLOOKUP($F83, 'Indicator table'!$C:$H, 'for JSON'!J$1, FALSE)=0, "", VLOOKUP($F83, 'Indicator table'!$C:$H, 'for JSON'!J$1, FALSE))</f>
        <v xml:space="preserve">UN Women,
UNSD, 
UNEP, 
World Bank, 
UN-Habitat
</v>
      </c>
      <c r="K83" s="31" t="str">
        <f t="shared" si="90"/>
        <v/>
      </c>
      <c r="L83" s="31" t="str">
        <f t="shared" si="49"/>
        <v/>
      </c>
      <c r="M83" s="31" t="str">
        <f t="shared" si="49"/>
        <v>DorianKalamvrezos.Navarro@fao.org</v>
      </c>
      <c r="N83" s="31" t="str">
        <f t="shared" si="91"/>
        <v/>
      </c>
      <c r="O83" s="31" t="e">
        <f t="shared" si="49"/>
        <v>#N/A</v>
      </c>
      <c r="P83" s="31" t="e">
        <f t="shared" si="93"/>
        <v>#N/A</v>
      </c>
      <c r="Q83" s="31" t="e">
        <f t="shared" si="94"/>
        <v>#N/A</v>
      </c>
      <c r="R83" s="31" t="str">
        <f t="shared" si="92"/>
        <v/>
      </c>
      <c r="S83" s="31" t="str">
        <f t="shared" si="69"/>
        <v/>
      </c>
      <c r="T83" s="31" t="str">
        <f t="shared" si="69"/>
        <v>2021-03-03</v>
      </c>
      <c r="U83" s="31" t="str">
        <f t="shared" si="69"/>
        <v>2021-03-03</v>
      </c>
      <c r="V83" s="31" t="str">
        <f t="shared" si="69"/>
        <v/>
      </c>
      <c r="W83" s="31">
        <f t="shared" si="70"/>
        <v>0</v>
      </c>
      <c r="X83" s="31">
        <f t="shared" si="70"/>
        <v>0</v>
      </c>
      <c r="Y83" s="31">
        <f t="shared" si="70"/>
        <v>0</v>
      </c>
      <c r="Z83" s="31" t="str">
        <f t="shared" si="70"/>
        <v/>
      </c>
      <c r="AD83" s="23"/>
      <c r="AE83" s="30" t="str">
        <f t="shared" si="72"/>
        <v xml:space="preserve">{ "IndicatorID" : "5.a.1", </v>
      </c>
      <c r="AF83" s="30" t="str">
        <f t="shared" si="73"/>
        <v xml:space="preserve">"Change" : "", </v>
      </c>
      <c r="AG83" s="30" t="str">
        <f t="shared" si="74"/>
        <v xml:space="preserve">"Tier" : "Tier II", </v>
      </c>
      <c r="AH83" s="30" t="str">
        <f t="shared" si="75"/>
        <v xml:space="preserve">"Custodian" : "FAO
", </v>
      </c>
      <c r="AI83" s="30" t="str">
        <f t="shared" si="76"/>
        <v xml:space="preserve">"Partners" : "UN Women,
UNSD, 
UNEP, 
World Bank, 
UN-Habitat
", </v>
      </c>
      <c r="AJ83" s="30" t="str">
        <f t="shared" si="77"/>
        <v xml:space="preserve">"SenderName" : "", </v>
      </c>
      <c r="AK83" s="30" t="e">
        <f t="shared" si="78"/>
        <v>#N/A</v>
      </c>
      <c r="AL83" s="30" t="str">
        <f t="shared" si="79"/>
        <v xml:space="preserve">"StorylineDate" : "2021-03-03", </v>
      </c>
      <c r="AM83" s="30" t="str">
        <f t="shared" si="80"/>
        <v xml:space="preserve">"ChartDate" : "", </v>
      </c>
      <c r="AN83" s="30" t="str">
        <f t="shared" si="81"/>
        <v xml:space="preserve">"DataDate" : "", </v>
      </c>
      <c r="AO83" s="30" t="str">
        <f t="shared" si="82"/>
        <v xml:space="preserve">"MetadataDate" : "", </v>
      </c>
      <c r="AP83" s="30" t="str">
        <f t="shared" si="83"/>
        <v xml:space="preserve">"StorylineFile" : "0", </v>
      </c>
      <c r="AQ83" s="30" t="str">
        <f t="shared" si="84"/>
        <v xml:space="preserve">"ChartFile" : "", </v>
      </c>
      <c r="AR83" s="30" t="str">
        <f t="shared" si="85"/>
        <v xml:space="preserve">"DataFile" : "0", </v>
      </c>
      <c r="AS83" s="30" t="str">
        <f t="shared" si="86"/>
        <v xml:space="preserve">"Directory" : "Goal 5", </v>
      </c>
      <c r="AT83" s="30" t="str">
        <f t="shared" si="87"/>
        <v xml:space="preserve">"Subdirectory" : "", </v>
      </c>
      <c r="AU83" s="30" t="s">
        <v>1857</v>
      </c>
      <c r="AV83" s="30" t="str">
        <f t="shared" si="88"/>
        <v xml:space="preserve">"Notes" : "" }, </v>
      </c>
    </row>
    <row r="84" spans="1:48" x14ac:dyDescent="0.45">
      <c r="A84" s="27" t="e">
        <f t="shared" si="71"/>
        <v>#N/A</v>
      </c>
      <c r="C84" s="23" t="b">
        <f t="shared" si="89"/>
        <v>0</v>
      </c>
      <c r="D84" s="31">
        <f>COUNTIF('Log table'!C:C,'for JSON'!F84)</f>
        <v>3</v>
      </c>
      <c r="F84" s="31" t="s">
        <v>721</v>
      </c>
      <c r="G84" s="31" t="str">
        <f>IF(VLOOKUP($F84, 'Indicator table'!$C:$H, 'for JSON'!G$1, FALSE)=0, "", VLOOKUP($F84, 'Indicator table'!$C:$H, 'for JSON'!G$1, FALSE))</f>
        <v>Goal 5</v>
      </c>
      <c r="H84" s="31" t="str">
        <f>IF(VLOOKUP($F84, 'Indicator table'!$C:$H, 'for JSON'!H$1, FALSE)=0, "", VLOOKUP($F84, 'Indicator table'!$C:$H, 'for JSON'!H$1, FALSE))</f>
        <v>Tier II</v>
      </c>
      <c r="I84" s="31" t="str">
        <f>IF(VLOOKUP($F84, 'Indicator table'!$C:$H, 'for JSON'!I$1, FALSE)=0, "", VLOOKUP($F84, 'Indicator table'!$C:$H, 'for JSON'!I$1, FALSE))</f>
        <v xml:space="preserve">FAO
</v>
      </c>
      <c r="J84" s="31" t="str">
        <f>IF(VLOOKUP($F84, 'Indicator table'!$C:$H, 'for JSON'!J$1, FALSE)=0, "", VLOOKUP($F84, 'Indicator table'!$C:$H, 'for JSON'!J$1, FALSE))</f>
        <v xml:space="preserve">World Bank, 
UN Women
</v>
      </c>
      <c r="K84" s="31" t="str">
        <f t="shared" si="90"/>
        <v/>
      </c>
      <c r="L84" s="31" t="str">
        <f t="shared" si="49"/>
        <v>DorianKalamvrezos.Navarro@fao.org</v>
      </c>
      <c r="M84" s="31" t="str">
        <f t="shared" si="49"/>
        <v>DorianKalamvrezos.Navarro@fao.org</v>
      </c>
      <c r="N84" s="31" t="str">
        <f t="shared" si="91"/>
        <v/>
      </c>
      <c r="O84" s="31" t="e">
        <f t="shared" si="49"/>
        <v>#N/A</v>
      </c>
      <c r="P84" s="31" t="e">
        <f t="shared" si="93"/>
        <v>#N/A</v>
      </c>
      <c r="Q84" s="31" t="e">
        <f t="shared" si="94"/>
        <v>#N/A</v>
      </c>
      <c r="R84" s="31" t="str">
        <f t="shared" si="92"/>
        <v/>
      </c>
      <c r="S84" s="31" t="str">
        <f t="shared" si="69"/>
        <v>2021-02-16</v>
      </c>
      <c r="T84" s="31" t="str">
        <f t="shared" si="69"/>
        <v>2021-03-03</v>
      </c>
      <c r="U84" s="31" t="str">
        <f t="shared" si="69"/>
        <v>2021-03-03</v>
      </c>
      <c r="V84" s="31" t="str">
        <f t="shared" si="69"/>
        <v/>
      </c>
      <c r="W84" s="31">
        <f t="shared" si="70"/>
        <v>0</v>
      </c>
      <c r="X84" s="31">
        <f t="shared" si="70"/>
        <v>0</v>
      </c>
      <c r="Y84" s="31">
        <f t="shared" si="70"/>
        <v>0</v>
      </c>
      <c r="Z84" s="31" t="str">
        <f t="shared" si="70"/>
        <v/>
      </c>
      <c r="AD84" s="23"/>
      <c r="AE84" s="30" t="str">
        <f t="shared" si="72"/>
        <v xml:space="preserve">{ "IndicatorID" : "5.a.2", </v>
      </c>
      <c r="AF84" s="30" t="str">
        <f t="shared" si="73"/>
        <v xml:space="preserve">"Change" : "", </v>
      </c>
      <c r="AG84" s="30" t="str">
        <f t="shared" si="74"/>
        <v xml:space="preserve">"Tier" : "Tier II", </v>
      </c>
      <c r="AH84" s="30" t="str">
        <f t="shared" si="75"/>
        <v xml:space="preserve">"Custodian" : "FAO
", </v>
      </c>
      <c r="AI84" s="30" t="str">
        <f t="shared" si="76"/>
        <v xml:space="preserve">"Partners" : "World Bank, 
UN Women
", </v>
      </c>
      <c r="AJ84" s="30" t="str">
        <f t="shared" si="77"/>
        <v xml:space="preserve">"SenderName" : "", </v>
      </c>
      <c r="AK84" s="30" t="e">
        <f t="shared" si="78"/>
        <v>#N/A</v>
      </c>
      <c r="AL84" s="30" t="str">
        <f t="shared" si="79"/>
        <v xml:space="preserve">"StorylineDate" : "2021-03-03", </v>
      </c>
      <c r="AM84" s="30" t="str">
        <f t="shared" si="80"/>
        <v xml:space="preserve">"ChartDate" : "", </v>
      </c>
      <c r="AN84" s="30" t="str">
        <f t="shared" si="81"/>
        <v xml:space="preserve">"DataDate" : "2021-02-16", </v>
      </c>
      <c r="AO84" s="30" t="str">
        <f t="shared" si="82"/>
        <v xml:space="preserve">"MetadataDate" : "", </v>
      </c>
      <c r="AP84" s="30" t="str">
        <f t="shared" si="83"/>
        <v xml:space="preserve">"StorylineFile" : "0", </v>
      </c>
      <c r="AQ84" s="30" t="str">
        <f t="shared" si="84"/>
        <v xml:space="preserve">"ChartFile" : "", </v>
      </c>
      <c r="AR84" s="30" t="str">
        <f t="shared" si="85"/>
        <v xml:space="preserve">"DataFile" : "0", </v>
      </c>
      <c r="AS84" s="30" t="str">
        <f t="shared" si="86"/>
        <v xml:space="preserve">"Directory" : "Goal 5", </v>
      </c>
      <c r="AT84" s="30" t="str">
        <f t="shared" si="87"/>
        <v xml:space="preserve">"Subdirectory" : "", </v>
      </c>
      <c r="AU84" s="30" t="s">
        <v>1857</v>
      </c>
      <c r="AV84" s="30" t="str">
        <f t="shared" si="88"/>
        <v xml:space="preserve">"Notes" : "" }, </v>
      </c>
    </row>
    <row r="85" spans="1:48" x14ac:dyDescent="0.45">
      <c r="A85" s="27" t="e">
        <f t="shared" si="71"/>
        <v>#N/A</v>
      </c>
      <c r="C85" s="23" t="b">
        <f t="shared" si="89"/>
        <v>0</v>
      </c>
      <c r="D85" s="31">
        <f>COUNTIF('Log table'!C:C,'for JSON'!F85)</f>
        <v>3</v>
      </c>
      <c r="F85" s="31" t="s">
        <v>499</v>
      </c>
      <c r="G85" s="31" t="str">
        <f>IF(VLOOKUP($F85, 'Indicator table'!$C:$H, 'for JSON'!G$1, FALSE)=0, "", VLOOKUP($F85, 'Indicator table'!$C:$H, 'for JSON'!G$1, FALSE))</f>
        <v>Goal 5</v>
      </c>
      <c r="H85" s="31" t="str">
        <f>IF(VLOOKUP($F85, 'Indicator table'!$C:$H, 'for JSON'!H$1, FALSE)=0, "", VLOOKUP($F85, 'Indicator table'!$C:$H, 'for JSON'!H$1, FALSE))</f>
        <v>Tier II</v>
      </c>
      <c r="I85" s="31" t="str">
        <f>IF(VLOOKUP($F85, 'Indicator table'!$C:$H, 'for JSON'!I$1, FALSE)=0, "", VLOOKUP($F85, 'Indicator table'!$C:$H, 'for JSON'!I$1, FALSE))</f>
        <v xml:space="preserve">ITU
</v>
      </c>
      <c r="J85" s="31" t="str">
        <f>IF(VLOOKUP($F85, 'Indicator table'!$C:$H, 'for JSON'!J$1, FALSE)=0, "", VLOOKUP($F85, 'Indicator table'!$C:$H, 'for JSON'!J$1, FALSE))</f>
        <v/>
      </c>
      <c r="K85" s="31" t="str">
        <f t="shared" si="90"/>
        <v>5.b.1_ITU</v>
      </c>
      <c r="L85" s="31" t="str">
        <f t="shared" si="49"/>
        <v>esperanza.magpantay@itu.int</v>
      </c>
      <c r="M85" s="31" t="str">
        <f t="shared" si="49"/>
        <v>ginette.azcona@unwomen.org</v>
      </c>
      <c r="N85" s="31" t="str">
        <f t="shared" si="91"/>
        <v/>
      </c>
      <c r="O85" s="31" t="e">
        <f t="shared" si="49"/>
        <v>#N/A</v>
      </c>
      <c r="P85" s="31" t="e">
        <f t="shared" si="93"/>
        <v>#N/A</v>
      </c>
      <c r="Q85" s="31" t="e">
        <f t="shared" si="94"/>
        <v>#N/A</v>
      </c>
      <c r="R85" s="31" t="str">
        <f t="shared" si="92"/>
        <v/>
      </c>
      <c r="S85" s="31" t="str">
        <f t="shared" si="69"/>
        <v>2021-02-15</v>
      </c>
      <c r="T85" s="31" t="str">
        <f t="shared" si="69"/>
        <v>2021-03-16</v>
      </c>
      <c r="U85" s="31" t="str">
        <f t="shared" si="69"/>
        <v>2021-03-16</v>
      </c>
      <c r="V85" s="31" t="str">
        <f t="shared" si="69"/>
        <v/>
      </c>
      <c r="W85" s="31">
        <f t="shared" si="70"/>
        <v>0</v>
      </c>
      <c r="X85" s="31">
        <f t="shared" si="70"/>
        <v>0</v>
      </c>
      <c r="Y85" s="31">
        <f t="shared" si="70"/>
        <v>0</v>
      </c>
      <c r="Z85" s="31" t="str">
        <f t="shared" si="70"/>
        <v/>
      </c>
      <c r="AD85" s="23"/>
      <c r="AE85" s="30" t="str">
        <f t="shared" si="72"/>
        <v xml:space="preserve">{ "IndicatorID" : "5.b.1", </v>
      </c>
      <c r="AF85" s="30" t="str">
        <f t="shared" si="73"/>
        <v xml:space="preserve">"Change" : "", </v>
      </c>
      <c r="AG85" s="30" t="str">
        <f t="shared" si="74"/>
        <v xml:space="preserve">"Tier" : "Tier II", </v>
      </c>
      <c r="AH85" s="30" t="str">
        <f t="shared" si="75"/>
        <v xml:space="preserve">"Custodian" : "ITU
", </v>
      </c>
      <c r="AI85" s="30" t="str">
        <f t="shared" si="76"/>
        <v xml:space="preserve">"Partners" : "", </v>
      </c>
      <c r="AJ85" s="30" t="str">
        <f t="shared" si="77"/>
        <v xml:space="preserve">"SenderName" : "", </v>
      </c>
      <c r="AK85" s="30" t="e">
        <f t="shared" si="78"/>
        <v>#N/A</v>
      </c>
      <c r="AL85" s="30" t="str">
        <f t="shared" si="79"/>
        <v xml:space="preserve">"StorylineDate" : "2021-03-16", </v>
      </c>
      <c r="AM85" s="30" t="str">
        <f t="shared" si="80"/>
        <v xml:space="preserve">"ChartDate" : "", </v>
      </c>
      <c r="AN85" s="30" t="str">
        <f t="shared" si="81"/>
        <v xml:space="preserve">"DataDate" : "2021-02-15", </v>
      </c>
      <c r="AO85" s="30" t="str">
        <f t="shared" si="82"/>
        <v xml:space="preserve">"MetadataDate" : "", </v>
      </c>
      <c r="AP85" s="30" t="str">
        <f t="shared" si="83"/>
        <v xml:space="preserve">"StorylineFile" : "0", </v>
      </c>
      <c r="AQ85" s="30" t="str">
        <f t="shared" si="84"/>
        <v xml:space="preserve">"ChartFile" : "", </v>
      </c>
      <c r="AR85" s="30" t="str">
        <f t="shared" si="85"/>
        <v xml:space="preserve">"DataFile" : "0", </v>
      </c>
      <c r="AS85" s="30" t="str">
        <f t="shared" si="86"/>
        <v xml:space="preserve">"Directory" : "Goal 5", </v>
      </c>
      <c r="AT85" s="30" t="str">
        <f t="shared" si="87"/>
        <v xml:space="preserve">"Subdirectory" : "5.b.1_ITU", </v>
      </c>
      <c r="AU85" s="30" t="s">
        <v>1857</v>
      </c>
      <c r="AV85" s="30" t="str">
        <f t="shared" si="88"/>
        <v xml:space="preserve">"Notes" : "" }, </v>
      </c>
    </row>
    <row r="86" spans="1:48" x14ac:dyDescent="0.45">
      <c r="A86" s="27" t="e">
        <f t="shared" si="71"/>
        <v>#N/A</v>
      </c>
      <c r="C86" s="23" t="b">
        <f t="shared" si="89"/>
        <v>0</v>
      </c>
      <c r="D86" s="31">
        <f>COUNTIF('Log table'!C:C,'for JSON'!F86)</f>
        <v>3</v>
      </c>
      <c r="F86" s="31" t="s">
        <v>501</v>
      </c>
      <c r="G86" s="31" t="str">
        <f>IF(VLOOKUP($F86, 'Indicator table'!$C:$H, 'for JSON'!G$1, FALSE)=0, "", VLOOKUP($F86, 'Indicator table'!$C:$H, 'for JSON'!G$1, FALSE))</f>
        <v>Goal 5</v>
      </c>
      <c r="H86" s="31" t="str">
        <f>IF(VLOOKUP($F86, 'Indicator table'!$C:$H, 'for JSON'!H$1, FALSE)=0, "", VLOOKUP($F86, 'Indicator table'!$C:$H, 'for JSON'!H$1, FALSE))</f>
        <v>Tier II</v>
      </c>
      <c r="I86" s="31" t="str">
        <f>IF(VLOOKUP($F86, 'Indicator table'!$C:$H, 'for JSON'!I$1, FALSE)=0, "", VLOOKUP($F86, 'Indicator table'!$C:$H, 'for JSON'!I$1, FALSE))</f>
        <v xml:space="preserve">UN Women,
OECD,
UNDP
</v>
      </c>
      <c r="J86" s="31" t="str">
        <f>IF(VLOOKUP($F86, 'Indicator table'!$C:$H, 'for JSON'!J$1, FALSE)=0, "", VLOOKUP($F86, 'Indicator table'!$C:$H, 'for JSON'!J$1, FALSE))</f>
        <v/>
      </c>
      <c r="K86" s="31" t="str">
        <f t="shared" si="90"/>
        <v>5.c.1_UN Women</v>
      </c>
      <c r="L86" s="31" t="str">
        <f t="shared" si="49"/>
        <v>katherine.gifford@unwomen.org</v>
      </c>
      <c r="M86" s="31" t="str">
        <f t="shared" si="49"/>
        <v>katherine.gifford@unwomen.org; ginette.azcona@unwomen.org</v>
      </c>
      <c r="N86" s="31" t="str">
        <f t="shared" si="91"/>
        <v/>
      </c>
      <c r="O86" s="31" t="e">
        <f t="shared" si="49"/>
        <v>#N/A</v>
      </c>
      <c r="P86" s="31" t="e">
        <f t="shared" si="93"/>
        <v>#N/A</v>
      </c>
      <c r="Q86" s="31" t="e">
        <f t="shared" si="94"/>
        <v>#N/A</v>
      </c>
      <c r="R86" s="31" t="str">
        <f t="shared" si="92"/>
        <v/>
      </c>
      <c r="S86" s="31" t="str">
        <f t="shared" si="69"/>
        <v>2021-02-15</v>
      </c>
      <c r="T86" s="31" t="str">
        <f t="shared" si="69"/>
        <v>2021-03-12</v>
      </c>
      <c r="U86" s="31" t="str">
        <f t="shared" si="69"/>
        <v>2021-03-16</v>
      </c>
      <c r="V86" s="31" t="str">
        <f t="shared" si="69"/>
        <v/>
      </c>
      <c r="W86" s="31">
        <f t="shared" si="70"/>
        <v>0</v>
      </c>
      <c r="X86" s="31">
        <f t="shared" si="70"/>
        <v>0</v>
      </c>
      <c r="Y86" s="31">
        <f t="shared" si="70"/>
        <v>0</v>
      </c>
      <c r="Z86" s="31" t="str">
        <f t="shared" si="70"/>
        <v/>
      </c>
      <c r="AD86" s="23"/>
      <c r="AE86" s="30" t="str">
        <f t="shared" si="72"/>
        <v xml:space="preserve">{ "IndicatorID" : "5.c.1", </v>
      </c>
      <c r="AF86" s="30" t="str">
        <f t="shared" si="73"/>
        <v xml:space="preserve">"Change" : "", </v>
      </c>
      <c r="AG86" s="30" t="str">
        <f t="shared" si="74"/>
        <v xml:space="preserve">"Tier" : "Tier II", </v>
      </c>
      <c r="AH86" s="30" t="str">
        <f t="shared" si="75"/>
        <v xml:space="preserve">"Custodian" : "UN Women,
OECD,
UNDP
", </v>
      </c>
      <c r="AI86" s="30" t="str">
        <f t="shared" si="76"/>
        <v xml:space="preserve">"Partners" : "", </v>
      </c>
      <c r="AJ86" s="30" t="str">
        <f t="shared" si="77"/>
        <v xml:space="preserve">"SenderName" : "", </v>
      </c>
      <c r="AK86" s="30" t="e">
        <f t="shared" si="78"/>
        <v>#N/A</v>
      </c>
      <c r="AL86" s="30" t="str">
        <f t="shared" si="79"/>
        <v xml:space="preserve">"StorylineDate" : "2021-03-12", </v>
      </c>
      <c r="AM86" s="30" t="str">
        <f t="shared" si="80"/>
        <v xml:space="preserve">"ChartDate" : "", </v>
      </c>
      <c r="AN86" s="30" t="str">
        <f t="shared" si="81"/>
        <v xml:space="preserve">"DataDate" : "2021-02-15", </v>
      </c>
      <c r="AO86" s="30" t="str">
        <f t="shared" si="82"/>
        <v xml:space="preserve">"MetadataDate" : "", </v>
      </c>
      <c r="AP86" s="30" t="str">
        <f t="shared" si="83"/>
        <v xml:space="preserve">"StorylineFile" : "0", </v>
      </c>
      <c r="AQ86" s="30" t="str">
        <f t="shared" si="84"/>
        <v xml:space="preserve">"ChartFile" : "", </v>
      </c>
      <c r="AR86" s="30" t="str">
        <f t="shared" si="85"/>
        <v xml:space="preserve">"DataFile" : "0", </v>
      </c>
      <c r="AS86" s="30" t="str">
        <f t="shared" si="86"/>
        <v xml:space="preserve">"Directory" : "Goal 5", </v>
      </c>
      <c r="AT86" s="30" t="str">
        <f t="shared" si="87"/>
        <v xml:space="preserve">"Subdirectory" : "5.c.1_UN Women", </v>
      </c>
      <c r="AU86" s="30" t="s">
        <v>1857</v>
      </c>
      <c r="AV86" s="30" t="str">
        <f t="shared" si="88"/>
        <v xml:space="preserve">"Notes" : "" }, </v>
      </c>
    </row>
    <row r="87" spans="1:48" x14ac:dyDescent="0.45">
      <c r="A87" s="27" t="e">
        <f t="shared" si="71"/>
        <v>#N/A</v>
      </c>
      <c r="C87" s="23" t="b">
        <f>F87=F89</f>
        <v>0</v>
      </c>
      <c r="D87" s="31">
        <f>COUNTIF('Log table'!C:C,'for JSON'!F87)</f>
        <v>3</v>
      </c>
      <c r="F87" s="31" t="s">
        <v>505</v>
      </c>
      <c r="G87" s="31" t="str">
        <f>IF(VLOOKUP($F87, 'Indicator table'!$C:$H, 'for JSON'!G$1, FALSE)=0, "", VLOOKUP($F87, 'Indicator table'!$C:$H, 'for JSON'!G$1, FALSE))</f>
        <v>Goal 6</v>
      </c>
      <c r="H87" s="31" t="str">
        <f>IF(VLOOKUP($F87, 'Indicator table'!$C:$H, 'for JSON'!H$1, FALSE)=0, "", VLOOKUP($F87, 'Indicator table'!$C:$H, 'for JSON'!H$1, FALSE))</f>
        <v>Tier II</v>
      </c>
      <c r="I87" s="31" t="str">
        <f>IF(VLOOKUP($F87, 'Indicator table'!$C:$H, 'for JSON'!I$1, FALSE)=0, "", VLOOKUP($F87, 'Indicator table'!$C:$H, 'for JSON'!I$1, FALSE))</f>
        <v xml:space="preserve">WHO,
UNICEF
</v>
      </c>
      <c r="J87" s="31" t="str">
        <f>IF(VLOOKUP($F87, 'Indicator table'!$C:$H, 'for JSON'!J$1, FALSE)=0, "", VLOOKUP($F87, 'Indicator table'!$C:$H, 'for JSON'!J$1, FALSE))</f>
        <v xml:space="preserve">UNEP, 
UN-Habitat
</v>
      </c>
      <c r="K87" s="31" t="str">
        <f t="shared" si="90"/>
        <v>6.1.1_WHO_UNICEF</v>
      </c>
      <c r="L87" s="31" t="str">
        <f t="shared" si="49"/>
        <v/>
      </c>
      <c r="M87" s="31" t="str">
        <f t="shared" si="49"/>
        <v>tslaymaker@unicef.org</v>
      </c>
      <c r="N87" s="31" t="str">
        <f t="shared" si="91"/>
        <v/>
      </c>
      <c r="O87" s="31" t="e">
        <f t="shared" si="49"/>
        <v>#N/A</v>
      </c>
      <c r="P87" s="31" t="e">
        <f t="shared" si="93"/>
        <v>#N/A</v>
      </c>
      <c r="Q87" s="31" t="e">
        <f t="shared" si="94"/>
        <v>#N/A</v>
      </c>
      <c r="R87" s="31" t="str">
        <f t="shared" si="92"/>
        <v/>
      </c>
      <c r="S87" s="31" t="str">
        <f t="shared" si="69"/>
        <v/>
      </c>
      <c r="T87" s="31" t="str">
        <f t="shared" si="69"/>
        <v>2021-04-13</v>
      </c>
      <c r="U87" s="31" t="str">
        <f t="shared" si="69"/>
        <v>2021-04-13</v>
      </c>
      <c r="V87" s="31" t="str">
        <f t="shared" si="69"/>
        <v/>
      </c>
      <c r="W87" s="31">
        <f t="shared" si="70"/>
        <v>0</v>
      </c>
      <c r="X87" s="31">
        <f t="shared" si="70"/>
        <v>0</v>
      </c>
      <c r="Y87" s="31">
        <f t="shared" si="70"/>
        <v>0</v>
      </c>
      <c r="Z87" s="31" t="str">
        <f t="shared" si="70"/>
        <v/>
      </c>
      <c r="AD87" s="23"/>
      <c r="AE87" s="30" t="str">
        <f t="shared" si="72"/>
        <v xml:space="preserve">{ "IndicatorID" : "6.1.1", </v>
      </c>
      <c r="AF87" s="30" t="str">
        <f t="shared" si="73"/>
        <v xml:space="preserve">"Change" : "", </v>
      </c>
      <c r="AG87" s="30" t="str">
        <f t="shared" si="74"/>
        <v xml:space="preserve">"Tier" : "Tier II", </v>
      </c>
      <c r="AH87" s="30" t="str">
        <f t="shared" si="75"/>
        <v xml:space="preserve">"Custodian" : "WHO,
UNICEF
", </v>
      </c>
      <c r="AI87" s="30" t="str">
        <f t="shared" si="76"/>
        <v xml:space="preserve">"Partners" : "UNEP, 
UN-Habitat
", </v>
      </c>
      <c r="AJ87" s="30" t="str">
        <f t="shared" si="77"/>
        <v xml:space="preserve">"SenderName" : "", </v>
      </c>
      <c r="AK87" s="30" t="e">
        <f t="shared" si="78"/>
        <v>#N/A</v>
      </c>
      <c r="AL87" s="30" t="str">
        <f t="shared" si="79"/>
        <v xml:space="preserve">"StorylineDate" : "2021-04-13", </v>
      </c>
      <c r="AM87" s="30" t="str">
        <f t="shared" si="80"/>
        <v xml:space="preserve">"ChartDate" : "", </v>
      </c>
      <c r="AN87" s="30" t="str">
        <f t="shared" si="81"/>
        <v xml:space="preserve">"DataDate" : "", </v>
      </c>
      <c r="AO87" s="30" t="str">
        <f t="shared" si="82"/>
        <v xml:space="preserve">"MetadataDate" : "", </v>
      </c>
      <c r="AP87" s="30" t="str">
        <f t="shared" si="83"/>
        <v xml:space="preserve">"StorylineFile" : "0", </v>
      </c>
      <c r="AQ87" s="30" t="str">
        <f t="shared" si="84"/>
        <v xml:space="preserve">"ChartFile" : "", </v>
      </c>
      <c r="AR87" s="30" t="str">
        <f t="shared" si="85"/>
        <v xml:space="preserve">"DataFile" : "0", </v>
      </c>
      <c r="AS87" s="30" t="str">
        <f t="shared" si="86"/>
        <v xml:space="preserve">"Directory" : "Goal 6", </v>
      </c>
      <c r="AT87" s="30" t="str">
        <f t="shared" si="87"/>
        <v xml:space="preserve">"Subdirectory" : "6.1.1_WHO_UNICEF", </v>
      </c>
      <c r="AU87" s="30" t="s">
        <v>1857</v>
      </c>
      <c r="AV87" s="30" t="str">
        <f t="shared" si="88"/>
        <v xml:space="preserve">"Notes" : "" }, </v>
      </c>
    </row>
    <row r="88" spans="1:48" ht="99.75" x14ac:dyDescent="0.45">
      <c r="A88" s="27" t="str">
        <f t="shared" si="71"/>
        <v xml:space="preserve">{ "IndicatorID" : "6.1.1", "Change" : "", "Tier" : "Tier II", "Custodian" : "WHO,
UNICEF
", "Partners" : "UNEP, 
UN-Habitat
", "SenderName" : "", "SenderEmail" : "", "StorylineDate" : "", "ChartDate" : "", "DataDate" : "", "MetadataDate" : "", "StorylineFile" : "", "ChartFile" : "", "DataFile" : "", "Directory" : "Goal 6", "Subdirectory" : "6.1.1_WHO_UNICEF", "Display" : "1", "Notes" : "" }, </v>
      </c>
      <c r="C88" s="23" t="b">
        <f t="shared" ref="C88" si="116">F88=F89</f>
        <v>0</v>
      </c>
      <c r="D88" s="31">
        <f>COUNTIF('Log table'!C:C,'for JSON'!F88)</f>
        <v>3</v>
      </c>
      <c r="F88" s="31" t="s">
        <v>505</v>
      </c>
      <c r="G88" s="31" t="str">
        <f>IF(VLOOKUP($F88, 'Indicator table'!$C:$H, 'for JSON'!G$1, FALSE)=0, "", VLOOKUP($F88, 'Indicator table'!$C:$H, 'for JSON'!G$1, FALSE))</f>
        <v>Goal 6</v>
      </c>
      <c r="H88" s="31" t="str">
        <f>IF(VLOOKUP($F88, 'Indicator table'!$C:$H, 'for JSON'!H$1, FALSE)=0, "", VLOOKUP($F88, 'Indicator table'!$C:$H, 'for JSON'!H$1, FALSE))</f>
        <v>Tier II</v>
      </c>
      <c r="I88" s="31" t="str">
        <f>IF(VLOOKUP($F88, 'Indicator table'!$C:$H, 'for JSON'!I$1, FALSE)=0, "", VLOOKUP($F88, 'Indicator table'!$C:$H, 'for JSON'!I$1, FALSE))</f>
        <v xml:space="preserve">WHO,
UNICEF
</v>
      </c>
      <c r="J88" s="31" t="str">
        <f>IF(VLOOKUP($F88, 'Indicator table'!$C:$H, 'for JSON'!J$1, FALSE)=0, "", VLOOKUP($F88, 'Indicator table'!$C:$H, 'for JSON'!J$1, FALSE))</f>
        <v xml:space="preserve">UNEP, 
UN-Habitat
</v>
      </c>
      <c r="K88" s="31" t="str">
        <f t="shared" ref="K88" si="117">IFERROR(VLOOKUP(F88, pivot, 6, FALSE),"")</f>
        <v>6.1.1_WHO_UNICEF</v>
      </c>
      <c r="L88" s="31" t="str">
        <f>IFERROR(IF(ISBLANK(VLOOKUP(CONCATENATE($F88,L$2,2), log_table, 9, FALSE)), "", VLOOKUP(CONCATENATE($F88,L$2,2), log_table, 9, FALSE)),"")</f>
        <v/>
      </c>
      <c r="M88" s="31" t="str">
        <f>IFERROR(IF(ISBLANK(VLOOKUP(CONCATENATE($F88,M$2,2), log_table, 9, FALSE)), "", VLOOKUP(CONCATENATE($F88,M$2,2), log_table, 9, FALSE)),"")</f>
        <v/>
      </c>
      <c r="N88" s="31" t="str">
        <f t="shared" ref="N88" si="118">IF(COUNTIF(HLPF, G88)&lt;&gt;0, IF(ISBLANK(VLOOKUP(CONCATENATE($F88,N$2), log_table, 9, FALSE)), "", VLOOKUP(CONCATENATE($F88,N$2), log_table, 9, FALSE)),"")</f>
        <v/>
      </c>
      <c r="O88" s="31" t="str">
        <f>IFERROR(IF(ISBLANK(VLOOKUP(CONCATENATE($F88,O$2,2), log_table, 9, FALSE)), "", VLOOKUP(CONCATENATE($F88,O$2,2), log_table, 9, FALSE)),"")</f>
        <v/>
      </c>
      <c r="P88" s="31">
        <f t="shared" ref="P88" si="119">SUMPRODUCT((L88:O88&lt;&gt;"")/COUNTIF(L88:O88,L88:O88&amp;""))</f>
        <v>0</v>
      </c>
      <c r="Q88" s="31" t="str">
        <f t="shared" ref="Q88" si="120">IF(P88=0,"", IF(P88=2, L88&amp;"; "&amp;M88, IF(L88="",M88,L88)))</f>
        <v/>
      </c>
      <c r="R88" s="31" t="str">
        <f t="shared" ref="R88" si="121">IFERROR(IF(P88=0, "", IF(P88=1, VLOOKUP(Q88, submitter, 6, FALSE), VLOOKUP(L88, submitter, 6, FALSE)&amp;"; "&amp;VLOOKUP(M88, submitter, 6, FALSE))), "")</f>
        <v/>
      </c>
      <c r="S88" s="31" t="str">
        <f>IFERROR(IF(ISBLANK(VLOOKUP(CONCATENATE($F88,S$2,2), log_table, 10, FALSE)),"", TEXT(VLOOKUP(CONCATENATE($F88,S$2,2), log_table, 10, FALSE), "yyyy-mm-dd")),"")</f>
        <v/>
      </c>
      <c r="T88" s="31" t="str">
        <f>IFERROR(IF(ISBLANK(VLOOKUP(CONCATENATE($F88,T$2,2), log_table, 10, FALSE)),"", TEXT(VLOOKUP(CONCATENATE($F88,T$2,2), log_table, 10, FALSE), "yyyy-mm-dd")),"")</f>
        <v/>
      </c>
      <c r="U88" s="31" t="str">
        <f>IFERROR(IF(ISBLANK(VLOOKUP(CONCATENATE($F88,U$2,2), log_table, 10, FALSE)),"", TEXT(VLOOKUP(CONCATENATE($F88,U$2,2), log_table, 10, FALSE), "yyyy-mm-dd")),"")</f>
        <v/>
      </c>
      <c r="V88" s="31" t="str">
        <f>IFERROR(IF(ISBLANK(VLOOKUP(CONCATENATE($F88,V$2,2), log_table, 10, FALSE)),"", TEXT(VLOOKUP(CONCATENATE($F88,V$2,2), log_table, 10, FALSE), "yyyy-mm-dd")),"")</f>
        <v/>
      </c>
      <c r="W88" s="31" t="str">
        <f>IFERROR(VLOOKUP(CONCATENATE($F88,W$2,2), log_table, 13, FALSE),"")</f>
        <v/>
      </c>
      <c r="X88" s="31" t="str">
        <f>IFERROR(VLOOKUP(CONCATENATE($F88,X$2,2), log_table, 13, FALSE),"")</f>
        <v/>
      </c>
      <c r="Y88" s="31" t="str">
        <f>IFERROR(VLOOKUP(CONCATENATE($F88,Y$2,2), log_table, 13, FALSE),"")</f>
        <v/>
      </c>
      <c r="Z88" s="31" t="str">
        <f>IFERROR(VLOOKUP(CONCATENATE($F88,Z$2,2), log_table, 13, FALSE),"")</f>
        <v/>
      </c>
      <c r="AD88" s="23"/>
      <c r="AE88" s="30" t="str">
        <f t="shared" ref="AE88" si="122">CONCATENATE("{ ",CHAR(34),AE$2,CHAR(34)," : ",CHAR(34),F88,CHAR(34),", ")</f>
        <v xml:space="preserve">{ "IndicatorID" : "6.1.1", </v>
      </c>
      <c r="AF88" s="30" t="str">
        <f t="shared" si="73"/>
        <v xml:space="preserve">"Change" : "", </v>
      </c>
      <c r="AG88" s="30" t="str">
        <f t="shared" ref="AG88" si="123">CONCATENATE(CHAR(34),AG$2,CHAR(34)," : ",CHAR(34),H88,CHAR(34),", ")</f>
        <v xml:space="preserve">"Tier" : "Tier II", </v>
      </c>
      <c r="AH88" s="30" t="str">
        <f t="shared" ref="AH88" si="124">CONCATENATE(CHAR(34),AH$2,CHAR(34)," : ",CHAR(34),I88,CHAR(34),", ")</f>
        <v xml:space="preserve">"Custodian" : "WHO,
UNICEF
", </v>
      </c>
      <c r="AI88" s="30" t="str">
        <f t="shared" ref="AI88" si="125">CONCATENATE(CHAR(34),AI$2,CHAR(34)," : ",CHAR(34),J88,CHAR(34),", ")</f>
        <v xml:space="preserve">"Partners" : "UNEP, 
UN-Habitat
", </v>
      </c>
      <c r="AJ88" s="30" t="str">
        <f t="shared" ref="AJ88" si="126">CONCATENATE(CHAR(34),AJ$2,CHAR(34)," : ",CHAR(34),R88,CHAR(34),", ")</f>
        <v xml:space="preserve">"SenderName" : "", </v>
      </c>
      <c r="AK88" s="30" t="str">
        <f t="shared" ref="AK88" si="127">CONCATENATE(CHAR(34),AK$2,CHAR(34)," : ",CHAR(34),Q88,CHAR(34),", ")</f>
        <v xml:space="preserve">"SenderEmail" : "", </v>
      </c>
      <c r="AL88" s="30" t="str">
        <f t="shared" ref="AL88" si="128">CONCATENATE(CHAR(34),AL$2,CHAR(34)," : ",CHAR(34),IF(ISBLANK(T88),"",TEXT(T88, "yyyy-mm-dd")),CHAR(34),", ")</f>
        <v xml:space="preserve">"StorylineDate" : "", </v>
      </c>
      <c r="AM88" s="30" t="str">
        <f t="shared" ref="AM88" si="129">IF(COUNTIF(HLPF,G88)&lt;&gt;0, CONCATENATE(CHAR(34),AM$2,CHAR(34)," : ",CHAR(34),IF(ISBLANK(U88),"",TEXT(U88, "yyyy-mm-dd")),CHAR(34),", "), CONCATENATE(CHAR(34),AM$2,CHAR(34)," : ",CHAR(34),CHAR(34),", "))</f>
        <v xml:space="preserve">"ChartDate" : "", </v>
      </c>
      <c r="AN88" s="30" t="str">
        <f t="shared" ref="AN88" si="130">CONCATENATE(CHAR(34),AN$2,CHAR(34)," : ",CHAR(34),IF(ISBLANK(S88),"",TEXT(S88, "yyyy-mm-dd")),CHAR(34),", ")</f>
        <v xml:space="preserve">"DataDate" : "", </v>
      </c>
      <c r="AO88" s="30" t="str">
        <f t="shared" ref="AO88" si="131">CONCATENATE(CHAR(34),AO$2,CHAR(34)," : ",CHAR(34),IF(ISBLANK(V88),"",TEXT(V88, "yyyy-mm-dd")),CHAR(34),", ")</f>
        <v xml:space="preserve">"MetadataDate" : "", </v>
      </c>
      <c r="AP88" s="30" t="str">
        <f t="shared" ref="AP88" si="132">CONCATENATE(CHAR(34),AP$2,CHAR(34)," : ",CHAR(34),X88,CHAR(34),", ")</f>
        <v xml:space="preserve">"StorylineFile" : "", </v>
      </c>
      <c r="AQ88" s="30" t="str">
        <f t="shared" ref="AQ88" si="133">IF(COUNTIF(HLPF, G88)&lt;&gt;0, CONCATENATE(CHAR(34),AQ$2,CHAR(34)," : ",CHAR(34),Y88,CHAR(34),", "), CONCATENATE(CHAR(34),AQ$2,CHAR(34)," : ",CHAR(34),CHAR(34),", "))</f>
        <v xml:space="preserve">"ChartFile" : "", </v>
      </c>
      <c r="AR88" s="30" t="str">
        <f t="shared" ref="AR88" si="134">CONCATENATE(CHAR(34),AR$2,CHAR(34)," : ",CHAR(34),W88,CHAR(34),", ")</f>
        <v xml:space="preserve">"DataFile" : "", </v>
      </c>
      <c r="AS88" s="30" t="str">
        <f t="shared" ref="AS88" si="135">CONCATENATE(CHAR(34),AS$2,CHAR(34)," : ",CHAR(34),G88,CHAR(34),", ")</f>
        <v xml:space="preserve">"Directory" : "Goal 6", </v>
      </c>
      <c r="AT88" s="30" t="str">
        <f t="shared" ref="AT88" si="136">CONCATENATE(CHAR(34),AT$2,CHAR(34)," : ",CHAR(34),K88,CHAR(34),", ")</f>
        <v xml:space="preserve">"Subdirectory" : "6.1.1_WHO_UNICEF", </v>
      </c>
      <c r="AU88" s="30" t="s">
        <v>1857</v>
      </c>
      <c r="AV88" s="30" t="str">
        <f t="shared" si="88"/>
        <v xml:space="preserve">"Notes" : "" }, </v>
      </c>
    </row>
    <row r="89" spans="1:48" x14ac:dyDescent="0.45">
      <c r="A89" s="27" t="e">
        <f t="shared" si="71"/>
        <v>#N/A</v>
      </c>
      <c r="C89" s="23" t="b">
        <f>F89=F91</f>
        <v>0</v>
      </c>
      <c r="D89" s="31">
        <f>COUNTIF('Log table'!C:C,'for JSON'!F89)</f>
        <v>3</v>
      </c>
      <c r="F89" s="31" t="s">
        <v>512</v>
      </c>
      <c r="G89" s="31" t="str">
        <f>IF(VLOOKUP($F89, 'Indicator table'!$C:$H, 'for JSON'!G$1, FALSE)=0, "", VLOOKUP($F89, 'Indicator table'!$C:$H, 'for JSON'!G$1, FALSE))</f>
        <v>Goal 6</v>
      </c>
      <c r="H89" s="31" t="str">
        <f>IF(VLOOKUP($F89, 'Indicator table'!$C:$H, 'for JSON'!H$1, FALSE)=0, "", VLOOKUP($F89, 'Indicator table'!$C:$H, 'for JSON'!H$1, FALSE))</f>
        <v>Tier II</v>
      </c>
      <c r="I89" s="31" t="str">
        <f>IF(VLOOKUP($F89, 'Indicator table'!$C:$H, 'for JSON'!I$1, FALSE)=0, "", VLOOKUP($F89, 'Indicator table'!$C:$H, 'for JSON'!I$1, FALSE))</f>
        <v xml:space="preserve">WHO,
UNICEF
</v>
      </c>
      <c r="J89" s="31" t="str">
        <f>IF(VLOOKUP($F89, 'Indicator table'!$C:$H, 'for JSON'!J$1, FALSE)=0, "", VLOOKUP($F89, 'Indicator table'!$C:$H, 'for JSON'!J$1, FALSE))</f>
        <v xml:space="preserve">UNEP
</v>
      </c>
      <c r="K89" s="31" t="str">
        <f t="shared" si="90"/>
        <v>6.2.1_WHO_UNICEF</v>
      </c>
      <c r="L89" s="31" t="str">
        <f t="shared" si="49"/>
        <v/>
      </c>
      <c r="M89" s="31" t="str">
        <f t="shared" si="49"/>
        <v>tslaymaker@unicef.org</v>
      </c>
      <c r="N89" s="31" t="str">
        <f t="shared" si="91"/>
        <v/>
      </c>
      <c r="O89" s="31" t="e">
        <f t="shared" si="49"/>
        <v>#N/A</v>
      </c>
      <c r="P89" s="31" t="e">
        <f t="shared" si="93"/>
        <v>#N/A</v>
      </c>
      <c r="Q89" s="31" t="e">
        <f t="shared" si="94"/>
        <v>#N/A</v>
      </c>
      <c r="R89" s="31" t="str">
        <f t="shared" si="92"/>
        <v/>
      </c>
      <c r="S89" s="31" t="str">
        <f t="shared" ref="S89:V109" si="137">IFERROR(IF(ISBLANK(VLOOKUP(CONCATENATE($F89,S$2), log_table, 10, FALSE)),"", TEXT(VLOOKUP(CONCATENATE($F89,S$2), log_table, 10, FALSE), "yyyy-mm-dd")),"")</f>
        <v/>
      </c>
      <c r="T89" s="31" t="str">
        <f t="shared" si="137"/>
        <v>2021-04-13</v>
      </c>
      <c r="U89" s="31" t="str">
        <f t="shared" si="137"/>
        <v>2021-04-13</v>
      </c>
      <c r="V89" s="31" t="str">
        <f t="shared" si="137"/>
        <v/>
      </c>
      <c r="W89" s="31">
        <f t="shared" ref="W89:Z109" si="138">IFERROR(VLOOKUP(CONCATENATE($F89,W$2), log_table, 13, FALSE),"")</f>
        <v>0</v>
      </c>
      <c r="X89" s="31">
        <f t="shared" si="138"/>
        <v>0</v>
      </c>
      <c r="Y89" s="31">
        <f t="shared" si="138"/>
        <v>0</v>
      </c>
      <c r="Z89" s="31" t="str">
        <f t="shared" si="138"/>
        <v/>
      </c>
      <c r="AD89" s="23"/>
      <c r="AE89" s="30" t="str">
        <f t="shared" si="72"/>
        <v xml:space="preserve">{ "IndicatorID" : "6.2.1", </v>
      </c>
      <c r="AF89" s="30" t="str">
        <f t="shared" si="73"/>
        <v xml:space="preserve">"Change" : "", </v>
      </c>
      <c r="AG89" s="30" t="str">
        <f t="shared" si="74"/>
        <v xml:space="preserve">"Tier" : "Tier II", </v>
      </c>
      <c r="AH89" s="30" t="str">
        <f t="shared" si="75"/>
        <v xml:space="preserve">"Custodian" : "WHO,
UNICEF
", </v>
      </c>
      <c r="AI89" s="30" t="str">
        <f t="shared" si="76"/>
        <v xml:space="preserve">"Partners" : "UNEP
", </v>
      </c>
      <c r="AJ89" s="30" t="str">
        <f t="shared" si="77"/>
        <v xml:space="preserve">"SenderName" : "", </v>
      </c>
      <c r="AK89" s="30" t="e">
        <f t="shared" si="78"/>
        <v>#N/A</v>
      </c>
      <c r="AL89" s="30" t="str">
        <f t="shared" si="79"/>
        <v xml:space="preserve">"StorylineDate" : "2021-04-13", </v>
      </c>
      <c r="AM89" s="30" t="str">
        <f t="shared" si="80"/>
        <v xml:space="preserve">"ChartDate" : "", </v>
      </c>
      <c r="AN89" s="30" t="str">
        <f t="shared" si="81"/>
        <v xml:space="preserve">"DataDate" : "", </v>
      </c>
      <c r="AO89" s="30" t="str">
        <f t="shared" si="82"/>
        <v xml:space="preserve">"MetadataDate" : "", </v>
      </c>
      <c r="AP89" s="30" t="str">
        <f t="shared" si="83"/>
        <v xml:space="preserve">"StorylineFile" : "0", </v>
      </c>
      <c r="AQ89" s="30" t="str">
        <f t="shared" si="84"/>
        <v xml:space="preserve">"ChartFile" : "", </v>
      </c>
      <c r="AR89" s="30" t="str">
        <f t="shared" si="85"/>
        <v xml:space="preserve">"DataFile" : "0", </v>
      </c>
      <c r="AS89" s="30" t="str">
        <f t="shared" si="86"/>
        <v xml:space="preserve">"Directory" : "Goal 6", </v>
      </c>
      <c r="AT89" s="30" t="str">
        <f t="shared" si="87"/>
        <v xml:space="preserve">"Subdirectory" : "6.2.1_WHO_UNICEF", </v>
      </c>
      <c r="AU89" s="30" t="s">
        <v>1857</v>
      </c>
      <c r="AV89" s="30" t="str">
        <f t="shared" si="88"/>
        <v xml:space="preserve">"Notes" : "" }, </v>
      </c>
    </row>
    <row r="90" spans="1:48" ht="85.5" x14ac:dyDescent="0.45">
      <c r="A90" s="27" t="str">
        <f t="shared" ref="A90" si="139">CONCATENATE(AE90,AF90,AG90,AH90,AI90,AJ90,AK90,AL90,AM90,AN90,AO90,AP90,AQ90,AR90,AS90,AT90,AU90,AV90)</f>
        <v xml:space="preserve">{ "IndicatorID" : "6.2.1", "Change" : "", "Tier" : "Tier II", "Custodian" : "WHO,
UNICEF
", "Partners" : "UNEP
", "SenderName" : "", "SenderEmail" : "", "StorylineDate" : "", "ChartDate" : "", "DataDate" : "", "MetadataDate" : "", "StorylineFile" : "", "ChartFile" : "", "DataFile" : "", "Directory" : "Goal 6", "Subdirectory" : "6.2.1_WHO_UNICEF", "Display" : "1", "Notes" : "" }, </v>
      </c>
      <c r="C90" s="23" t="b">
        <f t="shared" ref="C90" si="140">F90=F91</f>
        <v>0</v>
      </c>
      <c r="D90" s="31">
        <f>COUNTIF('Log table'!C:C,'for JSON'!F90)</f>
        <v>3</v>
      </c>
      <c r="F90" s="31" t="s">
        <v>512</v>
      </c>
      <c r="G90" s="31" t="str">
        <f>IF(VLOOKUP($F90, 'Indicator table'!$C:$H, 'for JSON'!G$1, FALSE)=0, "", VLOOKUP($F90, 'Indicator table'!$C:$H, 'for JSON'!G$1, FALSE))</f>
        <v>Goal 6</v>
      </c>
      <c r="H90" s="31" t="str">
        <f>IF(VLOOKUP($F90, 'Indicator table'!$C:$H, 'for JSON'!H$1, FALSE)=0, "", VLOOKUP($F90, 'Indicator table'!$C:$H, 'for JSON'!H$1, FALSE))</f>
        <v>Tier II</v>
      </c>
      <c r="I90" s="31" t="str">
        <f>IF(VLOOKUP($F90, 'Indicator table'!$C:$H, 'for JSON'!I$1, FALSE)=0, "", VLOOKUP($F90, 'Indicator table'!$C:$H, 'for JSON'!I$1, FALSE))</f>
        <v xml:space="preserve">WHO,
UNICEF
</v>
      </c>
      <c r="J90" s="31" t="str">
        <f>IF(VLOOKUP($F90, 'Indicator table'!$C:$H, 'for JSON'!J$1, FALSE)=0, "", VLOOKUP($F90, 'Indicator table'!$C:$H, 'for JSON'!J$1, FALSE))</f>
        <v xml:space="preserve">UNEP
</v>
      </c>
      <c r="K90" s="31" t="str">
        <f t="shared" si="90"/>
        <v>6.2.1_WHO_UNICEF</v>
      </c>
      <c r="L90" s="31" t="str">
        <f>IFERROR(IF(ISBLANK(VLOOKUP(CONCATENATE($F90,L$2,2), log_table, 9, FALSE)), "", VLOOKUP(CONCATENATE($F90,L$2,2), log_table, 9, FALSE)),"")</f>
        <v/>
      </c>
      <c r="M90" s="31" t="str">
        <f>IFERROR(IF(ISBLANK(VLOOKUP(CONCATENATE($F90,M$2,2), log_table, 9, FALSE)), "", VLOOKUP(CONCATENATE($F90,M$2,2), log_table, 9, FALSE)),"")</f>
        <v/>
      </c>
      <c r="N90" s="31" t="str">
        <f t="shared" si="91"/>
        <v/>
      </c>
      <c r="O90" s="31" t="str">
        <f>IFERROR(IF(ISBLANK(VLOOKUP(CONCATENATE($F90,O$2,2), log_table, 9, FALSE)), "", VLOOKUP(CONCATENATE($F90,O$2,2), log_table, 9, FALSE)),"")</f>
        <v/>
      </c>
      <c r="P90" s="31">
        <f t="shared" si="93"/>
        <v>0</v>
      </c>
      <c r="Q90" s="31" t="str">
        <f t="shared" si="94"/>
        <v/>
      </c>
      <c r="R90" s="31" t="str">
        <f t="shared" si="92"/>
        <v/>
      </c>
      <c r="S90" s="31" t="str">
        <f>IFERROR(IF(ISBLANK(VLOOKUP(CONCATENATE($F90,S$2,2), log_table, 10, FALSE)),"", TEXT(VLOOKUP(CONCATENATE($F90,S$2,2), log_table, 10, FALSE), "yyyy-mm-dd")),"")</f>
        <v/>
      </c>
      <c r="T90" s="31" t="str">
        <f>IFERROR(IF(ISBLANK(VLOOKUP(CONCATENATE($F90,T$2,2), log_table, 10, FALSE)),"", TEXT(VLOOKUP(CONCATENATE($F90,T$2,2), log_table, 10, FALSE), "yyyy-mm-dd")),"")</f>
        <v/>
      </c>
      <c r="U90" s="31" t="str">
        <f>IFERROR(IF(ISBLANK(VLOOKUP(CONCATENATE($F90,U$2,2), log_table, 10, FALSE)),"", TEXT(VLOOKUP(CONCATENATE($F90,U$2,2), log_table, 10, FALSE), "yyyy-mm-dd")),"")</f>
        <v/>
      </c>
      <c r="V90" s="31" t="str">
        <f>IFERROR(IF(ISBLANK(VLOOKUP(CONCATENATE($F90,V$2,2), log_table, 10, FALSE)),"", TEXT(VLOOKUP(CONCATENATE($F90,V$2,2), log_table, 10, FALSE), "yyyy-mm-dd")),"")</f>
        <v/>
      </c>
      <c r="W90" s="31" t="str">
        <f>IFERROR(VLOOKUP(CONCATENATE($F90,W$2,2), log_table, 13, FALSE),"")</f>
        <v/>
      </c>
      <c r="X90" s="31" t="str">
        <f>IFERROR(VLOOKUP(CONCATENATE($F90,X$2,2), log_table, 13, FALSE),"")</f>
        <v/>
      </c>
      <c r="Y90" s="31" t="str">
        <f>IFERROR(VLOOKUP(CONCATENATE($F90,Y$2,2), log_table, 13, FALSE),"")</f>
        <v/>
      </c>
      <c r="Z90" s="31" t="str">
        <f>IFERROR(VLOOKUP(CONCATENATE($F90,Z$2,2), log_table, 13, FALSE),"")</f>
        <v/>
      </c>
      <c r="AD90" s="23"/>
      <c r="AE90" s="30" t="str">
        <f t="shared" si="72"/>
        <v xml:space="preserve">{ "IndicatorID" : "6.2.1", </v>
      </c>
      <c r="AF90" s="30" t="str">
        <f t="shared" si="73"/>
        <v xml:space="preserve">"Change" : "", </v>
      </c>
      <c r="AG90" s="30" t="str">
        <f t="shared" si="74"/>
        <v xml:space="preserve">"Tier" : "Tier II", </v>
      </c>
      <c r="AH90" s="30" t="str">
        <f t="shared" si="75"/>
        <v xml:space="preserve">"Custodian" : "WHO,
UNICEF
", </v>
      </c>
      <c r="AI90" s="30" t="str">
        <f t="shared" si="76"/>
        <v xml:space="preserve">"Partners" : "UNEP
", </v>
      </c>
      <c r="AJ90" s="30" t="str">
        <f t="shared" si="77"/>
        <v xml:space="preserve">"SenderName" : "", </v>
      </c>
      <c r="AK90" s="30" t="str">
        <f t="shared" si="78"/>
        <v xml:space="preserve">"SenderEmail" : "", </v>
      </c>
      <c r="AL90" s="30" t="str">
        <f t="shared" si="79"/>
        <v xml:space="preserve">"StorylineDate" : "", </v>
      </c>
      <c r="AM90" s="30" t="str">
        <f t="shared" si="80"/>
        <v xml:space="preserve">"ChartDate" : "", </v>
      </c>
      <c r="AN90" s="30" t="str">
        <f t="shared" si="81"/>
        <v xml:space="preserve">"DataDate" : "", </v>
      </c>
      <c r="AO90" s="30" t="str">
        <f t="shared" si="82"/>
        <v xml:space="preserve">"MetadataDate" : "", </v>
      </c>
      <c r="AP90" s="30" t="str">
        <f t="shared" si="83"/>
        <v xml:space="preserve">"StorylineFile" : "", </v>
      </c>
      <c r="AQ90" s="30" t="str">
        <f t="shared" si="84"/>
        <v xml:space="preserve">"ChartFile" : "", </v>
      </c>
      <c r="AR90" s="30" t="str">
        <f t="shared" si="85"/>
        <v xml:space="preserve">"DataFile" : "", </v>
      </c>
      <c r="AS90" s="30" t="str">
        <f t="shared" si="86"/>
        <v xml:space="preserve">"Directory" : "Goal 6", </v>
      </c>
      <c r="AT90" s="30" t="str">
        <f t="shared" si="87"/>
        <v xml:space="preserve">"Subdirectory" : "6.2.1_WHO_UNICEF", </v>
      </c>
      <c r="AU90" s="30" t="s">
        <v>1857</v>
      </c>
      <c r="AV90" s="30" t="str">
        <f t="shared" si="88"/>
        <v xml:space="preserve">"Notes" : "" }, </v>
      </c>
    </row>
    <row r="91" spans="1:48" x14ac:dyDescent="0.45">
      <c r="A91" s="27" t="e">
        <f t="shared" si="71"/>
        <v>#N/A</v>
      </c>
      <c r="C91" s="23" t="b">
        <f t="shared" si="89"/>
        <v>0</v>
      </c>
      <c r="D91" s="31">
        <f>COUNTIF('Log table'!C:C,'for JSON'!F91)</f>
        <v>3</v>
      </c>
      <c r="F91" s="31" t="s">
        <v>514</v>
      </c>
      <c r="G91" s="31" t="str">
        <f>IF(VLOOKUP($F91, 'Indicator table'!$C:$H, 'for JSON'!G$1, FALSE)=0, "", VLOOKUP($F91, 'Indicator table'!$C:$H, 'for JSON'!G$1, FALSE))</f>
        <v>Goal 6</v>
      </c>
      <c r="H91" s="31" t="str">
        <f>IF(VLOOKUP($F91, 'Indicator table'!$C:$H, 'for JSON'!H$1, FALSE)=0, "", VLOOKUP($F91, 'Indicator table'!$C:$H, 'for JSON'!H$1, FALSE))</f>
        <v>Tier II</v>
      </c>
      <c r="I91" s="31" t="str">
        <f>IF(VLOOKUP($F91, 'Indicator table'!$C:$H, 'for JSON'!I$1, FALSE)=0, "", VLOOKUP($F91, 'Indicator table'!$C:$H, 'for JSON'!I$1, FALSE))</f>
        <v xml:space="preserve">WHO, 
UN-Habitat,
UNSD
</v>
      </c>
      <c r="J91" s="31" t="str">
        <f>IF(VLOOKUP($F91, 'Indicator table'!$C:$H, 'for JSON'!J$1, FALSE)=0, "", VLOOKUP($F91, 'Indicator table'!$C:$H, 'for JSON'!J$1, FALSE))</f>
        <v xml:space="preserve">UNEP,
OECD,
Eurostat
</v>
      </c>
      <c r="K91" s="31" t="str">
        <f t="shared" si="90"/>
        <v>6.3.1_WHO</v>
      </c>
      <c r="L91" s="31" t="str">
        <f t="shared" si="49"/>
        <v>johnstonr@who.int</v>
      </c>
      <c r="M91" s="31" t="str">
        <f t="shared" si="49"/>
        <v>johnstonr@who.int</v>
      </c>
      <c r="N91" s="31" t="str">
        <f t="shared" si="91"/>
        <v/>
      </c>
      <c r="O91" s="31" t="e">
        <f t="shared" si="49"/>
        <v>#N/A</v>
      </c>
      <c r="P91" s="31" t="e">
        <f t="shared" si="93"/>
        <v>#N/A</v>
      </c>
      <c r="Q91" s="31" t="e">
        <f t="shared" si="94"/>
        <v>#N/A</v>
      </c>
      <c r="R91" s="31" t="str">
        <f t="shared" si="92"/>
        <v/>
      </c>
      <c r="S91" s="31" t="str">
        <f t="shared" si="137"/>
        <v>2021-03-17</v>
      </c>
      <c r="T91" s="31" t="str">
        <f t="shared" si="137"/>
        <v>2021-04-13</v>
      </c>
      <c r="U91" s="31" t="str">
        <f t="shared" si="137"/>
        <v>2021-03-02</v>
      </c>
      <c r="V91" s="31" t="str">
        <f t="shared" si="137"/>
        <v/>
      </c>
      <c r="W91" s="31">
        <f t="shared" si="138"/>
        <v>0</v>
      </c>
      <c r="X91" s="31">
        <f t="shared" si="138"/>
        <v>0</v>
      </c>
      <c r="Y91" s="31">
        <f t="shared" si="138"/>
        <v>0</v>
      </c>
      <c r="Z91" s="31" t="str">
        <f t="shared" si="138"/>
        <v/>
      </c>
      <c r="AD91" s="23"/>
      <c r="AE91" s="30" t="str">
        <f t="shared" si="72"/>
        <v xml:space="preserve">{ "IndicatorID" : "6.3.1", </v>
      </c>
      <c r="AF91" s="30" t="str">
        <f t="shared" si="73"/>
        <v xml:space="preserve">"Change" : "", </v>
      </c>
      <c r="AG91" s="30" t="str">
        <f t="shared" si="74"/>
        <v xml:space="preserve">"Tier" : "Tier II", </v>
      </c>
      <c r="AH91" s="30" t="str">
        <f t="shared" si="75"/>
        <v xml:space="preserve">"Custodian" : "WHO, 
UN-Habitat,
UNSD
", </v>
      </c>
      <c r="AI91" s="30" t="str">
        <f t="shared" si="76"/>
        <v xml:space="preserve">"Partners" : "UNEP,
OECD,
Eurostat
", </v>
      </c>
      <c r="AJ91" s="30" t="str">
        <f t="shared" si="77"/>
        <v xml:space="preserve">"SenderName" : "", </v>
      </c>
      <c r="AK91" s="30" t="e">
        <f t="shared" si="78"/>
        <v>#N/A</v>
      </c>
      <c r="AL91" s="30" t="str">
        <f t="shared" si="79"/>
        <v xml:space="preserve">"StorylineDate" : "2021-04-13", </v>
      </c>
      <c r="AM91" s="30" t="str">
        <f t="shared" si="80"/>
        <v xml:space="preserve">"ChartDate" : "", </v>
      </c>
      <c r="AN91" s="30" t="str">
        <f t="shared" si="81"/>
        <v xml:space="preserve">"DataDate" : "2021-03-17", </v>
      </c>
      <c r="AO91" s="30" t="str">
        <f t="shared" si="82"/>
        <v xml:space="preserve">"MetadataDate" : "", </v>
      </c>
      <c r="AP91" s="30" t="str">
        <f t="shared" si="83"/>
        <v xml:space="preserve">"StorylineFile" : "0", </v>
      </c>
      <c r="AQ91" s="30" t="str">
        <f t="shared" si="84"/>
        <v xml:space="preserve">"ChartFile" : "", </v>
      </c>
      <c r="AR91" s="30" t="str">
        <f t="shared" si="85"/>
        <v xml:space="preserve">"DataFile" : "0", </v>
      </c>
      <c r="AS91" s="30" t="str">
        <f t="shared" si="86"/>
        <v xml:space="preserve">"Directory" : "Goal 6", </v>
      </c>
      <c r="AT91" s="30" t="str">
        <f t="shared" si="87"/>
        <v xml:space="preserve">"Subdirectory" : "6.3.1_WHO", </v>
      </c>
      <c r="AU91" s="30" t="s">
        <v>1857</v>
      </c>
      <c r="AV91" s="30" t="str">
        <f t="shared" si="88"/>
        <v xml:space="preserve">"Notes" : "" }, </v>
      </c>
    </row>
    <row r="92" spans="1:48" x14ac:dyDescent="0.45">
      <c r="A92" s="27" t="e">
        <f t="shared" si="71"/>
        <v>#N/A</v>
      </c>
      <c r="C92" s="23" t="b">
        <f t="shared" si="89"/>
        <v>0</v>
      </c>
      <c r="D92" s="31">
        <f>COUNTIF('Log table'!C:C,'for JSON'!F92)</f>
        <v>3</v>
      </c>
      <c r="F92" s="31" t="s">
        <v>521</v>
      </c>
      <c r="G92" s="31" t="str">
        <f>IF(VLOOKUP($F92, 'Indicator table'!$C:$H, 'for JSON'!G$1, FALSE)=0, "", VLOOKUP($F92, 'Indicator table'!$C:$H, 'for JSON'!G$1, FALSE))</f>
        <v>Goal 6</v>
      </c>
      <c r="H92" s="31" t="str">
        <f>IF(VLOOKUP($F92, 'Indicator table'!$C:$H, 'for JSON'!H$1, FALSE)=0, "", VLOOKUP($F92, 'Indicator table'!$C:$H, 'for JSON'!H$1, FALSE))</f>
        <v>Tier II</v>
      </c>
      <c r="I92" s="31" t="str">
        <f>IF(VLOOKUP($F92, 'Indicator table'!$C:$H, 'for JSON'!I$1, FALSE)=0, "", VLOOKUP($F92, 'Indicator table'!$C:$H, 'for JSON'!I$1, FALSE))</f>
        <v xml:space="preserve">UNEP
</v>
      </c>
      <c r="J92" s="31" t="str">
        <f>IF(VLOOKUP($F92, 'Indicator table'!$C:$H, 'for JSON'!J$1, FALSE)=0, "", VLOOKUP($F92, 'Indicator table'!$C:$H, 'for JSON'!J$1, FALSE))</f>
        <v xml:space="preserve">UN-Water
</v>
      </c>
      <c r="K92" s="31" t="str">
        <f t="shared" si="90"/>
        <v>6.3.2_UNEP</v>
      </c>
      <c r="L92" s="31" t="str">
        <f t="shared" si="49"/>
        <v>dany.ghafari@un.org</v>
      </c>
      <c r="M92" s="31" t="str">
        <f t="shared" si="49"/>
        <v>dany.ghafari@un.org</v>
      </c>
      <c r="N92" s="31" t="str">
        <f t="shared" si="91"/>
        <v/>
      </c>
      <c r="O92" s="31" t="e">
        <f t="shared" si="49"/>
        <v>#N/A</v>
      </c>
      <c r="P92" s="31" t="e">
        <f t="shared" si="93"/>
        <v>#N/A</v>
      </c>
      <c r="Q92" s="31" t="e">
        <f t="shared" si="94"/>
        <v>#N/A</v>
      </c>
      <c r="R92" s="31" t="str">
        <f t="shared" si="92"/>
        <v/>
      </c>
      <c r="S92" s="31" t="str">
        <f t="shared" si="137"/>
        <v/>
      </c>
      <c r="T92" s="31" t="str">
        <f t="shared" si="137"/>
        <v>2021-03-01</v>
      </c>
      <c r="U92" s="31" t="str">
        <f t="shared" si="137"/>
        <v>2021-03-01</v>
      </c>
      <c r="V92" s="31" t="str">
        <f t="shared" si="137"/>
        <v/>
      </c>
      <c r="W92" s="31">
        <f t="shared" si="138"/>
        <v>0</v>
      </c>
      <c r="X92" s="31">
        <f t="shared" si="138"/>
        <v>44301</v>
      </c>
      <c r="Y92" s="31">
        <f t="shared" si="138"/>
        <v>44301</v>
      </c>
      <c r="Z92" s="31" t="str">
        <f t="shared" si="138"/>
        <v/>
      </c>
      <c r="AD92" s="23"/>
      <c r="AE92" s="30" t="str">
        <f t="shared" si="72"/>
        <v xml:space="preserve">{ "IndicatorID" : "6.3.2", </v>
      </c>
      <c r="AF92" s="30" t="str">
        <f t="shared" si="73"/>
        <v xml:space="preserve">"Change" : "", </v>
      </c>
      <c r="AG92" s="30" t="str">
        <f t="shared" si="74"/>
        <v xml:space="preserve">"Tier" : "Tier II", </v>
      </c>
      <c r="AH92" s="30" t="str">
        <f t="shared" si="75"/>
        <v xml:space="preserve">"Custodian" : "UNEP
", </v>
      </c>
      <c r="AI92" s="30" t="str">
        <f t="shared" si="76"/>
        <v xml:space="preserve">"Partners" : "UN-Water
", </v>
      </c>
      <c r="AJ92" s="30" t="str">
        <f t="shared" si="77"/>
        <v xml:space="preserve">"SenderName" : "", </v>
      </c>
      <c r="AK92" s="30" t="e">
        <f t="shared" si="78"/>
        <v>#N/A</v>
      </c>
      <c r="AL92" s="30" t="str">
        <f t="shared" si="79"/>
        <v xml:space="preserve">"StorylineDate" : "2021-03-01", </v>
      </c>
      <c r="AM92" s="30" t="str">
        <f t="shared" si="80"/>
        <v xml:space="preserve">"ChartDate" : "", </v>
      </c>
      <c r="AN92" s="30" t="str">
        <f t="shared" si="81"/>
        <v xml:space="preserve">"DataDate" : "", </v>
      </c>
      <c r="AO92" s="30" t="str">
        <f t="shared" si="82"/>
        <v xml:space="preserve">"MetadataDate" : "", </v>
      </c>
      <c r="AP92" s="30" t="str">
        <f t="shared" si="83"/>
        <v xml:space="preserve">"StorylineFile" : "44301", </v>
      </c>
      <c r="AQ92" s="30" t="str">
        <f t="shared" si="84"/>
        <v xml:space="preserve">"ChartFile" : "", </v>
      </c>
      <c r="AR92" s="30" t="str">
        <f t="shared" si="85"/>
        <v xml:space="preserve">"DataFile" : "0", </v>
      </c>
      <c r="AS92" s="30" t="str">
        <f t="shared" si="86"/>
        <v xml:space="preserve">"Directory" : "Goal 6", </v>
      </c>
      <c r="AT92" s="30" t="str">
        <f t="shared" si="87"/>
        <v xml:space="preserve">"Subdirectory" : "6.3.2_UNEP", </v>
      </c>
      <c r="AU92" s="30" t="s">
        <v>1857</v>
      </c>
      <c r="AV92" s="30" t="str">
        <f t="shared" si="88"/>
        <v xml:space="preserve">"Notes" : "" }, </v>
      </c>
    </row>
    <row r="93" spans="1:48" x14ac:dyDescent="0.45">
      <c r="A93" s="27" t="e">
        <f t="shared" si="71"/>
        <v>#N/A</v>
      </c>
      <c r="C93" s="23" t="b">
        <f t="shared" si="89"/>
        <v>0</v>
      </c>
      <c r="D93" s="31">
        <f>COUNTIF('Log table'!C:C,'for JSON'!F93)</f>
        <v>3</v>
      </c>
      <c r="F93" s="31" t="s">
        <v>524</v>
      </c>
      <c r="G93" s="31" t="str">
        <f>IF(VLOOKUP($F93, 'Indicator table'!$C:$H, 'for JSON'!G$1, FALSE)=0, "", VLOOKUP($F93, 'Indicator table'!$C:$H, 'for JSON'!G$1, FALSE))</f>
        <v>Goal 6</v>
      </c>
      <c r="H93" s="31" t="str">
        <f>IF(VLOOKUP($F93, 'Indicator table'!$C:$H, 'for JSON'!H$1, FALSE)=0, "", VLOOKUP($F93, 'Indicator table'!$C:$H, 'for JSON'!H$1, FALSE))</f>
        <v>Tier I</v>
      </c>
      <c r="I93" s="31" t="str">
        <f>IF(VLOOKUP($F93, 'Indicator table'!$C:$H, 'for JSON'!I$1, FALSE)=0, "", VLOOKUP($F93, 'Indicator table'!$C:$H, 'for JSON'!I$1, FALSE))</f>
        <v xml:space="preserve">FAO
</v>
      </c>
      <c r="J93" s="31" t="str">
        <f>IF(VLOOKUP($F93, 'Indicator table'!$C:$H, 'for JSON'!J$1, FALSE)=0, "", VLOOKUP($F93, 'Indicator table'!$C:$H, 'for JSON'!J$1, FALSE))</f>
        <v xml:space="preserve">UNEP, 
IUCN,
UNSD,
OECD,
Eurostat
</v>
      </c>
      <c r="K93" s="31" t="str">
        <f t="shared" si="90"/>
        <v>6.4.1_FAO</v>
      </c>
      <c r="L93" s="31" t="str">
        <f t="shared" si="49"/>
        <v>DorianKalamvrezos.Navarro@fao.org</v>
      </c>
      <c r="M93" s="31" t="str">
        <f t="shared" si="49"/>
        <v>DorianKalamvrezos.Navarro@fao.org</v>
      </c>
      <c r="N93" s="31" t="str">
        <f t="shared" si="91"/>
        <v/>
      </c>
      <c r="O93" s="31" t="e">
        <f t="shared" si="49"/>
        <v>#N/A</v>
      </c>
      <c r="P93" s="31" t="e">
        <f t="shared" si="93"/>
        <v>#N/A</v>
      </c>
      <c r="Q93" s="31" t="e">
        <f t="shared" si="94"/>
        <v>#N/A</v>
      </c>
      <c r="R93" s="31" t="str">
        <f t="shared" si="92"/>
        <v/>
      </c>
      <c r="S93" s="31" t="str">
        <f t="shared" si="137"/>
        <v>2021-03-11</v>
      </c>
      <c r="T93" s="31" t="str">
        <f t="shared" si="137"/>
        <v>2021-03-03</v>
      </c>
      <c r="U93" s="31" t="str">
        <f t="shared" si="137"/>
        <v>2021-03-03</v>
      </c>
      <c r="V93" s="31" t="str">
        <f t="shared" si="137"/>
        <v/>
      </c>
      <c r="W93" s="31">
        <f t="shared" si="138"/>
        <v>0</v>
      </c>
      <c r="X93" s="31">
        <f t="shared" si="138"/>
        <v>44301</v>
      </c>
      <c r="Y93" s="31">
        <f t="shared" si="138"/>
        <v>44305</v>
      </c>
      <c r="Z93" s="31" t="str">
        <f t="shared" si="138"/>
        <v/>
      </c>
      <c r="AD93" s="23"/>
      <c r="AE93" s="30" t="str">
        <f t="shared" si="72"/>
        <v xml:space="preserve">{ "IndicatorID" : "6.4.1", </v>
      </c>
      <c r="AF93" s="30" t="str">
        <f t="shared" si="73"/>
        <v xml:space="preserve">"Change" : "", </v>
      </c>
      <c r="AG93" s="30" t="str">
        <f t="shared" si="74"/>
        <v xml:space="preserve">"Tier" : "Tier I", </v>
      </c>
      <c r="AH93" s="30" t="str">
        <f t="shared" si="75"/>
        <v xml:space="preserve">"Custodian" : "FAO
", </v>
      </c>
      <c r="AI93" s="30" t="str">
        <f t="shared" si="76"/>
        <v xml:space="preserve">"Partners" : "UNEP, 
IUCN,
UNSD,
OECD,
Eurostat
", </v>
      </c>
      <c r="AJ93" s="30" t="str">
        <f t="shared" si="77"/>
        <v xml:space="preserve">"SenderName" : "", </v>
      </c>
      <c r="AK93" s="30" t="e">
        <f t="shared" si="78"/>
        <v>#N/A</v>
      </c>
      <c r="AL93" s="30" t="str">
        <f t="shared" si="79"/>
        <v xml:space="preserve">"StorylineDate" : "2021-03-03", </v>
      </c>
      <c r="AM93" s="30" t="str">
        <f t="shared" si="80"/>
        <v xml:space="preserve">"ChartDate" : "", </v>
      </c>
      <c r="AN93" s="30" t="str">
        <f t="shared" si="81"/>
        <v xml:space="preserve">"DataDate" : "2021-03-11", </v>
      </c>
      <c r="AO93" s="30" t="str">
        <f t="shared" si="82"/>
        <v xml:space="preserve">"MetadataDate" : "", </v>
      </c>
      <c r="AP93" s="30" t="str">
        <f t="shared" si="83"/>
        <v xml:space="preserve">"StorylineFile" : "44301", </v>
      </c>
      <c r="AQ93" s="30" t="str">
        <f t="shared" si="84"/>
        <v xml:space="preserve">"ChartFile" : "", </v>
      </c>
      <c r="AR93" s="30" t="str">
        <f t="shared" si="85"/>
        <v xml:space="preserve">"DataFile" : "0", </v>
      </c>
      <c r="AS93" s="30" t="str">
        <f t="shared" si="86"/>
        <v xml:space="preserve">"Directory" : "Goal 6", </v>
      </c>
      <c r="AT93" s="30" t="str">
        <f t="shared" si="87"/>
        <v xml:space="preserve">"Subdirectory" : "6.4.1_FAO", </v>
      </c>
      <c r="AU93" s="30" t="s">
        <v>1857</v>
      </c>
      <c r="AV93" s="30" t="str">
        <f t="shared" si="88"/>
        <v xml:space="preserve">"Notes" : "" }, </v>
      </c>
    </row>
    <row r="94" spans="1:48" x14ac:dyDescent="0.45">
      <c r="A94" s="27" t="e">
        <f t="shared" si="71"/>
        <v>#N/A</v>
      </c>
      <c r="C94" s="23" t="b">
        <f t="shared" si="89"/>
        <v>0</v>
      </c>
      <c r="D94" s="31">
        <f>COUNTIF('Log table'!C:C,'for JSON'!F94)</f>
        <v>3</v>
      </c>
      <c r="F94" s="31" t="s">
        <v>528</v>
      </c>
      <c r="G94" s="31" t="str">
        <f>IF(VLOOKUP($F94, 'Indicator table'!$C:$H, 'for JSON'!G$1, FALSE)=0, "", VLOOKUP($F94, 'Indicator table'!$C:$H, 'for JSON'!G$1, FALSE))</f>
        <v>Goal 6</v>
      </c>
      <c r="H94" s="31" t="str">
        <f>IF(VLOOKUP($F94, 'Indicator table'!$C:$H, 'for JSON'!H$1, FALSE)=0, "", VLOOKUP($F94, 'Indicator table'!$C:$H, 'for JSON'!H$1, FALSE))</f>
        <v>Tier I</v>
      </c>
      <c r="I94" s="31" t="str">
        <f>IF(VLOOKUP($F94, 'Indicator table'!$C:$H, 'for JSON'!I$1, FALSE)=0, "", VLOOKUP($F94, 'Indicator table'!$C:$H, 'for JSON'!I$1, FALSE))</f>
        <v xml:space="preserve">FAO
</v>
      </c>
      <c r="J94" s="31" t="str">
        <f>IF(VLOOKUP($F94, 'Indicator table'!$C:$H, 'for JSON'!J$1, FALSE)=0, "", VLOOKUP($F94, 'Indicator table'!$C:$H, 'for JSON'!J$1, FALSE))</f>
        <v xml:space="preserve">UNEP, 
IUCN,
UNSD,
OECD,
Eurostat
</v>
      </c>
      <c r="K94" s="31" t="str">
        <f t="shared" si="90"/>
        <v>6.4.2_FAO</v>
      </c>
      <c r="L94" s="31" t="str">
        <f t="shared" si="49"/>
        <v>DorianKalamvrezos.Navarro@fao.org</v>
      </c>
      <c r="M94" s="31" t="str">
        <f t="shared" si="49"/>
        <v>DorianKalamvrezos.Navarro@fao.org</v>
      </c>
      <c r="N94" s="31" t="str">
        <f t="shared" si="91"/>
        <v/>
      </c>
      <c r="O94" s="31" t="e">
        <f t="shared" si="49"/>
        <v>#N/A</v>
      </c>
      <c r="P94" s="31" t="e">
        <f t="shared" si="93"/>
        <v>#N/A</v>
      </c>
      <c r="Q94" s="31" t="e">
        <f t="shared" si="94"/>
        <v>#N/A</v>
      </c>
      <c r="R94" s="31" t="str">
        <f t="shared" si="92"/>
        <v/>
      </c>
      <c r="S94" s="31" t="str">
        <f t="shared" si="137"/>
        <v>2021-03-11</v>
      </c>
      <c r="T94" s="31" t="str">
        <f t="shared" si="137"/>
        <v>2021-03-03</v>
      </c>
      <c r="U94" s="31" t="str">
        <f t="shared" si="137"/>
        <v>2021-03-03</v>
      </c>
      <c r="V94" s="31" t="str">
        <f t="shared" si="137"/>
        <v/>
      </c>
      <c r="W94" s="31">
        <f t="shared" si="138"/>
        <v>0</v>
      </c>
      <c r="X94" s="31">
        <f t="shared" si="138"/>
        <v>44301</v>
      </c>
      <c r="Y94" s="31">
        <f t="shared" si="138"/>
        <v>44305</v>
      </c>
      <c r="Z94" s="31" t="str">
        <f t="shared" si="138"/>
        <v/>
      </c>
      <c r="AD94" s="23"/>
      <c r="AE94" s="30" t="str">
        <f t="shared" si="72"/>
        <v xml:space="preserve">{ "IndicatorID" : "6.4.2", </v>
      </c>
      <c r="AF94" s="30" t="str">
        <f t="shared" si="73"/>
        <v xml:space="preserve">"Change" : "", </v>
      </c>
      <c r="AG94" s="30" t="str">
        <f t="shared" si="74"/>
        <v xml:space="preserve">"Tier" : "Tier I", </v>
      </c>
      <c r="AH94" s="30" t="str">
        <f t="shared" si="75"/>
        <v xml:space="preserve">"Custodian" : "FAO
", </v>
      </c>
      <c r="AI94" s="30" t="str">
        <f t="shared" si="76"/>
        <v xml:space="preserve">"Partners" : "UNEP, 
IUCN,
UNSD,
OECD,
Eurostat
", </v>
      </c>
      <c r="AJ94" s="30" t="str">
        <f t="shared" si="77"/>
        <v xml:space="preserve">"SenderName" : "", </v>
      </c>
      <c r="AK94" s="30" t="e">
        <f t="shared" si="78"/>
        <v>#N/A</v>
      </c>
      <c r="AL94" s="30" t="str">
        <f t="shared" si="79"/>
        <v xml:space="preserve">"StorylineDate" : "2021-03-03", </v>
      </c>
      <c r="AM94" s="30" t="str">
        <f t="shared" si="80"/>
        <v xml:space="preserve">"ChartDate" : "", </v>
      </c>
      <c r="AN94" s="30" t="str">
        <f t="shared" si="81"/>
        <v xml:space="preserve">"DataDate" : "2021-03-11", </v>
      </c>
      <c r="AO94" s="30" t="str">
        <f t="shared" si="82"/>
        <v xml:space="preserve">"MetadataDate" : "", </v>
      </c>
      <c r="AP94" s="30" t="str">
        <f t="shared" si="83"/>
        <v xml:space="preserve">"StorylineFile" : "44301", </v>
      </c>
      <c r="AQ94" s="30" t="str">
        <f t="shared" si="84"/>
        <v xml:space="preserve">"ChartFile" : "", </v>
      </c>
      <c r="AR94" s="30" t="str">
        <f t="shared" si="85"/>
        <v xml:space="preserve">"DataFile" : "0", </v>
      </c>
      <c r="AS94" s="30" t="str">
        <f t="shared" si="86"/>
        <v xml:space="preserve">"Directory" : "Goal 6", </v>
      </c>
      <c r="AT94" s="30" t="str">
        <f t="shared" si="87"/>
        <v xml:space="preserve">"Subdirectory" : "6.4.2_FAO", </v>
      </c>
      <c r="AU94" s="30" t="s">
        <v>1857</v>
      </c>
      <c r="AV94" s="30" t="str">
        <f t="shared" si="88"/>
        <v xml:space="preserve">"Notes" : "" }, </v>
      </c>
    </row>
    <row r="95" spans="1:48" x14ac:dyDescent="0.45">
      <c r="A95" s="27" t="e">
        <f t="shared" si="71"/>
        <v>#N/A</v>
      </c>
      <c r="C95" s="23" t="b">
        <f t="shared" si="89"/>
        <v>0</v>
      </c>
      <c r="D95" s="31">
        <f>COUNTIF('Log table'!C:C,'for JSON'!F95)</f>
        <v>3</v>
      </c>
      <c r="F95" s="31" t="s">
        <v>530</v>
      </c>
      <c r="G95" s="31" t="str">
        <f>IF(VLOOKUP($F95, 'Indicator table'!$C:$H, 'for JSON'!G$1, FALSE)=0, "", VLOOKUP($F95, 'Indicator table'!$C:$H, 'for JSON'!G$1, FALSE))</f>
        <v>Goal 6</v>
      </c>
      <c r="H95" s="31" t="str">
        <f>IF(VLOOKUP($F95, 'Indicator table'!$C:$H, 'for JSON'!H$1, FALSE)=0, "", VLOOKUP($F95, 'Indicator table'!$C:$H, 'for JSON'!H$1, FALSE))</f>
        <v>Tier I</v>
      </c>
      <c r="I95" s="31" t="str">
        <f>IF(VLOOKUP($F95, 'Indicator table'!$C:$H, 'for JSON'!I$1, FALSE)=0, "", VLOOKUP($F95, 'Indicator table'!$C:$H, 'for JSON'!I$1, FALSE))</f>
        <v xml:space="preserve">UNEP
</v>
      </c>
      <c r="J95" s="31" t="str">
        <f>IF(VLOOKUP($F95, 'Indicator table'!$C:$H, 'for JSON'!J$1, FALSE)=0, "", VLOOKUP($F95, 'Indicator table'!$C:$H, 'for JSON'!J$1, FALSE))</f>
        <v xml:space="preserve">UN-Water, 
IUCN,
Ramsar
</v>
      </c>
      <c r="K95" s="31" t="str">
        <f t="shared" si="90"/>
        <v>6.5.1_UNEP</v>
      </c>
      <c r="L95" s="31" t="str">
        <f t="shared" si="49"/>
        <v>dany.ghafari@un.org</v>
      </c>
      <c r="M95" s="31" t="str">
        <f t="shared" si="49"/>
        <v>dany.ghafari@un.org</v>
      </c>
      <c r="N95" s="31" t="str">
        <f t="shared" si="91"/>
        <v/>
      </c>
      <c r="O95" s="31" t="e">
        <f t="shared" si="49"/>
        <v>#N/A</v>
      </c>
      <c r="P95" s="31" t="e">
        <f t="shared" si="93"/>
        <v>#N/A</v>
      </c>
      <c r="Q95" s="31" t="e">
        <f t="shared" si="94"/>
        <v>#N/A</v>
      </c>
      <c r="R95" s="31" t="str">
        <f t="shared" si="92"/>
        <v/>
      </c>
      <c r="S95" s="31" t="str">
        <f t="shared" si="137"/>
        <v>2021-02-15</v>
      </c>
      <c r="T95" s="31" t="str">
        <f t="shared" si="137"/>
        <v>2021-03-01</v>
      </c>
      <c r="U95" s="31" t="str">
        <f t="shared" si="137"/>
        <v>2021-03-01</v>
      </c>
      <c r="V95" s="31" t="str">
        <f t="shared" si="137"/>
        <v/>
      </c>
      <c r="W95" s="31">
        <f t="shared" si="138"/>
        <v>0</v>
      </c>
      <c r="X95" s="31">
        <f t="shared" si="138"/>
        <v>0</v>
      </c>
      <c r="Y95" s="31">
        <f t="shared" si="138"/>
        <v>0</v>
      </c>
      <c r="Z95" s="31" t="str">
        <f t="shared" si="138"/>
        <v/>
      </c>
      <c r="AD95" s="23"/>
      <c r="AE95" s="30" t="str">
        <f t="shared" si="72"/>
        <v xml:space="preserve">{ "IndicatorID" : "6.5.1", </v>
      </c>
      <c r="AF95" s="30" t="str">
        <f t="shared" si="73"/>
        <v xml:space="preserve">"Change" : "", </v>
      </c>
      <c r="AG95" s="30" t="str">
        <f t="shared" si="74"/>
        <v xml:space="preserve">"Tier" : "Tier I", </v>
      </c>
      <c r="AH95" s="30" t="str">
        <f t="shared" si="75"/>
        <v xml:space="preserve">"Custodian" : "UNEP
", </v>
      </c>
      <c r="AI95" s="30" t="str">
        <f t="shared" si="76"/>
        <v xml:space="preserve">"Partners" : "UN-Water, 
IUCN,
Ramsar
", </v>
      </c>
      <c r="AJ95" s="30" t="str">
        <f t="shared" si="77"/>
        <v xml:space="preserve">"SenderName" : "", </v>
      </c>
      <c r="AK95" s="30" t="e">
        <f t="shared" si="78"/>
        <v>#N/A</v>
      </c>
      <c r="AL95" s="30" t="str">
        <f t="shared" si="79"/>
        <v xml:space="preserve">"StorylineDate" : "2021-03-01", </v>
      </c>
      <c r="AM95" s="30" t="str">
        <f t="shared" si="80"/>
        <v xml:space="preserve">"ChartDate" : "", </v>
      </c>
      <c r="AN95" s="30" t="str">
        <f t="shared" si="81"/>
        <v xml:space="preserve">"DataDate" : "2021-02-15", </v>
      </c>
      <c r="AO95" s="30" t="str">
        <f t="shared" si="82"/>
        <v xml:space="preserve">"MetadataDate" : "", </v>
      </c>
      <c r="AP95" s="30" t="str">
        <f t="shared" si="83"/>
        <v xml:space="preserve">"StorylineFile" : "0", </v>
      </c>
      <c r="AQ95" s="30" t="str">
        <f t="shared" si="84"/>
        <v xml:space="preserve">"ChartFile" : "", </v>
      </c>
      <c r="AR95" s="30" t="str">
        <f t="shared" si="85"/>
        <v xml:space="preserve">"DataFile" : "0", </v>
      </c>
      <c r="AS95" s="30" t="str">
        <f t="shared" si="86"/>
        <v xml:space="preserve">"Directory" : "Goal 6", </v>
      </c>
      <c r="AT95" s="30" t="str">
        <f t="shared" si="87"/>
        <v xml:space="preserve">"Subdirectory" : "6.5.1_UNEP", </v>
      </c>
      <c r="AU95" s="30" t="s">
        <v>1857</v>
      </c>
      <c r="AV95" s="30" t="str">
        <f t="shared" si="88"/>
        <v xml:space="preserve">"Notes" : "" }, </v>
      </c>
    </row>
    <row r="96" spans="1:48" x14ac:dyDescent="0.45">
      <c r="A96" s="27" t="e">
        <f t="shared" si="71"/>
        <v>#N/A</v>
      </c>
      <c r="C96" s="23" t="b">
        <f t="shared" si="89"/>
        <v>0</v>
      </c>
      <c r="D96" s="31">
        <f>COUNTIF('Log table'!C:C,'for JSON'!F96)</f>
        <v>3</v>
      </c>
      <c r="F96" s="31" t="s">
        <v>533</v>
      </c>
      <c r="G96" s="31" t="str">
        <f>IF(VLOOKUP($F96, 'Indicator table'!$C:$H, 'for JSON'!G$1, FALSE)=0, "", VLOOKUP($F96, 'Indicator table'!$C:$H, 'for JSON'!G$1, FALSE))</f>
        <v>Goal 6</v>
      </c>
      <c r="H96" s="31" t="str">
        <f>IF(VLOOKUP($F96, 'Indicator table'!$C:$H, 'for JSON'!H$1, FALSE)=0, "", VLOOKUP($F96, 'Indicator table'!$C:$H, 'for JSON'!H$1, FALSE))</f>
        <v>Tier I</v>
      </c>
      <c r="I96" s="31" t="str">
        <f>IF(VLOOKUP($F96, 'Indicator table'!$C:$H, 'for JSON'!I$1, FALSE)=0, "", VLOOKUP($F96, 'Indicator table'!$C:$H, 'for JSON'!I$1, FALSE))</f>
        <v xml:space="preserve">UNESCO-IHP, 
UNECE
</v>
      </c>
      <c r="J96" s="31" t="str">
        <f>IF(VLOOKUP($F96, 'Indicator table'!$C:$H, 'for JSON'!J$1, FALSE)=0, "", VLOOKUP($F96, 'Indicator table'!$C:$H, 'for JSON'!J$1, FALSE))</f>
        <v/>
      </c>
      <c r="K96" s="31" t="str">
        <f t="shared" si="90"/>
        <v>6.5.2_UNECE</v>
      </c>
      <c r="L96" s="31" t="str">
        <f t="shared" si="49"/>
        <v>sarah.tiefenauer-linardon@un.org</v>
      </c>
      <c r="M96" s="31" t="str">
        <f t="shared" si="49"/>
        <v>sarah.tiefenauer-linardon@un.org</v>
      </c>
      <c r="N96" s="31" t="str">
        <f t="shared" si="91"/>
        <v/>
      </c>
      <c r="O96" s="31" t="e">
        <f t="shared" si="49"/>
        <v>#N/A</v>
      </c>
      <c r="P96" s="31" t="e">
        <f t="shared" si="93"/>
        <v>#N/A</v>
      </c>
      <c r="Q96" s="31" t="e">
        <f t="shared" si="94"/>
        <v>#N/A</v>
      </c>
      <c r="R96" s="31" t="str">
        <f t="shared" si="92"/>
        <v/>
      </c>
      <c r="S96" s="31" t="str">
        <f t="shared" si="137"/>
        <v>2021-03-01</v>
      </c>
      <c r="T96" s="31" t="str">
        <f t="shared" si="137"/>
        <v>2021-03-02</v>
      </c>
      <c r="U96" s="31" t="str">
        <f t="shared" si="137"/>
        <v>2021-03-02</v>
      </c>
      <c r="V96" s="31" t="str">
        <f t="shared" si="137"/>
        <v/>
      </c>
      <c r="W96" s="31">
        <f t="shared" si="138"/>
        <v>0</v>
      </c>
      <c r="X96" s="31">
        <f t="shared" si="138"/>
        <v>44302</v>
      </c>
      <c r="Y96" s="31">
        <f t="shared" si="138"/>
        <v>0</v>
      </c>
      <c r="Z96" s="31" t="str">
        <f t="shared" si="138"/>
        <v/>
      </c>
      <c r="AD96" s="23"/>
      <c r="AE96" s="30" t="str">
        <f t="shared" si="72"/>
        <v xml:space="preserve">{ "IndicatorID" : "6.5.2", </v>
      </c>
      <c r="AF96" s="30" t="str">
        <f t="shared" si="73"/>
        <v xml:space="preserve">"Change" : "", </v>
      </c>
      <c r="AG96" s="30" t="str">
        <f t="shared" si="74"/>
        <v xml:space="preserve">"Tier" : "Tier I", </v>
      </c>
      <c r="AH96" s="30" t="str">
        <f t="shared" si="75"/>
        <v xml:space="preserve">"Custodian" : "UNESCO-IHP, 
UNECE
", </v>
      </c>
      <c r="AI96" s="30" t="str">
        <f t="shared" si="76"/>
        <v xml:space="preserve">"Partners" : "", </v>
      </c>
      <c r="AJ96" s="30" t="str">
        <f t="shared" si="77"/>
        <v xml:space="preserve">"SenderName" : "", </v>
      </c>
      <c r="AK96" s="30" t="e">
        <f t="shared" si="78"/>
        <v>#N/A</v>
      </c>
      <c r="AL96" s="30" t="str">
        <f t="shared" si="79"/>
        <v xml:space="preserve">"StorylineDate" : "2021-03-02", </v>
      </c>
      <c r="AM96" s="30" t="str">
        <f t="shared" si="80"/>
        <v xml:space="preserve">"ChartDate" : "", </v>
      </c>
      <c r="AN96" s="30" t="str">
        <f t="shared" si="81"/>
        <v xml:space="preserve">"DataDate" : "2021-03-01", </v>
      </c>
      <c r="AO96" s="30" t="str">
        <f t="shared" si="82"/>
        <v xml:space="preserve">"MetadataDate" : "", </v>
      </c>
      <c r="AP96" s="30" t="str">
        <f t="shared" si="83"/>
        <v xml:space="preserve">"StorylineFile" : "44302", </v>
      </c>
      <c r="AQ96" s="30" t="str">
        <f t="shared" si="84"/>
        <v xml:space="preserve">"ChartFile" : "", </v>
      </c>
      <c r="AR96" s="30" t="str">
        <f t="shared" si="85"/>
        <v xml:space="preserve">"DataFile" : "0", </v>
      </c>
      <c r="AS96" s="30" t="str">
        <f t="shared" si="86"/>
        <v xml:space="preserve">"Directory" : "Goal 6", </v>
      </c>
      <c r="AT96" s="30" t="str">
        <f t="shared" si="87"/>
        <v xml:space="preserve">"Subdirectory" : "6.5.2_UNECE", </v>
      </c>
      <c r="AU96" s="30" t="s">
        <v>1857</v>
      </c>
      <c r="AV96" s="30" t="str">
        <f t="shared" si="88"/>
        <v xml:space="preserve">"Notes" : "" }, </v>
      </c>
    </row>
    <row r="97" spans="1:48" x14ac:dyDescent="0.45">
      <c r="A97" s="27" t="e">
        <f t="shared" si="71"/>
        <v>#N/A</v>
      </c>
      <c r="C97" s="23" t="b">
        <f t="shared" si="89"/>
        <v>0</v>
      </c>
      <c r="D97" s="31">
        <f>COUNTIF('Log table'!C:C,'for JSON'!F97)</f>
        <v>3</v>
      </c>
      <c r="F97" s="31" t="s">
        <v>536</v>
      </c>
      <c r="G97" s="31" t="str">
        <f>IF(VLOOKUP($F97, 'Indicator table'!$C:$H, 'for JSON'!G$1, FALSE)=0, "", VLOOKUP($F97, 'Indicator table'!$C:$H, 'for JSON'!G$1, FALSE))</f>
        <v>Goal 6</v>
      </c>
      <c r="H97" s="31" t="str">
        <f>IF(VLOOKUP($F97, 'Indicator table'!$C:$H, 'for JSON'!H$1, FALSE)=0, "", VLOOKUP($F97, 'Indicator table'!$C:$H, 'for JSON'!H$1, FALSE))</f>
        <v>Tier I</v>
      </c>
      <c r="I97" s="31" t="str">
        <f>IF(VLOOKUP($F97, 'Indicator table'!$C:$H, 'for JSON'!I$1, FALSE)=0, "", VLOOKUP($F97, 'Indicator table'!$C:$H, 'for JSON'!I$1, FALSE))</f>
        <v xml:space="preserve">UNEP,
Ramsar
</v>
      </c>
      <c r="J97" s="31" t="str">
        <f>IF(VLOOKUP($F97, 'Indicator table'!$C:$H, 'for JSON'!J$1, FALSE)=0, "", VLOOKUP($F97, 'Indicator table'!$C:$H, 'for JSON'!J$1, FALSE))</f>
        <v xml:space="preserve">UN-Water,
IUCN
</v>
      </c>
      <c r="K97" s="31" t="str">
        <f t="shared" si="90"/>
        <v>6.6.1_UNEP</v>
      </c>
      <c r="L97" s="31" t="str">
        <f t="shared" si="49"/>
        <v>dany.ghafari@un.org</v>
      </c>
      <c r="M97" s="31" t="str">
        <f t="shared" si="49"/>
        <v>dany.ghafari@un.org</v>
      </c>
      <c r="N97" s="31" t="str">
        <f t="shared" si="91"/>
        <v/>
      </c>
      <c r="O97" s="31" t="e">
        <f t="shared" si="49"/>
        <v>#N/A</v>
      </c>
      <c r="P97" s="31" t="e">
        <f t="shared" si="93"/>
        <v>#N/A</v>
      </c>
      <c r="Q97" s="31" t="e">
        <f t="shared" si="94"/>
        <v>#N/A</v>
      </c>
      <c r="R97" s="31" t="str">
        <f t="shared" si="92"/>
        <v/>
      </c>
      <c r="S97" s="31" t="str">
        <f t="shared" si="137"/>
        <v>2021-02-16</v>
      </c>
      <c r="T97" s="31" t="str">
        <f t="shared" si="137"/>
        <v>2021-03-01</v>
      </c>
      <c r="U97" s="31" t="str">
        <f t="shared" si="137"/>
        <v>2021-03-01</v>
      </c>
      <c r="V97" s="31" t="str">
        <f t="shared" si="137"/>
        <v/>
      </c>
      <c r="W97" s="31">
        <f t="shared" si="138"/>
        <v>0</v>
      </c>
      <c r="X97" s="31">
        <f t="shared" si="138"/>
        <v>44305</v>
      </c>
      <c r="Y97" s="31">
        <f t="shared" si="138"/>
        <v>44305</v>
      </c>
      <c r="Z97" s="31" t="str">
        <f t="shared" si="138"/>
        <v/>
      </c>
      <c r="AD97" s="23"/>
      <c r="AE97" s="30" t="str">
        <f t="shared" si="72"/>
        <v xml:space="preserve">{ "IndicatorID" : "6.6.1", </v>
      </c>
      <c r="AF97" s="30" t="str">
        <f t="shared" si="73"/>
        <v xml:space="preserve">"Change" : "", </v>
      </c>
      <c r="AG97" s="30" t="str">
        <f t="shared" si="74"/>
        <v xml:space="preserve">"Tier" : "Tier I", </v>
      </c>
      <c r="AH97" s="30" t="str">
        <f t="shared" si="75"/>
        <v xml:space="preserve">"Custodian" : "UNEP,
Ramsar
", </v>
      </c>
      <c r="AI97" s="30" t="str">
        <f t="shared" si="76"/>
        <v xml:space="preserve">"Partners" : "UN-Water,
IUCN
", </v>
      </c>
      <c r="AJ97" s="30" t="str">
        <f t="shared" si="77"/>
        <v xml:space="preserve">"SenderName" : "", </v>
      </c>
      <c r="AK97" s="30" t="e">
        <f t="shared" si="78"/>
        <v>#N/A</v>
      </c>
      <c r="AL97" s="30" t="str">
        <f t="shared" si="79"/>
        <v xml:space="preserve">"StorylineDate" : "2021-03-01", </v>
      </c>
      <c r="AM97" s="30" t="str">
        <f t="shared" si="80"/>
        <v xml:space="preserve">"ChartDate" : "", </v>
      </c>
      <c r="AN97" s="30" t="str">
        <f t="shared" si="81"/>
        <v xml:space="preserve">"DataDate" : "2021-02-16", </v>
      </c>
      <c r="AO97" s="30" t="str">
        <f t="shared" si="82"/>
        <v xml:space="preserve">"MetadataDate" : "", </v>
      </c>
      <c r="AP97" s="30" t="str">
        <f t="shared" si="83"/>
        <v xml:space="preserve">"StorylineFile" : "44305", </v>
      </c>
      <c r="AQ97" s="30" t="str">
        <f t="shared" si="84"/>
        <v xml:space="preserve">"ChartFile" : "", </v>
      </c>
      <c r="AR97" s="30" t="str">
        <f t="shared" si="85"/>
        <v xml:space="preserve">"DataFile" : "0", </v>
      </c>
      <c r="AS97" s="30" t="str">
        <f t="shared" si="86"/>
        <v xml:space="preserve">"Directory" : "Goal 6", </v>
      </c>
      <c r="AT97" s="30" t="str">
        <f t="shared" si="87"/>
        <v xml:space="preserve">"Subdirectory" : "6.6.1_UNEP", </v>
      </c>
      <c r="AU97" s="30" t="s">
        <v>1857</v>
      </c>
      <c r="AV97" s="30" t="str">
        <f t="shared" si="88"/>
        <v xml:space="preserve">"Notes" : "" }, </v>
      </c>
    </row>
    <row r="98" spans="1:48" x14ac:dyDescent="0.45">
      <c r="A98" s="27" t="e">
        <f t="shared" si="71"/>
        <v>#N/A</v>
      </c>
      <c r="C98" s="23" t="b">
        <f t="shared" si="89"/>
        <v>0</v>
      </c>
      <c r="D98" s="31">
        <f>COUNTIF('Log table'!C:C,'for JSON'!F98)</f>
        <v>3</v>
      </c>
      <c r="F98" s="31" t="s">
        <v>541</v>
      </c>
      <c r="G98" s="31" t="str">
        <f>IF(VLOOKUP($F98, 'Indicator table'!$C:$H, 'for JSON'!G$1, FALSE)=0, "", VLOOKUP($F98, 'Indicator table'!$C:$H, 'for JSON'!G$1, FALSE))</f>
        <v>Goal 6</v>
      </c>
      <c r="H98" s="31" t="str">
        <f>IF(VLOOKUP($F98, 'Indicator table'!$C:$H, 'for JSON'!H$1, FALSE)=0, "", VLOOKUP($F98, 'Indicator table'!$C:$H, 'for JSON'!H$1, FALSE))</f>
        <v>Tier I</v>
      </c>
      <c r="I98" s="31" t="str">
        <f>IF(VLOOKUP($F98, 'Indicator table'!$C:$H, 'for JSON'!I$1, FALSE)=0, "", VLOOKUP($F98, 'Indicator table'!$C:$H, 'for JSON'!I$1, FALSE))</f>
        <v xml:space="preserve">WHO,
OECD
</v>
      </c>
      <c r="J98" s="31" t="str">
        <f>IF(VLOOKUP($F98, 'Indicator table'!$C:$H, 'for JSON'!J$1, FALSE)=0, "", VLOOKUP($F98, 'Indicator table'!$C:$H, 'for JSON'!J$1, FALSE))</f>
        <v xml:space="preserve">UNEP,
UN-Water
</v>
      </c>
      <c r="K98" s="31" t="str">
        <f t="shared" si="90"/>
        <v>6.a.1_WHO</v>
      </c>
      <c r="L98" s="31" t="str">
        <f t="shared" si="49"/>
        <v>Yasmin.AHMAD@oecd.org</v>
      </c>
      <c r="M98" s="31" t="str">
        <f t="shared" si="49"/>
        <v>takanem@who.int</v>
      </c>
      <c r="N98" s="31" t="str">
        <f t="shared" si="91"/>
        <v/>
      </c>
      <c r="O98" s="31" t="e">
        <f t="shared" si="49"/>
        <v>#N/A</v>
      </c>
      <c r="P98" s="31" t="e">
        <f t="shared" si="93"/>
        <v>#N/A</v>
      </c>
      <c r="Q98" s="31" t="e">
        <f t="shared" si="94"/>
        <v>#N/A</v>
      </c>
      <c r="R98" s="31" t="str">
        <f t="shared" si="92"/>
        <v/>
      </c>
      <c r="S98" s="31" t="str">
        <f t="shared" si="137"/>
        <v>2021-04-27</v>
      </c>
      <c r="T98" s="31" t="str">
        <f t="shared" si="137"/>
        <v>2021-04-29</v>
      </c>
      <c r="U98" s="31" t="str">
        <f t="shared" si="137"/>
        <v>2021-03-08</v>
      </c>
      <c r="V98" s="31" t="str">
        <f t="shared" si="137"/>
        <v/>
      </c>
      <c r="W98" s="31">
        <f t="shared" si="138"/>
        <v>0</v>
      </c>
      <c r="X98" s="31">
        <f t="shared" si="138"/>
        <v>44301</v>
      </c>
      <c r="Y98" s="31">
        <f t="shared" si="138"/>
        <v>0</v>
      </c>
      <c r="Z98" s="31" t="str">
        <f t="shared" si="138"/>
        <v/>
      </c>
      <c r="AD98" s="23"/>
      <c r="AE98" s="30" t="str">
        <f t="shared" si="72"/>
        <v xml:space="preserve">{ "IndicatorID" : "6.a.1", </v>
      </c>
      <c r="AF98" s="30" t="str">
        <f t="shared" si="73"/>
        <v xml:space="preserve">"Change" : "", </v>
      </c>
      <c r="AG98" s="30" t="str">
        <f t="shared" si="74"/>
        <v xml:space="preserve">"Tier" : "Tier I", </v>
      </c>
      <c r="AH98" s="30" t="str">
        <f t="shared" si="75"/>
        <v xml:space="preserve">"Custodian" : "WHO,
OECD
", </v>
      </c>
      <c r="AI98" s="30" t="str">
        <f t="shared" si="76"/>
        <v xml:space="preserve">"Partners" : "UNEP,
UN-Water
", </v>
      </c>
      <c r="AJ98" s="30" t="str">
        <f t="shared" si="77"/>
        <v xml:space="preserve">"SenderName" : "", </v>
      </c>
      <c r="AK98" s="30" t="e">
        <f t="shared" si="78"/>
        <v>#N/A</v>
      </c>
      <c r="AL98" s="30" t="str">
        <f t="shared" si="79"/>
        <v xml:space="preserve">"StorylineDate" : "2021-04-29", </v>
      </c>
      <c r="AM98" s="30" t="str">
        <f t="shared" si="80"/>
        <v xml:space="preserve">"ChartDate" : "", </v>
      </c>
      <c r="AN98" s="30" t="str">
        <f t="shared" si="81"/>
        <v xml:space="preserve">"DataDate" : "2021-04-27", </v>
      </c>
      <c r="AO98" s="30" t="str">
        <f t="shared" si="82"/>
        <v xml:space="preserve">"MetadataDate" : "", </v>
      </c>
      <c r="AP98" s="30" t="str">
        <f t="shared" si="83"/>
        <v xml:space="preserve">"StorylineFile" : "44301", </v>
      </c>
      <c r="AQ98" s="30" t="str">
        <f t="shared" si="84"/>
        <v xml:space="preserve">"ChartFile" : "", </v>
      </c>
      <c r="AR98" s="30" t="str">
        <f t="shared" si="85"/>
        <v xml:space="preserve">"DataFile" : "0", </v>
      </c>
      <c r="AS98" s="30" t="str">
        <f t="shared" si="86"/>
        <v xml:space="preserve">"Directory" : "Goal 6", </v>
      </c>
      <c r="AT98" s="30" t="str">
        <f t="shared" si="87"/>
        <v xml:space="preserve">"Subdirectory" : "6.a.1_WHO", </v>
      </c>
      <c r="AU98" s="30" t="s">
        <v>1857</v>
      </c>
      <c r="AV98" s="30" t="str">
        <f t="shared" si="88"/>
        <v xml:space="preserve">"Notes" : "" }, </v>
      </c>
    </row>
    <row r="99" spans="1:48" x14ac:dyDescent="0.45">
      <c r="A99" s="27" t="e">
        <f t="shared" si="71"/>
        <v>#N/A</v>
      </c>
      <c r="C99" s="23" t="b">
        <f t="shared" si="89"/>
        <v>0</v>
      </c>
      <c r="D99" s="31">
        <f>COUNTIF('Log table'!C:C,'for JSON'!F99)</f>
        <v>3</v>
      </c>
      <c r="F99" s="31" t="s">
        <v>545</v>
      </c>
      <c r="G99" s="31" t="str">
        <f>IF(VLOOKUP($F99, 'Indicator table'!$C:$H, 'for JSON'!G$1, FALSE)=0, "", VLOOKUP($F99, 'Indicator table'!$C:$H, 'for JSON'!G$1, FALSE))</f>
        <v>Goal 6</v>
      </c>
      <c r="H99" s="31" t="str">
        <f>IF(VLOOKUP($F99, 'Indicator table'!$C:$H, 'for JSON'!H$1, FALSE)=0, "", VLOOKUP($F99, 'Indicator table'!$C:$H, 'for JSON'!H$1, FALSE))</f>
        <v>Tier I</v>
      </c>
      <c r="I99" s="31" t="str">
        <f>IF(VLOOKUP($F99, 'Indicator table'!$C:$H, 'for JSON'!I$1, FALSE)=0, "", VLOOKUP($F99, 'Indicator table'!$C:$H, 'for JSON'!I$1, FALSE))</f>
        <v xml:space="preserve">WHO,
OECD
</v>
      </c>
      <c r="J99" s="31" t="str">
        <f>IF(VLOOKUP($F99, 'Indicator table'!$C:$H, 'for JSON'!J$1, FALSE)=0, "", VLOOKUP($F99, 'Indicator table'!$C:$H, 'for JSON'!J$1, FALSE))</f>
        <v xml:space="preserve">UNEP
</v>
      </c>
      <c r="K99" s="31" t="str">
        <f t="shared" si="90"/>
        <v>6.b.1_WHO</v>
      </c>
      <c r="L99" s="31" t="str">
        <f t="shared" si="49"/>
        <v/>
      </c>
      <c r="M99" s="31" t="str">
        <f t="shared" si="49"/>
        <v>takanem@who.int</v>
      </c>
      <c r="N99" s="31" t="str">
        <f t="shared" si="91"/>
        <v/>
      </c>
      <c r="O99" s="31" t="e">
        <f t="shared" si="49"/>
        <v>#N/A</v>
      </c>
      <c r="P99" s="31" t="e">
        <f t="shared" si="93"/>
        <v>#N/A</v>
      </c>
      <c r="Q99" s="31" t="e">
        <f t="shared" si="94"/>
        <v>#N/A</v>
      </c>
      <c r="R99" s="31" t="str">
        <f t="shared" si="92"/>
        <v/>
      </c>
      <c r="S99" s="31" t="str">
        <f t="shared" si="137"/>
        <v/>
      </c>
      <c r="T99" s="31" t="str">
        <f t="shared" si="137"/>
        <v>2021-03-08</v>
      </c>
      <c r="U99" s="31" t="str">
        <f t="shared" si="137"/>
        <v>2021-03-08</v>
      </c>
      <c r="V99" s="31" t="str">
        <f t="shared" si="137"/>
        <v/>
      </c>
      <c r="W99" s="31">
        <f t="shared" si="138"/>
        <v>0</v>
      </c>
      <c r="X99" s="31">
        <f t="shared" si="138"/>
        <v>44301</v>
      </c>
      <c r="Y99" s="31">
        <f t="shared" si="138"/>
        <v>0</v>
      </c>
      <c r="Z99" s="31" t="str">
        <f t="shared" si="138"/>
        <v/>
      </c>
      <c r="AD99" s="23"/>
      <c r="AE99" s="30" t="str">
        <f t="shared" si="72"/>
        <v xml:space="preserve">{ "IndicatorID" : "6.b.1", </v>
      </c>
      <c r="AF99" s="30" t="str">
        <f t="shared" si="73"/>
        <v xml:space="preserve">"Change" : "", </v>
      </c>
      <c r="AG99" s="30" t="str">
        <f t="shared" si="74"/>
        <v xml:space="preserve">"Tier" : "Tier I", </v>
      </c>
      <c r="AH99" s="30" t="str">
        <f t="shared" si="75"/>
        <v xml:space="preserve">"Custodian" : "WHO,
OECD
", </v>
      </c>
      <c r="AI99" s="30" t="str">
        <f t="shared" si="76"/>
        <v xml:space="preserve">"Partners" : "UNEP
", </v>
      </c>
      <c r="AJ99" s="30" t="str">
        <f t="shared" si="77"/>
        <v xml:space="preserve">"SenderName" : "", </v>
      </c>
      <c r="AK99" s="30" t="e">
        <f t="shared" si="78"/>
        <v>#N/A</v>
      </c>
      <c r="AL99" s="30" t="str">
        <f t="shared" si="79"/>
        <v xml:space="preserve">"StorylineDate" : "2021-03-08", </v>
      </c>
      <c r="AM99" s="30" t="str">
        <f t="shared" si="80"/>
        <v xml:space="preserve">"ChartDate" : "", </v>
      </c>
      <c r="AN99" s="30" t="str">
        <f t="shared" si="81"/>
        <v xml:space="preserve">"DataDate" : "", </v>
      </c>
      <c r="AO99" s="30" t="str">
        <f t="shared" si="82"/>
        <v xml:space="preserve">"MetadataDate" : "", </v>
      </c>
      <c r="AP99" s="30" t="str">
        <f t="shared" si="83"/>
        <v xml:space="preserve">"StorylineFile" : "44301", </v>
      </c>
      <c r="AQ99" s="30" t="str">
        <f t="shared" si="84"/>
        <v xml:space="preserve">"ChartFile" : "", </v>
      </c>
      <c r="AR99" s="30" t="str">
        <f t="shared" si="85"/>
        <v xml:space="preserve">"DataFile" : "0", </v>
      </c>
      <c r="AS99" s="30" t="str">
        <f t="shared" si="86"/>
        <v xml:space="preserve">"Directory" : "Goal 6", </v>
      </c>
      <c r="AT99" s="30" t="str">
        <f t="shared" si="87"/>
        <v xml:space="preserve">"Subdirectory" : "6.b.1_WHO", </v>
      </c>
      <c r="AU99" s="30" t="s">
        <v>1857</v>
      </c>
      <c r="AV99" s="30" t="str">
        <f t="shared" si="88"/>
        <v xml:space="preserve">"Notes" : "" }, </v>
      </c>
    </row>
    <row r="100" spans="1:48" x14ac:dyDescent="0.45">
      <c r="A100" s="27" t="e">
        <f t="shared" si="71"/>
        <v>#N/A</v>
      </c>
      <c r="C100" s="23" t="b">
        <f t="shared" si="89"/>
        <v>0</v>
      </c>
      <c r="D100" s="31">
        <f>COUNTIF('Log table'!C:C,'for JSON'!F100)</f>
        <v>3</v>
      </c>
      <c r="F100" s="31" t="s">
        <v>548</v>
      </c>
      <c r="G100" s="31" t="str">
        <f>IF(VLOOKUP($F100, 'Indicator table'!$C:$H, 'for JSON'!G$1, FALSE)=0, "", VLOOKUP($F100, 'Indicator table'!$C:$H, 'for JSON'!G$1, FALSE))</f>
        <v>Goal 7</v>
      </c>
      <c r="H100" s="31" t="str">
        <f>IF(VLOOKUP($F100, 'Indicator table'!$C:$H, 'for JSON'!H$1, FALSE)=0, "", VLOOKUP($F100, 'Indicator table'!$C:$H, 'for JSON'!H$1, FALSE))</f>
        <v>Tier I</v>
      </c>
      <c r="I100" s="31" t="str">
        <f>IF(VLOOKUP($F100, 'Indicator table'!$C:$H, 'for JSON'!I$1, FALSE)=0, "", VLOOKUP($F100, 'Indicator table'!$C:$H, 'for JSON'!I$1, FALSE))</f>
        <v xml:space="preserve">World Bank
</v>
      </c>
      <c r="J100" s="31" t="str">
        <f>IF(VLOOKUP($F100, 'Indicator table'!$C:$H, 'for JSON'!J$1, FALSE)=0, "", VLOOKUP($F100, 'Indicator table'!$C:$H, 'for JSON'!J$1, FALSE))</f>
        <v xml:space="preserve">IEA, 
UN-Energy 
</v>
      </c>
      <c r="K100" s="31" t="str">
        <f t="shared" si="90"/>
        <v>7.1.1_WorldBank</v>
      </c>
      <c r="L100" s="31" t="str">
        <f t="shared" si="49"/>
        <v>jbesnard@worldbank.org</v>
      </c>
      <c r="M100" s="31" t="str">
        <f t="shared" si="49"/>
        <v>jpark24@worldbank.org</v>
      </c>
      <c r="N100" s="31" t="str">
        <f t="shared" si="91"/>
        <v/>
      </c>
      <c r="O100" s="31" t="e">
        <f t="shared" si="49"/>
        <v>#N/A</v>
      </c>
      <c r="P100" s="31" t="e">
        <f t="shared" si="93"/>
        <v>#N/A</v>
      </c>
      <c r="Q100" s="31" t="e">
        <f t="shared" si="94"/>
        <v>#N/A</v>
      </c>
      <c r="R100" s="31" t="str">
        <f t="shared" si="92"/>
        <v/>
      </c>
      <c r="S100" s="31" t="str">
        <f t="shared" si="137"/>
        <v>2021-02-16</v>
      </c>
      <c r="T100" s="31" t="str">
        <f t="shared" si="137"/>
        <v>2021-04-01</v>
      </c>
      <c r="U100" s="31" t="str">
        <f t="shared" si="137"/>
        <v>2021-04-01</v>
      </c>
      <c r="V100" s="31" t="str">
        <f t="shared" si="137"/>
        <v/>
      </c>
      <c r="W100" s="31">
        <f t="shared" si="138"/>
        <v>0</v>
      </c>
      <c r="X100" s="31">
        <f t="shared" si="138"/>
        <v>0</v>
      </c>
      <c r="Y100" s="31">
        <f t="shared" si="138"/>
        <v>0</v>
      </c>
      <c r="Z100" s="31" t="str">
        <f t="shared" si="138"/>
        <v/>
      </c>
      <c r="AD100" s="23"/>
      <c r="AE100" s="30" t="str">
        <f t="shared" si="72"/>
        <v xml:space="preserve">{ "IndicatorID" : "7.1.1", </v>
      </c>
      <c r="AF100" s="30" t="str">
        <f t="shared" si="73"/>
        <v xml:space="preserve">"Change" : "", </v>
      </c>
      <c r="AG100" s="30" t="str">
        <f t="shared" si="74"/>
        <v xml:space="preserve">"Tier" : "Tier I", </v>
      </c>
      <c r="AH100" s="30" t="str">
        <f t="shared" si="75"/>
        <v xml:space="preserve">"Custodian" : "World Bank
", </v>
      </c>
      <c r="AI100" s="30" t="str">
        <f t="shared" si="76"/>
        <v xml:space="preserve">"Partners" : "IEA, 
UN-Energy 
", </v>
      </c>
      <c r="AJ100" s="30" t="str">
        <f t="shared" si="77"/>
        <v xml:space="preserve">"SenderName" : "", </v>
      </c>
      <c r="AK100" s="30" t="e">
        <f t="shared" si="78"/>
        <v>#N/A</v>
      </c>
      <c r="AL100" s="30" t="str">
        <f t="shared" si="79"/>
        <v xml:space="preserve">"StorylineDate" : "2021-04-01", </v>
      </c>
      <c r="AM100" s="30" t="str">
        <f t="shared" si="80"/>
        <v xml:space="preserve">"ChartDate" : "", </v>
      </c>
      <c r="AN100" s="30" t="str">
        <f t="shared" si="81"/>
        <v xml:space="preserve">"DataDate" : "2021-02-16", </v>
      </c>
      <c r="AO100" s="30" t="str">
        <f t="shared" si="82"/>
        <v xml:space="preserve">"MetadataDate" : "", </v>
      </c>
      <c r="AP100" s="30" t="str">
        <f t="shared" si="83"/>
        <v xml:space="preserve">"StorylineFile" : "0", </v>
      </c>
      <c r="AQ100" s="30" t="str">
        <f t="shared" si="84"/>
        <v xml:space="preserve">"ChartFile" : "", </v>
      </c>
      <c r="AR100" s="30" t="str">
        <f t="shared" si="85"/>
        <v xml:space="preserve">"DataFile" : "0", </v>
      </c>
      <c r="AS100" s="30" t="str">
        <f t="shared" si="86"/>
        <v xml:space="preserve">"Directory" : "Goal 7", </v>
      </c>
      <c r="AT100" s="30" t="str">
        <f t="shared" si="87"/>
        <v xml:space="preserve">"Subdirectory" : "7.1.1_WorldBank", </v>
      </c>
      <c r="AU100" s="30" t="s">
        <v>1857</v>
      </c>
      <c r="AV100" s="30" t="str">
        <f t="shared" si="88"/>
        <v xml:space="preserve">"Notes" : "" }, </v>
      </c>
    </row>
    <row r="101" spans="1:48" x14ac:dyDescent="0.45">
      <c r="A101" s="27" t="e">
        <f t="shared" si="71"/>
        <v>#N/A</v>
      </c>
      <c r="C101" s="23" t="b">
        <f t="shared" si="89"/>
        <v>0</v>
      </c>
      <c r="D101" s="31">
        <f>COUNTIF('Log table'!C:C,'for JSON'!F101)</f>
        <v>3</v>
      </c>
      <c r="F101" s="31" t="s">
        <v>552</v>
      </c>
      <c r="G101" s="31" t="str">
        <f>IF(VLOOKUP($F101, 'Indicator table'!$C:$H, 'for JSON'!G$1, FALSE)=0, "", VLOOKUP($F101, 'Indicator table'!$C:$H, 'for JSON'!G$1, FALSE))</f>
        <v>Goal 7</v>
      </c>
      <c r="H101" s="31" t="str">
        <f>IF(VLOOKUP($F101, 'Indicator table'!$C:$H, 'for JSON'!H$1, FALSE)=0, "", VLOOKUP($F101, 'Indicator table'!$C:$H, 'for JSON'!H$1, FALSE))</f>
        <v>Tier I</v>
      </c>
      <c r="I101" s="31" t="str">
        <f>IF(VLOOKUP($F101, 'Indicator table'!$C:$H, 'for JSON'!I$1, FALSE)=0, "", VLOOKUP($F101, 'Indicator table'!$C:$H, 'for JSON'!I$1, FALSE))</f>
        <v xml:space="preserve">WHO
</v>
      </c>
      <c r="J101" s="31" t="str">
        <f>IF(VLOOKUP($F101, 'Indicator table'!$C:$H, 'for JSON'!J$1, FALSE)=0, "", VLOOKUP($F101, 'Indicator table'!$C:$H, 'for JSON'!J$1, FALSE))</f>
        <v xml:space="preserve">UN-Energy
</v>
      </c>
      <c r="K101" s="31" t="str">
        <f t="shared" si="90"/>
        <v>7.1.2_WHO</v>
      </c>
      <c r="L101" s="31" t="str">
        <f t="shared" si="49"/>
        <v>adairrohanih@who.int</v>
      </c>
      <c r="M101" s="31" t="str">
        <f t="shared" si="49"/>
        <v>adairrohanih@who.int</v>
      </c>
      <c r="N101" s="31" t="str">
        <f t="shared" si="91"/>
        <v/>
      </c>
      <c r="O101" s="31" t="e">
        <f t="shared" si="49"/>
        <v>#N/A</v>
      </c>
      <c r="P101" s="31" t="e">
        <f t="shared" si="93"/>
        <v>#N/A</v>
      </c>
      <c r="Q101" s="31" t="e">
        <f t="shared" si="94"/>
        <v>#N/A</v>
      </c>
      <c r="R101" s="31" t="str">
        <f t="shared" si="92"/>
        <v/>
      </c>
      <c r="S101" s="31" t="str">
        <f t="shared" si="137"/>
        <v>2021-03-04</v>
      </c>
      <c r="T101" s="31" t="str">
        <f t="shared" si="137"/>
        <v>2021-03-04</v>
      </c>
      <c r="U101" s="31" t="str">
        <f t="shared" si="137"/>
        <v>2021-03-11</v>
      </c>
      <c r="V101" s="31" t="str">
        <f t="shared" si="137"/>
        <v/>
      </c>
      <c r="W101" s="31">
        <f t="shared" si="138"/>
        <v>0</v>
      </c>
      <c r="X101" s="31">
        <f t="shared" si="138"/>
        <v>0</v>
      </c>
      <c r="Y101" s="31">
        <f t="shared" si="138"/>
        <v>0</v>
      </c>
      <c r="Z101" s="31" t="str">
        <f t="shared" si="138"/>
        <v/>
      </c>
      <c r="AD101" s="23"/>
      <c r="AE101" s="30" t="str">
        <f t="shared" si="72"/>
        <v xml:space="preserve">{ "IndicatorID" : "7.1.2", </v>
      </c>
      <c r="AF101" s="30" t="str">
        <f t="shared" si="73"/>
        <v xml:space="preserve">"Change" : "", </v>
      </c>
      <c r="AG101" s="30" t="str">
        <f t="shared" si="74"/>
        <v xml:space="preserve">"Tier" : "Tier I", </v>
      </c>
      <c r="AH101" s="30" t="str">
        <f t="shared" si="75"/>
        <v xml:space="preserve">"Custodian" : "WHO
", </v>
      </c>
      <c r="AI101" s="30" t="str">
        <f t="shared" si="76"/>
        <v xml:space="preserve">"Partners" : "UN-Energy
", </v>
      </c>
      <c r="AJ101" s="30" t="str">
        <f t="shared" si="77"/>
        <v xml:space="preserve">"SenderName" : "", </v>
      </c>
      <c r="AK101" s="30" t="e">
        <f t="shared" si="78"/>
        <v>#N/A</v>
      </c>
      <c r="AL101" s="30" t="str">
        <f t="shared" si="79"/>
        <v xml:space="preserve">"StorylineDate" : "2021-03-04", </v>
      </c>
      <c r="AM101" s="30" t="str">
        <f t="shared" si="80"/>
        <v xml:space="preserve">"ChartDate" : "", </v>
      </c>
      <c r="AN101" s="30" t="str">
        <f t="shared" si="81"/>
        <v xml:space="preserve">"DataDate" : "2021-03-04", </v>
      </c>
      <c r="AO101" s="30" t="str">
        <f t="shared" si="82"/>
        <v xml:space="preserve">"MetadataDate" : "", </v>
      </c>
      <c r="AP101" s="30" t="str">
        <f t="shared" si="83"/>
        <v xml:space="preserve">"StorylineFile" : "0", </v>
      </c>
      <c r="AQ101" s="30" t="str">
        <f t="shared" si="84"/>
        <v xml:space="preserve">"ChartFile" : "", </v>
      </c>
      <c r="AR101" s="30" t="str">
        <f t="shared" si="85"/>
        <v xml:space="preserve">"DataFile" : "0", </v>
      </c>
      <c r="AS101" s="30" t="str">
        <f t="shared" si="86"/>
        <v xml:space="preserve">"Directory" : "Goal 7", </v>
      </c>
      <c r="AT101" s="30" t="str">
        <f t="shared" si="87"/>
        <v xml:space="preserve">"Subdirectory" : "7.1.2_WHO", </v>
      </c>
      <c r="AU101" s="30" t="s">
        <v>1857</v>
      </c>
      <c r="AV101" s="30" t="str">
        <f t="shared" si="88"/>
        <v xml:space="preserve">"Notes" : "" }, </v>
      </c>
    </row>
    <row r="102" spans="1:48" x14ac:dyDescent="0.45">
      <c r="A102" s="27" t="e">
        <f t="shared" si="71"/>
        <v>#N/A</v>
      </c>
      <c r="C102" s="23" t="b">
        <f t="shared" si="89"/>
        <v>0</v>
      </c>
      <c r="D102" s="31">
        <f>COUNTIF('Log table'!C:C,'for JSON'!F102)</f>
        <v>3</v>
      </c>
      <c r="F102" s="31" t="s">
        <v>555</v>
      </c>
      <c r="G102" s="31" t="str">
        <f>IF(VLOOKUP($F102, 'Indicator table'!$C:$H, 'for JSON'!G$1, FALSE)=0, "", VLOOKUP($F102, 'Indicator table'!$C:$H, 'for JSON'!G$1, FALSE))</f>
        <v>Goal 7</v>
      </c>
      <c r="H102" s="31" t="str">
        <f>IF(VLOOKUP($F102, 'Indicator table'!$C:$H, 'for JSON'!H$1, FALSE)=0, "", VLOOKUP($F102, 'Indicator table'!$C:$H, 'for JSON'!H$1, FALSE))</f>
        <v>Tier I</v>
      </c>
      <c r="I102" s="31" t="str">
        <f>IF(VLOOKUP($F102, 'Indicator table'!$C:$H, 'for JSON'!I$1, FALSE)=0, "", VLOOKUP($F102, 'Indicator table'!$C:$H, 'for JSON'!I$1, FALSE))</f>
        <v xml:space="preserve">UNSD,
IEA,
IRENA
</v>
      </c>
      <c r="J102" s="31" t="str">
        <f>IF(VLOOKUP($F102, 'Indicator table'!$C:$H, 'for JSON'!J$1, FALSE)=0, "", VLOOKUP($F102, 'Indicator table'!$C:$H, 'for JSON'!J$1, FALSE))</f>
        <v xml:space="preserve">World Bank, 
UN-Energy
</v>
      </c>
      <c r="K102" s="31" t="str">
        <f t="shared" si="90"/>
        <v>7.2.1_IEA</v>
      </c>
      <c r="L102" s="31" t="str">
        <f t="shared" si="49"/>
        <v>Pouya.TAGHAVI-MOHARAMLI@iea.org</v>
      </c>
      <c r="M102" s="31" t="str">
        <f t="shared" si="49"/>
        <v>Kieran.MCNAMARA@iea.org</v>
      </c>
      <c r="N102" s="31" t="str">
        <f t="shared" si="91"/>
        <v/>
      </c>
      <c r="O102" s="31" t="e">
        <f t="shared" si="49"/>
        <v>#N/A</v>
      </c>
      <c r="P102" s="31" t="e">
        <f t="shared" si="93"/>
        <v>#N/A</v>
      </c>
      <c r="Q102" s="31" t="e">
        <f t="shared" si="94"/>
        <v>#N/A</v>
      </c>
      <c r="R102" s="31" t="str">
        <f t="shared" si="92"/>
        <v/>
      </c>
      <c r="S102" s="31" t="str">
        <f t="shared" si="137"/>
        <v>2021-02-15</v>
      </c>
      <c r="T102" s="31" t="str">
        <f t="shared" si="137"/>
        <v>2021-03-11</v>
      </c>
      <c r="U102" s="31" t="str">
        <f t="shared" si="137"/>
        <v>2021-03-11</v>
      </c>
      <c r="V102" s="31" t="str">
        <f t="shared" si="137"/>
        <v/>
      </c>
      <c r="W102" s="31">
        <f t="shared" si="138"/>
        <v>0</v>
      </c>
      <c r="X102" s="31">
        <f t="shared" si="138"/>
        <v>0</v>
      </c>
      <c r="Y102" s="31">
        <f t="shared" si="138"/>
        <v>0</v>
      </c>
      <c r="Z102" s="31" t="str">
        <f t="shared" si="138"/>
        <v/>
      </c>
      <c r="AD102" s="23"/>
      <c r="AE102" s="30" t="str">
        <f t="shared" si="72"/>
        <v xml:space="preserve">{ "IndicatorID" : "7.2.1", </v>
      </c>
      <c r="AF102" s="30" t="str">
        <f t="shared" si="73"/>
        <v xml:space="preserve">"Change" : "", </v>
      </c>
      <c r="AG102" s="30" t="str">
        <f t="shared" si="74"/>
        <v xml:space="preserve">"Tier" : "Tier I", </v>
      </c>
      <c r="AH102" s="30" t="str">
        <f t="shared" si="75"/>
        <v xml:space="preserve">"Custodian" : "UNSD,
IEA,
IRENA
", </v>
      </c>
      <c r="AI102" s="30" t="str">
        <f t="shared" si="76"/>
        <v xml:space="preserve">"Partners" : "World Bank, 
UN-Energy
", </v>
      </c>
      <c r="AJ102" s="30" t="str">
        <f t="shared" si="77"/>
        <v xml:space="preserve">"SenderName" : "", </v>
      </c>
      <c r="AK102" s="30" t="e">
        <f t="shared" si="78"/>
        <v>#N/A</v>
      </c>
      <c r="AL102" s="30" t="str">
        <f t="shared" si="79"/>
        <v xml:space="preserve">"StorylineDate" : "2021-03-11", </v>
      </c>
      <c r="AM102" s="30" t="str">
        <f t="shared" si="80"/>
        <v xml:space="preserve">"ChartDate" : "", </v>
      </c>
      <c r="AN102" s="30" t="str">
        <f t="shared" si="81"/>
        <v xml:space="preserve">"DataDate" : "2021-02-15", </v>
      </c>
      <c r="AO102" s="30" t="str">
        <f t="shared" si="82"/>
        <v xml:space="preserve">"MetadataDate" : "", </v>
      </c>
      <c r="AP102" s="30" t="str">
        <f t="shared" si="83"/>
        <v xml:space="preserve">"StorylineFile" : "0", </v>
      </c>
      <c r="AQ102" s="30" t="str">
        <f t="shared" si="84"/>
        <v xml:space="preserve">"ChartFile" : "", </v>
      </c>
      <c r="AR102" s="30" t="str">
        <f t="shared" si="85"/>
        <v xml:space="preserve">"DataFile" : "0", </v>
      </c>
      <c r="AS102" s="30" t="str">
        <f t="shared" si="86"/>
        <v xml:space="preserve">"Directory" : "Goal 7", </v>
      </c>
      <c r="AT102" s="30" t="str">
        <f t="shared" si="87"/>
        <v xml:space="preserve">"Subdirectory" : "7.2.1_IEA", </v>
      </c>
      <c r="AU102" s="30" t="s">
        <v>1857</v>
      </c>
      <c r="AV102" s="30" t="str">
        <f t="shared" si="88"/>
        <v xml:space="preserve">"Notes" : "" }, </v>
      </c>
    </row>
    <row r="103" spans="1:48" x14ac:dyDescent="0.45">
      <c r="A103" s="27" t="e">
        <f t="shared" si="71"/>
        <v>#N/A</v>
      </c>
      <c r="C103" s="23" t="b">
        <f t="shared" si="89"/>
        <v>0</v>
      </c>
      <c r="D103" s="31">
        <f>COUNTIF('Log table'!C:C,'for JSON'!F103)</f>
        <v>3</v>
      </c>
      <c r="F103" s="31" t="s">
        <v>559</v>
      </c>
      <c r="G103" s="31" t="str">
        <f>IF(VLOOKUP($F103, 'Indicator table'!$C:$H, 'for JSON'!G$1, FALSE)=0, "", VLOOKUP($F103, 'Indicator table'!$C:$H, 'for JSON'!G$1, FALSE))</f>
        <v>Goal 7</v>
      </c>
      <c r="H103" s="31" t="str">
        <f>IF(VLOOKUP($F103, 'Indicator table'!$C:$H, 'for JSON'!H$1, FALSE)=0, "", VLOOKUP($F103, 'Indicator table'!$C:$H, 'for JSON'!H$1, FALSE))</f>
        <v>Tier I</v>
      </c>
      <c r="I103" s="31" t="str">
        <f>IF(VLOOKUP($F103, 'Indicator table'!$C:$H, 'for JSON'!I$1, FALSE)=0, "", VLOOKUP($F103, 'Indicator table'!$C:$H, 'for JSON'!I$1, FALSE))</f>
        <v xml:space="preserve">UNSD,
IEA
</v>
      </c>
      <c r="J103" s="31" t="str">
        <f>IF(VLOOKUP($F103, 'Indicator table'!$C:$H, 'for JSON'!J$1, FALSE)=0, "", VLOOKUP($F103, 'Indicator table'!$C:$H, 'for JSON'!J$1, FALSE))</f>
        <v xml:space="preserve">World Bank, 
UN-Energy
</v>
      </c>
      <c r="K103" s="31" t="str">
        <f t="shared" si="90"/>
        <v>7.3.1_IEA</v>
      </c>
      <c r="L103" s="31" t="str">
        <f t="shared" si="49"/>
        <v>Pouya.TAGHAVI-MOHARAMLI@iea.org</v>
      </c>
      <c r="M103" s="31" t="str">
        <f t="shared" si="49"/>
        <v>Kieran.MCNAMARA@iea.org</v>
      </c>
      <c r="N103" s="31" t="str">
        <f t="shared" si="91"/>
        <v/>
      </c>
      <c r="O103" s="31" t="e">
        <f t="shared" si="49"/>
        <v>#N/A</v>
      </c>
      <c r="P103" s="31" t="e">
        <f t="shared" si="93"/>
        <v>#N/A</v>
      </c>
      <c r="Q103" s="31" t="e">
        <f t="shared" si="94"/>
        <v>#N/A</v>
      </c>
      <c r="R103" s="31" t="str">
        <f t="shared" si="92"/>
        <v/>
      </c>
      <c r="S103" s="31" t="str">
        <f t="shared" si="137"/>
        <v>2021-02-15</v>
      </c>
      <c r="T103" s="31" t="str">
        <f t="shared" si="137"/>
        <v>2021-03-11</v>
      </c>
      <c r="U103" s="31" t="str">
        <f t="shared" si="137"/>
        <v>2021-03-11</v>
      </c>
      <c r="V103" s="31" t="str">
        <f t="shared" si="137"/>
        <v/>
      </c>
      <c r="W103" s="31">
        <f t="shared" si="138"/>
        <v>0</v>
      </c>
      <c r="X103" s="31">
        <f t="shared" si="138"/>
        <v>0</v>
      </c>
      <c r="Y103" s="31">
        <f t="shared" si="138"/>
        <v>0</v>
      </c>
      <c r="Z103" s="31" t="str">
        <f t="shared" si="138"/>
        <v/>
      </c>
      <c r="AD103" s="23"/>
      <c r="AE103" s="30" t="str">
        <f t="shared" si="72"/>
        <v xml:space="preserve">{ "IndicatorID" : "7.3.1", </v>
      </c>
      <c r="AF103" s="30" t="str">
        <f t="shared" si="73"/>
        <v xml:space="preserve">"Change" : "", </v>
      </c>
      <c r="AG103" s="30" t="str">
        <f t="shared" si="74"/>
        <v xml:space="preserve">"Tier" : "Tier I", </v>
      </c>
      <c r="AH103" s="30" t="str">
        <f t="shared" si="75"/>
        <v xml:space="preserve">"Custodian" : "UNSD,
IEA
", </v>
      </c>
      <c r="AI103" s="30" t="str">
        <f t="shared" si="76"/>
        <v xml:space="preserve">"Partners" : "World Bank, 
UN-Energy
", </v>
      </c>
      <c r="AJ103" s="30" t="str">
        <f t="shared" si="77"/>
        <v xml:space="preserve">"SenderName" : "", </v>
      </c>
      <c r="AK103" s="30" t="e">
        <f t="shared" si="78"/>
        <v>#N/A</v>
      </c>
      <c r="AL103" s="30" t="str">
        <f t="shared" si="79"/>
        <v xml:space="preserve">"StorylineDate" : "2021-03-11", </v>
      </c>
      <c r="AM103" s="30" t="str">
        <f t="shared" si="80"/>
        <v xml:space="preserve">"ChartDate" : "", </v>
      </c>
      <c r="AN103" s="30" t="str">
        <f t="shared" si="81"/>
        <v xml:space="preserve">"DataDate" : "2021-02-15", </v>
      </c>
      <c r="AO103" s="30" t="str">
        <f t="shared" si="82"/>
        <v xml:space="preserve">"MetadataDate" : "", </v>
      </c>
      <c r="AP103" s="30" t="str">
        <f t="shared" si="83"/>
        <v xml:space="preserve">"StorylineFile" : "0", </v>
      </c>
      <c r="AQ103" s="30" t="str">
        <f t="shared" si="84"/>
        <v xml:space="preserve">"ChartFile" : "", </v>
      </c>
      <c r="AR103" s="30" t="str">
        <f t="shared" si="85"/>
        <v xml:space="preserve">"DataFile" : "0", </v>
      </c>
      <c r="AS103" s="30" t="str">
        <f t="shared" si="86"/>
        <v xml:space="preserve">"Directory" : "Goal 7", </v>
      </c>
      <c r="AT103" s="30" t="str">
        <f t="shared" si="87"/>
        <v xml:space="preserve">"Subdirectory" : "7.3.1_IEA", </v>
      </c>
      <c r="AU103" s="30" t="s">
        <v>1857</v>
      </c>
      <c r="AV103" s="30" t="str">
        <f t="shared" si="88"/>
        <v xml:space="preserve">"Notes" : "" }, </v>
      </c>
    </row>
    <row r="104" spans="1:48" x14ac:dyDescent="0.45">
      <c r="A104" s="27" t="e">
        <f t="shared" si="71"/>
        <v>#N/A</v>
      </c>
      <c r="C104" s="23" t="b">
        <f t="shared" si="89"/>
        <v>0</v>
      </c>
      <c r="D104" s="31">
        <f>COUNTIF('Log table'!C:C,'for JSON'!F104)</f>
        <v>3</v>
      </c>
      <c r="F104" s="31" t="s">
        <v>562</v>
      </c>
      <c r="G104" s="31" t="str">
        <f>IF(VLOOKUP($F104, 'Indicator table'!$C:$H, 'for JSON'!G$1, FALSE)=0, "", VLOOKUP($F104, 'Indicator table'!$C:$H, 'for JSON'!G$1, FALSE))</f>
        <v>Goal 7</v>
      </c>
      <c r="H104" s="31" t="str">
        <f>IF(VLOOKUP($F104, 'Indicator table'!$C:$H, 'for JSON'!H$1, FALSE)=0, "", VLOOKUP($F104, 'Indicator table'!$C:$H, 'for JSON'!H$1, FALSE))</f>
        <v>Tier I</v>
      </c>
      <c r="I104" s="31" t="str">
        <f>IF(VLOOKUP($F104, 'Indicator table'!$C:$H, 'for JSON'!I$1, FALSE)=0, "", VLOOKUP($F104, 'Indicator table'!$C:$H, 'for JSON'!I$1, FALSE))</f>
        <v xml:space="preserve">OECD, 
IRENA 
</v>
      </c>
      <c r="J104" s="31" t="str">
        <f>IF(VLOOKUP($F104, 'Indicator table'!$C:$H, 'for JSON'!J$1, FALSE)=0, "", VLOOKUP($F104, 'Indicator table'!$C:$H, 'for JSON'!J$1, FALSE))</f>
        <v xml:space="preserve">IEA, 
UN-Energy,
UNEP
</v>
      </c>
      <c r="K104" s="31" t="str">
        <f t="shared" si="90"/>
        <v>7.a.1_IRENA</v>
      </c>
      <c r="L104" s="31" t="str">
        <f t="shared" si="49"/>
        <v>AWhiteman@irena.org</v>
      </c>
      <c r="M104" s="31" t="str">
        <f t="shared" si="49"/>
        <v>GEscamilla@irena.org</v>
      </c>
      <c r="N104" s="31" t="str">
        <f t="shared" si="91"/>
        <v/>
      </c>
      <c r="O104" s="31" t="e">
        <f t="shared" si="49"/>
        <v>#N/A</v>
      </c>
      <c r="P104" s="31" t="e">
        <f t="shared" si="93"/>
        <v>#N/A</v>
      </c>
      <c r="Q104" s="31" t="e">
        <f t="shared" si="94"/>
        <v>#N/A</v>
      </c>
      <c r="R104" s="31" t="str">
        <f t="shared" si="92"/>
        <v/>
      </c>
      <c r="S104" s="31" t="str">
        <f t="shared" si="137"/>
        <v>2021-02-10</v>
      </c>
      <c r="T104" s="31" t="str">
        <f t="shared" si="137"/>
        <v>2021-02-27</v>
      </c>
      <c r="U104" s="31" t="str">
        <f t="shared" si="137"/>
        <v>2021-02-27</v>
      </c>
      <c r="V104" s="31" t="str">
        <f t="shared" si="137"/>
        <v/>
      </c>
      <c r="W104" s="31">
        <f t="shared" si="138"/>
        <v>0</v>
      </c>
      <c r="X104" s="31">
        <f t="shared" si="138"/>
        <v>0</v>
      </c>
      <c r="Y104" s="31">
        <f t="shared" si="138"/>
        <v>0</v>
      </c>
      <c r="Z104" s="31" t="str">
        <f t="shared" si="138"/>
        <v/>
      </c>
      <c r="AD104" s="23"/>
      <c r="AE104" s="30" t="str">
        <f t="shared" si="72"/>
        <v xml:space="preserve">{ "IndicatorID" : "7.a.1", </v>
      </c>
      <c r="AF104" s="30" t="str">
        <f t="shared" si="73"/>
        <v xml:space="preserve">"Change" : "", </v>
      </c>
      <c r="AG104" s="30" t="str">
        <f t="shared" si="74"/>
        <v xml:space="preserve">"Tier" : "Tier I", </v>
      </c>
      <c r="AH104" s="30" t="str">
        <f t="shared" si="75"/>
        <v xml:space="preserve">"Custodian" : "OECD, 
IRENA 
", </v>
      </c>
      <c r="AI104" s="30" t="str">
        <f t="shared" si="76"/>
        <v xml:space="preserve">"Partners" : "IEA, 
UN-Energy,
UNEP
", </v>
      </c>
      <c r="AJ104" s="30" t="str">
        <f t="shared" si="77"/>
        <v xml:space="preserve">"SenderName" : "", </v>
      </c>
      <c r="AK104" s="30" t="e">
        <f t="shared" si="78"/>
        <v>#N/A</v>
      </c>
      <c r="AL104" s="30" t="str">
        <f t="shared" si="79"/>
        <v xml:space="preserve">"StorylineDate" : "2021-02-27", </v>
      </c>
      <c r="AM104" s="30" t="str">
        <f t="shared" si="80"/>
        <v xml:space="preserve">"ChartDate" : "", </v>
      </c>
      <c r="AN104" s="30" t="str">
        <f t="shared" si="81"/>
        <v xml:space="preserve">"DataDate" : "2021-02-10", </v>
      </c>
      <c r="AO104" s="30" t="str">
        <f t="shared" si="82"/>
        <v xml:space="preserve">"MetadataDate" : "", </v>
      </c>
      <c r="AP104" s="30" t="str">
        <f t="shared" si="83"/>
        <v xml:space="preserve">"StorylineFile" : "0", </v>
      </c>
      <c r="AQ104" s="30" t="str">
        <f t="shared" si="84"/>
        <v xml:space="preserve">"ChartFile" : "", </v>
      </c>
      <c r="AR104" s="30" t="str">
        <f t="shared" si="85"/>
        <v xml:space="preserve">"DataFile" : "0", </v>
      </c>
      <c r="AS104" s="30" t="str">
        <f t="shared" si="86"/>
        <v xml:space="preserve">"Directory" : "Goal 7", </v>
      </c>
      <c r="AT104" s="30" t="str">
        <f t="shared" si="87"/>
        <v xml:space="preserve">"Subdirectory" : "7.a.1_IRENA", </v>
      </c>
      <c r="AU104" s="30" t="s">
        <v>1857</v>
      </c>
      <c r="AV104" s="30" t="str">
        <f t="shared" si="88"/>
        <v xml:space="preserve">"Notes" : "" }, </v>
      </c>
    </row>
    <row r="105" spans="1:48" x14ac:dyDescent="0.45">
      <c r="A105" s="27" t="e">
        <f t="shared" si="71"/>
        <v>#N/A</v>
      </c>
      <c r="C105" s="23" t="b">
        <f t="shared" si="89"/>
        <v>0</v>
      </c>
      <c r="D105" s="31">
        <f>COUNTIF('Log table'!C:C,'for JSON'!F105)</f>
        <v>3</v>
      </c>
      <c r="F105" s="31" t="s">
        <v>744</v>
      </c>
      <c r="G105" s="31" t="str">
        <f>IF(VLOOKUP($F105, 'Indicator table'!$C:$H, 'for JSON'!G$1, FALSE)=0, "", VLOOKUP($F105, 'Indicator table'!$C:$H, 'for JSON'!G$1, FALSE))</f>
        <v>Goal 7</v>
      </c>
      <c r="H105" s="31" t="str">
        <f>IF(VLOOKUP($F105, 'Indicator table'!$C:$H, 'for JSON'!H$1, FALSE)=0, "", VLOOKUP($F105, 'Indicator table'!$C:$H, 'for JSON'!H$1, FALSE))</f>
        <v>Tier I (provisional)</v>
      </c>
      <c r="I105" s="31" t="str">
        <f>IF(VLOOKUP($F105, 'Indicator table'!$C:$H, 'for JSON'!I$1, FALSE)=0, "", VLOOKUP($F105, 'Indicator table'!$C:$H, 'for JSON'!I$1, FALSE))</f>
        <v>IRENA</v>
      </c>
      <c r="J105" s="31" t="str">
        <f>IF(VLOOKUP($F105, 'Indicator table'!$C:$H, 'for JSON'!J$1, FALSE)=0, "", VLOOKUP($F105, 'Indicator table'!$C:$H, 'for JSON'!J$1, FALSE))</f>
        <v/>
      </c>
      <c r="K105" s="31" t="str">
        <f t="shared" si="90"/>
        <v/>
      </c>
      <c r="L105" s="31" t="str">
        <f t="shared" si="49"/>
        <v>AWhiteman@irena.org</v>
      </c>
      <c r="M105" s="31" t="str">
        <f t="shared" si="49"/>
        <v>GEscamilla@irena.org</v>
      </c>
      <c r="N105" s="31" t="str">
        <f t="shared" si="91"/>
        <v/>
      </c>
      <c r="O105" s="31" t="e">
        <f t="shared" si="49"/>
        <v>#N/A</v>
      </c>
      <c r="P105" s="31" t="e">
        <f t="shared" si="93"/>
        <v>#N/A</v>
      </c>
      <c r="Q105" s="31" t="e">
        <f t="shared" si="94"/>
        <v>#N/A</v>
      </c>
      <c r="R105" s="31" t="str">
        <f t="shared" si="92"/>
        <v/>
      </c>
      <c r="S105" s="31" t="str">
        <f t="shared" si="137"/>
        <v>2021-02-10</v>
      </c>
      <c r="T105" s="31" t="str">
        <f t="shared" si="137"/>
        <v>2021-02-27</v>
      </c>
      <c r="U105" s="31" t="str">
        <f t="shared" si="137"/>
        <v>2021-02-27</v>
      </c>
      <c r="V105" s="31" t="str">
        <f t="shared" si="137"/>
        <v/>
      </c>
      <c r="W105" s="31">
        <f t="shared" si="138"/>
        <v>0</v>
      </c>
      <c r="X105" s="31">
        <f t="shared" si="138"/>
        <v>0</v>
      </c>
      <c r="Y105" s="31">
        <f t="shared" si="138"/>
        <v>0</v>
      </c>
      <c r="Z105" s="31" t="str">
        <f t="shared" si="138"/>
        <v/>
      </c>
      <c r="AD105" s="23"/>
      <c r="AE105" s="30" t="str">
        <f t="shared" si="72"/>
        <v xml:space="preserve">{ "IndicatorID" : "7.b.1", </v>
      </c>
      <c r="AF105" s="30" t="str">
        <f t="shared" si="73"/>
        <v xml:space="preserve">"Change" : "", </v>
      </c>
      <c r="AG105" s="30" t="str">
        <f t="shared" si="74"/>
        <v xml:space="preserve">"Tier" : "Tier I (provisional)", </v>
      </c>
      <c r="AH105" s="30" t="str">
        <f t="shared" si="75"/>
        <v xml:space="preserve">"Custodian" : "IRENA", </v>
      </c>
      <c r="AI105" s="30" t="str">
        <f t="shared" si="76"/>
        <v xml:space="preserve">"Partners" : "", </v>
      </c>
      <c r="AJ105" s="30" t="str">
        <f t="shared" si="77"/>
        <v xml:space="preserve">"SenderName" : "", </v>
      </c>
      <c r="AK105" s="30" t="e">
        <f t="shared" si="78"/>
        <v>#N/A</v>
      </c>
      <c r="AL105" s="30" t="str">
        <f t="shared" si="79"/>
        <v xml:space="preserve">"StorylineDate" : "2021-02-27", </v>
      </c>
      <c r="AM105" s="30" t="str">
        <f t="shared" si="80"/>
        <v xml:space="preserve">"ChartDate" : "", </v>
      </c>
      <c r="AN105" s="30" t="str">
        <f t="shared" si="81"/>
        <v xml:space="preserve">"DataDate" : "2021-02-10", </v>
      </c>
      <c r="AO105" s="30" t="str">
        <f t="shared" si="82"/>
        <v xml:space="preserve">"MetadataDate" : "", </v>
      </c>
      <c r="AP105" s="30" t="str">
        <f t="shared" si="83"/>
        <v xml:space="preserve">"StorylineFile" : "0", </v>
      </c>
      <c r="AQ105" s="30" t="str">
        <f t="shared" si="84"/>
        <v xml:space="preserve">"ChartFile" : "", </v>
      </c>
      <c r="AR105" s="30" t="str">
        <f t="shared" si="85"/>
        <v xml:space="preserve">"DataFile" : "0", </v>
      </c>
      <c r="AS105" s="30" t="str">
        <f t="shared" si="86"/>
        <v xml:space="preserve">"Directory" : "Goal 7", </v>
      </c>
      <c r="AT105" s="30" t="str">
        <f t="shared" si="87"/>
        <v xml:space="preserve">"Subdirectory" : "", </v>
      </c>
      <c r="AU105" s="30" t="s">
        <v>1857</v>
      </c>
      <c r="AV105" s="30" t="str">
        <f t="shared" si="88"/>
        <v xml:space="preserve">"Notes" : "" }, </v>
      </c>
    </row>
    <row r="106" spans="1:48" x14ac:dyDescent="0.45">
      <c r="A106" s="27" t="e">
        <f t="shared" si="71"/>
        <v>#N/A</v>
      </c>
      <c r="C106" s="23" t="b">
        <f>F106=F107</f>
        <v>0</v>
      </c>
      <c r="D106" s="31">
        <f>COUNTIF('Log table'!C:C,'for JSON'!F106)</f>
        <v>3</v>
      </c>
      <c r="F106" s="31" t="s">
        <v>567</v>
      </c>
      <c r="G106" s="31" t="str">
        <f>IF(VLOOKUP($F106, 'Indicator table'!$C:$H, 'for JSON'!G$1, FALSE)=0, "", VLOOKUP($F106, 'Indicator table'!$C:$H, 'for JSON'!G$1, FALSE))</f>
        <v>Goal 8</v>
      </c>
      <c r="H106" s="31" t="str">
        <f>IF(VLOOKUP($F106, 'Indicator table'!$C:$H, 'for JSON'!H$1, FALSE)=0, "", VLOOKUP($F106, 'Indicator table'!$C:$H, 'for JSON'!H$1, FALSE))</f>
        <v>Tier I</v>
      </c>
      <c r="I106" s="31" t="str">
        <f>IF(VLOOKUP($F106, 'Indicator table'!$C:$H, 'for JSON'!I$1, FALSE)=0, "", VLOOKUP($F106, 'Indicator table'!$C:$H, 'for JSON'!I$1, FALSE))</f>
        <v xml:space="preserve">UNSD
</v>
      </c>
      <c r="J106" s="31" t="str">
        <f>IF(VLOOKUP($F106, 'Indicator table'!$C:$H, 'for JSON'!J$1, FALSE)=0, "", VLOOKUP($F106, 'Indicator table'!$C:$H, 'for JSON'!J$1, FALSE))</f>
        <v xml:space="preserve">World Bank
</v>
      </c>
      <c r="K106" s="31" t="str">
        <f t="shared" si="90"/>
        <v>8.1.1_DESA_UNSD</v>
      </c>
      <c r="L106" s="31" t="str">
        <f t="shared" si="49"/>
        <v>smith33@un.org</v>
      </c>
      <c r="M106" s="31" t="str">
        <f t="shared" si="49"/>
        <v>smith33@un.org</v>
      </c>
      <c r="N106" s="31" t="str">
        <f t="shared" si="91"/>
        <v/>
      </c>
      <c r="O106" s="31" t="e">
        <f t="shared" si="49"/>
        <v>#N/A</v>
      </c>
      <c r="P106" s="31" t="e">
        <f t="shared" si="93"/>
        <v>#N/A</v>
      </c>
      <c r="Q106" s="31" t="e">
        <f t="shared" si="94"/>
        <v>#N/A</v>
      </c>
      <c r="R106" s="31" t="str">
        <f t="shared" si="92"/>
        <v/>
      </c>
      <c r="S106" s="31" t="str">
        <f t="shared" si="137"/>
        <v>2021-02-15</v>
      </c>
      <c r="T106" s="31" t="str">
        <f t="shared" si="137"/>
        <v>2021-03-02</v>
      </c>
      <c r="U106" s="31" t="str">
        <f t="shared" si="137"/>
        <v>2021-03-02</v>
      </c>
      <c r="V106" s="31" t="str">
        <f t="shared" si="137"/>
        <v/>
      </c>
      <c r="W106" s="31">
        <f t="shared" si="138"/>
        <v>0</v>
      </c>
      <c r="X106" s="31">
        <f t="shared" si="138"/>
        <v>0</v>
      </c>
      <c r="Y106" s="31">
        <f t="shared" si="138"/>
        <v>0</v>
      </c>
      <c r="Z106" s="31" t="str">
        <f t="shared" si="138"/>
        <v/>
      </c>
      <c r="AD106" s="23"/>
      <c r="AE106" s="30" t="str">
        <f t="shared" si="72"/>
        <v xml:space="preserve">{ "IndicatorID" : "8.1.1", </v>
      </c>
      <c r="AF106" s="30" t="str">
        <f t="shared" si="73"/>
        <v xml:space="preserve">"Change" : "", </v>
      </c>
      <c r="AG106" s="30" t="str">
        <f t="shared" si="74"/>
        <v xml:space="preserve">"Tier" : "Tier I", </v>
      </c>
      <c r="AH106" s="30" t="str">
        <f t="shared" si="75"/>
        <v xml:space="preserve">"Custodian" : "UNSD
", </v>
      </c>
      <c r="AI106" s="30" t="str">
        <f t="shared" si="76"/>
        <v xml:space="preserve">"Partners" : "World Bank
", </v>
      </c>
      <c r="AJ106" s="30" t="str">
        <f t="shared" si="77"/>
        <v xml:space="preserve">"SenderName" : "", </v>
      </c>
      <c r="AK106" s="30" t="e">
        <f t="shared" si="78"/>
        <v>#N/A</v>
      </c>
      <c r="AL106" s="30" t="str">
        <f t="shared" si="79"/>
        <v xml:space="preserve">"StorylineDate" : "2021-03-02", </v>
      </c>
      <c r="AM106" s="30" t="str">
        <f t="shared" si="80"/>
        <v xml:space="preserve">"ChartDate" : "", </v>
      </c>
      <c r="AN106" s="30" t="str">
        <f t="shared" si="81"/>
        <v xml:space="preserve">"DataDate" : "2021-02-15", </v>
      </c>
      <c r="AO106" s="30" t="str">
        <f t="shared" si="82"/>
        <v xml:space="preserve">"MetadataDate" : "", </v>
      </c>
      <c r="AP106" s="30" t="str">
        <f t="shared" si="83"/>
        <v xml:space="preserve">"StorylineFile" : "0", </v>
      </c>
      <c r="AQ106" s="30" t="str">
        <f t="shared" si="84"/>
        <v xml:space="preserve">"ChartFile" : "", </v>
      </c>
      <c r="AR106" s="30" t="str">
        <f t="shared" si="85"/>
        <v xml:space="preserve">"DataFile" : "0", </v>
      </c>
      <c r="AS106" s="30" t="str">
        <f t="shared" si="86"/>
        <v xml:space="preserve">"Directory" : "Goal 8", </v>
      </c>
      <c r="AT106" s="30" t="str">
        <f t="shared" si="87"/>
        <v xml:space="preserve">"Subdirectory" : "8.1.1_DESA_UNSD", </v>
      </c>
      <c r="AU106" s="30" t="s">
        <v>1857</v>
      </c>
      <c r="AV106" s="30" t="str">
        <f t="shared" si="88"/>
        <v xml:space="preserve">"Notes" : "" }, </v>
      </c>
    </row>
    <row r="107" spans="1:48" x14ac:dyDescent="0.45">
      <c r="A107" s="27" t="e">
        <f t="shared" si="71"/>
        <v>#N/A</v>
      </c>
      <c r="C107" s="23" t="b">
        <f t="shared" si="89"/>
        <v>0</v>
      </c>
      <c r="D107" s="31">
        <f>COUNTIF('Log table'!C:C,'for JSON'!F107)</f>
        <v>3</v>
      </c>
      <c r="F107" s="31" t="s">
        <v>573</v>
      </c>
      <c r="G107" s="31" t="str">
        <f>IF(VLOOKUP($F107, 'Indicator table'!$C:$H, 'for JSON'!G$1, FALSE)=0, "", VLOOKUP($F107, 'Indicator table'!$C:$H, 'for JSON'!G$1, FALSE))</f>
        <v>Goal 8</v>
      </c>
      <c r="H107" s="31" t="str">
        <f>IF(VLOOKUP($F107, 'Indicator table'!$C:$H, 'for JSON'!H$1, FALSE)=0, "", VLOOKUP($F107, 'Indicator table'!$C:$H, 'for JSON'!H$1, FALSE))</f>
        <v>Tier I</v>
      </c>
      <c r="I107" s="31" t="str">
        <f>IF(VLOOKUP($F107, 'Indicator table'!$C:$H, 'for JSON'!I$1, FALSE)=0, "", VLOOKUP($F107, 'Indicator table'!$C:$H, 'for JSON'!I$1, FALSE))</f>
        <v xml:space="preserve">ILO
</v>
      </c>
      <c r="J107" s="31" t="str">
        <f>IF(VLOOKUP($F107, 'Indicator table'!$C:$H, 'for JSON'!J$1, FALSE)=0, "", VLOOKUP($F107, 'Indicator table'!$C:$H, 'for JSON'!J$1, FALSE))</f>
        <v xml:space="preserve">World Bank,
UNSD
</v>
      </c>
      <c r="K107" s="31" t="str">
        <f t="shared" si="90"/>
        <v>8.2.1_ILO</v>
      </c>
      <c r="L107" s="31" t="str">
        <f t="shared" si="49"/>
        <v>kapsos@ilo.org</v>
      </c>
      <c r="M107" s="31" t="str">
        <f t="shared" si="49"/>
        <v/>
      </c>
      <c r="N107" s="31" t="str">
        <f t="shared" si="91"/>
        <v/>
      </c>
      <c r="O107" s="31" t="e">
        <f t="shared" si="49"/>
        <v>#N/A</v>
      </c>
      <c r="P107" s="31" t="e">
        <f t="shared" si="93"/>
        <v>#N/A</v>
      </c>
      <c r="Q107" s="31" t="e">
        <f t="shared" si="94"/>
        <v>#N/A</v>
      </c>
      <c r="R107" s="31" t="str">
        <f t="shared" si="92"/>
        <v/>
      </c>
      <c r="S107" s="31" t="str">
        <f t="shared" si="137"/>
        <v>2021-02-15</v>
      </c>
      <c r="T107" s="31" t="str">
        <f t="shared" si="137"/>
        <v/>
      </c>
      <c r="U107" s="31" t="str">
        <f t="shared" si="137"/>
        <v/>
      </c>
      <c r="V107" s="31" t="str">
        <f t="shared" si="137"/>
        <v/>
      </c>
      <c r="W107" s="31">
        <f t="shared" si="138"/>
        <v>0</v>
      </c>
      <c r="X107" s="31">
        <f t="shared" si="138"/>
        <v>0</v>
      </c>
      <c r="Y107" s="31">
        <f t="shared" si="138"/>
        <v>0</v>
      </c>
      <c r="Z107" s="31" t="str">
        <f t="shared" si="138"/>
        <v/>
      </c>
      <c r="AD107" s="23"/>
      <c r="AE107" s="30" t="str">
        <f t="shared" si="72"/>
        <v xml:space="preserve">{ "IndicatorID" : "8.2.1", </v>
      </c>
      <c r="AF107" s="30" t="str">
        <f t="shared" si="73"/>
        <v xml:space="preserve">"Change" : "", </v>
      </c>
      <c r="AG107" s="30" t="str">
        <f t="shared" si="74"/>
        <v xml:space="preserve">"Tier" : "Tier I", </v>
      </c>
      <c r="AH107" s="30" t="str">
        <f t="shared" si="75"/>
        <v xml:space="preserve">"Custodian" : "ILO
", </v>
      </c>
      <c r="AI107" s="30" t="str">
        <f t="shared" si="76"/>
        <v xml:space="preserve">"Partners" : "World Bank,
UNSD
", </v>
      </c>
      <c r="AJ107" s="30" t="str">
        <f t="shared" si="77"/>
        <v xml:space="preserve">"SenderName" : "", </v>
      </c>
      <c r="AK107" s="30" t="e">
        <f t="shared" si="78"/>
        <v>#N/A</v>
      </c>
      <c r="AL107" s="30" t="str">
        <f t="shared" si="79"/>
        <v xml:space="preserve">"StorylineDate" : "", </v>
      </c>
      <c r="AM107" s="30" t="str">
        <f t="shared" si="80"/>
        <v xml:space="preserve">"ChartDate" : "", </v>
      </c>
      <c r="AN107" s="30" t="str">
        <f t="shared" si="81"/>
        <v xml:space="preserve">"DataDate" : "2021-02-15", </v>
      </c>
      <c r="AO107" s="30" t="str">
        <f t="shared" si="82"/>
        <v xml:space="preserve">"MetadataDate" : "", </v>
      </c>
      <c r="AP107" s="30" t="str">
        <f t="shared" si="83"/>
        <v xml:space="preserve">"StorylineFile" : "0", </v>
      </c>
      <c r="AQ107" s="30" t="str">
        <f t="shared" si="84"/>
        <v xml:space="preserve">"ChartFile" : "", </v>
      </c>
      <c r="AR107" s="30" t="str">
        <f t="shared" si="85"/>
        <v xml:space="preserve">"DataFile" : "0", </v>
      </c>
      <c r="AS107" s="30" t="str">
        <f t="shared" si="86"/>
        <v xml:space="preserve">"Directory" : "Goal 8", </v>
      </c>
      <c r="AT107" s="30" t="str">
        <f t="shared" si="87"/>
        <v xml:space="preserve">"Subdirectory" : "8.2.1_ILO", </v>
      </c>
      <c r="AU107" s="30" t="s">
        <v>1857</v>
      </c>
      <c r="AV107" s="30" t="str">
        <f t="shared" si="88"/>
        <v xml:space="preserve">"Notes" : "" }, </v>
      </c>
    </row>
    <row r="108" spans="1:48" x14ac:dyDescent="0.45">
      <c r="A108" s="27" t="e">
        <f t="shared" si="71"/>
        <v>#N/A</v>
      </c>
      <c r="C108" s="23" t="b">
        <f t="shared" si="89"/>
        <v>0</v>
      </c>
      <c r="D108" s="31">
        <f>COUNTIF('Log table'!C:C,'for JSON'!F108)</f>
        <v>3</v>
      </c>
      <c r="F108" s="31" t="s">
        <v>576</v>
      </c>
      <c r="G108" s="31" t="str">
        <f>IF(VLOOKUP($F108, 'Indicator table'!$C:$H, 'for JSON'!G$1, FALSE)=0, "", VLOOKUP($F108, 'Indicator table'!$C:$H, 'for JSON'!G$1, FALSE))</f>
        <v>Goal 8</v>
      </c>
      <c r="H108" s="31" t="str">
        <f>IF(VLOOKUP($F108, 'Indicator table'!$C:$H, 'for JSON'!H$1, FALSE)=0, "", VLOOKUP($F108, 'Indicator table'!$C:$H, 'for JSON'!H$1, FALSE))</f>
        <v>Tier II</v>
      </c>
      <c r="I108" s="31" t="str">
        <f>IF(VLOOKUP($F108, 'Indicator table'!$C:$H, 'for JSON'!I$1, FALSE)=0, "", VLOOKUP($F108, 'Indicator table'!$C:$H, 'for JSON'!I$1, FALSE))</f>
        <v xml:space="preserve">ILO
</v>
      </c>
      <c r="J108" s="31" t="str">
        <f>IF(VLOOKUP($F108, 'Indicator table'!$C:$H, 'for JSON'!J$1, FALSE)=0, "", VLOOKUP($F108, 'Indicator table'!$C:$H, 'for JSON'!J$1, FALSE))</f>
        <v/>
      </c>
      <c r="K108" s="31" t="str">
        <f t="shared" si="90"/>
        <v>8.3.1_ILO</v>
      </c>
      <c r="L108" s="31" t="str">
        <f t="shared" si="49"/>
        <v>kapsos@ilo.org</v>
      </c>
      <c r="M108" s="31" t="str">
        <f t="shared" si="49"/>
        <v>kapsos@ilo.org</v>
      </c>
      <c r="N108" s="31" t="str">
        <f t="shared" si="91"/>
        <v/>
      </c>
      <c r="O108" s="31" t="e">
        <f t="shared" si="49"/>
        <v>#N/A</v>
      </c>
      <c r="P108" s="31" t="e">
        <f t="shared" si="93"/>
        <v>#N/A</v>
      </c>
      <c r="Q108" s="31" t="e">
        <f t="shared" si="94"/>
        <v>#N/A</v>
      </c>
      <c r="R108" s="31" t="str">
        <f t="shared" si="92"/>
        <v/>
      </c>
      <c r="S108" s="31" t="str">
        <f t="shared" si="137"/>
        <v>2021-02-15</v>
      </c>
      <c r="T108" s="31" t="str">
        <f t="shared" si="137"/>
        <v>2021-02-15</v>
      </c>
      <c r="U108" s="31" t="str">
        <f t="shared" si="137"/>
        <v>2021-02-15</v>
      </c>
      <c r="V108" s="31" t="str">
        <f t="shared" si="137"/>
        <v/>
      </c>
      <c r="W108" s="31">
        <f t="shared" si="138"/>
        <v>0</v>
      </c>
      <c r="X108" s="31">
        <f t="shared" si="138"/>
        <v>0</v>
      </c>
      <c r="Y108" s="31">
        <f t="shared" si="138"/>
        <v>0</v>
      </c>
      <c r="Z108" s="31" t="str">
        <f t="shared" si="138"/>
        <v/>
      </c>
      <c r="AD108" s="23"/>
      <c r="AE108" s="30" t="str">
        <f t="shared" si="72"/>
        <v xml:space="preserve">{ "IndicatorID" : "8.3.1", </v>
      </c>
      <c r="AF108" s="30" t="str">
        <f t="shared" si="73"/>
        <v xml:space="preserve">"Change" : "", </v>
      </c>
      <c r="AG108" s="30" t="str">
        <f t="shared" si="74"/>
        <v xml:space="preserve">"Tier" : "Tier II", </v>
      </c>
      <c r="AH108" s="30" t="str">
        <f t="shared" si="75"/>
        <v xml:space="preserve">"Custodian" : "ILO
", </v>
      </c>
      <c r="AI108" s="30" t="str">
        <f t="shared" si="76"/>
        <v xml:space="preserve">"Partners" : "", </v>
      </c>
      <c r="AJ108" s="30" t="str">
        <f t="shared" si="77"/>
        <v xml:space="preserve">"SenderName" : "", </v>
      </c>
      <c r="AK108" s="30" t="e">
        <f t="shared" si="78"/>
        <v>#N/A</v>
      </c>
      <c r="AL108" s="30" t="str">
        <f t="shared" si="79"/>
        <v xml:space="preserve">"StorylineDate" : "2021-02-15", </v>
      </c>
      <c r="AM108" s="30" t="str">
        <f t="shared" si="80"/>
        <v xml:space="preserve">"ChartDate" : "", </v>
      </c>
      <c r="AN108" s="30" t="str">
        <f t="shared" si="81"/>
        <v xml:space="preserve">"DataDate" : "2021-02-15", </v>
      </c>
      <c r="AO108" s="30" t="str">
        <f t="shared" si="82"/>
        <v xml:space="preserve">"MetadataDate" : "", </v>
      </c>
      <c r="AP108" s="30" t="str">
        <f t="shared" si="83"/>
        <v xml:space="preserve">"StorylineFile" : "0", </v>
      </c>
      <c r="AQ108" s="30" t="str">
        <f t="shared" si="84"/>
        <v xml:space="preserve">"ChartFile" : "", </v>
      </c>
      <c r="AR108" s="30" t="str">
        <f t="shared" si="85"/>
        <v xml:space="preserve">"DataFile" : "0", </v>
      </c>
      <c r="AS108" s="30" t="str">
        <f t="shared" si="86"/>
        <v xml:space="preserve">"Directory" : "Goal 8", </v>
      </c>
      <c r="AT108" s="30" t="str">
        <f t="shared" si="87"/>
        <v xml:space="preserve">"Subdirectory" : "8.3.1_ILO", </v>
      </c>
      <c r="AU108" s="30" t="s">
        <v>1857</v>
      </c>
      <c r="AV108" s="30" t="str">
        <f t="shared" si="88"/>
        <v xml:space="preserve">"Notes" : "" }, </v>
      </c>
    </row>
    <row r="109" spans="1:48" x14ac:dyDescent="0.45">
      <c r="A109" s="27" t="e">
        <f t="shared" si="71"/>
        <v>#N/A</v>
      </c>
      <c r="C109" s="23" t="b">
        <f t="shared" si="89"/>
        <v>0</v>
      </c>
      <c r="D109" s="31">
        <f>COUNTIF('Log table'!C:C,'for JSON'!F109)</f>
        <v>3</v>
      </c>
      <c r="F109" s="31" t="s">
        <v>578</v>
      </c>
      <c r="G109" s="31" t="str">
        <f>IF(VLOOKUP($F109, 'Indicator table'!$C:$H, 'for JSON'!G$1, FALSE)=0, "", VLOOKUP($F109, 'Indicator table'!$C:$H, 'for JSON'!G$1, FALSE))</f>
        <v>Goal 8</v>
      </c>
      <c r="H109" s="31" t="str">
        <f>IF(VLOOKUP($F109, 'Indicator table'!$C:$H, 'for JSON'!H$1, FALSE)=0, "", VLOOKUP($F109, 'Indicator table'!$C:$H, 'for JSON'!H$1, FALSE))</f>
        <v>Tier II</v>
      </c>
      <c r="I109" s="31" t="str">
        <f>IF(VLOOKUP($F109, 'Indicator table'!$C:$H, 'for JSON'!I$1, FALSE)=0, "", VLOOKUP($F109, 'Indicator table'!$C:$H, 'for JSON'!I$1, FALSE))</f>
        <v xml:space="preserve">UNEP
</v>
      </c>
      <c r="J109" s="31" t="str">
        <f>IF(VLOOKUP($F109, 'Indicator table'!$C:$H, 'for JSON'!J$1, FALSE)=0, "", VLOOKUP($F109, 'Indicator table'!$C:$H, 'for JSON'!J$1, FALSE))</f>
        <v xml:space="preserve">OECD
</v>
      </c>
      <c r="K109" s="31" t="str">
        <f t="shared" si="90"/>
        <v>8.4.1_UNEP</v>
      </c>
      <c r="L109" s="31" t="str">
        <f t="shared" si="49"/>
        <v/>
      </c>
      <c r="M109" s="31" t="str">
        <f t="shared" si="49"/>
        <v>dany.ghafari@un.org</v>
      </c>
      <c r="N109" s="31" t="str">
        <f t="shared" si="91"/>
        <v/>
      </c>
      <c r="O109" s="31" t="e">
        <f t="shared" si="49"/>
        <v>#N/A</v>
      </c>
      <c r="P109" s="31" t="e">
        <f t="shared" si="93"/>
        <v>#N/A</v>
      </c>
      <c r="Q109" s="31" t="e">
        <f t="shared" si="94"/>
        <v>#N/A</v>
      </c>
      <c r="R109" s="31" t="str">
        <f t="shared" si="92"/>
        <v/>
      </c>
      <c r="S109" s="31" t="str">
        <f t="shared" si="137"/>
        <v/>
      </c>
      <c r="T109" s="31" t="str">
        <f t="shared" si="137"/>
        <v>2021-03-01</v>
      </c>
      <c r="U109" s="31" t="str">
        <f t="shared" si="137"/>
        <v>2021-03-01</v>
      </c>
      <c r="V109" s="31" t="str">
        <f t="shared" si="137"/>
        <v/>
      </c>
      <c r="W109" s="31">
        <f t="shared" si="138"/>
        <v>0</v>
      </c>
      <c r="X109" s="31">
        <f t="shared" si="138"/>
        <v>0</v>
      </c>
      <c r="Y109" s="31">
        <f t="shared" si="138"/>
        <v>0</v>
      </c>
      <c r="Z109" s="31" t="str">
        <f t="shared" si="138"/>
        <v/>
      </c>
      <c r="AD109" s="23"/>
      <c r="AE109" s="30" t="str">
        <f t="shared" si="72"/>
        <v xml:space="preserve">{ "IndicatorID" : "8.4.1", </v>
      </c>
      <c r="AF109" s="30" t="str">
        <f t="shared" si="73"/>
        <v xml:space="preserve">"Change" : "", </v>
      </c>
      <c r="AG109" s="30" t="str">
        <f t="shared" si="74"/>
        <v xml:space="preserve">"Tier" : "Tier II", </v>
      </c>
      <c r="AH109" s="30" t="str">
        <f t="shared" si="75"/>
        <v xml:space="preserve">"Custodian" : "UNEP
", </v>
      </c>
      <c r="AI109" s="30" t="str">
        <f t="shared" si="76"/>
        <v xml:space="preserve">"Partners" : "OECD
", </v>
      </c>
      <c r="AJ109" s="30" t="str">
        <f t="shared" si="77"/>
        <v xml:space="preserve">"SenderName" : "", </v>
      </c>
      <c r="AK109" s="30" t="e">
        <f t="shared" si="78"/>
        <v>#N/A</v>
      </c>
      <c r="AL109" s="30" t="str">
        <f t="shared" si="79"/>
        <v xml:space="preserve">"StorylineDate" : "2021-03-01", </v>
      </c>
      <c r="AM109" s="30" t="str">
        <f t="shared" si="80"/>
        <v xml:space="preserve">"ChartDate" : "", </v>
      </c>
      <c r="AN109" s="30" t="str">
        <f t="shared" si="81"/>
        <v xml:space="preserve">"DataDate" : "", </v>
      </c>
      <c r="AO109" s="30" t="str">
        <f t="shared" si="82"/>
        <v xml:space="preserve">"MetadataDate" : "", </v>
      </c>
      <c r="AP109" s="30" t="str">
        <f t="shared" si="83"/>
        <v xml:space="preserve">"StorylineFile" : "0", </v>
      </c>
      <c r="AQ109" s="30" t="str">
        <f t="shared" si="84"/>
        <v xml:space="preserve">"ChartFile" : "", </v>
      </c>
      <c r="AR109" s="30" t="str">
        <f t="shared" si="85"/>
        <v xml:space="preserve">"DataFile" : "0", </v>
      </c>
      <c r="AS109" s="30" t="str">
        <f t="shared" si="86"/>
        <v xml:space="preserve">"Directory" : "Goal 8", </v>
      </c>
      <c r="AT109" s="30" t="str">
        <f t="shared" si="87"/>
        <v xml:space="preserve">"Subdirectory" : "8.4.1_UNEP", </v>
      </c>
      <c r="AU109" s="30" t="s">
        <v>1857</v>
      </c>
      <c r="AV109" s="30" t="str">
        <f t="shared" si="88"/>
        <v xml:space="preserve">"Notes" : "" }, </v>
      </c>
    </row>
    <row r="110" spans="1:48" x14ac:dyDescent="0.45">
      <c r="A110" s="27" t="e">
        <f t="shared" si="71"/>
        <v>#N/A</v>
      </c>
      <c r="C110" s="23" t="b">
        <f t="shared" si="89"/>
        <v>0</v>
      </c>
      <c r="D110" s="31">
        <f>COUNTIF('Log table'!C:C,'for JSON'!F110)</f>
        <v>3</v>
      </c>
      <c r="F110" s="31" t="s">
        <v>580</v>
      </c>
      <c r="G110" s="31" t="str">
        <f>IF(VLOOKUP($F110, 'Indicator table'!$C:$H, 'for JSON'!G$1, FALSE)=0, "", VLOOKUP($F110, 'Indicator table'!$C:$H, 'for JSON'!G$1, FALSE))</f>
        <v>Goal 8</v>
      </c>
      <c r="H110" s="31" t="str">
        <f>IF(VLOOKUP($F110, 'Indicator table'!$C:$H, 'for JSON'!H$1, FALSE)=0, "", VLOOKUP($F110, 'Indicator table'!$C:$H, 'for JSON'!H$1, FALSE))</f>
        <v>Tier I</v>
      </c>
      <c r="I110" s="31" t="str">
        <f>IF(VLOOKUP($F110, 'Indicator table'!$C:$H, 'for JSON'!I$1, FALSE)=0, "", VLOOKUP($F110, 'Indicator table'!$C:$H, 'for JSON'!I$1, FALSE))</f>
        <v xml:space="preserve">UNEP
</v>
      </c>
      <c r="J110" s="31" t="str">
        <f>IF(VLOOKUP($F110, 'Indicator table'!$C:$H, 'for JSON'!J$1, FALSE)=0, "", VLOOKUP($F110, 'Indicator table'!$C:$H, 'for JSON'!J$1, FALSE))</f>
        <v xml:space="preserve">OECD
</v>
      </c>
      <c r="K110" s="31" t="str">
        <f t="shared" si="90"/>
        <v>8.4.2_UNEP</v>
      </c>
      <c r="L110" s="31" t="str">
        <f t="shared" si="49"/>
        <v/>
      </c>
      <c r="M110" s="31" t="str">
        <f t="shared" si="49"/>
        <v>dany.ghafari@un.org</v>
      </c>
      <c r="N110" s="31" t="str">
        <f t="shared" si="91"/>
        <v/>
      </c>
      <c r="O110" s="31" t="e">
        <f t="shared" si="49"/>
        <v>#N/A</v>
      </c>
      <c r="P110" s="31" t="e">
        <f t="shared" si="93"/>
        <v>#N/A</v>
      </c>
      <c r="Q110" s="31" t="e">
        <f t="shared" si="94"/>
        <v>#N/A</v>
      </c>
      <c r="R110" s="31" t="str">
        <f t="shared" si="92"/>
        <v/>
      </c>
      <c r="S110" s="31" t="str">
        <f t="shared" ref="S110:V129" si="141">IFERROR(IF(ISBLANK(VLOOKUP(CONCATENATE($F110,S$2), log_table, 10, FALSE)),"", TEXT(VLOOKUP(CONCATENATE($F110,S$2), log_table, 10, FALSE), "yyyy-mm-dd")),"")</f>
        <v/>
      </c>
      <c r="T110" s="31" t="str">
        <f t="shared" si="141"/>
        <v>2021-03-01</v>
      </c>
      <c r="U110" s="31" t="str">
        <f t="shared" si="141"/>
        <v>2021-03-01</v>
      </c>
      <c r="V110" s="31" t="str">
        <f t="shared" si="141"/>
        <v/>
      </c>
      <c r="W110" s="31">
        <f t="shared" ref="W110:Z129" si="142">IFERROR(VLOOKUP(CONCATENATE($F110,W$2), log_table, 13, FALSE),"")</f>
        <v>0</v>
      </c>
      <c r="X110" s="31">
        <f t="shared" si="142"/>
        <v>0</v>
      </c>
      <c r="Y110" s="31">
        <f t="shared" si="142"/>
        <v>0</v>
      </c>
      <c r="Z110" s="31" t="str">
        <f t="shared" si="142"/>
        <v/>
      </c>
      <c r="AD110" s="23"/>
      <c r="AE110" s="30" t="str">
        <f t="shared" si="72"/>
        <v xml:space="preserve">{ "IndicatorID" : "8.4.2", </v>
      </c>
      <c r="AF110" s="30" t="str">
        <f t="shared" si="73"/>
        <v xml:space="preserve">"Change" : "", </v>
      </c>
      <c r="AG110" s="30" t="str">
        <f t="shared" si="74"/>
        <v xml:space="preserve">"Tier" : "Tier I", </v>
      </c>
      <c r="AH110" s="30" t="str">
        <f t="shared" si="75"/>
        <v xml:space="preserve">"Custodian" : "UNEP
", </v>
      </c>
      <c r="AI110" s="30" t="str">
        <f t="shared" si="76"/>
        <v xml:space="preserve">"Partners" : "OECD
", </v>
      </c>
      <c r="AJ110" s="30" t="str">
        <f t="shared" si="77"/>
        <v xml:space="preserve">"SenderName" : "", </v>
      </c>
      <c r="AK110" s="30" t="e">
        <f t="shared" si="78"/>
        <v>#N/A</v>
      </c>
      <c r="AL110" s="30" t="str">
        <f t="shared" si="79"/>
        <v xml:space="preserve">"StorylineDate" : "2021-03-01", </v>
      </c>
      <c r="AM110" s="30" t="str">
        <f t="shared" si="80"/>
        <v xml:space="preserve">"ChartDate" : "", </v>
      </c>
      <c r="AN110" s="30" t="str">
        <f t="shared" si="81"/>
        <v xml:space="preserve">"DataDate" : "", </v>
      </c>
      <c r="AO110" s="30" t="str">
        <f t="shared" si="82"/>
        <v xml:space="preserve">"MetadataDate" : "", </v>
      </c>
      <c r="AP110" s="30" t="str">
        <f t="shared" si="83"/>
        <v xml:space="preserve">"StorylineFile" : "0", </v>
      </c>
      <c r="AQ110" s="30" t="str">
        <f t="shared" si="84"/>
        <v xml:space="preserve">"ChartFile" : "", </v>
      </c>
      <c r="AR110" s="30" t="str">
        <f t="shared" si="85"/>
        <v xml:space="preserve">"DataFile" : "0", </v>
      </c>
      <c r="AS110" s="30" t="str">
        <f t="shared" si="86"/>
        <v xml:space="preserve">"Directory" : "Goal 8", </v>
      </c>
      <c r="AT110" s="30" t="str">
        <f t="shared" si="87"/>
        <v xml:space="preserve">"Subdirectory" : "8.4.2_UNEP", </v>
      </c>
      <c r="AU110" s="30" t="s">
        <v>1857</v>
      </c>
      <c r="AV110" s="30" t="str">
        <f t="shared" si="88"/>
        <v xml:space="preserve">"Notes" : "" }, </v>
      </c>
    </row>
    <row r="111" spans="1:48" x14ac:dyDescent="0.45">
      <c r="A111" s="27" t="e">
        <f t="shared" si="71"/>
        <v>#N/A</v>
      </c>
      <c r="C111" s="23" t="b">
        <f t="shared" si="89"/>
        <v>0</v>
      </c>
      <c r="D111" s="31">
        <f>COUNTIF('Log table'!C:C,'for JSON'!F111)</f>
        <v>3</v>
      </c>
      <c r="F111" s="31" t="s">
        <v>584</v>
      </c>
      <c r="G111" s="31" t="str">
        <f>IF(VLOOKUP($F111, 'Indicator table'!$C:$H, 'for JSON'!G$1, FALSE)=0, "", VLOOKUP($F111, 'Indicator table'!$C:$H, 'for JSON'!G$1, FALSE))</f>
        <v>Goal 8</v>
      </c>
      <c r="H111" s="31" t="str">
        <f>IF(VLOOKUP($F111, 'Indicator table'!$C:$H, 'for JSON'!H$1, FALSE)=0, "", VLOOKUP($F111, 'Indicator table'!$C:$H, 'for JSON'!H$1, FALSE))</f>
        <v>Tier II</v>
      </c>
      <c r="I111" s="31" t="str">
        <f>IF(VLOOKUP($F111, 'Indicator table'!$C:$H, 'for JSON'!I$1, FALSE)=0, "", VLOOKUP($F111, 'Indicator table'!$C:$H, 'for JSON'!I$1, FALSE))</f>
        <v xml:space="preserve">ILO
</v>
      </c>
      <c r="J111" s="31" t="str">
        <f>IF(VLOOKUP($F111, 'Indicator table'!$C:$H, 'for JSON'!J$1, FALSE)=0, "", VLOOKUP($F111, 'Indicator table'!$C:$H, 'for JSON'!J$1, FALSE))</f>
        <v/>
      </c>
      <c r="K111" s="31" t="str">
        <f t="shared" si="90"/>
        <v>8.5.1_ILO</v>
      </c>
      <c r="L111" s="31" t="str">
        <f t="shared" si="49"/>
        <v>kapsos@ilo.org</v>
      </c>
      <c r="M111" s="31" t="str">
        <f t="shared" si="49"/>
        <v/>
      </c>
      <c r="N111" s="31" t="str">
        <f t="shared" si="91"/>
        <v/>
      </c>
      <c r="O111" s="31" t="e">
        <f t="shared" si="49"/>
        <v>#N/A</v>
      </c>
      <c r="P111" s="31" t="e">
        <f t="shared" si="93"/>
        <v>#N/A</v>
      </c>
      <c r="Q111" s="31" t="e">
        <f t="shared" si="94"/>
        <v>#N/A</v>
      </c>
      <c r="R111" s="31" t="str">
        <f t="shared" si="92"/>
        <v/>
      </c>
      <c r="S111" s="31" t="str">
        <f t="shared" si="141"/>
        <v>2021-02-15</v>
      </c>
      <c r="T111" s="31" t="str">
        <f t="shared" si="141"/>
        <v/>
      </c>
      <c r="U111" s="31" t="str">
        <f t="shared" si="141"/>
        <v/>
      </c>
      <c r="V111" s="31" t="str">
        <f t="shared" si="141"/>
        <v/>
      </c>
      <c r="W111" s="31">
        <f t="shared" si="142"/>
        <v>0</v>
      </c>
      <c r="X111" s="31">
        <f t="shared" si="142"/>
        <v>0</v>
      </c>
      <c r="Y111" s="31">
        <f t="shared" si="142"/>
        <v>0</v>
      </c>
      <c r="Z111" s="31" t="str">
        <f t="shared" si="142"/>
        <v/>
      </c>
      <c r="AD111" s="23"/>
      <c r="AE111" s="30" t="str">
        <f t="shared" si="72"/>
        <v xml:space="preserve">{ "IndicatorID" : "8.5.1", </v>
      </c>
      <c r="AF111" s="30" t="str">
        <f t="shared" si="73"/>
        <v xml:space="preserve">"Change" : "", </v>
      </c>
      <c r="AG111" s="30" t="str">
        <f t="shared" si="74"/>
        <v xml:space="preserve">"Tier" : "Tier II", </v>
      </c>
      <c r="AH111" s="30" t="str">
        <f t="shared" si="75"/>
        <v xml:space="preserve">"Custodian" : "ILO
", </v>
      </c>
      <c r="AI111" s="30" t="str">
        <f t="shared" si="76"/>
        <v xml:space="preserve">"Partners" : "", </v>
      </c>
      <c r="AJ111" s="30" t="str">
        <f t="shared" si="77"/>
        <v xml:space="preserve">"SenderName" : "", </v>
      </c>
      <c r="AK111" s="30" t="e">
        <f t="shared" si="78"/>
        <v>#N/A</v>
      </c>
      <c r="AL111" s="30" t="str">
        <f t="shared" si="79"/>
        <v xml:space="preserve">"StorylineDate" : "", </v>
      </c>
      <c r="AM111" s="30" t="str">
        <f t="shared" si="80"/>
        <v xml:space="preserve">"ChartDate" : "", </v>
      </c>
      <c r="AN111" s="30" t="str">
        <f t="shared" si="81"/>
        <v xml:space="preserve">"DataDate" : "2021-02-15", </v>
      </c>
      <c r="AO111" s="30" t="str">
        <f t="shared" si="82"/>
        <v xml:space="preserve">"MetadataDate" : "", </v>
      </c>
      <c r="AP111" s="30" t="str">
        <f t="shared" si="83"/>
        <v xml:space="preserve">"StorylineFile" : "0", </v>
      </c>
      <c r="AQ111" s="30" t="str">
        <f t="shared" si="84"/>
        <v xml:space="preserve">"ChartFile" : "", </v>
      </c>
      <c r="AR111" s="30" t="str">
        <f t="shared" si="85"/>
        <v xml:space="preserve">"DataFile" : "0", </v>
      </c>
      <c r="AS111" s="30" t="str">
        <f t="shared" si="86"/>
        <v xml:space="preserve">"Directory" : "Goal 8", </v>
      </c>
      <c r="AT111" s="30" t="str">
        <f t="shared" si="87"/>
        <v xml:space="preserve">"Subdirectory" : "8.5.1_ILO", </v>
      </c>
      <c r="AU111" s="30" t="s">
        <v>1857</v>
      </c>
      <c r="AV111" s="30" t="str">
        <f t="shared" si="88"/>
        <v xml:space="preserve">"Notes" : "" }, </v>
      </c>
    </row>
    <row r="112" spans="1:48" x14ac:dyDescent="0.45">
      <c r="A112" s="27" t="e">
        <f t="shared" si="71"/>
        <v>#N/A</v>
      </c>
      <c r="C112" s="23" t="b">
        <f t="shared" si="89"/>
        <v>0</v>
      </c>
      <c r="D112" s="31">
        <f>COUNTIF('Log table'!C:C,'for JSON'!F112)</f>
        <v>3</v>
      </c>
      <c r="F112" s="31" t="s">
        <v>587</v>
      </c>
      <c r="G112" s="31" t="str">
        <f>IF(VLOOKUP($F112, 'Indicator table'!$C:$H, 'for JSON'!G$1, FALSE)=0, "", VLOOKUP($F112, 'Indicator table'!$C:$H, 'for JSON'!G$1, FALSE))</f>
        <v>Goal 8</v>
      </c>
      <c r="H112" s="31" t="str">
        <f>IF(VLOOKUP($F112, 'Indicator table'!$C:$H, 'for JSON'!H$1, FALSE)=0, "", VLOOKUP($F112, 'Indicator table'!$C:$H, 'for JSON'!H$1, FALSE))</f>
        <v>Tier I</v>
      </c>
      <c r="I112" s="31" t="str">
        <f>IF(VLOOKUP($F112, 'Indicator table'!$C:$H, 'for JSON'!I$1, FALSE)=0, "", VLOOKUP($F112, 'Indicator table'!$C:$H, 'for JSON'!I$1, FALSE))</f>
        <v xml:space="preserve">ILO
</v>
      </c>
      <c r="J112" s="31" t="str">
        <f>IF(VLOOKUP($F112, 'Indicator table'!$C:$H, 'for JSON'!J$1, FALSE)=0, "", VLOOKUP($F112, 'Indicator table'!$C:$H, 'for JSON'!J$1, FALSE))</f>
        <v/>
      </c>
      <c r="K112" s="31" t="str">
        <f t="shared" si="90"/>
        <v>8.5.2_ILO</v>
      </c>
      <c r="L112" s="31" t="str">
        <f t="shared" si="49"/>
        <v>kapsos@ilo.org</v>
      </c>
      <c r="M112" s="31" t="str">
        <f t="shared" si="49"/>
        <v>kapsos@ilo.org</v>
      </c>
      <c r="N112" s="31" t="str">
        <f t="shared" si="91"/>
        <v/>
      </c>
      <c r="O112" s="31" t="e">
        <f t="shared" si="49"/>
        <v>#N/A</v>
      </c>
      <c r="P112" s="31" t="e">
        <f t="shared" si="93"/>
        <v>#N/A</v>
      </c>
      <c r="Q112" s="31" t="e">
        <f t="shared" si="94"/>
        <v>#N/A</v>
      </c>
      <c r="R112" s="31" t="str">
        <f t="shared" si="92"/>
        <v/>
      </c>
      <c r="S112" s="31" t="str">
        <f t="shared" si="141"/>
        <v>2021-02-15</v>
      </c>
      <c r="T112" s="31" t="str">
        <f t="shared" si="141"/>
        <v>2021-02-15</v>
      </c>
      <c r="U112" s="31" t="str">
        <f t="shared" si="141"/>
        <v>2021-02-15</v>
      </c>
      <c r="V112" s="31" t="str">
        <f t="shared" si="141"/>
        <v/>
      </c>
      <c r="W112" s="31">
        <f t="shared" si="142"/>
        <v>0</v>
      </c>
      <c r="X112" s="31">
        <f t="shared" si="142"/>
        <v>0</v>
      </c>
      <c r="Y112" s="31">
        <f t="shared" si="142"/>
        <v>0</v>
      </c>
      <c r="Z112" s="31" t="str">
        <f t="shared" si="142"/>
        <v/>
      </c>
      <c r="AD112" s="23"/>
      <c r="AE112" s="30" t="str">
        <f t="shared" si="72"/>
        <v xml:space="preserve">{ "IndicatorID" : "8.5.2", </v>
      </c>
      <c r="AF112" s="30" t="str">
        <f t="shared" si="73"/>
        <v xml:space="preserve">"Change" : "", </v>
      </c>
      <c r="AG112" s="30" t="str">
        <f t="shared" si="74"/>
        <v xml:space="preserve">"Tier" : "Tier I", </v>
      </c>
      <c r="AH112" s="30" t="str">
        <f t="shared" si="75"/>
        <v xml:space="preserve">"Custodian" : "ILO
", </v>
      </c>
      <c r="AI112" s="30" t="str">
        <f t="shared" si="76"/>
        <v xml:space="preserve">"Partners" : "", </v>
      </c>
      <c r="AJ112" s="30" t="str">
        <f t="shared" si="77"/>
        <v xml:space="preserve">"SenderName" : "", </v>
      </c>
      <c r="AK112" s="30" t="e">
        <f t="shared" si="78"/>
        <v>#N/A</v>
      </c>
      <c r="AL112" s="30" t="str">
        <f t="shared" si="79"/>
        <v xml:space="preserve">"StorylineDate" : "2021-02-15", </v>
      </c>
      <c r="AM112" s="30" t="str">
        <f t="shared" si="80"/>
        <v xml:space="preserve">"ChartDate" : "", </v>
      </c>
      <c r="AN112" s="30" t="str">
        <f t="shared" si="81"/>
        <v xml:space="preserve">"DataDate" : "2021-02-15", </v>
      </c>
      <c r="AO112" s="30" t="str">
        <f t="shared" si="82"/>
        <v xml:space="preserve">"MetadataDate" : "", </v>
      </c>
      <c r="AP112" s="30" t="str">
        <f t="shared" si="83"/>
        <v xml:space="preserve">"StorylineFile" : "0", </v>
      </c>
      <c r="AQ112" s="30" t="str">
        <f t="shared" si="84"/>
        <v xml:space="preserve">"ChartFile" : "", </v>
      </c>
      <c r="AR112" s="30" t="str">
        <f t="shared" si="85"/>
        <v xml:space="preserve">"DataFile" : "0", </v>
      </c>
      <c r="AS112" s="30" t="str">
        <f t="shared" si="86"/>
        <v xml:space="preserve">"Directory" : "Goal 8", </v>
      </c>
      <c r="AT112" s="30" t="str">
        <f t="shared" si="87"/>
        <v xml:space="preserve">"Subdirectory" : "8.5.2_ILO", </v>
      </c>
      <c r="AU112" s="30" t="s">
        <v>1857</v>
      </c>
      <c r="AV112" s="30" t="str">
        <f t="shared" si="88"/>
        <v xml:space="preserve">"Notes" : "" }, </v>
      </c>
    </row>
    <row r="113" spans="1:48" x14ac:dyDescent="0.45">
      <c r="A113" s="27" t="e">
        <f t="shared" si="71"/>
        <v>#N/A</v>
      </c>
      <c r="C113" s="23" t="b">
        <f t="shared" si="89"/>
        <v>0</v>
      </c>
      <c r="D113" s="31">
        <f>COUNTIF('Log table'!C:C,'for JSON'!F113)</f>
        <v>3</v>
      </c>
      <c r="F113" s="31" t="s">
        <v>589</v>
      </c>
      <c r="G113" s="31" t="str">
        <f>IF(VLOOKUP($F113, 'Indicator table'!$C:$H, 'for JSON'!G$1, FALSE)=0, "", VLOOKUP($F113, 'Indicator table'!$C:$H, 'for JSON'!G$1, FALSE))</f>
        <v>Goal 8</v>
      </c>
      <c r="H113" s="31" t="str">
        <f>IF(VLOOKUP($F113, 'Indicator table'!$C:$H, 'for JSON'!H$1, FALSE)=0, "", VLOOKUP($F113, 'Indicator table'!$C:$H, 'for JSON'!H$1, FALSE))</f>
        <v>Tier I</v>
      </c>
      <c r="I113" s="31" t="str">
        <f>IF(VLOOKUP($F113, 'Indicator table'!$C:$H, 'for JSON'!I$1, FALSE)=0, "", VLOOKUP($F113, 'Indicator table'!$C:$H, 'for JSON'!I$1, FALSE))</f>
        <v xml:space="preserve">ILO
</v>
      </c>
      <c r="J113" s="31" t="str">
        <f>IF(VLOOKUP($F113, 'Indicator table'!$C:$H, 'for JSON'!J$1, FALSE)=0, "", VLOOKUP($F113, 'Indicator table'!$C:$H, 'for JSON'!J$1, FALSE))</f>
        <v/>
      </c>
      <c r="K113" s="31" t="str">
        <f t="shared" si="90"/>
        <v>8.6.1_ILO</v>
      </c>
      <c r="L113" s="31" t="str">
        <f t="shared" si="49"/>
        <v>kapsos@ilo.org</v>
      </c>
      <c r="M113" s="31" t="str">
        <f t="shared" si="49"/>
        <v>kapsos@ilo.org</v>
      </c>
      <c r="N113" s="31" t="str">
        <f t="shared" si="91"/>
        <v/>
      </c>
      <c r="O113" s="31" t="e">
        <f t="shared" si="49"/>
        <v>#N/A</v>
      </c>
      <c r="P113" s="31" t="e">
        <f t="shared" si="93"/>
        <v>#N/A</v>
      </c>
      <c r="Q113" s="31" t="e">
        <f t="shared" si="94"/>
        <v>#N/A</v>
      </c>
      <c r="R113" s="31" t="str">
        <f t="shared" si="92"/>
        <v/>
      </c>
      <c r="S113" s="31" t="str">
        <f t="shared" si="141"/>
        <v>2021-02-15</v>
      </c>
      <c r="T113" s="31" t="str">
        <f t="shared" si="141"/>
        <v>2021-02-15</v>
      </c>
      <c r="U113" s="31" t="str">
        <f t="shared" si="141"/>
        <v>2021-02-15</v>
      </c>
      <c r="V113" s="31" t="str">
        <f t="shared" si="141"/>
        <v/>
      </c>
      <c r="W113" s="31">
        <f t="shared" si="142"/>
        <v>0</v>
      </c>
      <c r="X113" s="31">
        <f t="shared" si="142"/>
        <v>0</v>
      </c>
      <c r="Y113" s="31">
        <f t="shared" si="142"/>
        <v>0</v>
      </c>
      <c r="Z113" s="31" t="str">
        <f t="shared" si="142"/>
        <v/>
      </c>
      <c r="AD113" s="23"/>
      <c r="AE113" s="30" t="str">
        <f t="shared" si="72"/>
        <v xml:space="preserve">{ "IndicatorID" : "8.6.1", </v>
      </c>
      <c r="AF113" s="30" t="str">
        <f t="shared" si="73"/>
        <v xml:space="preserve">"Change" : "", </v>
      </c>
      <c r="AG113" s="30" t="str">
        <f t="shared" si="74"/>
        <v xml:space="preserve">"Tier" : "Tier I", </v>
      </c>
      <c r="AH113" s="30" t="str">
        <f t="shared" si="75"/>
        <v xml:space="preserve">"Custodian" : "ILO
", </v>
      </c>
      <c r="AI113" s="30" t="str">
        <f t="shared" si="76"/>
        <v xml:space="preserve">"Partners" : "", </v>
      </c>
      <c r="AJ113" s="30" t="str">
        <f t="shared" si="77"/>
        <v xml:space="preserve">"SenderName" : "", </v>
      </c>
      <c r="AK113" s="30" t="e">
        <f t="shared" si="78"/>
        <v>#N/A</v>
      </c>
      <c r="AL113" s="30" t="str">
        <f t="shared" si="79"/>
        <v xml:space="preserve">"StorylineDate" : "2021-02-15", </v>
      </c>
      <c r="AM113" s="30" t="str">
        <f t="shared" si="80"/>
        <v xml:space="preserve">"ChartDate" : "", </v>
      </c>
      <c r="AN113" s="30" t="str">
        <f t="shared" si="81"/>
        <v xml:space="preserve">"DataDate" : "2021-02-15", </v>
      </c>
      <c r="AO113" s="30" t="str">
        <f t="shared" si="82"/>
        <v xml:space="preserve">"MetadataDate" : "", </v>
      </c>
      <c r="AP113" s="30" t="str">
        <f t="shared" si="83"/>
        <v xml:space="preserve">"StorylineFile" : "0", </v>
      </c>
      <c r="AQ113" s="30" t="str">
        <f t="shared" si="84"/>
        <v xml:space="preserve">"ChartFile" : "", </v>
      </c>
      <c r="AR113" s="30" t="str">
        <f t="shared" si="85"/>
        <v xml:space="preserve">"DataFile" : "0", </v>
      </c>
      <c r="AS113" s="30" t="str">
        <f t="shared" si="86"/>
        <v xml:space="preserve">"Directory" : "Goal 8", </v>
      </c>
      <c r="AT113" s="30" t="str">
        <f t="shared" si="87"/>
        <v xml:space="preserve">"Subdirectory" : "8.6.1_ILO", </v>
      </c>
      <c r="AU113" s="30" t="s">
        <v>1857</v>
      </c>
      <c r="AV113" s="30" t="str">
        <f t="shared" si="88"/>
        <v xml:space="preserve">"Notes" : "" }, </v>
      </c>
    </row>
    <row r="114" spans="1:48" x14ac:dyDescent="0.45">
      <c r="A114" s="27" t="e">
        <f t="shared" si="71"/>
        <v>#N/A</v>
      </c>
      <c r="C114" s="23" t="b">
        <f t="shared" si="89"/>
        <v>0</v>
      </c>
      <c r="D114" s="31">
        <f>COUNTIF('Log table'!C:C,'for JSON'!F114)</f>
        <v>3</v>
      </c>
      <c r="F114" s="31" t="s">
        <v>591</v>
      </c>
      <c r="G114" s="31" t="str">
        <f>IF(VLOOKUP($F114, 'Indicator table'!$C:$H, 'for JSON'!G$1, FALSE)=0, "", VLOOKUP($F114, 'Indicator table'!$C:$H, 'for JSON'!G$1, FALSE))</f>
        <v>Goal 8</v>
      </c>
      <c r="H114" s="31" t="str">
        <f>IF(VLOOKUP($F114, 'Indicator table'!$C:$H, 'for JSON'!H$1, FALSE)=0, "", VLOOKUP($F114, 'Indicator table'!$C:$H, 'for JSON'!H$1, FALSE))</f>
        <v>Tier II</v>
      </c>
      <c r="I114" s="31" t="str">
        <f>IF(VLOOKUP($F114, 'Indicator table'!$C:$H, 'for JSON'!I$1, FALSE)=0, "", VLOOKUP($F114, 'Indicator table'!$C:$H, 'for JSON'!I$1, FALSE))</f>
        <v xml:space="preserve">ILO,
UNICEF
</v>
      </c>
      <c r="J114" s="31" t="str">
        <f>IF(VLOOKUP($F114, 'Indicator table'!$C:$H, 'for JSON'!J$1, FALSE)=0, "", VLOOKUP($F114, 'Indicator table'!$C:$H, 'for JSON'!J$1, FALSE))</f>
        <v/>
      </c>
      <c r="K114" s="31" t="str">
        <f t="shared" si="90"/>
        <v>8.7.1_UNICEF_ILO</v>
      </c>
      <c r="L114" s="31" t="str">
        <f t="shared" ref="L114:O175" si="143">IF(ISBLANK(VLOOKUP(CONCATENATE($F114,L$2), log_table, 9, FALSE)), "", VLOOKUP(CONCATENATE($F114,L$2), log_table, 9, FALSE))</f>
        <v>ccappa@unicef.org</v>
      </c>
      <c r="M114" s="31" t="str">
        <f t="shared" si="143"/>
        <v>ccappa@unicef.org</v>
      </c>
      <c r="N114" s="31" t="str">
        <f t="shared" si="91"/>
        <v/>
      </c>
      <c r="O114" s="31" t="e">
        <f t="shared" si="143"/>
        <v>#N/A</v>
      </c>
      <c r="P114" s="31" t="e">
        <f t="shared" si="93"/>
        <v>#N/A</v>
      </c>
      <c r="Q114" s="31" t="e">
        <f t="shared" si="94"/>
        <v>#N/A</v>
      </c>
      <c r="R114" s="31" t="str">
        <f t="shared" si="92"/>
        <v/>
      </c>
      <c r="S114" s="31" t="str">
        <f t="shared" si="141"/>
        <v>2021-02-17</v>
      </c>
      <c r="T114" s="31" t="str">
        <f t="shared" si="141"/>
        <v>2021-03-26</v>
      </c>
      <c r="U114" s="31" t="str">
        <f t="shared" si="141"/>
        <v/>
      </c>
      <c r="V114" s="31" t="str">
        <f t="shared" si="141"/>
        <v/>
      </c>
      <c r="W114" s="31">
        <f t="shared" si="142"/>
        <v>0</v>
      </c>
      <c r="X114" s="31">
        <f t="shared" si="142"/>
        <v>0</v>
      </c>
      <c r="Y114" s="31">
        <f t="shared" si="142"/>
        <v>0</v>
      </c>
      <c r="Z114" s="31" t="str">
        <f t="shared" si="142"/>
        <v/>
      </c>
      <c r="AD114" s="23"/>
      <c r="AE114" s="30" t="str">
        <f t="shared" si="72"/>
        <v xml:space="preserve">{ "IndicatorID" : "8.7.1", </v>
      </c>
      <c r="AF114" s="30" t="str">
        <f t="shared" si="73"/>
        <v xml:space="preserve">"Change" : "", </v>
      </c>
      <c r="AG114" s="30" t="str">
        <f t="shared" si="74"/>
        <v xml:space="preserve">"Tier" : "Tier II", </v>
      </c>
      <c r="AH114" s="30" t="str">
        <f t="shared" si="75"/>
        <v xml:space="preserve">"Custodian" : "ILO,
UNICEF
", </v>
      </c>
      <c r="AI114" s="30" t="str">
        <f t="shared" si="76"/>
        <v xml:space="preserve">"Partners" : "", </v>
      </c>
      <c r="AJ114" s="30" t="str">
        <f t="shared" si="77"/>
        <v xml:space="preserve">"SenderName" : "", </v>
      </c>
      <c r="AK114" s="30" t="e">
        <f t="shared" si="78"/>
        <v>#N/A</v>
      </c>
      <c r="AL114" s="30" t="str">
        <f t="shared" si="79"/>
        <v xml:space="preserve">"StorylineDate" : "2021-03-26", </v>
      </c>
      <c r="AM114" s="30" t="str">
        <f t="shared" si="80"/>
        <v xml:space="preserve">"ChartDate" : "", </v>
      </c>
      <c r="AN114" s="30" t="str">
        <f t="shared" si="81"/>
        <v xml:space="preserve">"DataDate" : "2021-02-17", </v>
      </c>
      <c r="AO114" s="30" t="str">
        <f t="shared" si="82"/>
        <v xml:space="preserve">"MetadataDate" : "", </v>
      </c>
      <c r="AP114" s="30" t="str">
        <f t="shared" si="83"/>
        <v xml:space="preserve">"StorylineFile" : "0", </v>
      </c>
      <c r="AQ114" s="30" t="str">
        <f t="shared" si="84"/>
        <v xml:space="preserve">"ChartFile" : "", </v>
      </c>
      <c r="AR114" s="30" t="str">
        <f t="shared" si="85"/>
        <v xml:space="preserve">"DataFile" : "0", </v>
      </c>
      <c r="AS114" s="30" t="str">
        <f t="shared" si="86"/>
        <v xml:space="preserve">"Directory" : "Goal 8", </v>
      </c>
      <c r="AT114" s="30" t="str">
        <f t="shared" si="87"/>
        <v xml:space="preserve">"Subdirectory" : "8.7.1_UNICEF_ILO", </v>
      </c>
      <c r="AU114" s="30" t="s">
        <v>1857</v>
      </c>
      <c r="AV114" s="30" t="str">
        <f t="shared" si="88"/>
        <v xml:space="preserve">"Notes" : "" }, </v>
      </c>
    </row>
    <row r="115" spans="1:48" x14ac:dyDescent="0.45">
      <c r="A115" s="27" t="e">
        <f t="shared" si="71"/>
        <v>#N/A</v>
      </c>
      <c r="C115" s="23" t="b">
        <f t="shared" si="89"/>
        <v>0</v>
      </c>
      <c r="D115" s="31">
        <f>COUNTIF('Log table'!C:C,'for JSON'!F115)</f>
        <v>3</v>
      </c>
      <c r="F115" s="31" t="s">
        <v>594</v>
      </c>
      <c r="G115" s="31" t="str">
        <f>IF(VLOOKUP($F115, 'Indicator table'!$C:$H, 'for JSON'!G$1, FALSE)=0, "", VLOOKUP($F115, 'Indicator table'!$C:$H, 'for JSON'!G$1, FALSE))</f>
        <v>Goal 8</v>
      </c>
      <c r="H115" s="31" t="str">
        <f>IF(VLOOKUP($F115, 'Indicator table'!$C:$H, 'for JSON'!H$1, FALSE)=0, "", VLOOKUP($F115, 'Indicator table'!$C:$H, 'for JSON'!H$1, FALSE))</f>
        <v>Tier II</v>
      </c>
      <c r="I115" s="31" t="str">
        <f>IF(VLOOKUP($F115, 'Indicator table'!$C:$H, 'for JSON'!I$1, FALSE)=0, "", VLOOKUP($F115, 'Indicator table'!$C:$H, 'for JSON'!I$1, FALSE))</f>
        <v xml:space="preserve">ILO
</v>
      </c>
      <c r="J115" s="31" t="str">
        <f>IF(VLOOKUP($F115, 'Indicator table'!$C:$H, 'for JSON'!J$1, FALSE)=0, "", VLOOKUP($F115, 'Indicator table'!$C:$H, 'for JSON'!J$1, FALSE))</f>
        <v/>
      </c>
      <c r="K115" s="31" t="str">
        <f t="shared" si="90"/>
        <v>8.8.1_ILO</v>
      </c>
      <c r="L115" s="31" t="str">
        <f t="shared" si="143"/>
        <v>kapsos@ilo.org</v>
      </c>
      <c r="M115" s="31" t="str">
        <f t="shared" si="143"/>
        <v>kapsos@ilo.org</v>
      </c>
      <c r="N115" s="31" t="str">
        <f t="shared" si="91"/>
        <v/>
      </c>
      <c r="O115" s="31" t="e">
        <f t="shared" si="143"/>
        <v>#N/A</v>
      </c>
      <c r="P115" s="31" t="e">
        <f t="shared" si="93"/>
        <v>#N/A</v>
      </c>
      <c r="Q115" s="31" t="e">
        <f t="shared" si="94"/>
        <v>#N/A</v>
      </c>
      <c r="R115" s="31" t="str">
        <f t="shared" si="92"/>
        <v/>
      </c>
      <c r="S115" s="31" t="str">
        <f t="shared" si="141"/>
        <v>2021-02-15</v>
      </c>
      <c r="T115" s="31" t="str">
        <f t="shared" si="141"/>
        <v>2021-02-15</v>
      </c>
      <c r="U115" s="31" t="str">
        <f t="shared" si="141"/>
        <v/>
      </c>
      <c r="V115" s="31" t="str">
        <f t="shared" si="141"/>
        <v/>
      </c>
      <c r="W115" s="31">
        <f t="shared" si="142"/>
        <v>0</v>
      </c>
      <c r="X115" s="31">
        <f t="shared" si="142"/>
        <v>0</v>
      </c>
      <c r="Y115" s="31">
        <f t="shared" si="142"/>
        <v>0</v>
      </c>
      <c r="Z115" s="31" t="str">
        <f t="shared" si="142"/>
        <v/>
      </c>
      <c r="AD115" s="23"/>
      <c r="AE115" s="30" t="str">
        <f t="shared" si="72"/>
        <v xml:space="preserve">{ "IndicatorID" : "8.8.1", </v>
      </c>
      <c r="AF115" s="30" t="str">
        <f t="shared" si="73"/>
        <v xml:space="preserve">"Change" : "", </v>
      </c>
      <c r="AG115" s="30" t="str">
        <f t="shared" si="74"/>
        <v xml:space="preserve">"Tier" : "Tier II", </v>
      </c>
      <c r="AH115" s="30" t="str">
        <f t="shared" si="75"/>
        <v xml:space="preserve">"Custodian" : "ILO
", </v>
      </c>
      <c r="AI115" s="30" t="str">
        <f t="shared" si="76"/>
        <v xml:space="preserve">"Partners" : "", </v>
      </c>
      <c r="AJ115" s="30" t="str">
        <f t="shared" si="77"/>
        <v xml:space="preserve">"SenderName" : "", </v>
      </c>
      <c r="AK115" s="30" t="e">
        <f t="shared" si="78"/>
        <v>#N/A</v>
      </c>
      <c r="AL115" s="30" t="str">
        <f t="shared" si="79"/>
        <v xml:space="preserve">"StorylineDate" : "2021-02-15", </v>
      </c>
      <c r="AM115" s="30" t="str">
        <f t="shared" si="80"/>
        <v xml:space="preserve">"ChartDate" : "", </v>
      </c>
      <c r="AN115" s="30" t="str">
        <f t="shared" si="81"/>
        <v xml:space="preserve">"DataDate" : "2021-02-15", </v>
      </c>
      <c r="AO115" s="30" t="str">
        <f t="shared" si="82"/>
        <v xml:space="preserve">"MetadataDate" : "", </v>
      </c>
      <c r="AP115" s="30" t="str">
        <f t="shared" si="83"/>
        <v xml:space="preserve">"StorylineFile" : "0", </v>
      </c>
      <c r="AQ115" s="30" t="str">
        <f t="shared" si="84"/>
        <v xml:space="preserve">"ChartFile" : "", </v>
      </c>
      <c r="AR115" s="30" t="str">
        <f t="shared" si="85"/>
        <v xml:space="preserve">"DataFile" : "0", </v>
      </c>
      <c r="AS115" s="30" t="str">
        <f t="shared" si="86"/>
        <v xml:space="preserve">"Directory" : "Goal 8", </v>
      </c>
      <c r="AT115" s="30" t="str">
        <f t="shared" si="87"/>
        <v xml:space="preserve">"Subdirectory" : "8.8.1_ILO", </v>
      </c>
      <c r="AU115" s="30" t="s">
        <v>1857</v>
      </c>
      <c r="AV115" s="30" t="str">
        <f t="shared" si="88"/>
        <v xml:space="preserve">"Notes" : "" }, </v>
      </c>
    </row>
    <row r="116" spans="1:48" x14ac:dyDescent="0.45">
      <c r="A116" s="27" t="e">
        <f t="shared" si="71"/>
        <v>#N/A</v>
      </c>
      <c r="C116" s="23" t="b">
        <f t="shared" si="89"/>
        <v>0</v>
      </c>
      <c r="D116" s="31">
        <f>COUNTIF('Log table'!C:C,'for JSON'!F116)</f>
        <v>3</v>
      </c>
      <c r="F116" s="31" t="s">
        <v>750</v>
      </c>
      <c r="G116" s="31" t="str">
        <f>IF(VLOOKUP($F116, 'Indicator table'!$C:$H, 'for JSON'!G$1, FALSE)=0, "", VLOOKUP($F116, 'Indicator table'!$C:$H, 'for JSON'!G$1, FALSE))</f>
        <v>Goal 8</v>
      </c>
      <c r="H116" s="31" t="str">
        <f>IF(VLOOKUP($F116, 'Indicator table'!$C:$H, 'for JSON'!H$1, FALSE)=0, "", VLOOKUP($F116, 'Indicator table'!$C:$H, 'for JSON'!H$1, FALSE))</f>
        <v>Tier II</v>
      </c>
      <c r="I116" s="31" t="str">
        <f>IF(VLOOKUP($F116, 'Indicator table'!$C:$H, 'for JSON'!I$1, FALSE)=0, "", VLOOKUP($F116, 'Indicator table'!$C:$H, 'for JSON'!I$1, FALSE))</f>
        <v xml:space="preserve">ILO
</v>
      </c>
      <c r="J116" s="31" t="str">
        <f>IF(VLOOKUP($F116, 'Indicator table'!$C:$H, 'for JSON'!J$1, FALSE)=0, "", VLOOKUP($F116, 'Indicator table'!$C:$H, 'for JSON'!J$1, FALSE))</f>
        <v/>
      </c>
      <c r="K116" s="31" t="str">
        <f t="shared" si="90"/>
        <v/>
      </c>
      <c r="L116" s="31" t="str">
        <f t="shared" si="143"/>
        <v>kapsos@ilo.org</v>
      </c>
      <c r="M116" s="31" t="str">
        <f t="shared" si="143"/>
        <v>kapsos@ilo.org</v>
      </c>
      <c r="N116" s="31" t="str">
        <f t="shared" si="91"/>
        <v/>
      </c>
      <c r="O116" s="31" t="e">
        <f t="shared" si="143"/>
        <v>#N/A</v>
      </c>
      <c r="P116" s="31" t="e">
        <f t="shared" si="93"/>
        <v>#N/A</v>
      </c>
      <c r="Q116" s="31" t="e">
        <f t="shared" si="94"/>
        <v>#N/A</v>
      </c>
      <c r="R116" s="31" t="str">
        <f t="shared" si="92"/>
        <v/>
      </c>
      <c r="S116" s="31" t="str">
        <f t="shared" si="141"/>
        <v>2021-02-15</v>
      </c>
      <c r="T116" s="31" t="str">
        <f t="shared" si="141"/>
        <v>2021-02-15</v>
      </c>
      <c r="U116" s="31" t="str">
        <f t="shared" si="141"/>
        <v>2021-02-15</v>
      </c>
      <c r="V116" s="31" t="str">
        <f t="shared" si="141"/>
        <v/>
      </c>
      <c r="W116" s="31">
        <f t="shared" si="142"/>
        <v>0</v>
      </c>
      <c r="X116" s="31">
        <f t="shared" si="142"/>
        <v>0</v>
      </c>
      <c r="Y116" s="31">
        <f t="shared" si="142"/>
        <v>0</v>
      </c>
      <c r="Z116" s="31" t="str">
        <f t="shared" si="142"/>
        <v/>
      </c>
      <c r="AD116" s="23"/>
      <c r="AE116" s="30" t="str">
        <f t="shared" si="72"/>
        <v xml:space="preserve">{ "IndicatorID" : "8.8.2", </v>
      </c>
      <c r="AF116" s="30" t="str">
        <f t="shared" si="73"/>
        <v xml:space="preserve">"Change" : "", </v>
      </c>
      <c r="AG116" s="30" t="str">
        <f t="shared" si="74"/>
        <v xml:space="preserve">"Tier" : "Tier II", </v>
      </c>
      <c r="AH116" s="30" t="str">
        <f t="shared" si="75"/>
        <v xml:space="preserve">"Custodian" : "ILO
", </v>
      </c>
      <c r="AI116" s="30" t="str">
        <f t="shared" si="76"/>
        <v xml:space="preserve">"Partners" : "", </v>
      </c>
      <c r="AJ116" s="30" t="str">
        <f t="shared" si="77"/>
        <v xml:space="preserve">"SenderName" : "", </v>
      </c>
      <c r="AK116" s="30" t="e">
        <f t="shared" si="78"/>
        <v>#N/A</v>
      </c>
      <c r="AL116" s="30" t="str">
        <f t="shared" si="79"/>
        <v xml:space="preserve">"StorylineDate" : "2021-02-15", </v>
      </c>
      <c r="AM116" s="30" t="str">
        <f t="shared" si="80"/>
        <v xml:space="preserve">"ChartDate" : "", </v>
      </c>
      <c r="AN116" s="30" t="str">
        <f t="shared" si="81"/>
        <v xml:space="preserve">"DataDate" : "2021-02-15", </v>
      </c>
      <c r="AO116" s="30" t="str">
        <f t="shared" si="82"/>
        <v xml:space="preserve">"MetadataDate" : "", </v>
      </c>
      <c r="AP116" s="30" t="str">
        <f t="shared" si="83"/>
        <v xml:space="preserve">"StorylineFile" : "0", </v>
      </c>
      <c r="AQ116" s="30" t="str">
        <f t="shared" si="84"/>
        <v xml:space="preserve">"ChartFile" : "", </v>
      </c>
      <c r="AR116" s="30" t="str">
        <f t="shared" si="85"/>
        <v xml:space="preserve">"DataFile" : "0", </v>
      </c>
      <c r="AS116" s="30" t="str">
        <f t="shared" si="86"/>
        <v xml:space="preserve">"Directory" : "Goal 8", </v>
      </c>
      <c r="AT116" s="30" t="str">
        <f t="shared" si="87"/>
        <v xml:space="preserve">"Subdirectory" : "", </v>
      </c>
      <c r="AU116" s="30" t="s">
        <v>1857</v>
      </c>
      <c r="AV116" s="30" t="str">
        <f t="shared" si="88"/>
        <v xml:space="preserve">"Notes" : "" }, </v>
      </c>
    </row>
    <row r="117" spans="1:48" x14ac:dyDescent="0.45">
      <c r="A117" s="27" t="e">
        <f t="shared" si="71"/>
        <v>#N/A</v>
      </c>
      <c r="C117" s="23" t="b">
        <f t="shared" si="89"/>
        <v>0</v>
      </c>
      <c r="D117" s="31">
        <f>COUNTIF('Log table'!C:C,'for JSON'!F117)</f>
        <v>3</v>
      </c>
      <c r="F117" s="31" t="s">
        <v>752</v>
      </c>
      <c r="G117" s="31" t="str">
        <f>IF(VLOOKUP($F117, 'Indicator table'!$C:$H, 'for JSON'!G$1, FALSE)=0, "", VLOOKUP($F117, 'Indicator table'!$C:$H, 'for JSON'!G$1, FALSE))</f>
        <v>Goal 8</v>
      </c>
      <c r="H117" s="31" t="str">
        <f>IF(VLOOKUP($F117, 'Indicator table'!$C:$H, 'for JSON'!H$1, FALSE)=0, "", VLOOKUP($F117, 'Indicator table'!$C:$H, 'for JSON'!H$1, FALSE))</f>
        <v>Tier II</v>
      </c>
      <c r="I117" s="31" t="str">
        <f>IF(VLOOKUP($F117, 'Indicator table'!$C:$H, 'for JSON'!I$1, FALSE)=0, "", VLOOKUP($F117, 'Indicator table'!$C:$H, 'for JSON'!I$1, FALSE))</f>
        <v xml:space="preserve">UNWTO
</v>
      </c>
      <c r="J117" s="31" t="str">
        <f>IF(VLOOKUP($F117, 'Indicator table'!$C:$H, 'for JSON'!J$1, FALSE)=0, "", VLOOKUP($F117, 'Indicator table'!$C:$H, 'for JSON'!J$1, FALSE))</f>
        <v xml:space="preserve">UNEP
</v>
      </c>
      <c r="K117" s="31" t="str">
        <f t="shared" si="90"/>
        <v/>
      </c>
      <c r="L117" s="31" t="str">
        <f t="shared" si="143"/>
        <v>hepstein@unwto.org</v>
      </c>
      <c r="M117" s="31" t="str">
        <f t="shared" si="143"/>
        <v>hepstein@unwto.org</v>
      </c>
      <c r="N117" s="31" t="str">
        <f t="shared" si="91"/>
        <v/>
      </c>
      <c r="O117" s="31" t="e">
        <f t="shared" si="143"/>
        <v>#N/A</v>
      </c>
      <c r="P117" s="31" t="e">
        <f t="shared" si="93"/>
        <v>#N/A</v>
      </c>
      <c r="Q117" s="31" t="e">
        <f t="shared" si="94"/>
        <v>#N/A</v>
      </c>
      <c r="R117" s="31" t="str">
        <f t="shared" si="92"/>
        <v/>
      </c>
      <c r="S117" s="31" t="str">
        <f t="shared" si="141"/>
        <v>2021-02-15</v>
      </c>
      <c r="T117" s="31" t="str">
        <f t="shared" si="141"/>
        <v>2021-03-04</v>
      </c>
      <c r="U117" s="31" t="str">
        <f t="shared" si="141"/>
        <v>2021-03-01</v>
      </c>
      <c r="V117" s="31" t="str">
        <f t="shared" si="141"/>
        <v/>
      </c>
      <c r="W117" s="31">
        <f t="shared" si="142"/>
        <v>0</v>
      </c>
      <c r="X117" s="31">
        <f t="shared" si="142"/>
        <v>0</v>
      </c>
      <c r="Y117" s="31">
        <f t="shared" si="142"/>
        <v>0</v>
      </c>
      <c r="Z117" s="31" t="str">
        <f t="shared" si="142"/>
        <v/>
      </c>
      <c r="AD117" s="23"/>
      <c r="AE117" s="30" t="str">
        <f t="shared" si="72"/>
        <v xml:space="preserve">{ "IndicatorID" : "8.9.1", </v>
      </c>
      <c r="AF117" s="30" t="str">
        <f t="shared" si="73"/>
        <v xml:space="preserve">"Change" : "", </v>
      </c>
      <c r="AG117" s="30" t="str">
        <f t="shared" si="74"/>
        <v xml:space="preserve">"Tier" : "Tier II", </v>
      </c>
      <c r="AH117" s="30" t="str">
        <f t="shared" si="75"/>
        <v xml:space="preserve">"Custodian" : "UNWTO
", </v>
      </c>
      <c r="AI117" s="30" t="str">
        <f t="shared" si="76"/>
        <v xml:space="preserve">"Partners" : "UNEP
", </v>
      </c>
      <c r="AJ117" s="30" t="str">
        <f t="shared" si="77"/>
        <v xml:space="preserve">"SenderName" : "", </v>
      </c>
      <c r="AK117" s="30" t="e">
        <f t="shared" si="78"/>
        <v>#N/A</v>
      </c>
      <c r="AL117" s="30" t="str">
        <f t="shared" si="79"/>
        <v xml:space="preserve">"StorylineDate" : "2021-03-04", </v>
      </c>
      <c r="AM117" s="30" t="str">
        <f t="shared" si="80"/>
        <v xml:space="preserve">"ChartDate" : "", </v>
      </c>
      <c r="AN117" s="30" t="str">
        <f t="shared" si="81"/>
        <v xml:space="preserve">"DataDate" : "2021-02-15", </v>
      </c>
      <c r="AO117" s="30" t="str">
        <f t="shared" si="82"/>
        <v xml:space="preserve">"MetadataDate" : "", </v>
      </c>
      <c r="AP117" s="30" t="str">
        <f t="shared" si="83"/>
        <v xml:space="preserve">"StorylineFile" : "0", </v>
      </c>
      <c r="AQ117" s="30" t="str">
        <f t="shared" si="84"/>
        <v xml:space="preserve">"ChartFile" : "", </v>
      </c>
      <c r="AR117" s="30" t="str">
        <f t="shared" si="85"/>
        <v xml:space="preserve">"DataFile" : "0", </v>
      </c>
      <c r="AS117" s="30" t="str">
        <f t="shared" si="86"/>
        <v xml:space="preserve">"Directory" : "Goal 8", </v>
      </c>
      <c r="AT117" s="30" t="str">
        <f t="shared" si="87"/>
        <v xml:space="preserve">"Subdirectory" : "", </v>
      </c>
      <c r="AU117" s="30" t="s">
        <v>1857</v>
      </c>
      <c r="AV117" s="30" t="str">
        <f t="shared" si="88"/>
        <v xml:space="preserve">"Notes" : "" }, </v>
      </c>
    </row>
    <row r="118" spans="1:48" x14ac:dyDescent="0.45">
      <c r="A118" s="27" t="e">
        <f t="shared" si="71"/>
        <v>#N/A</v>
      </c>
      <c r="C118" s="23" t="b">
        <f t="shared" si="89"/>
        <v>0</v>
      </c>
      <c r="D118" s="31">
        <f>COUNTIF('Log table'!C:C,'for JSON'!F118)</f>
        <v>0</v>
      </c>
      <c r="F118" s="31" t="s">
        <v>754</v>
      </c>
      <c r="G118" s="31" t="e">
        <f>IF(VLOOKUP($F118, 'Indicator table'!$C:$H, 'for JSON'!G$1, FALSE)=0, "", VLOOKUP($F118, 'Indicator table'!$C:$H, 'for JSON'!G$1, FALSE))</f>
        <v>#N/A</v>
      </c>
      <c r="H118" s="31" t="e">
        <f>IF(VLOOKUP($F118, 'Indicator table'!$C:$H, 'for JSON'!H$1, FALSE)=0, "", VLOOKUP($F118, 'Indicator table'!$C:$H, 'for JSON'!H$1, FALSE))</f>
        <v>#N/A</v>
      </c>
      <c r="I118" s="31" t="e">
        <f>IF(VLOOKUP($F118, 'Indicator table'!$C:$H, 'for JSON'!I$1, FALSE)=0, "", VLOOKUP($F118, 'Indicator table'!$C:$H, 'for JSON'!I$1, FALSE))</f>
        <v>#N/A</v>
      </c>
      <c r="J118" s="31" t="e">
        <f>IF(VLOOKUP($F118, 'Indicator table'!$C:$H, 'for JSON'!J$1, FALSE)=0, "", VLOOKUP($F118, 'Indicator table'!$C:$H, 'for JSON'!J$1, FALSE))</f>
        <v>#N/A</v>
      </c>
      <c r="K118" s="31" t="str">
        <f t="shared" si="90"/>
        <v/>
      </c>
      <c r="L118" s="31" t="e">
        <f t="shared" si="143"/>
        <v>#N/A</v>
      </c>
      <c r="M118" s="31" t="e">
        <f t="shared" si="143"/>
        <v>#N/A</v>
      </c>
      <c r="N118" s="31" t="str">
        <f t="shared" si="91"/>
        <v/>
      </c>
      <c r="O118" s="31" t="e">
        <f t="shared" si="143"/>
        <v>#N/A</v>
      </c>
      <c r="P118" s="31" t="e">
        <f t="shared" si="93"/>
        <v>#N/A</v>
      </c>
      <c r="Q118" s="31" t="e">
        <f t="shared" si="94"/>
        <v>#N/A</v>
      </c>
      <c r="R118" s="31" t="str">
        <f t="shared" si="92"/>
        <v/>
      </c>
      <c r="S118" s="31" t="str">
        <f t="shared" si="141"/>
        <v/>
      </c>
      <c r="T118" s="31" t="str">
        <f t="shared" si="141"/>
        <v/>
      </c>
      <c r="U118" s="31" t="str">
        <f t="shared" si="141"/>
        <v/>
      </c>
      <c r="V118" s="31" t="str">
        <f t="shared" si="141"/>
        <v/>
      </c>
      <c r="W118" s="31" t="str">
        <f t="shared" si="142"/>
        <v/>
      </c>
      <c r="X118" s="31" t="str">
        <f t="shared" si="142"/>
        <v/>
      </c>
      <c r="Y118" s="31" t="str">
        <f t="shared" si="142"/>
        <v/>
      </c>
      <c r="Z118" s="31" t="str">
        <f t="shared" si="142"/>
        <v/>
      </c>
      <c r="AD118" s="23"/>
      <c r="AE118" s="30" t="str">
        <f t="shared" si="72"/>
        <v xml:space="preserve">{ "IndicatorID" : "8.9.2", </v>
      </c>
      <c r="AF118" s="30" t="str">
        <f t="shared" si="73"/>
        <v xml:space="preserve">"Change" : "", </v>
      </c>
      <c r="AG118" s="30" t="e">
        <f t="shared" si="74"/>
        <v>#N/A</v>
      </c>
      <c r="AH118" s="30" t="e">
        <f t="shared" si="75"/>
        <v>#N/A</v>
      </c>
      <c r="AI118" s="30" t="e">
        <f t="shared" si="76"/>
        <v>#N/A</v>
      </c>
      <c r="AJ118" s="30" t="str">
        <f t="shared" si="77"/>
        <v xml:space="preserve">"SenderName" : "", </v>
      </c>
      <c r="AK118" s="30" t="e">
        <f t="shared" si="78"/>
        <v>#N/A</v>
      </c>
      <c r="AL118" s="30" t="str">
        <f t="shared" si="79"/>
        <v xml:space="preserve">"StorylineDate" : "", </v>
      </c>
      <c r="AM118" s="30" t="str">
        <f t="shared" si="80"/>
        <v xml:space="preserve">"ChartDate" : "", </v>
      </c>
      <c r="AN118" s="30" t="str">
        <f t="shared" si="81"/>
        <v xml:space="preserve">"DataDate" : "", </v>
      </c>
      <c r="AO118" s="30" t="str">
        <f t="shared" si="82"/>
        <v xml:space="preserve">"MetadataDate" : "", </v>
      </c>
      <c r="AP118" s="30" t="str">
        <f t="shared" si="83"/>
        <v xml:space="preserve">"StorylineFile" : "", </v>
      </c>
      <c r="AQ118" s="30" t="str">
        <f t="shared" si="84"/>
        <v xml:space="preserve">"ChartFile" : "", </v>
      </c>
      <c r="AR118" s="30" t="str">
        <f t="shared" si="85"/>
        <v xml:space="preserve">"DataFile" : "", </v>
      </c>
      <c r="AS118" s="30" t="e">
        <f t="shared" si="86"/>
        <v>#N/A</v>
      </c>
      <c r="AT118" s="30" t="str">
        <f t="shared" si="87"/>
        <v xml:space="preserve">"Subdirectory" : "", </v>
      </c>
      <c r="AU118" s="30" t="s">
        <v>1857</v>
      </c>
      <c r="AV118" s="30" t="str">
        <f t="shared" si="88"/>
        <v xml:space="preserve">"Notes" : "" }, </v>
      </c>
    </row>
    <row r="119" spans="1:48" x14ac:dyDescent="0.45">
      <c r="A119" s="27" t="e">
        <f t="shared" si="71"/>
        <v>#N/A</v>
      </c>
      <c r="C119" s="23" t="b">
        <f t="shared" si="89"/>
        <v>0</v>
      </c>
      <c r="D119" s="31">
        <f>COUNTIF('Log table'!C:C,'for JSON'!F119)</f>
        <v>3</v>
      </c>
      <c r="F119" s="31" t="s">
        <v>570</v>
      </c>
      <c r="G119" s="31" t="str">
        <f>IF(VLOOKUP($F119, 'Indicator table'!$C:$H, 'for JSON'!G$1, FALSE)=0, "", VLOOKUP($F119, 'Indicator table'!$C:$H, 'for JSON'!G$1, FALSE))</f>
        <v>Goal 8</v>
      </c>
      <c r="H119" s="31" t="str">
        <f>IF(VLOOKUP($F119, 'Indicator table'!$C:$H, 'for JSON'!H$1, FALSE)=0, "", VLOOKUP($F119, 'Indicator table'!$C:$H, 'for JSON'!H$1, FALSE))</f>
        <v>Tier I</v>
      </c>
      <c r="I119" s="31" t="str">
        <f>IF(VLOOKUP($F119, 'Indicator table'!$C:$H, 'for JSON'!I$1, FALSE)=0, "", VLOOKUP($F119, 'Indicator table'!$C:$H, 'for JSON'!I$1, FALSE))</f>
        <v xml:space="preserve">IMF
</v>
      </c>
      <c r="J119" s="31" t="str">
        <f>IF(VLOOKUP($F119, 'Indicator table'!$C:$H, 'for JSON'!J$1, FALSE)=0, "", VLOOKUP($F119, 'Indicator table'!$C:$H, 'for JSON'!J$1, FALSE))</f>
        <v xml:space="preserve">UNCDF
</v>
      </c>
      <c r="K119" s="31" t="str">
        <f t="shared" si="90"/>
        <v>8.10.1_IMF</v>
      </c>
      <c r="L119" s="31" t="str">
        <f t="shared" si="143"/>
        <v/>
      </c>
      <c r="M119" s="31" t="str">
        <f t="shared" si="143"/>
        <v>STAFAS@imf.org</v>
      </c>
      <c r="N119" s="31" t="str">
        <f t="shared" si="91"/>
        <v/>
      </c>
      <c r="O119" s="31" t="e">
        <f t="shared" si="143"/>
        <v>#N/A</v>
      </c>
      <c r="P119" s="31" t="e">
        <f t="shared" si="93"/>
        <v>#N/A</v>
      </c>
      <c r="Q119" s="31" t="e">
        <f t="shared" si="94"/>
        <v>#N/A</v>
      </c>
      <c r="R119" s="31" t="str">
        <f t="shared" si="92"/>
        <v/>
      </c>
      <c r="S119" s="31" t="str">
        <f t="shared" si="141"/>
        <v/>
      </c>
      <c r="T119" s="31" t="str">
        <f t="shared" si="141"/>
        <v>2021-02-26</v>
      </c>
      <c r="U119" s="31" t="str">
        <f t="shared" si="141"/>
        <v>2021-02-26</v>
      </c>
      <c r="V119" s="31" t="str">
        <f t="shared" si="141"/>
        <v/>
      </c>
      <c r="W119" s="31">
        <f t="shared" si="142"/>
        <v>0</v>
      </c>
      <c r="X119" s="31">
        <f t="shared" si="142"/>
        <v>0</v>
      </c>
      <c r="Y119" s="31">
        <f t="shared" si="142"/>
        <v>0</v>
      </c>
      <c r="Z119" s="31" t="str">
        <f t="shared" si="142"/>
        <v/>
      </c>
      <c r="AD119" s="23"/>
      <c r="AE119" s="30" t="str">
        <f t="shared" si="72"/>
        <v xml:space="preserve">{ "IndicatorID" : "8.10.1", </v>
      </c>
      <c r="AF119" s="30" t="str">
        <f t="shared" si="73"/>
        <v xml:space="preserve">"Change" : "", </v>
      </c>
      <c r="AG119" s="30" t="str">
        <f t="shared" si="74"/>
        <v xml:space="preserve">"Tier" : "Tier I", </v>
      </c>
      <c r="AH119" s="30" t="str">
        <f t="shared" si="75"/>
        <v xml:space="preserve">"Custodian" : "IMF
", </v>
      </c>
      <c r="AI119" s="30" t="str">
        <f t="shared" si="76"/>
        <v xml:space="preserve">"Partners" : "UNCDF
", </v>
      </c>
      <c r="AJ119" s="30" t="str">
        <f t="shared" si="77"/>
        <v xml:space="preserve">"SenderName" : "", </v>
      </c>
      <c r="AK119" s="30" t="e">
        <f t="shared" si="78"/>
        <v>#N/A</v>
      </c>
      <c r="AL119" s="30" t="str">
        <f t="shared" si="79"/>
        <v xml:space="preserve">"StorylineDate" : "2021-02-26", </v>
      </c>
      <c r="AM119" s="30" t="str">
        <f t="shared" si="80"/>
        <v xml:space="preserve">"ChartDate" : "", </v>
      </c>
      <c r="AN119" s="30" t="str">
        <f t="shared" si="81"/>
        <v xml:space="preserve">"DataDate" : "", </v>
      </c>
      <c r="AO119" s="30" t="str">
        <f t="shared" si="82"/>
        <v xml:space="preserve">"MetadataDate" : "", </v>
      </c>
      <c r="AP119" s="30" t="str">
        <f t="shared" si="83"/>
        <v xml:space="preserve">"StorylineFile" : "0", </v>
      </c>
      <c r="AQ119" s="30" t="str">
        <f t="shared" si="84"/>
        <v xml:space="preserve">"ChartFile" : "", </v>
      </c>
      <c r="AR119" s="30" t="str">
        <f t="shared" si="85"/>
        <v xml:space="preserve">"DataFile" : "0", </v>
      </c>
      <c r="AS119" s="30" t="str">
        <f t="shared" si="86"/>
        <v xml:space="preserve">"Directory" : "Goal 8", </v>
      </c>
      <c r="AT119" s="30" t="str">
        <f t="shared" si="87"/>
        <v xml:space="preserve">"Subdirectory" : "8.10.1_IMF", </v>
      </c>
      <c r="AU119" s="30" t="s">
        <v>1857</v>
      </c>
      <c r="AV119" s="30" t="str">
        <f t="shared" si="88"/>
        <v xml:space="preserve">"Notes" : "" }, </v>
      </c>
    </row>
    <row r="120" spans="1:48" x14ac:dyDescent="0.45">
      <c r="A120" s="27" t="e">
        <f t="shared" si="71"/>
        <v>#N/A</v>
      </c>
      <c r="C120" s="23" t="b">
        <f t="shared" si="89"/>
        <v>0</v>
      </c>
      <c r="D120" s="31">
        <f>COUNTIF('Log table'!C:C,'for JSON'!F120)</f>
        <v>3</v>
      </c>
      <c r="F120" s="31" t="s">
        <v>746</v>
      </c>
      <c r="G120" s="31" t="str">
        <f>IF(VLOOKUP($F120, 'Indicator table'!$C:$H, 'for JSON'!G$1, FALSE)=0, "", VLOOKUP($F120, 'Indicator table'!$C:$H, 'for JSON'!G$1, FALSE))</f>
        <v>Goal 8</v>
      </c>
      <c r="H120" s="31" t="str">
        <f>IF(VLOOKUP($F120, 'Indicator table'!$C:$H, 'for JSON'!H$1, FALSE)=0, "", VLOOKUP($F120, 'Indicator table'!$C:$H, 'for JSON'!H$1, FALSE))</f>
        <v>Tier I</v>
      </c>
      <c r="I120" s="31" t="str">
        <f>IF(VLOOKUP($F120, 'Indicator table'!$C:$H, 'for JSON'!I$1, FALSE)=0, "", VLOOKUP($F120, 'Indicator table'!$C:$H, 'for JSON'!I$1, FALSE))</f>
        <v xml:space="preserve">World Bank
</v>
      </c>
      <c r="J120" s="31" t="str">
        <f>IF(VLOOKUP($F120, 'Indicator table'!$C:$H, 'for JSON'!J$1, FALSE)=0, "", VLOOKUP($F120, 'Indicator table'!$C:$H, 'for JSON'!J$1, FALSE))</f>
        <v xml:space="preserve">UNCDF
</v>
      </c>
      <c r="K120" s="31" t="str">
        <f t="shared" si="90"/>
        <v/>
      </c>
      <c r="L120" s="31" t="str">
        <f t="shared" si="143"/>
        <v/>
      </c>
      <c r="M120" s="31" t="str">
        <f t="shared" si="143"/>
        <v>userajuddin@worldbank.org</v>
      </c>
      <c r="N120" s="31" t="str">
        <f t="shared" si="91"/>
        <v/>
      </c>
      <c r="O120" s="31" t="e">
        <f t="shared" si="143"/>
        <v>#N/A</v>
      </c>
      <c r="P120" s="31" t="e">
        <f t="shared" si="93"/>
        <v>#N/A</v>
      </c>
      <c r="Q120" s="31" t="e">
        <f t="shared" si="94"/>
        <v>#N/A</v>
      </c>
      <c r="R120" s="31" t="str">
        <f t="shared" si="92"/>
        <v/>
      </c>
      <c r="S120" s="31" t="str">
        <f t="shared" si="141"/>
        <v/>
      </c>
      <c r="T120" s="31" t="str">
        <f t="shared" si="141"/>
        <v>2021-03-01</v>
      </c>
      <c r="U120" s="31" t="str">
        <f t="shared" si="141"/>
        <v>2021-03-01</v>
      </c>
      <c r="V120" s="31" t="str">
        <f t="shared" si="141"/>
        <v/>
      </c>
      <c r="W120" s="31">
        <f t="shared" si="142"/>
        <v>0</v>
      </c>
      <c r="X120" s="31">
        <f t="shared" si="142"/>
        <v>0</v>
      </c>
      <c r="Y120" s="31">
        <f t="shared" si="142"/>
        <v>0</v>
      </c>
      <c r="Z120" s="31" t="str">
        <f t="shared" si="142"/>
        <v/>
      </c>
      <c r="AD120" s="23"/>
      <c r="AE120" s="30" t="str">
        <f t="shared" si="72"/>
        <v xml:space="preserve">{ "IndicatorID" : "8.10.2", </v>
      </c>
      <c r="AF120" s="30" t="str">
        <f t="shared" si="73"/>
        <v xml:space="preserve">"Change" : "", </v>
      </c>
      <c r="AG120" s="30" t="str">
        <f t="shared" si="74"/>
        <v xml:space="preserve">"Tier" : "Tier I", </v>
      </c>
      <c r="AH120" s="30" t="str">
        <f t="shared" si="75"/>
        <v xml:space="preserve">"Custodian" : "World Bank
", </v>
      </c>
      <c r="AI120" s="30" t="str">
        <f t="shared" si="76"/>
        <v xml:space="preserve">"Partners" : "UNCDF
", </v>
      </c>
      <c r="AJ120" s="30" t="str">
        <f t="shared" si="77"/>
        <v xml:space="preserve">"SenderName" : "", </v>
      </c>
      <c r="AK120" s="30" t="e">
        <f t="shared" si="78"/>
        <v>#N/A</v>
      </c>
      <c r="AL120" s="30" t="str">
        <f t="shared" si="79"/>
        <v xml:space="preserve">"StorylineDate" : "2021-03-01", </v>
      </c>
      <c r="AM120" s="30" t="str">
        <f t="shared" si="80"/>
        <v xml:space="preserve">"ChartDate" : "", </v>
      </c>
      <c r="AN120" s="30" t="str">
        <f t="shared" si="81"/>
        <v xml:space="preserve">"DataDate" : "", </v>
      </c>
      <c r="AO120" s="30" t="str">
        <f t="shared" si="82"/>
        <v xml:space="preserve">"MetadataDate" : "", </v>
      </c>
      <c r="AP120" s="30" t="str">
        <f t="shared" si="83"/>
        <v xml:space="preserve">"StorylineFile" : "0", </v>
      </c>
      <c r="AQ120" s="30" t="str">
        <f t="shared" si="84"/>
        <v xml:space="preserve">"ChartFile" : "", </v>
      </c>
      <c r="AR120" s="30" t="str">
        <f t="shared" si="85"/>
        <v xml:space="preserve">"DataFile" : "0", </v>
      </c>
      <c r="AS120" s="30" t="str">
        <f t="shared" si="86"/>
        <v xml:space="preserve">"Directory" : "Goal 8", </v>
      </c>
      <c r="AT120" s="30" t="str">
        <f t="shared" si="87"/>
        <v xml:space="preserve">"Subdirectory" : "", </v>
      </c>
      <c r="AU120" s="30" t="s">
        <v>1857</v>
      </c>
      <c r="AV120" s="30" t="str">
        <f t="shared" si="88"/>
        <v xml:space="preserve">"Notes" : "" }, </v>
      </c>
    </row>
    <row r="121" spans="1:48" x14ac:dyDescent="0.45">
      <c r="A121" s="27" t="e">
        <f t="shared" si="71"/>
        <v>#N/A</v>
      </c>
      <c r="C121" s="23" t="b">
        <f t="shared" si="89"/>
        <v>0</v>
      </c>
      <c r="D121" s="31">
        <f>COUNTIF('Log table'!C:C,'for JSON'!F121)</f>
        <v>3</v>
      </c>
      <c r="F121" s="31" t="s">
        <v>598</v>
      </c>
      <c r="G121" s="31" t="str">
        <f>IF(VLOOKUP($F121, 'Indicator table'!$C:$H, 'for JSON'!G$1, FALSE)=0, "", VLOOKUP($F121, 'Indicator table'!$C:$H, 'for JSON'!G$1, FALSE))</f>
        <v>Goal 8</v>
      </c>
      <c r="H121" s="31" t="str">
        <f>IF(VLOOKUP($F121, 'Indicator table'!$C:$H, 'for JSON'!H$1, FALSE)=0, "", VLOOKUP($F121, 'Indicator table'!$C:$H, 'for JSON'!H$1, FALSE))</f>
        <v>Tier I</v>
      </c>
      <c r="I121" s="31" t="str">
        <f>IF(VLOOKUP($F121, 'Indicator table'!$C:$H, 'for JSON'!I$1, FALSE)=0, "", VLOOKUP($F121, 'Indicator table'!$C:$H, 'for JSON'!I$1, FALSE))</f>
        <v xml:space="preserve">OECD
</v>
      </c>
      <c r="J121" s="31" t="str">
        <f>IF(VLOOKUP($F121, 'Indicator table'!$C:$H, 'for JSON'!J$1, FALSE)=0, "", VLOOKUP($F121, 'Indicator table'!$C:$H, 'for JSON'!J$1, FALSE))</f>
        <v xml:space="preserve">WTO-EIF
</v>
      </c>
      <c r="K121" s="31" t="str">
        <f t="shared" si="90"/>
        <v>8.a.1_OECD</v>
      </c>
      <c r="L121" s="31" t="str">
        <f t="shared" si="143"/>
        <v>Yasmin.AHMAD@oecd.org</v>
      </c>
      <c r="M121" s="31" t="str">
        <f t="shared" si="143"/>
        <v>Yasmin.AHMAD@oecd.org</v>
      </c>
      <c r="N121" s="31" t="str">
        <f t="shared" si="91"/>
        <v/>
      </c>
      <c r="O121" s="31" t="e">
        <f t="shared" si="143"/>
        <v>#N/A</v>
      </c>
      <c r="P121" s="31" t="e">
        <f t="shared" si="93"/>
        <v>#N/A</v>
      </c>
      <c r="Q121" s="31" t="e">
        <f t="shared" si="94"/>
        <v>#N/A</v>
      </c>
      <c r="R121" s="31" t="str">
        <f t="shared" si="92"/>
        <v/>
      </c>
      <c r="S121" s="31" t="str">
        <f t="shared" si="141"/>
        <v>2021-04-30</v>
      </c>
      <c r="T121" s="31" t="str">
        <f t="shared" si="141"/>
        <v>2021-04-27</v>
      </c>
      <c r="U121" s="31" t="str">
        <f t="shared" si="141"/>
        <v/>
      </c>
      <c r="V121" s="31" t="str">
        <f t="shared" si="141"/>
        <v/>
      </c>
      <c r="W121" s="31">
        <f t="shared" si="142"/>
        <v>0</v>
      </c>
      <c r="X121" s="31">
        <f t="shared" si="142"/>
        <v>0</v>
      </c>
      <c r="Y121" s="31">
        <f t="shared" si="142"/>
        <v>0</v>
      </c>
      <c r="Z121" s="31" t="str">
        <f t="shared" si="142"/>
        <v/>
      </c>
      <c r="AD121" s="23"/>
      <c r="AE121" s="30" t="str">
        <f t="shared" si="72"/>
        <v xml:space="preserve">{ "IndicatorID" : "8.a.1", </v>
      </c>
      <c r="AF121" s="30" t="str">
        <f t="shared" si="73"/>
        <v xml:space="preserve">"Change" : "", </v>
      </c>
      <c r="AG121" s="30" t="str">
        <f t="shared" si="74"/>
        <v xml:space="preserve">"Tier" : "Tier I", </v>
      </c>
      <c r="AH121" s="30" t="str">
        <f t="shared" si="75"/>
        <v xml:space="preserve">"Custodian" : "OECD
", </v>
      </c>
      <c r="AI121" s="30" t="str">
        <f t="shared" si="76"/>
        <v xml:space="preserve">"Partners" : "WTO-EIF
", </v>
      </c>
      <c r="AJ121" s="30" t="str">
        <f t="shared" si="77"/>
        <v xml:space="preserve">"SenderName" : "", </v>
      </c>
      <c r="AK121" s="30" t="e">
        <f t="shared" si="78"/>
        <v>#N/A</v>
      </c>
      <c r="AL121" s="30" t="str">
        <f t="shared" si="79"/>
        <v xml:space="preserve">"StorylineDate" : "2021-04-27", </v>
      </c>
      <c r="AM121" s="30" t="str">
        <f t="shared" si="80"/>
        <v xml:space="preserve">"ChartDate" : "", </v>
      </c>
      <c r="AN121" s="30" t="str">
        <f t="shared" si="81"/>
        <v xml:space="preserve">"DataDate" : "2021-04-30", </v>
      </c>
      <c r="AO121" s="30" t="str">
        <f t="shared" si="82"/>
        <v xml:space="preserve">"MetadataDate" : "", </v>
      </c>
      <c r="AP121" s="30" t="str">
        <f t="shared" si="83"/>
        <v xml:space="preserve">"StorylineFile" : "0", </v>
      </c>
      <c r="AQ121" s="30" t="str">
        <f t="shared" si="84"/>
        <v xml:space="preserve">"ChartFile" : "", </v>
      </c>
      <c r="AR121" s="30" t="str">
        <f t="shared" si="85"/>
        <v xml:space="preserve">"DataFile" : "0", </v>
      </c>
      <c r="AS121" s="30" t="str">
        <f t="shared" si="86"/>
        <v xml:space="preserve">"Directory" : "Goal 8", </v>
      </c>
      <c r="AT121" s="30" t="str">
        <f t="shared" si="87"/>
        <v xml:space="preserve">"Subdirectory" : "8.a.1_OECD", </v>
      </c>
      <c r="AU121" s="30" t="s">
        <v>1857</v>
      </c>
      <c r="AV121" s="30" t="str">
        <f t="shared" si="88"/>
        <v xml:space="preserve">"Notes" : "" }, </v>
      </c>
    </row>
    <row r="122" spans="1:48" x14ac:dyDescent="0.45">
      <c r="A122" s="27" t="e">
        <f t="shared" si="71"/>
        <v>#N/A</v>
      </c>
      <c r="C122" s="23" t="b">
        <f t="shared" si="89"/>
        <v>0</v>
      </c>
      <c r="D122" s="31">
        <f>COUNTIF('Log table'!C:C,'for JSON'!F122)</f>
        <v>3</v>
      </c>
      <c r="F122" s="31" t="s">
        <v>755</v>
      </c>
      <c r="G122" s="31" t="str">
        <f>IF(VLOOKUP($F122, 'Indicator table'!$C:$H, 'for JSON'!G$1, FALSE)=0, "", VLOOKUP($F122, 'Indicator table'!$C:$H, 'for JSON'!G$1, FALSE))</f>
        <v>Goal 8</v>
      </c>
      <c r="H122" s="31" t="str">
        <f>IF(VLOOKUP($F122, 'Indicator table'!$C:$H, 'for JSON'!H$1, FALSE)=0, "", VLOOKUP($F122, 'Indicator table'!$C:$H, 'for JSON'!H$1, FALSE))</f>
        <v>Tier II</v>
      </c>
      <c r="I122" s="31" t="str">
        <f>IF(VLOOKUP($F122, 'Indicator table'!$C:$H, 'for JSON'!I$1, FALSE)=0, "", VLOOKUP($F122, 'Indicator table'!$C:$H, 'for JSON'!I$1, FALSE))</f>
        <v xml:space="preserve">ILO
</v>
      </c>
      <c r="J122" s="31" t="str">
        <f>IF(VLOOKUP($F122, 'Indicator table'!$C:$H, 'for JSON'!J$1, FALSE)=0, "", VLOOKUP($F122, 'Indicator table'!$C:$H, 'for JSON'!J$1, FALSE))</f>
        <v xml:space="preserve">World Bank,
OECD
</v>
      </c>
      <c r="K122" s="31" t="str">
        <f t="shared" si="90"/>
        <v/>
      </c>
      <c r="L122" s="31" t="str">
        <f t="shared" si="143"/>
        <v>kapsos@ilo.org</v>
      </c>
      <c r="M122" s="31" t="str">
        <f t="shared" si="143"/>
        <v>kapsos@ilo.org</v>
      </c>
      <c r="N122" s="31" t="str">
        <f t="shared" si="91"/>
        <v/>
      </c>
      <c r="O122" s="31" t="e">
        <f t="shared" si="143"/>
        <v>#N/A</v>
      </c>
      <c r="P122" s="31" t="e">
        <f t="shared" si="93"/>
        <v>#N/A</v>
      </c>
      <c r="Q122" s="31" t="e">
        <f t="shared" si="94"/>
        <v>#N/A</v>
      </c>
      <c r="R122" s="31" t="str">
        <f t="shared" si="92"/>
        <v/>
      </c>
      <c r="S122" s="31" t="str">
        <f t="shared" si="141"/>
        <v>2021-02-15</v>
      </c>
      <c r="T122" s="31" t="str">
        <f t="shared" si="141"/>
        <v>2021-02-15</v>
      </c>
      <c r="U122" s="31" t="str">
        <f t="shared" si="141"/>
        <v/>
      </c>
      <c r="V122" s="31" t="str">
        <f t="shared" si="141"/>
        <v/>
      </c>
      <c r="W122" s="31">
        <f t="shared" si="142"/>
        <v>0</v>
      </c>
      <c r="X122" s="31">
        <f t="shared" si="142"/>
        <v>0</v>
      </c>
      <c r="Y122" s="31">
        <f t="shared" si="142"/>
        <v>0</v>
      </c>
      <c r="Z122" s="31" t="str">
        <f t="shared" si="142"/>
        <v/>
      </c>
      <c r="AD122" s="23"/>
      <c r="AE122" s="30" t="str">
        <f t="shared" si="72"/>
        <v xml:space="preserve">{ "IndicatorID" : "8.b.1", </v>
      </c>
      <c r="AF122" s="30" t="str">
        <f t="shared" si="73"/>
        <v xml:space="preserve">"Change" : "", </v>
      </c>
      <c r="AG122" s="30" t="str">
        <f t="shared" si="74"/>
        <v xml:space="preserve">"Tier" : "Tier II", </v>
      </c>
      <c r="AH122" s="30" t="str">
        <f t="shared" si="75"/>
        <v xml:space="preserve">"Custodian" : "ILO
", </v>
      </c>
      <c r="AI122" s="30" t="str">
        <f t="shared" si="76"/>
        <v xml:space="preserve">"Partners" : "World Bank,
OECD
", </v>
      </c>
      <c r="AJ122" s="30" t="str">
        <f t="shared" si="77"/>
        <v xml:space="preserve">"SenderName" : "", </v>
      </c>
      <c r="AK122" s="30" t="e">
        <f t="shared" si="78"/>
        <v>#N/A</v>
      </c>
      <c r="AL122" s="30" t="str">
        <f t="shared" si="79"/>
        <v xml:space="preserve">"StorylineDate" : "2021-02-15", </v>
      </c>
      <c r="AM122" s="30" t="str">
        <f t="shared" si="80"/>
        <v xml:space="preserve">"ChartDate" : "", </v>
      </c>
      <c r="AN122" s="30" t="str">
        <f t="shared" si="81"/>
        <v xml:space="preserve">"DataDate" : "2021-02-15", </v>
      </c>
      <c r="AO122" s="30" t="str">
        <f t="shared" si="82"/>
        <v xml:space="preserve">"MetadataDate" : "", </v>
      </c>
      <c r="AP122" s="30" t="str">
        <f t="shared" si="83"/>
        <v xml:space="preserve">"StorylineFile" : "0", </v>
      </c>
      <c r="AQ122" s="30" t="str">
        <f t="shared" si="84"/>
        <v xml:space="preserve">"ChartFile" : "", </v>
      </c>
      <c r="AR122" s="30" t="str">
        <f t="shared" si="85"/>
        <v xml:space="preserve">"DataFile" : "0", </v>
      </c>
      <c r="AS122" s="30" t="str">
        <f t="shared" si="86"/>
        <v xml:space="preserve">"Directory" : "Goal 8", </v>
      </c>
      <c r="AT122" s="30" t="str">
        <f t="shared" si="87"/>
        <v xml:space="preserve">"Subdirectory" : "", </v>
      </c>
      <c r="AU122" s="30" t="s">
        <v>1857</v>
      </c>
      <c r="AV122" s="30" t="str">
        <f t="shared" si="88"/>
        <v xml:space="preserve">"Notes" : "" }, </v>
      </c>
    </row>
    <row r="123" spans="1:48" x14ac:dyDescent="0.45">
      <c r="A123" s="27" t="e">
        <f t="shared" si="71"/>
        <v>#N/A</v>
      </c>
      <c r="C123" s="23" t="b">
        <f t="shared" si="89"/>
        <v>0</v>
      </c>
      <c r="D123" s="31">
        <f>COUNTIF('Log table'!C:C,'for JSON'!F123)</f>
        <v>3</v>
      </c>
      <c r="F123" s="31" t="s">
        <v>757</v>
      </c>
      <c r="G123" s="31" t="str">
        <f>IF(VLOOKUP($F123, 'Indicator table'!$C:$H, 'for JSON'!G$1, FALSE)=0, "", VLOOKUP($F123, 'Indicator table'!$C:$H, 'for JSON'!G$1, FALSE))</f>
        <v>Goal 9</v>
      </c>
      <c r="H123" s="31" t="str">
        <f>IF(VLOOKUP($F123, 'Indicator table'!$C:$H, 'for JSON'!H$1, FALSE)=0, "", VLOOKUP($F123, 'Indicator table'!$C:$H, 'for JSON'!H$1, FALSE))</f>
        <v>Tier II</v>
      </c>
      <c r="I123" s="31" t="str">
        <f>IF(VLOOKUP($F123, 'Indicator table'!$C:$H, 'for JSON'!I$1, FALSE)=0, "", VLOOKUP($F123, 'Indicator table'!$C:$H, 'for JSON'!I$1, FALSE))</f>
        <v xml:space="preserve">World Bank
</v>
      </c>
      <c r="J123" s="31" t="str">
        <f>IF(VLOOKUP($F123, 'Indicator table'!$C:$H, 'for JSON'!J$1, FALSE)=0, "", VLOOKUP($F123, 'Indicator table'!$C:$H, 'for JSON'!J$1, FALSE))</f>
        <v xml:space="preserve">UNEP,
UNECE,
ADB
</v>
      </c>
      <c r="K123" s="31" t="str">
        <f t="shared" si="90"/>
        <v/>
      </c>
      <c r="L123" s="31" t="str">
        <f t="shared" si="143"/>
        <v/>
      </c>
      <c r="M123" s="31" t="str">
        <f t="shared" si="143"/>
        <v>aiimi@worldbank.org</v>
      </c>
      <c r="N123" s="31" t="str">
        <f t="shared" si="91"/>
        <v/>
      </c>
      <c r="O123" s="31" t="e">
        <f t="shared" si="143"/>
        <v>#N/A</v>
      </c>
      <c r="P123" s="31" t="e">
        <f t="shared" si="93"/>
        <v>#N/A</v>
      </c>
      <c r="Q123" s="31" t="e">
        <f t="shared" si="94"/>
        <v>#N/A</v>
      </c>
      <c r="R123" s="31" t="str">
        <f t="shared" si="92"/>
        <v/>
      </c>
      <c r="S123" s="31" t="str">
        <f t="shared" si="141"/>
        <v/>
      </c>
      <c r="T123" s="31" t="str">
        <f t="shared" si="141"/>
        <v>2021-04-05</v>
      </c>
      <c r="U123" s="31" t="str">
        <f t="shared" si="141"/>
        <v>2021-04-05</v>
      </c>
      <c r="V123" s="31" t="str">
        <f t="shared" si="141"/>
        <v/>
      </c>
      <c r="W123" s="31">
        <f t="shared" si="142"/>
        <v>0</v>
      </c>
      <c r="X123" s="31">
        <f t="shared" si="142"/>
        <v>44308</v>
      </c>
      <c r="Y123" s="31">
        <f t="shared" si="142"/>
        <v>0</v>
      </c>
      <c r="Z123" s="31" t="str">
        <f t="shared" si="142"/>
        <v/>
      </c>
      <c r="AD123" s="23"/>
      <c r="AE123" s="30" t="str">
        <f t="shared" si="72"/>
        <v xml:space="preserve">{ "IndicatorID" : "9.1.1", </v>
      </c>
      <c r="AF123" s="30" t="str">
        <f t="shared" si="73"/>
        <v xml:space="preserve">"Change" : "", </v>
      </c>
      <c r="AG123" s="30" t="str">
        <f t="shared" si="74"/>
        <v xml:space="preserve">"Tier" : "Tier II", </v>
      </c>
      <c r="AH123" s="30" t="str">
        <f t="shared" si="75"/>
        <v xml:space="preserve">"Custodian" : "World Bank
", </v>
      </c>
      <c r="AI123" s="30" t="str">
        <f t="shared" si="76"/>
        <v xml:space="preserve">"Partners" : "UNEP,
UNECE,
ADB
", </v>
      </c>
      <c r="AJ123" s="30" t="str">
        <f t="shared" si="77"/>
        <v xml:space="preserve">"SenderName" : "", </v>
      </c>
      <c r="AK123" s="30" t="e">
        <f t="shared" si="78"/>
        <v>#N/A</v>
      </c>
      <c r="AL123" s="30" t="str">
        <f t="shared" si="79"/>
        <v xml:space="preserve">"StorylineDate" : "2021-04-05", </v>
      </c>
      <c r="AM123" s="30" t="str">
        <f t="shared" si="80"/>
        <v xml:space="preserve">"ChartDate" : "", </v>
      </c>
      <c r="AN123" s="30" t="str">
        <f t="shared" si="81"/>
        <v xml:space="preserve">"DataDate" : "", </v>
      </c>
      <c r="AO123" s="30" t="str">
        <f t="shared" si="82"/>
        <v xml:space="preserve">"MetadataDate" : "", </v>
      </c>
      <c r="AP123" s="30" t="str">
        <f t="shared" si="83"/>
        <v xml:space="preserve">"StorylineFile" : "44308", </v>
      </c>
      <c r="AQ123" s="30" t="str">
        <f t="shared" si="84"/>
        <v xml:space="preserve">"ChartFile" : "", </v>
      </c>
      <c r="AR123" s="30" t="str">
        <f t="shared" si="85"/>
        <v xml:space="preserve">"DataFile" : "0", </v>
      </c>
      <c r="AS123" s="30" t="str">
        <f t="shared" si="86"/>
        <v xml:space="preserve">"Directory" : "Goal 9", </v>
      </c>
      <c r="AT123" s="30" t="str">
        <f t="shared" si="87"/>
        <v xml:space="preserve">"Subdirectory" : "", </v>
      </c>
      <c r="AU123" s="30" t="s">
        <v>1857</v>
      </c>
      <c r="AV123" s="30" t="str">
        <f t="shared" si="88"/>
        <v xml:space="preserve">"Notes" : "" }, </v>
      </c>
    </row>
    <row r="124" spans="1:48" x14ac:dyDescent="0.45">
      <c r="A124" s="27" t="e">
        <f t="shared" si="71"/>
        <v>#N/A</v>
      </c>
      <c r="C124" s="23" t="b">
        <f t="shared" si="89"/>
        <v>0</v>
      </c>
      <c r="D124" s="31">
        <f>COUNTIF('Log table'!C:C,'for JSON'!F124)</f>
        <v>3</v>
      </c>
      <c r="F124" s="31" t="s">
        <v>601</v>
      </c>
      <c r="G124" s="31" t="str">
        <f>IF(VLOOKUP($F124, 'Indicator table'!$C:$H, 'for JSON'!G$1, FALSE)=0, "", VLOOKUP($F124, 'Indicator table'!$C:$H, 'for JSON'!G$1, FALSE))</f>
        <v>Goal 9</v>
      </c>
      <c r="H124" s="31" t="str">
        <f>IF(VLOOKUP($F124, 'Indicator table'!$C:$H, 'for JSON'!H$1, FALSE)=0, "", VLOOKUP($F124, 'Indicator table'!$C:$H, 'for JSON'!H$1, FALSE))</f>
        <v>Tier I</v>
      </c>
      <c r="I124" s="31" t="str">
        <f>IF(VLOOKUP($F124, 'Indicator table'!$C:$H, 'for JSON'!I$1, FALSE)=0, "", VLOOKUP($F124, 'Indicator table'!$C:$H, 'for JSON'!I$1, FALSE))</f>
        <v xml:space="preserve">ICAO,
ITF-OECD
</v>
      </c>
      <c r="J124" s="31" t="str">
        <f>IF(VLOOKUP($F124, 'Indicator table'!$C:$H, 'for JSON'!J$1, FALSE)=0, "", VLOOKUP($F124, 'Indicator table'!$C:$H, 'for JSON'!J$1, FALSE))</f>
        <v xml:space="preserve">UPU, 
UNEP,
UNECE
</v>
      </c>
      <c r="K124" s="31" t="str">
        <f t="shared" si="90"/>
        <v>9.1.2_ICAO</v>
      </c>
      <c r="L124" s="31" t="str">
        <f t="shared" si="143"/>
        <v>ACombes@icao.int</v>
      </c>
      <c r="M124" s="31" t="str">
        <f t="shared" si="143"/>
        <v>ACombes@icao.int</v>
      </c>
      <c r="N124" s="31" t="str">
        <f t="shared" si="91"/>
        <v/>
      </c>
      <c r="O124" s="31" t="e">
        <f t="shared" si="143"/>
        <v>#N/A</v>
      </c>
      <c r="P124" s="31" t="e">
        <f t="shared" si="93"/>
        <v>#N/A</v>
      </c>
      <c r="Q124" s="31" t="e">
        <f t="shared" si="94"/>
        <v>#N/A</v>
      </c>
      <c r="R124" s="31" t="str">
        <f t="shared" si="92"/>
        <v/>
      </c>
      <c r="S124" s="31" t="str">
        <f t="shared" si="141"/>
        <v>2021-02-15</v>
      </c>
      <c r="T124" s="31" t="str">
        <f t="shared" si="141"/>
        <v>2021-03-01</v>
      </c>
      <c r="U124" s="31" t="str">
        <f t="shared" si="141"/>
        <v>2021-03-01</v>
      </c>
      <c r="V124" s="31" t="str">
        <f t="shared" si="141"/>
        <v/>
      </c>
      <c r="W124" s="31">
        <f t="shared" si="142"/>
        <v>0</v>
      </c>
      <c r="X124" s="31">
        <f t="shared" si="142"/>
        <v>44308</v>
      </c>
      <c r="Y124" s="31">
        <f t="shared" si="142"/>
        <v>0</v>
      </c>
      <c r="Z124" s="31" t="str">
        <f t="shared" si="142"/>
        <v/>
      </c>
      <c r="AD124" s="23"/>
      <c r="AE124" s="30" t="str">
        <f t="shared" si="72"/>
        <v xml:space="preserve">{ "IndicatorID" : "9.1.2", </v>
      </c>
      <c r="AF124" s="30" t="str">
        <f t="shared" si="73"/>
        <v xml:space="preserve">"Change" : "", </v>
      </c>
      <c r="AG124" s="30" t="str">
        <f t="shared" si="74"/>
        <v xml:space="preserve">"Tier" : "Tier I", </v>
      </c>
      <c r="AH124" s="30" t="str">
        <f t="shared" si="75"/>
        <v xml:space="preserve">"Custodian" : "ICAO,
ITF-OECD
", </v>
      </c>
      <c r="AI124" s="30" t="str">
        <f t="shared" si="76"/>
        <v xml:space="preserve">"Partners" : "UPU, 
UNEP,
UNECE
", </v>
      </c>
      <c r="AJ124" s="30" t="str">
        <f t="shared" si="77"/>
        <v xml:space="preserve">"SenderName" : "", </v>
      </c>
      <c r="AK124" s="30" t="e">
        <f t="shared" si="78"/>
        <v>#N/A</v>
      </c>
      <c r="AL124" s="30" t="str">
        <f t="shared" si="79"/>
        <v xml:space="preserve">"StorylineDate" : "2021-03-01", </v>
      </c>
      <c r="AM124" s="30" t="str">
        <f t="shared" si="80"/>
        <v xml:space="preserve">"ChartDate" : "", </v>
      </c>
      <c r="AN124" s="30" t="str">
        <f t="shared" si="81"/>
        <v xml:space="preserve">"DataDate" : "2021-02-15", </v>
      </c>
      <c r="AO124" s="30" t="str">
        <f t="shared" si="82"/>
        <v xml:space="preserve">"MetadataDate" : "", </v>
      </c>
      <c r="AP124" s="30" t="str">
        <f t="shared" si="83"/>
        <v xml:space="preserve">"StorylineFile" : "44308", </v>
      </c>
      <c r="AQ124" s="30" t="str">
        <f t="shared" si="84"/>
        <v xml:space="preserve">"ChartFile" : "", </v>
      </c>
      <c r="AR124" s="30" t="str">
        <f t="shared" si="85"/>
        <v xml:space="preserve">"DataFile" : "0", </v>
      </c>
      <c r="AS124" s="30" t="str">
        <f t="shared" si="86"/>
        <v xml:space="preserve">"Directory" : "Goal 9", </v>
      </c>
      <c r="AT124" s="30" t="str">
        <f t="shared" si="87"/>
        <v xml:space="preserve">"Subdirectory" : "9.1.2_ICAO", </v>
      </c>
      <c r="AU124" s="30" t="s">
        <v>1857</v>
      </c>
      <c r="AV124" s="30" t="str">
        <f t="shared" si="88"/>
        <v xml:space="preserve">"Notes" : "" }, </v>
      </c>
    </row>
    <row r="125" spans="1:48" x14ac:dyDescent="0.45">
      <c r="A125" s="27" t="e">
        <f t="shared" si="71"/>
        <v>#N/A</v>
      </c>
      <c r="C125" s="23" t="b">
        <f t="shared" si="89"/>
        <v>0</v>
      </c>
      <c r="D125" s="31">
        <f>COUNTIF('Log table'!C:C,'for JSON'!F125)</f>
        <v>3</v>
      </c>
      <c r="F125" s="31" t="s">
        <v>606</v>
      </c>
      <c r="G125" s="31" t="str">
        <f>IF(VLOOKUP($F125, 'Indicator table'!$C:$H, 'for JSON'!G$1, FALSE)=0, "", VLOOKUP($F125, 'Indicator table'!$C:$H, 'for JSON'!G$1, FALSE))</f>
        <v>Goal 9</v>
      </c>
      <c r="H125" s="31" t="str">
        <f>IF(VLOOKUP($F125, 'Indicator table'!$C:$H, 'for JSON'!H$1, FALSE)=0, "", VLOOKUP($F125, 'Indicator table'!$C:$H, 'for JSON'!H$1, FALSE))</f>
        <v>Tier I</v>
      </c>
      <c r="I125" s="31" t="str">
        <f>IF(VLOOKUP($F125, 'Indicator table'!$C:$H, 'for JSON'!I$1, FALSE)=0, "", VLOOKUP($F125, 'Indicator table'!$C:$H, 'for JSON'!I$1, FALSE))</f>
        <v xml:space="preserve">UNIDO
</v>
      </c>
      <c r="J125" s="31" t="str">
        <f>IF(VLOOKUP($F125, 'Indicator table'!$C:$H, 'for JSON'!J$1, FALSE)=0, "", VLOOKUP($F125, 'Indicator table'!$C:$H, 'for JSON'!J$1, FALSE))</f>
        <v xml:space="preserve">World Bank
</v>
      </c>
      <c r="K125" s="31" t="str">
        <f t="shared" si="90"/>
        <v>9.2.1_UNIDO</v>
      </c>
      <c r="L125" s="31" t="str">
        <f t="shared" si="143"/>
        <v>P.KYNCLOVA@unido.org</v>
      </c>
      <c r="M125" s="31" t="str">
        <f t="shared" si="143"/>
        <v>P.KYNCLOVA@unido.org</v>
      </c>
      <c r="N125" s="31" t="str">
        <f t="shared" si="91"/>
        <v/>
      </c>
      <c r="O125" s="31" t="e">
        <f t="shared" si="143"/>
        <v>#N/A</v>
      </c>
      <c r="P125" s="31" t="e">
        <f t="shared" si="93"/>
        <v>#N/A</v>
      </c>
      <c r="Q125" s="31" t="e">
        <f t="shared" si="94"/>
        <v>#N/A</v>
      </c>
      <c r="R125" s="31" t="str">
        <f t="shared" si="92"/>
        <v/>
      </c>
      <c r="S125" s="31" t="str">
        <f t="shared" si="141"/>
        <v>2021-02-15</v>
      </c>
      <c r="T125" s="31" t="str">
        <f t="shared" si="141"/>
        <v>2021-03-01</v>
      </c>
      <c r="U125" s="31" t="str">
        <f t="shared" si="141"/>
        <v>2021-03-01</v>
      </c>
      <c r="V125" s="31" t="str">
        <f t="shared" si="141"/>
        <v/>
      </c>
      <c r="W125" s="31">
        <f t="shared" si="142"/>
        <v>0</v>
      </c>
      <c r="X125" s="31">
        <f t="shared" si="142"/>
        <v>44308</v>
      </c>
      <c r="Y125" s="31">
        <f t="shared" si="142"/>
        <v>0</v>
      </c>
      <c r="Z125" s="31" t="str">
        <f t="shared" si="142"/>
        <v/>
      </c>
      <c r="AD125" s="23"/>
      <c r="AE125" s="30" t="str">
        <f t="shared" si="72"/>
        <v xml:space="preserve">{ "IndicatorID" : "9.2.1", </v>
      </c>
      <c r="AF125" s="30" t="str">
        <f t="shared" si="73"/>
        <v xml:space="preserve">"Change" : "", </v>
      </c>
      <c r="AG125" s="30" t="str">
        <f t="shared" si="74"/>
        <v xml:space="preserve">"Tier" : "Tier I", </v>
      </c>
      <c r="AH125" s="30" t="str">
        <f t="shared" si="75"/>
        <v xml:space="preserve">"Custodian" : "UNIDO
", </v>
      </c>
      <c r="AI125" s="30" t="str">
        <f t="shared" si="76"/>
        <v xml:space="preserve">"Partners" : "World Bank
", </v>
      </c>
      <c r="AJ125" s="30" t="str">
        <f t="shared" si="77"/>
        <v xml:space="preserve">"SenderName" : "", </v>
      </c>
      <c r="AK125" s="30" t="e">
        <f t="shared" si="78"/>
        <v>#N/A</v>
      </c>
      <c r="AL125" s="30" t="str">
        <f t="shared" si="79"/>
        <v xml:space="preserve">"StorylineDate" : "2021-03-01", </v>
      </c>
      <c r="AM125" s="30" t="str">
        <f t="shared" si="80"/>
        <v xml:space="preserve">"ChartDate" : "", </v>
      </c>
      <c r="AN125" s="30" t="str">
        <f t="shared" si="81"/>
        <v xml:space="preserve">"DataDate" : "2021-02-15", </v>
      </c>
      <c r="AO125" s="30" t="str">
        <f t="shared" si="82"/>
        <v xml:space="preserve">"MetadataDate" : "", </v>
      </c>
      <c r="AP125" s="30" t="str">
        <f t="shared" si="83"/>
        <v xml:space="preserve">"StorylineFile" : "44308", </v>
      </c>
      <c r="AQ125" s="30" t="str">
        <f t="shared" si="84"/>
        <v xml:space="preserve">"ChartFile" : "", </v>
      </c>
      <c r="AR125" s="30" t="str">
        <f t="shared" si="85"/>
        <v xml:space="preserve">"DataFile" : "0", </v>
      </c>
      <c r="AS125" s="30" t="str">
        <f t="shared" si="86"/>
        <v xml:space="preserve">"Directory" : "Goal 9", </v>
      </c>
      <c r="AT125" s="30" t="str">
        <f t="shared" si="87"/>
        <v xml:space="preserve">"Subdirectory" : "9.2.1_UNIDO", </v>
      </c>
      <c r="AU125" s="30" t="s">
        <v>1857</v>
      </c>
      <c r="AV125" s="30" t="str">
        <f t="shared" si="88"/>
        <v xml:space="preserve">"Notes" : "" }, </v>
      </c>
    </row>
    <row r="126" spans="1:48" x14ac:dyDescent="0.45">
      <c r="A126" s="27" t="e">
        <f t="shared" si="71"/>
        <v>#N/A</v>
      </c>
      <c r="C126" s="23" t="b">
        <f t="shared" si="89"/>
        <v>0</v>
      </c>
      <c r="D126" s="31">
        <f>COUNTIF('Log table'!C:C,'for JSON'!F126)</f>
        <v>3</v>
      </c>
      <c r="F126" s="31" t="s">
        <v>612</v>
      </c>
      <c r="G126" s="31" t="str">
        <f>IF(VLOOKUP($F126, 'Indicator table'!$C:$H, 'for JSON'!G$1, FALSE)=0, "", VLOOKUP($F126, 'Indicator table'!$C:$H, 'for JSON'!G$1, FALSE))</f>
        <v>Goal 9</v>
      </c>
      <c r="H126" s="31" t="str">
        <f>IF(VLOOKUP($F126, 'Indicator table'!$C:$H, 'for JSON'!H$1, FALSE)=0, "", VLOOKUP($F126, 'Indicator table'!$C:$H, 'for JSON'!H$1, FALSE))</f>
        <v>Tier I</v>
      </c>
      <c r="I126" s="31" t="str">
        <f>IF(VLOOKUP($F126, 'Indicator table'!$C:$H, 'for JSON'!I$1, FALSE)=0, "", VLOOKUP($F126, 'Indicator table'!$C:$H, 'for JSON'!I$1, FALSE))</f>
        <v xml:space="preserve">UNIDO
</v>
      </c>
      <c r="J126" s="31" t="str">
        <f>IF(VLOOKUP($F126, 'Indicator table'!$C:$H, 'for JSON'!J$1, FALSE)=0, "", VLOOKUP($F126, 'Indicator table'!$C:$H, 'for JSON'!J$1, FALSE))</f>
        <v/>
      </c>
      <c r="K126" s="31" t="str">
        <f t="shared" si="90"/>
        <v>9.2.2_UNIDO</v>
      </c>
      <c r="L126" s="31" t="str">
        <f t="shared" si="143"/>
        <v>P.KYNCLOVA@unido.org</v>
      </c>
      <c r="M126" s="31" t="str">
        <f t="shared" si="143"/>
        <v>P.KYNCLOVA@unido.org</v>
      </c>
      <c r="N126" s="31" t="str">
        <f t="shared" si="91"/>
        <v/>
      </c>
      <c r="O126" s="31" t="e">
        <f t="shared" si="143"/>
        <v>#N/A</v>
      </c>
      <c r="P126" s="31" t="e">
        <f t="shared" si="93"/>
        <v>#N/A</v>
      </c>
      <c r="Q126" s="31" t="e">
        <f t="shared" si="94"/>
        <v>#N/A</v>
      </c>
      <c r="R126" s="31" t="str">
        <f t="shared" si="92"/>
        <v/>
      </c>
      <c r="S126" s="31" t="str">
        <f t="shared" si="141"/>
        <v>2021-02-15</v>
      </c>
      <c r="T126" s="31" t="str">
        <f t="shared" si="141"/>
        <v>2021-02-15</v>
      </c>
      <c r="U126" s="31" t="str">
        <f t="shared" si="141"/>
        <v>2021-02-15</v>
      </c>
      <c r="V126" s="31" t="str">
        <f t="shared" si="141"/>
        <v/>
      </c>
      <c r="W126" s="31">
        <f t="shared" si="142"/>
        <v>0</v>
      </c>
      <c r="X126" s="31">
        <f t="shared" si="142"/>
        <v>44308</v>
      </c>
      <c r="Y126" s="31">
        <f t="shared" si="142"/>
        <v>0</v>
      </c>
      <c r="Z126" s="31" t="str">
        <f t="shared" si="142"/>
        <v/>
      </c>
      <c r="AD126" s="23"/>
      <c r="AE126" s="30" t="str">
        <f t="shared" si="72"/>
        <v xml:space="preserve">{ "IndicatorID" : "9.2.2", </v>
      </c>
      <c r="AF126" s="30" t="str">
        <f t="shared" si="73"/>
        <v xml:space="preserve">"Change" : "", </v>
      </c>
      <c r="AG126" s="30" t="str">
        <f t="shared" si="74"/>
        <v xml:space="preserve">"Tier" : "Tier I", </v>
      </c>
      <c r="AH126" s="30" t="str">
        <f t="shared" si="75"/>
        <v xml:space="preserve">"Custodian" : "UNIDO
", </v>
      </c>
      <c r="AI126" s="30" t="str">
        <f t="shared" si="76"/>
        <v xml:space="preserve">"Partners" : "", </v>
      </c>
      <c r="AJ126" s="30" t="str">
        <f t="shared" si="77"/>
        <v xml:space="preserve">"SenderName" : "", </v>
      </c>
      <c r="AK126" s="30" t="e">
        <f t="shared" si="78"/>
        <v>#N/A</v>
      </c>
      <c r="AL126" s="30" t="str">
        <f t="shared" si="79"/>
        <v xml:space="preserve">"StorylineDate" : "2021-02-15", </v>
      </c>
      <c r="AM126" s="30" t="str">
        <f t="shared" si="80"/>
        <v xml:space="preserve">"ChartDate" : "", </v>
      </c>
      <c r="AN126" s="30" t="str">
        <f t="shared" si="81"/>
        <v xml:space="preserve">"DataDate" : "2021-02-15", </v>
      </c>
      <c r="AO126" s="30" t="str">
        <f t="shared" si="82"/>
        <v xml:space="preserve">"MetadataDate" : "", </v>
      </c>
      <c r="AP126" s="30" t="str">
        <f t="shared" si="83"/>
        <v xml:space="preserve">"StorylineFile" : "44308", </v>
      </c>
      <c r="AQ126" s="30" t="str">
        <f t="shared" si="84"/>
        <v xml:space="preserve">"ChartFile" : "", </v>
      </c>
      <c r="AR126" s="30" t="str">
        <f t="shared" si="85"/>
        <v xml:space="preserve">"DataFile" : "0", </v>
      </c>
      <c r="AS126" s="30" t="str">
        <f t="shared" si="86"/>
        <v xml:space="preserve">"Directory" : "Goal 9", </v>
      </c>
      <c r="AT126" s="30" t="str">
        <f t="shared" si="87"/>
        <v xml:space="preserve">"Subdirectory" : "9.2.2_UNIDO", </v>
      </c>
      <c r="AU126" s="30" t="s">
        <v>1857</v>
      </c>
      <c r="AV126" s="30" t="str">
        <f t="shared" si="88"/>
        <v xml:space="preserve">"Notes" : "" }, </v>
      </c>
    </row>
    <row r="127" spans="1:48" x14ac:dyDescent="0.45">
      <c r="A127" s="27" t="e">
        <f t="shared" si="71"/>
        <v>#N/A</v>
      </c>
      <c r="C127" s="23" t="b">
        <f t="shared" si="89"/>
        <v>0</v>
      </c>
      <c r="D127" s="31">
        <f>COUNTIF('Log table'!C:C,'for JSON'!F127)</f>
        <v>3</v>
      </c>
      <c r="F127" s="31" t="s">
        <v>614</v>
      </c>
      <c r="G127" s="31" t="str">
        <f>IF(VLOOKUP($F127, 'Indicator table'!$C:$H, 'for JSON'!G$1, FALSE)=0, "", VLOOKUP($F127, 'Indicator table'!$C:$H, 'for JSON'!G$1, FALSE))</f>
        <v>Goal 9</v>
      </c>
      <c r="H127" s="31" t="str">
        <f>IF(VLOOKUP($F127, 'Indicator table'!$C:$H, 'for JSON'!H$1, FALSE)=0, "", VLOOKUP($F127, 'Indicator table'!$C:$H, 'for JSON'!H$1, FALSE))</f>
        <v>Tier II</v>
      </c>
      <c r="I127" s="31" t="str">
        <f>IF(VLOOKUP($F127, 'Indicator table'!$C:$H, 'for JSON'!I$1, FALSE)=0, "", VLOOKUP($F127, 'Indicator table'!$C:$H, 'for JSON'!I$1, FALSE))</f>
        <v xml:space="preserve">UNIDO
</v>
      </c>
      <c r="J127" s="31" t="str">
        <f>IF(VLOOKUP($F127, 'Indicator table'!$C:$H, 'for JSON'!J$1, FALSE)=0, "", VLOOKUP($F127, 'Indicator table'!$C:$H, 'for JSON'!J$1, FALSE))</f>
        <v xml:space="preserve">UNCDF
</v>
      </c>
      <c r="K127" s="31" t="str">
        <f t="shared" si="90"/>
        <v>9.3.1_UNIDO</v>
      </c>
      <c r="L127" s="31" t="str">
        <f t="shared" si="143"/>
        <v>P.KYNCLOVA@unido.org</v>
      </c>
      <c r="M127" s="31" t="str">
        <f t="shared" si="143"/>
        <v>P.KYNCLOVA@unido.org</v>
      </c>
      <c r="N127" s="31" t="str">
        <f t="shared" si="91"/>
        <v/>
      </c>
      <c r="O127" s="31" t="e">
        <f t="shared" si="143"/>
        <v>#N/A</v>
      </c>
      <c r="P127" s="31" t="e">
        <f t="shared" si="93"/>
        <v>#N/A</v>
      </c>
      <c r="Q127" s="31" t="e">
        <f t="shared" si="94"/>
        <v>#N/A</v>
      </c>
      <c r="R127" s="31" t="str">
        <f t="shared" si="92"/>
        <v/>
      </c>
      <c r="S127" s="31" t="str">
        <f t="shared" si="141"/>
        <v>2021-02-15</v>
      </c>
      <c r="T127" s="31" t="str">
        <f t="shared" si="141"/>
        <v>2021-03-01</v>
      </c>
      <c r="U127" s="31" t="str">
        <f t="shared" si="141"/>
        <v/>
      </c>
      <c r="V127" s="31" t="str">
        <f t="shared" si="141"/>
        <v/>
      </c>
      <c r="W127" s="31">
        <f t="shared" si="142"/>
        <v>0</v>
      </c>
      <c r="X127" s="31">
        <f t="shared" si="142"/>
        <v>44308</v>
      </c>
      <c r="Y127" s="31">
        <f t="shared" si="142"/>
        <v>0</v>
      </c>
      <c r="Z127" s="31" t="str">
        <f t="shared" si="142"/>
        <v/>
      </c>
      <c r="AD127" s="23"/>
      <c r="AE127" s="30" t="str">
        <f t="shared" si="72"/>
        <v xml:space="preserve">{ "IndicatorID" : "9.3.1", </v>
      </c>
      <c r="AF127" s="30" t="str">
        <f t="shared" si="73"/>
        <v xml:space="preserve">"Change" : "", </v>
      </c>
      <c r="AG127" s="30" t="str">
        <f t="shared" si="74"/>
        <v xml:space="preserve">"Tier" : "Tier II", </v>
      </c>
      <c r="AH127" s="30" t="str">
        <f t="shared" si="75"/>
        <v xml:space="preserve">"Custodian" : "UNIDO
", </v>
      </c>
      <c r="AI127" s="30" t="str">
        <f t="shared" si="76"/>
        <v xml:space="preserve">"Partners" : "UNCDF
", </v>
      </c>
      <c r="AJ127" s="30" t="str">
        <f t="shared" si="77"/>
        <v xml:space="preserve">"SenderName" : "", </v>
      </c>
      <c r="AK127" s="30" t="e">
        <f t="shared" si="78"/>
        <v>#N/A</v>
      </c>
      <c r="AL127" s="30" t="str">
        <f t="shared" si="79"/>
        <v xml:space="preserve">"StorylineDate" : "2021-03-01", </v>
      </c>
      <c r="AM127" s="30" t="str">
        <f t="shared" si="80"/>
        <v xml:space="preserve">"ChartDate" : "", </v>
      </c>
      <c r="AN127" s="30" t="str">
        <f t="shared" si="81"/>
        <v xml:space="preserve">"DataDate" : "2021-02-15", </v>
      </c>
      <c r="AO127" s="30" t="str">
        <f t="shared" si="82"/>
        <v xml:space="preserve">"MetadataDate" : "", </v>
      </c>
      <c r="AP127" s="30" t="str">
        <f t="shared" si="83"/>
        <v xml:space="preserve">"StorylineFile" : "44308", </v>
      </c>
      <c r="AQ127" s="30" t="str">
        <f t="shared" si="84"/>
        <v xml:space="preserve">"ChartFile" : "", </v>
      </c>
      <c r="AR127" s="30" t="str">
        <f t="shared" si="85"/>
        <v xml:space="preserve">"DataFile" : "0", </v>
      </c>
      <c r="AS127" s="30" t="str">
        <f t="shared" si="86"/>
        <v xml:space="preserve">"Directory" : "Goal 9", </v>
      </c>
      <c r="AT127" s="30" t="str">
        <f t="shared" si="87"/>
        <v xml:space="preserve">"Subdirectory" : "9.3.1_UNIDO", </v>
      </c>
      <c r="AU127" s="30" t="s">
        <v>1857</v>
      </c>
      <c r="AV127" s="30" t="str">
        <f t="shared" si="88"/>
        <v xml:space="preserve">"Notes" : "" }, </v>
      </c>
    </row>
    <row r="128" spans="1:48" x14ac:dyDescent="0.45">
      <c r="A128" s="27" t="e">
        <f t="shared" si="71"/>
        <v>#N/A</v>
      </c>
      <c r="C128" s="23" t="b">
        <f t="shared" si="89"/>
        <v>0</v>
      </c>
      <c r="D128" s="31">
        <f>COUNTIF('Log table'!C:C,'for JSON'!F128)</f>
        <v>5</v>
      </c>
      <c r="F128" s="31" t="s">
        <v>617</v>
      </c>
      <c r="G128" s="31" t="str">
        <f>IF(VLOOKUP($F128, 'Indicator table'!$C:$H, 'for JSON'!G$1, FALSE)=0, "", VLOOKUP($F128, 'Indicator table'!$C:$H, 'for JSON'!G$1, FALSE))</f>
        <v>Goal 9</v>
      </c>
      <c r="H128" s="31" t="str">
        <f>IF(VLOOKUP($F128, 'Indicator table'!$C:$H, 'for JSON'!H$1, FALSE)=0, "", VLOOKUP($F128, 'Indicator table'!$C:$H, 'for JSON'!H$1, FALSE))</f>
        <v>Tier I</v>
      </c>
      <c r="I128" s="31" t="str">
        <f>IF(VLOOKUP($F128, 'Indicator table'!$C:$H, 'for JSON'!I$1, FALSE)=0, "", VLOOKUP($F128, 'Indicator table'!$C:$H, 'for JSON'!I$1, FALSE))</f>
        <v xml:space="preserve">UNIDO,
World Bank
</v>
      </c>
      <c r="J128" s="31" t="str">
        <f>IF(VLOOKUP($F128, 'Indicator table'!$C:$H, 'for JSON'!J$1, FALSE)=0, "", VLOOKUP($F128, 'Indicator table'!$C:$H, 'for JSON'!J$1, FALSE))</f>
        <v xml:space="preserve">UNCDF
</v>
      </c>
      <c r="K128" s="31" t="str">
        <f t="shared" si="90"/>
        <v>9.3.2_UNIDO</v>
      </c>
      <c r="L128" s="31" t="str">
        <f t="shared" si="143"/>
        <v>P.KYNCLOVA@unido.org</v>
      </c>
      <c r="M128" s="31" t="str">
        <f t="shared" si="143"/>
        <v>P.KYNCLOVA@unido.org</v>
      </c>
      <c r="N128" s="31" t="str">
        <f t="shared" si="91"/>
        <v/>
      </c>
      <c r="O128" s="31" t="e">
        <f t="shared" si="143"/>
        <v>#N/A</v>
      </c>
      <c r="P128" s="31" t="e">
        <f t="shared" si="93"/>
        <v>#N/A</v>
      </c>
      <c r="Q128" s="31" t="e">
        <f t="shared" si="94"/>
        <v>#N/A</v>
      </c>
      <c r="R128" s="31" t="str">
        <f t="shared" si="92"/>
        <v/>
      </c>
      <c r="S128" s="31" t="str">
        <f t="shared" si="141"/>
        <v>2021-02-15</v>
      </c>
      <c r="T128" s="31" t="str">
        <f t="shared" si="141"/>
        <v>2021-03-01</v>
      </c>
      <c r="U128" s="31" t="str">
        <f t="shared" si="141"/>
        <v>2021-03-23</v>
      </c>
      <c r="V128" s="31" t="str">
        <f t="shared" si="141"/>
        <v/>
      </c>
      <c r="W128" s="31">
        <f t="shared" si="142"/>
        <v>0</v>
      </c>
      <c r="X128" s="31">
        <f t="shared" si="142"/>
        <v>44308</v>
      </c>
      <c r="Y128" s="31">
        <f t="shared" si="142"/>
        <v>44301</v>
      </c>
      <c r="Z128" s="31" t="str">
        <f t="shared" si="142"/>
        <v/>
      </c>
      <c r="AD128" s="23"/>
      <c r="AE128" s="30" t="str">
        <f t="shared" si="72"/>
        <v xml:space="preserve">{ "IndicatorID" : "9.3.2", </v>
      </c>
      <c r="AF128" s="30" t="str">
        <f t="shared" si="73"/>
        <v xml:space="preserve">"Change" : "", </v>
      </c>
      <c r="AG128" s="30" t="str">
        <f t="shared" si="74"/>
        <v xml:space="preserve">"Tier" : "Tier I", </v>
      </c>
      <c r="AH128" s="30" t="str">
        <f t="shared" si="75"/>
        <v xml:space="preserve">"Custodian" : "UNIDO,
World Bank
", </v>
      </c>
      <c r="AI128" s="30" t="str">
        <f t="shared" si="76"/>
        <v xml:space="preserve">"Partners" : "UNCDF
", </v>
      </c>
      <c r="AJ128" s="30" t="str">
        <f t="shared" si="77"/>
        <v xml:space="preserve">"SenderName" : "", </v>
      </c>
      <c r="AK128" s="30" t="e">
        <f t="shared" si="78"/>
        <v>#N/A</v>
      </c>
      <c r="AL128" s="30" t="str">
        <f t="shared" si="79"/>
        <v xml:space="preserve">"StorylineDate" : "2021-03-01", </v>
      </c>
      <c r="AM128" s="30" t="str">
        <f t="shared" si="80"/>
        <v xml:space="preserve">"ChartDate" : "", </v>
      </c>
      <c r="AN128" s="30" t="str">
        <f t="shared" si="81"/>
        <v xml:space="preserve">"DataDate" : "2021-02-15", </v>
      </c>
      <c r="AO128" s="30" t="str">
        <f t="shared" si="82"/>
        <v xml:space="preserve">"MetadataDate" : "", </v>
      </c>
      <c r="AP128" s="30" t="str">
        <f t="shared" si="83"/>
        <v xml:space="preserve">"StorylineFile" : "44308", </v>
      </c>
      <c r="AQ128" s="30" t="str">
        <f t="shared" si="84"/>
        <v xml:space="preserve">"ChartFile" : "", </v>
      </c>
      <c r="AR128" s="30" t="str">
        <f t="shared" si="85"/>
        <v xml:space="preserve">"DataFile" : "0", </v>
      </c>
      <c r="AS128" s="30" t="str">
        <f t="shared" si="86"/>
        <v xml:space="preserve">"Directory" : "Goal 9", </v>
      </c>
      <c r="AT128" s="30" t="str">
        <f t="shared" si="87"/>
        <v xml:space="preserve">"Subdirectory" : "9.3.2_UNIDO", </v>
      </c>
      <c r="AU128" s="30" t="s">
        <v>1857</v>
      </c>
      <c r="AV128" s="30" t="str">
        <f t="shared" si="88"/>
        <v xml:space="preserve">"Notes" : "" }, </v>
      </c>
    </row>
    <row r="129" spans="1:48" x14ac:dyDescent="0.45">
      <c r="A129" s="27" t="e">
        <f t="shared" si="71"/>
        <v>#N/A</v>
      </c>
      <c r="C129" s="23" t="b">
        <f t="shared" si="89"/>
        <v>0</v>
      </c>
      <c r="D129" s="31">
        <f>COUNTIF('Log table'!C:C,'for JSON'!F129)</f>
        <v>3</v>
      </c>
      <c r="F129" s="31" t="s">
        <v>620</v>
      </c>
      <c r="G129" s="31" t="str">
        <f>IF(VLOOKUP($F129, 'Indicator table'!$C:$H, 'for JSON'!G$1, FALSE)=0, "", VLOOKUP($F129, 'Indicator table'!$C:$H, 'for JSON'!G$1, FALSE))</f>
        <v>Goal 9</v>
      </c>
      <c r="H129" s="31" t="str">
        <f>IF(VLOOKUP($F129, 'Indicator table'!$C:$H, 'for JSON'!H$1, FALSE)=0, "", VLOOKUP($F129, 'Indicator table'!$C:$H, 'for JSON'!H$1, FALSE))</f>
        <v>Tier I</v>
      </c>
      <c r="I129" s="31" t="str">
        <f>IF(VLOOKUP($F129, 'Indicator table'!$C:$H, 'for JSON'!I$1, FALSE)=0, "", VLOOKUP($F129, 'Indicator table'!$C:$H, 'for JSON'!I$1, FALSE))</f>
        <v xml:space="preserve">UNIDO, 
IEA
</v>
      </c>
      <c r="J129" s="31" t="str">
        <f>IF(VLOOKUP($F129, 'Indicator table'!$C:$H, 'for JSON'!J$1, FALSE)=0, "", VLOOKUP($F129, 'Indicator table'!$C:$H, 'for JSON'!J$1, FALSE))</f>
        <v xml:space="preserve"> UNEP
</v>
      </c>
      <c r="K129" s="31" t="str">
        <f t="shared" si="90"/>
        <v>9.4.1_UNIDO_IEA</v>
      </c>
      <c r="L129" s="31" t="str">
        <f t="shared" si="143"/>
        <v>Pouya.TAGHAVI-MOHARAMLI@iea.org</v>
      </c>
      <c r="M129" s="31" t="str">
        <f t="shared" si="143"/>
        <v>P.KYNCLOVA@unido.org</v>
      </c>
      <c r="N129" s="31" t="str">
        <f t="shared" si="91"/>
        <v/>
      </c>
      <c r="O129" s="31" t="e">
        <f t="shared" si="143"/>
        <v>#N/A</v>
      </c>
      <c r="P129" s="31" t="e">
        <f t="shared" si="93"/>
        <v>#N/A</v>
      </c>
      <c r="Q129" s="31" t="e">
        <f t="shared" si="94"/>
        <v>#N/A</v>
      </c>
      <c r="R129" s="31" t="str">
        <f t="shared" si="92"/>
        <v/>
      </c>
      <c r="S129" s="31" t="str">
        <f t="shared" si="141"/>
        <v>2021-02-15</v>
      </c>
      <c r="T129" s="31" t="str">
        <f t="shared" si="141"/>
        <v>2021-03-03</v>
      </c>
      <c r="U129" s="31" t="str">
        <f t="shared" si="141"/>
        <v>2021-03-03</v>
      </c>
      <c r="V129" s="31" t="str">
        <f t="shared" si="141"/>
        <v/>
      </c>
      <c r="W129" s="31">
        <f t="shared" si="142"/>
        <v>0</v>
      </c>
      <c r="X129" s="31">
        <f t="shared" si="142"/>
        <v>44308</v>
      </c>
      <c r="Y129" s="31">
        <f t="shared" si="142"/>
        <v>0</v>
      </c>
      <c r="Z129" s="31" t="str">
        <f t="shared" si="142"/>
        <v/>
      </c>
      <c r="AD129" s="23"/>
      <c r="AE129" s="30" t="str">
        <f t="shared" si="72"/>
        <v xml:space="preserve">{ "IndicatorID" : "9.4.1", </v>
      </c>
      <c r="AF129" s="30" t="str">
        <f t="shared" si="73"/>
        <v xml:space="preserve">"Change" : "", </v>
      </c>
      <c r="AG129" s="30" t="str">
        <f t="shared" si="74"/>
        <v xml:space="preserve">"Tier" : "Tier I", </v>
      </c>
      <c r="AH129" s="30" t="str">
        <f t="shared" si="75"/>
        <v xml:space="preserve">"Custodian" : "UNIDO, 
IEA
", </v>
      </c>
      <c r="AI129" s="30" t="str">
        <f t="shared" si="76"/>
        <v xml:space="preserve">"Partners" : " UNEP
", </v>
      </c>
      <c r="AJ129" s="30" t="str">
        <f t="shared" si="77"/>
        <v xml:space="preserve">"SenderName" : "", </v>
      </c>
      <c r="AK129" s="30" t="e">
        <f t="shared" si="78"/>
        <v>#N/A</v>
      </c>
      <c r="AL129" s="30" t="str">
        <f t="shared" si="79"/>
        <v xml:space="preserve">"StorylineDate" : "2021-03-03", </v>
      </c>
      <c r="AM129" s="30" t="str">
        <f t="shared" si="80"/>
        <v xml:space="preserve">"ChartDate" : "", </v>
      </c>
      <c r="AN129" s="30" t="str">
        <f t="shared" si="81"/>
        <v xml:space="preserve">"DataDate" : "2021-02-15", </v>
      </c>
      <c r="AO129" s="30" t="str">
        <f t="shared" si="82"/>
        <v xml:space="preserve">"MetadataDate" : "", </v>
      </c>
      <c r="AP129" s="30" t="str">
        <f t="shared" si="83"/>
        <v xml:space="preserve">"StorylineFile" : "44308", </v>
      </c>
      <c r="AQ129" s="30" t="str">
        <f t="shared" si="84"/>
        <v xml:space="preserve">"ChartFile" : "", </v>
      </c>
      <c r="AR129" s="30" t="str">
        <f t="shared" si="85"/>
        <v xml:space="preserve">"DataFile" : "0", </v>
      </c>
      <c r="AS129" s="30" t="str">
        <f t="shared" si="86"/>
        <v xml:space="preserve">"Directory" : "Goal 9", </v>
      </c>
      <c r="AT129" s="30" t="str">
        <f t="shared" si="87"/>
        <v xml:space="preserve">"Subdirectory" : "9.4.1_UNIDO_IEA", </v>
      </c>
      <c r="AU129" s="30" t="s">
        <v>1857</v>
      </c>
      <c r="AV129" s="30" t="str">
        <f t="shared" si="88"/>
        <v xml:space="preserve">"Notes" : "" }, </v>
      </c>
    </row>
    <row r="130" spans="1:48" x14ac:dyDescent="0.45">
      <c r="A130" s="27" t="e">
        <f t="shared" si="71"/>
        <v>#N/A</v>
      </c>
      <c r="C130" s="23" t="b">
        <f t="shared" si="89"/>
        <v>0</v>
      </c>
      <c r="D130" s="31">
        <f>COUNTIF('Log table'!C:C,'for JSON'!F130)</f>
        <v>3</v>
      </c>
      <c r="F130" s="31" t="s">
        <v>625</v>
      </c>
      <c r="G130" s="31" t="str">
        <f>IF(VLOOKUP($F130, 'Indicator table'!$C:$H, 'for JSON'!G$1, FALSE)=0, "", VLOOKUP($F130, 'Indicator table'!$C:$H, 'for JSON'!G$1, FALSE))</f>
        <v>Goal 9</v>
      </c>
      <c r="H130" s="31" t="str">
        <f>IF(VLOOKUP($F130, 'Indicator table'!$C:$H, 'for JSON'!H$1, FALSE)=0, "", VLOOKUP($F130, 'Indicator table'!$C:$H, 'for JSON'!H$1, FALSE))</f>
        <v>Tier I</v>
      </c>
      <c r="I130" s="31" t="str">
        <f>IF(VLOOKUP($F130, 'Indicator table'!$C:$H, 'for JSON'!I$1, FALSE)=0, "", VLOOKUP($F130, 'Indicator table'!$C:$H, 'for JSON'!I$1, FALSE))</f>
        <v xml:space="preserve">UNESCO-UIS
</v>
      </c>
      <c r="J130" s="31" t="str">
        <f>IF(VLOOKUP($F130, 'Indicator table'!$C:$H, 'for JSON'!J$1, FALSE)=0, "", VLOOKUP($F130, 'Indicator table'!$C:$H, 'for JSON'!J$1, FALSE))</f>
        <v/>
      </c>
      <c r="K130" s="31" t="str">
        <f t="shared" si="90"/>
        <v>9.5.1_UNESCO</v>
      </c>
      <c r="L130" s="31" t="str">
        <f t="shared" si="143"/>
        <v>d.kuswandini@unesco.org</v>
      </c>
      <c r="M130" s="31" t="str">
        <f t="shared" si="143"/>
        <v>s.montoya@unesco.org</v>
      </c>
      <c r="N130" s="31" t="str">
        <f t="shared" si="91"/>
        <v/>
      </c>
      <c r="O130" s="31" t="e">
        <f t="shared" si="143"/>
        <v>#N/A</v>
      </c>
      <c r="P130" s="31" t="e">
        <f t="shared" si="93"/>
        <v>#N/A</v>
      </c>
      <c r="Q130" s="31" t="e">
        <f t="shared" si="94"/>
        <v>#N/A</v>
      </c>
      <c r="R130" s="31" t="str">
        <f t="shared" si="92"/>
        <v/>
      </c>
      <c r="S130" s="31" t="str">
        <f t="shared" ref="S130:V149" si="144">IFERROR(IF(ISBLANK(VLOOKUP(CONCATENATE($F130,S$2), log_table, 10, FALSE)),"", TEXT(VLOOKUP(CONCATENATE($F130,S$2), log_table, 10, FALSE), "yyyy-mm-dd")),"")</f>
        <v>2021-02-22</v>
      </c>
      <c r="T130" s="31" t="str">
        <f t="shared" si="144"/>
        <v>2021-03-21</v>
      </c>
      <c r="U130" s="31" t="str">
        <f t="shared" si="144"/>
        <v>2021-03-21</v>
      </c>
      <c r="V130" s="31" t="str">
        <f t="shared" si="144"/>
        <v/>
      </c>
      <c r="W130" s="31">
        <f t="shared" ref="W130:Z149" si="145">IFERROR(VLOOKUP(CONCATENATE($F130,W$2), log_table, 13, FALSE),"")</f>
        <v>0</v>
      </c>
      <c r="X130" s="31">
        <f t="shared" si="145"/>
        <v>44308</v>
      </c>
      <c r="Y130" s="31">
        <f t="shared" si="145"/>
        <v>0</v>
      </c>
      <c r="Z130" s="31" t="str">
        <f t="shared" si="145"/>
        <v/>
      </c>
      <c r="AD130" s="23"/>
      <c r="AE130" s="30" t="str">
        <f t="shared" si="72"/>
        <v xml:space="preserve">{ "IndicatorID" : "9.5.1", </v>
      </c>
      <c r="AF130" s="30" t="str">
        <f t="shared" si="73"/>
        <v xml:space="preserve">"Change" : "", </v>
      </c>
      <c r="AG130" s="30" t="str">
        <f t="shared" si="74"/>
        <v xml:space="preserve">"Tier" : "Tier I", </v>
      </c>
      <c r="AH130" s="30" t="str">
        <f t="shared" si="75"/>
        <v xml:space="preserve">"Custodian" : "UNESCO-UIS
", </v>
      </c>
      <c r="AI130" s="30" t="str">
        <f t="shared" si="76"/>
        <v xml:space="preserve">"Partners" : "", </v>
      </c>
      <c r="AJ130" s="30" t="str">
        <f t="shared" si="77"/>
        <v xml:space="preserve">"SenderName" : "", </v>
      </c>
      <c r="AK130" s="30" t="e">
        <f t="shared" si="78"/>
        <v>#N/A</v>
      </c>
      <c r="AL130" s="30" t="str">
        <f t="shared" si="79"/>
        <v xml:space="preserve">"StorylineDate" : "2021-03-21", </v>
      </c>
      <c r="AM130" s="30" t="str">
        <f t="shared" si="80"/>
        <v xml:space="preserve">"ChartDate" : "", </v>
      </c>
      <c r="AN130" s="30" t="str">
        <f t="shared" si="81"/>
        <v xml:space="preserve">"DataDate" : "2021-02-22", </v>
      </c>
      <c r="AO130" s="30" t="str">
        <f t="shared" si="82"/>
        <v xml:space="preserve">"MetadataDate" : "", </v>
      </c>
      <c r="AP130" s="30" t="str">
        <f t="shared" si="83"/>
        <v xml:space="preserve">"StorylineFile" : "44308", </v>
      </c>
      <c r="AQ130" s="30" t="str">
        <f t="shared" si="84"/>
        <v xml:space="preserve">"ChartFile" : "", </v>
      </c>
      <c r="AR130" s="30" t="str">
        <f t="shared" si="85"/>
        <v xml:space="preserve">"DataFile" : "0", </v>
      </c>
      <c r="AS130" s="30" t="str">
        <f t="shared" si="86"/>
        <v xml:space="preserve">"Directory" : "Goal 9", </v>
      </c>
      <c r="AT130" s="30" t="str">
        <f t="shared" si="87"/>
        <v xml:space="preserve">"Subdirectory" : "9.5.1_UNESCO", </v>
      </c>
      <c r="AU130" s="30" t="s">
        <v>1857</v>
      </c>
      <c r="AV130" s="30" t="str">
        <f t="shared" si="88"/>
        <v xml:space="preserve">"Notes" : "" }, </v>
      </c>
    </row>
    <row r="131" spans="1:48" x14ac:dyDescent="0.45">
      <c r="A131" s="27" t="e">
        <f t="shared" si="71"/>
        <v>#N/A</v>
      </c>
      <c r="C131" s="23" t="b">
        <f t="shared" si="89"/>
        <v>0</v>
      </c>
      <c r="D131" s="31">
        <f>COUNTIF('Log table'!C:C,'for JSON'!F131)</f>
        <v>3</v>
      </c>
      <c r="F131" s="31" t="s">
        <v>627</v>
      </c>
      <c r="G131" s="31" t="str">
        <f>IF(VLOOKUP($F131, 'Indicator table'!$C:$H, 'for JSON'!G$1, FALSE)=0, "", VLOOKUP($F131, 'Indicator table'!$C:$H, 'for JSON'!G$1, FALSE))</f>
        <v>Goal 9</v>
      </c>
      <c r="H131" s="31" t="str">
        <f>IF(VLOOKUP($F131, 'Indicator table'!$C:$H, 'for JSON'!H$1, FALSE)=0, "", VLOOKUP($F131, 'Indicator table'!$C:$H, 'for JSON'!H$1, FALSE))</f>
        <v>Tier I</v>
      </c>
      <c r="I131" s="31" t="str">
        <f>IF(VLOOKUP($F131, 'Indicator table'!$C:$H, 'for JSON'!I$1, FALSE)=0, "", VLOOKUP($F131, 'Indicator table'!$C:$H, 'for JSON'!I$1, FALSE))</f>
        <v xml:space="preserve">UNESCO-UIS
</v>
      </c>
      <c r="J131" s="31" t="str">
        <f>IF(VLOOKUP($F131, 'Indicator table'!$C:$H, 'for JSON'!J$1, FALSE)=0, "", VLOOKUP($F131, 'Indicator table'!$C:$H, 'for JSON'!J$1, FALSE))</f>
        <v/>
      </c>
      <c r="K131" s="31" t="str">
        <f t="shared" si="90"/>
        <v>9.5.2_UNESCO-UIS</v>
      </c>
      <c r="L131" s="31" t="str">
        <f t="shared" si="143"/>
        <v>d.kuswandini@unesco.org</v>
      </c>
      <c r="M131" s="31" t="str">
        <f t="shared" si="143"/>
        <v>s.montoya@unesco.org</v>
      </c>
      <c r="N131" s="31" t="str">
        <f t="shared" si="91"/>
        <v/>
      </c>
      <c r="O131" s="31" t="e">
        <f t="shared" si="143"/>
        <v>#N/A</v>
      </c>
      <c r="P131" s="31" t="e">
        <f t="shared" si="93"/>
        <v>#N/A</v>
      </c>
      <c r="Q131" s="31" t="e">
        <f t="shared" si="94"/>
        <v>#N/A</v>
      </c>
      <c r="R131" s="31" t="str">
        <f t="shared" si="92"/>
        <v/>
      </c>
      <c r="S131" s="31" t="str">
        <f t="shared" si="144"/>
        <v>2021-02-22</v>
      </c>
      <c r="T131" s="31" t="str">
        <f t="shared" si="144"/>
        <v>2021-03-21</v>
      </c>
      <c r="U131" s="31" t="str">
        <f t="shared" si="144"/>
        <v>2021-03-21</v>
      </c>
      <c r="V131" s="31" t="str">
        <f t="shared" si="144"/>
        <v/>
      </c>
      <c r="W131" s="31">
        <f t="shared" si="145"/>
        <v>0</v>
      </c>
      <c r="X131" s="31">
        <f t="shared" si="145"/>
        <v>44308</v>
      </c>
      <c r="Y131" s="31">
        <f t="shared" si="145"/>
        <v>0</v>
      </c>
      <c r="Z131" s="31" t="str">
        <f t="shared" si="145"/>
        <v/>
      </c>
      <c r="AD131" s="23"/>
      <c r="AE131" s="30" t="str">
        <f t="shared" si="72"/>
        <v xml:space="preserve">{ "IndicatorID" : "9.5.2", </v>
      </c>
      <c r="AF131" s="30" t="str">
        <f t="shared" si="73"/>
        <v xml:space="preserve">"Change" : "", </v>
      </c>
      <c r="AG131" s="30" t="str">
        <f t="shared" si="74"/>
        <v xml:space="preserve">"Tier" : "Tier I", </v>
      </c>
      <c r="AH131" s="30" t="str">
        <f t="shared" si="75"/>
        <v xml:space="preserve">"Custodian" : "UNESCO-UIS
", </v>
      </c>
      <c r="AI131" s="30" t="str">
        <f t="shared" si="76"/>
        <v xml:space="preserve">"Partners" : "", </v>
      </c>
      <c r="AJ131" s="30" t="str">
        <f t="shared" si="77"/>
        <v xml:space="preserve">"SenderName" : "", </v>
      </c>
      <c r="AK131" s="30" t="e">
        <f t="shared" si="78"/>
        <v>#N/A</v>
      </c>
      <c r="AL131" s="30" t="str">
        <f t="shared" si="79"/>
        <v xml:space="preserve">"StorylineDate" : "2021-03-21", </v>
      </c>
      <c r="AM131" s="30" t="str">
        <f t="shared" si="80"/>
        <v xml:space="preserve">"ChartDate" : "", </v>
      </c>
      <c r="AN131" s="30" t="str">
        <f t="shared" si="81"/>
        <v xml:space="preserve">"DataDate" : "2021-02-22", </v>
      </c>
      <c r="AO131" s="30" t="str">
        <f t="shared" si="82"/>
        <v xml:space="preserve">"MetadataDate" : "", </v>
      </c>
      <c r="AP131" s="30" t="str">
        <f t="shared" si="83"/>
        <v xml:space="preserve">"StorylineFile" : "44308", </v>
      </c>
      <c r="AQ131" s="30" t="str">
        <f t="shared" si="84"/>
        <v xml:space="preserve">"ChartFile" : "", </v>
      </c>
      <c r="AR131" s="30" t="str">
        <f t="shared" si="85"/>
        <v xml:space="preserve">"DataFile" : "0", </v>
      </c>
      <c r="AS131" s="30" t="str">
        <f t="shared" si="86"/>
        <v xml:space="preserve">"Directory" : "Goal 9", </v>
      </c>
      <c r="AT131" s="30" t="str">
        <f t="shared" si="87"/>
        <v xml:space="preserve">"Subdirectory" : "9.5.2_UNESCO-UIS", </v>
      </c>
      <c r="AU131" s="30" t="s">
        <v>1857</v>
      </c>
      <c r="AV131" s="30" t="str">
        <f t="shared" si="88"/>
        <v xml:space="preserve">"Notes" : "" }, </v>
      </c>
    </row>
    <row r="132" spans="1:48" x14ac:dyDescent="0.45">
      <c r="A132" s="27" t="e">
        <f t="shared" si="71"/>
        <v>#N/A</v>
      </c>
      <c r="C132" s="23" t="b">
        <f t="shared" si="89"/>
        <v>0</v>
      </c>
      <c r="D132" s="31">
        <f>COUNTIF('Log table'!C:C,'for JSON'!F132)</f>
        <v>3</v>
      </c>
      <c r="F132" s="31" t="s">
        <v>629</v>
      </c>
      <c r="G132" s="31" t="str">
        <f>IF(VLOOKUP($F132, 'Indicator table'!$C:$H, 'for JSON'!G$1, FALSE)=0, "", VLOOKUP($F132, 'Indicator table'!$C:$H, 'for JSON'!G$1, FALSE))</f>
        <v>Goal 9</v>
      </c>
      <c r="H132" s="31" t="str">
        <f>IF(VLOOKUP($F132, 'Indicator table'!$C:$H, 'for JSON'!H$1, FALSE)=0, "", VLOOKUP($F132, 'Indicator table'!$C:$H, 'for JSON'!H$1, FALSE))</f>
        <v>Tier I</v>
      </c>
      <c r="I132" s="31" t="str">
        <f>IF(VLOOKUP($F132, 'Indicator table'!$C:$H, 'for JSON'!I$1, FALSE)=0, "", VLOOKUP($F132, 'Indicator table'!$C:$H, 'for JSON'!I$1, FALSE))</f>
        <v xml:space="preserve">OECD
</v>
      </c>
      <c r="J132" s="31" t="str">
        <f>IF(VLOOKUP($F132, 'Indicator table'!$C:$H, 'for JSON'!J$1, FALSE)=0, "", VLOOKUP($F132, 'Indicator table'!$C:$H, 'for JSON'!J$1, FALSE))</f>
        <v/>
      </c>
      <c r="K132" s="31" t="str">
        <f t="shared" si="90"/>
        <v>9.a.1_OECD</v>
      </c>
      <c r="L132" s="31" t="str">
        <f t="shared" si="143"/>
        <v>Yasmin.AHMAD@oecd.org</v>
      </c>
      <c r="M132" s="31" t="str">
        <f t="shared" si="143"/>
        <v>Yasmin.AHMAD@oecd.org</v>
      </c>
      <c r="N132" s="31" t="str">
        <f t="shared" si="91"/>
        <v/>
      </c>
      <c r="O132" s="31" t="e">
        <f t="shared" si="143"/>
        <v>#N/A</v>
      </c>
      <c r="P132" s="31" t="e">
        <f t="shared" si="93"/>
        <v>#N/A</v>
      </c>
      <c r="Q132" s="31" t="e">
        <f t="shared" si="94"/>
        <v>#N/A</v>
      </c>
      <c r="R132" s="31" t="str">
        <f t="shared" si="92"/>
        <v/>
      </c>
      <c r="S132" s="31" t="str">
        <f t="shared" si="144"/>
        <v>2021-04-27</v>
      </c>
      <c r="T132" s="31" t="str">
        <f t="shared" si="144"/>
        <v>2021-04-27</v>
      </c>
      <c r="U132" s="31" t="str">
        <f t="shared" si="144"/>
        <v/>
      </c>
      <c r="V132" s="31" t="str">
        <f t="shared" si="144"/>
        <v/>
      </c>
      <c r="W132" s="31">
        <f t="shared" si="145"/>
        <v>0</v>
      </c>
      <c r="X132" s="31">
        <f t="shared" si="145"/>
        <v>0</v>
      </c>
      <c r="Y132" s="31">
        <f t="shared" si="145"/>
        <v>0</v>
      </c>
      <c r="Z132" s="31" t="str">
        <f t="shared" si="145"/>
        <v/>
      </c>
      <c r="AD132" s="23"/>
      <c r="AE132" s="30" t="str">
        <f t="shared" si="72"/>
        <v xml:space="preserve">{ "IndicatorID" : "9.a.1", </v>
      </c>
      <c r="AF132" s="30" t="str">
        <f t="shared" si="73"/>
        <v xml:space="preserve">"Change" : "", </v>
      </c>
      <c r="AG132" s="30" t="str">
        <f t="shared" si="74"/>
        <v xml:space="preserve">"Tier" : "Tier I", </v>
      </c>
      <c r="AH132" s="30" t="str">
        <f t="shared" si="75"/>
        <v xml:space="preserve">"Custodian" : "OECD
", </v>
      </c>
      <c r="AI132" s="30" t="str">
        <f t="shared" si="76"/>
        <v xml:space="preserve">"Partners" : "", </v>
      </c>
      <c r="AJ132" s="30" t="str">
        <f t="shared" si="77"/>
        <v xml:space="preserve">"SenderName" : "", </v>
      </c>
      <c r="AK132" s="30" t="e">
        <f t="shared" si="78"/>
        <v>#N/A</v>
      </c>
      <c r="AL132" s="30" t="str">
        <f t="shared" si="79"/>
        <v xml:space="preserve">"StorylineDate" : "2021-04-27", </v>
      </c>
      <c r="AM132" s="30" t="str">
        <f t="shared" si="80"/>
        <v xml:space="preserve">"ChartDate" : "", </v>
      </c>
      <c r="AN132" s="30" t="str">
        <f t="shared" si="81"/>
        <v xml:space="preserve">"DataDate" : "2021-04-27", </v>
      </c>
      <c r="AO132" s="30" t="str">
        <f t="shared" si="82"/>
        <v xml:space="preserve">"MetadataDate" : "", </v>
      </c>
      <c r="AP132" s="30" t="str">
        <f t="shared" si="83"/>
        <v xml:space="preserve">"StorylineFile" : "0", </v>
      </c>
      <c r="AQ132" s="30" t="str">
        <f t="shared" si="84"/>
        <v xml:space="preserve">"ChartFile" : "", </v>
      </c>
      <c r="AR132" s="30" t="str">
        <f t="shared" si="85"/>
        <v xml:space="preserve">"DataFile" : "0", </v>
      </c>
      <c r="AS132" s="30" t="str">
        <f t="shared" si="86"/>
        <v xml:space="preserve">"Directory" : "Goal 9", </v>
      </c>
      <c r="AT132" s="30" t="str">
        <f t="shared" si="87"/>
        <v xml:space="preserve">"Subdirectory" : "9.a.1_OECD", </v>
      </c>
      <c r="AU132" s="30" t="s">
        <v>1857</v>
      </c>
      <c r="AV132" s="30" t="str">
        <f t="shared" si="88"/>
        <v xml:space="preserve">"Notes" : "" }, </v>
      </c>
    </row>
    <row r="133" spans="1:48" x14ac:dyDescent="0.45">
      <c r="A133" s="27" t="e">
        <f t="shared" si="71"/>
        <v>#N/A</v>
      </c>
      <c r="C133" s="23" t="b">
        <f t="shared" si="89"/>
        <v>0</v>
      </c>
      <c r="D133" s="31">
        <f>COUNTIF('Log table'!C:C,'for JSON'!F133)</f>
        <v>3</v>
      </c>
      <c r="F133" s="31" t="s">
        <v>631</v>
      </c>
      <c r="G133" s="31" t="str">
        <f>IF(VLOOKUP($F133, 'Indicator table'!$C:$H, 'for JSON'!G$1, FALSE)=0, "", VLOOKUP($F133, 'Indicator table'!$C:$H, 'for JSON'!G$1, FALSE))</f>
        <v>Goal 9</v>
      </c>
      <c r="H133" s="31" t="str">
        <f>IF(VLOOKUP($F133, 'Indicator table'!$C:$H, 'for JSON'!H$1, FALSE)=0, "", VLOOKUP($F133, 'Indicator table'!$C:$H, 'for JSON'!H$1, FALSE))</f>
        <v>Tier I</v>
      </c>
      <c r="I133" s="31" t="str">
        <f>IF(VLOOKUP($F133, 'Indicator table'!$C:$H, 'for JSON'!I$1, FALSE)=0, "", VLOOKUP($F133, 'Indicator table'!$C:$H, 'for JSON'!I$1, FALSE))</f>
        <v xml:space="preserve">UNIDO
</v>
      </c>
      <c r="J133" s="31" t="str">
        <f>IF(VLOOKUP($F133, 'Indicator table'!$C:$H, 'for JSON'!J$1, FALSE)=0, "", VLOOKUP($F133, 'Indicator table'!$C:$H, 'for JSON'!J$1, FALSE))</f>
        <v xml:space="preserve">OECD
</v>
      </c>
      <c r="K133" s="31" t="str">
        <f t="shared" si="90"/>
        <v>9.b.1_UNIDO</v>
      </c>
      <c r="L133" s="31" t="str">
        <f t="shared" si="143"/>
        <v>P.KYNCLOVA@unido.org</v>
      </c>
      <c r="M133" s="31" t="str">
        <f t="shared" si="143"/>
        <v>P.KYNCLOVA@unido.org</v>
      </c>
      <c r="N133" s="31" t="str">
        <f t="shared" si="91"/>
        <v/>
      </c>
      <c r="O133" s="31" t="e">
        <f t="shared" si="143"/>
        <v>#N/A</v>
      </c>
      <c r="P133" s="31" t="e">
        <f t="shared" si="93"/>
        <v>#N/A</v>
      </c>
      <c r="Q133" s="31" t="e">
        <f t="shared" si="94"/>
        <v>#N/A</v>
      </c>
      <c r="R133" s="31" t="str">
        <f t="shared" si="92"/>
        <v/>
      </c>
      <c r="S133" s="31" t="str">
        <f t="shared" si="144"/>
        <v>2021-02-15</v>
      </c>
      <c r="T133" s="31" t="str">
        <f t="shared" si="144"/>
        <v>2021-03-01</v>
      </c>
      <c r="U133" s="31" t="str">
        <f t="shared" si="144"/>
        <v>2021-03-01</v>
      </c>
      <c r="V133" s="31" t="str">
        <f t="shared" si="144"/>
        <v/>
      </c>
      <c r="W133" s="31">
        <f t="shared" si="145"/>
        <v>0</v>
      </c>
      <c r="X133" s="31">
        <f t="shared" si="145"/>
        <v>44308</v>
      </c>
      <c r="Y133" s="31">
        <f t="shared" si="145"/>
        <v>0</v>
      </c>
      <c r="Z133" s="31" t="str">
        <f t="shared" si="145"/>
        <v/>
      </c>
      <c r="AD133" s="23"/>
      <c r="AE133" s="30" t="str">
        <f t="shared" si="72"/>
        <v xml:space="preserve">{ "IndicatorID" : "9.b.1", </v>
      </c>
      <c r="AF133" s="30" t="str">
        <f t="shared" si="73"/>
        <v xml:space="preserve">"Change" : "", </v>
      </c>
      <c r="AG133" s="30" t="str">
        <f t="shared" si="74"/>
        <v xml:space="preserve">"Tier" : "Tier I", </v>
      </c>
      <c r="AH133" s="30" t="str">
        <f t="shared" si="75"/>
        <v xml:space="preserve">"Custodian" : "UNIDO
", </v>
      </c>
      <c r="AI133" s="30" t="str">
        <f t="shared" si="76"/>
        <v xml:space="preserve">"Partners" : "OECD
", </v>
      </c>
      <c r="AJ133" s="30" t="str">
        <f t="shared" si="77"/>
        <v xml:space="preserve">"SenderName" : "", </v>
      </c>
      <c r="AK133" s="30" t="e">
        <f t="shared" si="78"/>
        <v>#N/A</v>
      </c>
      <c r="AL133" s="30" t="str">
        <f t="shared" si="79"/>
        <v xml:space="preserve">"StorylineDate" : "2021-03-01", </v>
      </c>
      <c r="AM133" s="30" t="str">
        <f t="shared" si="80"/>
        <v xml:space="preserve">"ChartDate" : "", </v>
      </c>
      <c r="AN133" s="30" t="str">
        <f t="shared" si="81"/>
        <v xml:space="preserve">"DataDate" : "2021-02-15", </v>
      </c>
      <c r="AO133" s="30" t="str">
        <f t="shared" si="82"/>
        <v xml:space="preserve">"MetadataDate" : "", </v>
      </c>
      <c r="AP133" s="30" t="str">
        <f t="shared" si="83"/>
        <v xml:space="preserve">"StorylineFile" : "44308", </v>
      </c>
      <c r="AQ133" s="30" t="str">
        <f t="shared" si="84"/>
        <v xml:space="preserve">"ChartFile" : "", </v>
      </c>
      <c r="AR133" s="30" t="str">
        <f t="shared" si="85"/>
        <v xml:space="preserve">"DataFile" : "0", </v>
      </c>
      <c r="AS133" s="30" t="str">
        <f t="shared" si="86"/>
        <v xml:space="preserve">"Directory" : "Goal 9", </v>
      </c>
      <c r="AT133" s="30" t="str">
        <f t="shared" si="87"/>
        <v xml:space="preserve">"Subdirectory" : "9.b.1_UNIDO", </v>
      </c>
      <c r="AU133" s="30" t="s">
        <v>1857</v>
      </c>
      <c r="AV133" s="30" t="str">
        <f t="shared" si="88"/>
        <v xml:space="preserve">"Notes" : "" }, </v>
      </c>
    </row>
    <row r="134" spans="1:48" x14ac:dyDescent="0.45">
      <c r="A134" s="27" t="e">
        <f t="shared" ref="A134:A196" si="146">CONCATENATE(AE134,AF134,AG134,AH134,AI134,AJ134,AK134,AL134,AM134,AN134,AO134,AP134,AQ134,AR134,AS134,AT134,AU134,AV134)</f>
        <v>#N/A</v>
      </c>
      <c r="C134" s="23" t="b">
        <f t="shared" si="89"/>
        <v>0</v>
      </c>
      <c r="D134" s="31">
        <f>COUNTIF('Log table'!C:C,'for JSON'!F134)</f>
        <v>3</v>
      </c>
      <c r="F134" s="31" t="s">
        <v>635</v>
      </c>
      <c r="G134" s="31" t="str">
        <f>IF(VLOOKUP($F134, 'Indicator table'!$C:$H, 'for JSON'!G$1, FALSE)=0, "", VLOOKUP($F134, 'Indicator table'!$C:$H, 'for JSON'!G$1, FALSE))</f>
        <v>Goal 9</v>
      </c>
      <c r="H134" s="31" t="str">
        <f>IF(VLOOKUP($F134, 'Indicator table'!$C:$H, 'for JSON'!H$1, FALSE)=0, "", VLOOKUP($F134, 'Indicator table'!$C:$H, 'for JSON'!H$1, FALSE))</f>
        <v>Tier I</v>
      </c>
      <c r="I134" s="31" t="str">
        <f>IF(VLOOKUP($F134, 'Indicator table'!$C:$H, 'for JSON'!I$1, FALSE)=0, "", VLOOKUP($F134, 'Indicator table'!$C:$H, 'for JSON'!I$1, FALSE))</f>
        <v xml:space="preserve">ITU
</v>
      </c>
      <c r="J134" s="31" t="str">
        <f>IF(VLOOKUP($F134, 'Indicator table'!$C:$H, 'for JSON'!J$1, FALSE)=0, "", VLOOKUP($F134, 'Indicator table'!$C:$H, 'for JSON'!J$1, FALSE))</f>
        <v/>
      </c>
      <c r="K134" s="31" t="str">
        <f t="shared" si="90"/>
        <v>9.c.1_ITU</v>
      </c>
      <c r="L134" s="31" t="str">
        <f t="shared" si="143"/>
        <v>esperanza.magpantay@itu.int</v>
      </c>
      <c r="M134" s="31" t="str">
        <f t="shared" si="143"/>
        <v>martin.schaaper@itu.int</v>
      </c>
      <c r="N134" s="31" t="str">
        <f t="shared" si="91"/>
        <v/>
      </c>
      <c r="O134" s="31" t="e">
        <f t="shared" si="143"/>
        <v>#N/A</v>
      </c>
      <c r="P134" s="31" t="e">
        <f t="shared" si="93"/>
        <v>#N/A</v>
      </c>
      <c r="Q134" s="31" t="e">
        <f t="shared" si="94"/>
        <v>#N/A</v>
      </c>
      <c r="R134" s="31" t="str">
        <f t="shared" si="92"/>
        <v/>
      </c>
      <c r="S134" s="31" t="str">
        <f t="shared" si="144"/>
        <v>2021-02-15</v>
      </c>
      <c r="T134" s="31" t="str">
        <f t="shared" si="144"/>
        <v>2021-03-02</v>
      </c>
      <c r="U134" s="31" t="str">
        <f t="shared" si="144"/>
        <v>2021-03-02</v>
      </c>
      <c r="V134" s="31" t="str">
        <f t="shared" si="144"/>
        <v/>
      </c>
      <c r="W134" s="31">
        <f t="shared" si="145"/>
        <v>0</v>
      </c>
      <c r="X134" s="31">
        <f t="shared" si="145"/>
        <v>44308</v>
      </c>
      <c r="Y134" s="31">
        <f t="shared" si="145"/>
        <v>0</v>
      </c>
      <c r="Z134" s="31" t="str">
        <f t="shared" si="145"/>
        <v/>
      </c>
      <c r="AD134" s="23"/>
      <c r="AE134" s="30" t="str">
        <f t="shared" ref="AE134:AE196" si="147">CONCATENATE("{ ",CHAR(34),AE$2,CHAR(34)," : ",CHAR(34),F134,CHAR(34),", ")</f>
        <v xml:space="preserve">{ "IndicatorID" : "9.c.1", </v>
      </c>
      <c r="AF134" s="30" t="str">
        <f t="shared" ref="AF134:AF196" si="148">CONCATENATE(CHAR(34),AF$2,CHAR(34)," : ",CHAR(34),CHAR(34),", ")</f>
        <v xml:space="preserve">"Change" : "", </v>
      </c>
      <c r="AG134" s="30" t="str">
        <f t="shared" ref="AG134:AG196" si="149">CONCATENATE(CHAR(34),AG$2,CHAR(34)," : ",CHAR(34),H134,CHAR(34),", ")</f>
        <v xml:space="preserve">"Tier" : "Tier I", </v>
      </c>
      <c r="AH134" s="30" t="str">
        <f t="shared" ref="AH134:AH196" si="150">CONCATENATE(CHAR(34),AH$2,CHAR(34)," : ",CHAR(34),I134,CHAR(34),", ")</f>
        <v xml:space="preserve">"Custodian" : "ITU
", </v>
      </c>
      <c r="AI134" s="30" t="str">
        <f t="shared" ref="AI134:AI196" si="151">CONCATENATE(CHAR(34),AI$2,CHAR(34)," : ",CHAR(34),J134,CHAR(34),", ")</f>
        <v xml:space="preserve">"Partners" : "", </v>
      </c>
      <c r="AJ134" s="30" t="str">
        <f t="shared" ref="AJ134:AJ196" si="152">CONCATENATE(CHAR(34),AJ$2,CHAR(34)," : ",CHAR(34),R134,CHAR(34),", ")</f>
        <v xml:space="preserve">"SenderName" : "", </v>
      </c>
      <c r="AK134" s="30" t="e">
        <f t="shared" ref="AK134:AK196" si="153">CONCATENATE(CHAR(34),AK$2,CHAR(34)," : ",CHAR(34),Q134,CHAR(34),", ")</f>
        <v>#N/A</v>
      </c>
      <c r="AL134" s="30" t="str">
        <f t="shared" ref="AL134:AL196" si="154">CONCATENATE(CHAR(34),AL$2,CHAR(34)," : ",CHAR(34),IF(ISBLANK(T134),"",TEXT(T134, "yyyy-mm-dd")),CHAR(34),", ")</f>
        <v xml:space="preserve">"StorylineDate" : "2021-03-02", </v>
      </c>
      <c r="AM134" s="30" t="str">
        <f t="shared" ref="AM134:AM196" si="155">IF(COUNTIF(HLPF,G134)&lt;&gt;0, CONCATENATE(CHAR(34),AM$2,CHAR(34)," : ",CHAR(34),IF(ISBLANK(U134),"",TEXT(U134, "yyyy-mm-dd")),CHAR(34),", "), CONCATENATE(CHAR(34),AM$2,CHAR(34)," : ",CHAR(34),CHAR(34),", "))</f>
        <v xml:space="preserve">"ChartDate" : "", </v>
      </c>
      <c r="AN134" s="30" t="str">
        <f t="shared" ref="AN134:AN196" si="156">CONCATENATE(CHAR(34),AN$2,CHAR(34)," : ",CHAR(34),IF(ISBLANK(S134),"",TEXT(S134, "yyyy-mm-dd")),CHAR(34),", ")</f>
        <v xml:space="preserve">"DataDate" : "2021-02-15", </v>
      </c>
      <c r="AO134" s="30" t="str">
        <f t="shared" ref="AO134:AO196" si="157">CONCATENATE(CHAR(34),AO$2,CHAR(34)," : ",CHAR(34),IF(ISBLANK(V134),"",TEXT(V134, "yyyy-mm-dd")),CHAR(34),", ")</f>
        <v xml:space="preserve">"MetadataDate" : "", </v>
      </c>
      <c r="AP134" s="30" t="str">
        <f t="shared" ref="AP134:AP196" si="158">CONCATENATE(CHAR(34),AP$2,CHAR(34)," : ",CHAR(34),X134,CHAR(34),", ")</f>
        <v xml:space="preserve">"StorylineFile" : "44308", </v>
      </c>
      <c r="AQ134" s="30" t="str">
        <f t="shared" ref="AQ134:AQ196" si="159">IF(COUNTIF(HLPF, G134)&lt;&gt;0, CONCATENATE(CHAR(34),AQ$2,CHAR(34)," : ",CHAR(34),Y134,CHAR(34),", "), CONCATENATE(CHAR(34),AQ$2,CHAR(34)," : ",CHAR(34),CHAR(34),", "))</f>
        <v xml:space="preserve">"ChartFile" : "", </v>
      </c>
      <c r="AR134" s="30" t="str">
        <f t="shared" ref="AR134:AR196" si="160">CONCATENATE(CHAR(34),AR$2,CHAR(34)," : ",CHAR(34),W134,CHAR(34),", ")</f>
        <v xml:space="preserve">"DataFile" : "0", </v>
      </c>
      <c r="AS134" s="30" t="str">
        <f t="shared" ref="AS134:AS196" si="161">CONCATENATE(CHAR(34),AS$2,CHAR(34)," : ",CHAR(34),G134,CHAR(34),", ")</f>
        <v xml:space="preserve">"Directory" : "Goal 9", </v>
      </c>
      <c r="AT134" s="30" t="str">
        <f t="shared" ref="AT134:AT196" si="162">CONCATENATE(CHAR(34),AT$2,CHAR(34)," : ",CHAR(34),K134,CHAR(34),", ")</f>
        <v xml:space="preserve">"Subdirectory" : "9.c.1_ITU", </v>
      </c>
      <c r="AU134" s="30" t="s">
        <v>1857</v>
      </c>
      <c r="AV134" s="30" t="str">
        <f t="shared" ref="AV134:AV196" si="163">CONCATENATE(CHAR(34),AV$2,CHAR(34)," : ",CHAR(34),CHAR(34)," }, ")</f>
        <v xml:space="preserve">"Notes" : "" }, </v>
      </c>
    </row>
    <row r="135" spans="1:48" x14ac:dyDescent="0.45">
      <c r="A135" s="27" t="e">
        <f t="shared" si="146"/>
        <v>#N/A</v>
      </c>
      <c r="C135" s="23" t="b">
        <f t="shared" si="89"/>
        <v>0</v>
      </c>
      <c r="D135" s="31">
        <f>COUNTIF('Log table'!C:C,'for JSON'!F135)</f>
        <v>3</v>
      </c>
      <c r="F135" s="31" t="s">
        <v>47</v>
      </c>
      <c r="G135" s="31" t="str">
        <f>IF(VLOOKUP($F135, 'Indicator table'!$C:$H, 'for JSON'!G$1, FALSE)=0, "", VLOOKUP($F135, 'Indicator table'!$C:$H, 'for JSON'!G$1, FALSE))</f>
        <v>Goal 10</v>
      </c>
      <c r="H135" s="31" t="str">
        <f>IF(VLOOKUP($F135, 'Indicator table'!$C:$H, 'for JSON'!H$1, FALSE)=0, "", VLOOKUP($F135, 'Indicator table'!$C:$H, 'for JSON'!H$1, FALSE))</f>
        <v>Tier II</v>
      </c>
      <c r="I135" s="31" t="str">
        <f>IF(VLOOKUP($F135, 'Indicator table'!$C:$H, 'for JSON'!I$1, FALSE)=0, "", VLOOKUP($F135, 'Indicator table'!$C:$H, 'for JSON'!I$1, FALSE))</f>
        <v xml:space="preserve">World Bank
</v>
      </c>
      <c r="J135" s="31" t="str">
        <f>IF(VLOOKUP($F135, 'Indicator table'!$C:$H, 'for JSON'!J$1, FALSE)=0, "", VLOOKUP($F135, 'Indicator table'!$C:$H, 'for JSON'!J$1, FALSE))</f>
        <v/>
      </c>
      <c r="K135" s="31" t="str">
        <f t="shared" si="90"/>
        <v>10.1.1_WorldBank</v>
      </c>
      <c r="L135" s="31" t="str">
        <f t="shared" si="143"/>
        <v/>
      </c>
      <c r="M135" s="31" t="str">
        <f t="shared" si="143"/>
        <v>userajuddin@worldbank.org</v>
      </c>
      <c r="N135" s="31" t="str">
        <f t="shared" si="91"/>
        <v/>
      </c>
      <c r="O135" s="31" t="e">
        <f t="shared" si="143"/>
        <v>#N/A</v>
      </c>
      <c r="P135" s="31" t="e">
        <f t="shared" si="93"/>
        <v>#N/A</v>
      </c>
      <c r="Q135" s="31" t="e">
        <f t="shared" si="94"/>
        <v>#N/A</v>
      </c>
      <c r="R135" s="31" t="str">
        <f t="shared" si="92"/>
        <v/>
      </c>
      <c r="S135" s="31" t="str">
        <f t="shared" si="144"/>
        <v/>
      </c>
      <c r="T135" s="31" t="str">
        <f t="shared" si="144"/>
        <v>2021-03-09</v>
      </c>
      <c r="U135" s="31" t="str">
        <f t="shared" si="144"/>
        <v>2021-03-10</v>
      </c>
      <c r="V135" s="31" t="str">
        <f t="shared" si="144"/>
        <v/>
      </c>
      <c r="W135" s="31">
        <f t="shared" si="145"/>
        <v>0</v>
      </c>
      <c r="X135" s="31">
        <f t="shared" si="145"/>
        <v>0</v>
      </c>
      <c r="Y135" s="31">
        <f t="shared" si="145"/>
        <v>0</v>
      </c>
      <c r="Z135" s="31" t="str">
        <f t="shared" si="145"/>
        <v/>
      </c>
      <c r="AD135" s="23"/>
      <c r="AE135" s="30" t="str">
        <f t="shared" si="147"/>
        <v xml:space="preserve">{ "IndicatorID" : "10.1.1", </v>
      </c>
      <c r="AF135" s="30" t="str">
        <f t="shared" si="148"/>
        <v xml:space="preserve">"Change" : "", </v>
      </c>
      <c r="AG135" s="30" t="str">
        <f t="shared" si="149"/>
        <v xml:space="preserve">"Tier" : "Tier II", </v>
      </c>
      <c r="AH135" s="30" t="str">
        <f t="shared" si="150"/>
        <v xml:space="preserve">"Custodian" : "World Bank
", </v>
      </c>
      <c r="AI135" s="30" t="str">
        <f t="shared" si="151"/>
        <v xml:space="preserve">"Partners" : "", </v>
      </c>
      <c r="AJ135" s="30" t="str">
        <f t="shared" si="152"/>
        <v xml:space="preserve">"SenderName" : "", </v>
      </c>
      <c r="AK135" s="30" t="e">
        <f t="shared" si="153"/>
        <v>#N/A</v>
      </c>
      <c r="AL135" s="30" t="str">
        <f t="shared" si="154"/>
        <v xml:space="preserve">"StorylineDate" : "2021-03-09", </v>
      </c>
      <c r="AM135" s="30" t="str">
        <f t="shared" si="155"/>
        <v xml:space="preserve">"ChartDate" : "", </v>
      </c>
      <c r="AN135" s="30" t="str">
        <f t="shared" si="156"/>
        <v xml:space="preserve">"DataDate" : "", </v>
      </c>
      <c r="AO135" s="30" t="str">
        <f t="shared" si="157"/>
        <v xml:space="preserve">"MetadataDate" : "", </v>
      </c>
      <c r="AP135" s="30" t="str">
        <f t="shared" si="158"/>
        <v xml:space="preserve">"StorylineFile" : "0", </v>
      </c>
      <c r="AQ135" s="30" t="str">
        <f t="shared" si="159"/>
        <v xml:space="preserve">"ChartFile" : "", </v>
      </c>
      <c r="AR135" s="30" t="str">
        <f t="shared" si="160"/>
        <v xml:space="preserve">"DataFile" : "0", </v>
      </c>
      <c r="AS135" s="30" t="str">
        <f t="shared" si="161"/>
        <v xml:space="preserve">"Directory" : "Goal 10", </v>
      </c>
      <c r="AT135" s="30" t="str">
        <f t="shared" si="162"/>
        <v xml:space="preserve">"Subdirectory" : "10.1.1_WorldBank", </v>
      </c>
      <c r="AU135" s="30" t="s">
        <v>1857</v>
      </c>
      <c r="AV135" s="30" t="str">
        <f t="shared" si="163"/>
        <v xml:space="preserve">"Notes" : "" }, </v>
      </c>
    </row>
    <row r="136" spans="1:48" x14ac:dyDescent="0.45">
      <c r="A136" s="27" t="e">
        <f t="shared" si="146"/>
        <v>#N/A</v>
      </c>
      <c r="C136" s="23" t="b">
        <f t="shared" ref="C136:C199" si="164">F136=F137</f>
        <v>0</v>
      </c>
      <c r="D136" s="31">
        <f>COUNTIF('Log table'!C:C,'for JSON'!F136)</f>
        <v>3</v>
      </c>
      <c r="F136" s="31" t="s">
        <v>101</v>
      </c>
      <c r="G136" s="31" t="str">
        <f>IF(VLOOKUP($F136, 'Indicator table'!$C:$H, 'for JSON'!G$1, FALSE)=0, "", VLOOKUP($F136, 'Indicator table'!$C:$H, 'for JSON'!G$1, FALSE))</f>
        <v>Goal 10</v>
      </c>
      <c r="H136" s="31" t="str">
        <f>IF(VLOOKUP($F136, 'Indicator table'!$C:$H, 'for JSON'!H$1, FALSE)=0, "", VLOOKUP($F136, 'Indicator table'!$C:$H, 'for JSON'!H$1, FALSE))</f>
        <v>Tier II</v>
      </c>
      <c r="I136" s="31" t="str">
        <f>IF(VLOOKUP($F136, 'Indicator table'!$C:$H, 'for JSON'!I$1, FALSE)=0, "", VLOOKUP($F136, 'Indicator table'!$C:$H, 'for JSON'!I$1, FALSE))</f>
        <v xml:space="preserve">World Bank
</v>
      </c>
      <c r="J136" s="31" t="str">
        <f>IF(VLOOKUP($F136, 'Indicator table'!$C:$H, 'for JSON'!J$1, FALSE)=0, "", VLOOKUP($F136, 'Indicator table'!$C:$H, 'for JSON'!J$1, FALSE))</f>
        <v/>
      </c>
      <c r="K136" s="31" t="str">
        <f t="shared" si="90"/>
        <v/>
      </c>
      <c r="L136" s="31" t="str">
        <f t="shared" si="143"/>
        <v/>
      </c>
      <c r="M136" s="31" t="str">
        <f t="shared" si="143"/>
        <v>userajuddin@worldbank.org</v>
      </c>
      <c r="N136" s="31" t="str">
        <f t="shared" si="91"/>
        <v/>
      </c>
      <c r="O136" s="31" t="e">
        <f t="shared" si="143"/>
        <v>#N/A</v>
      </c>
      <c r="P136" s="31" t="e">
        <f t="shared" si="93"/>
        <v>#N/A</v>
      </c>
      <c r="Q136" s="31" t="e">
        <f t="shared" si="94"/>
        <v>#N/A</v>
      </c>
      <c r="R136" s="31" t="str">
        <f t="shared" si="92"/>
        <v/>
      </c>
      <c r="S136" s="31" t="str">
        <f t="shared" si="144"/>
        <v/>
      </c>
      <c r="T136" s="31" t="str">
        <f t="shared" si="144"/>
        <v>2021-03-09</v>
      </c>
      <c r="U136" s="31" t="str">
        <f t="shared" si="144"/>
        <v>2021-03-10</v>
      </c>
      <c r="V136" s="31" t="str">
        <f t="shared" si="144"/>
        <v/>
      </c>
      <c r="W136" s="31">
        <f t="shared" si="145"/>
        <v>0</v>
      </c>
      <c r="X136" s="31">
        <f t="shared" si="145"/>
        <v>0</v>
      </c>
      <c r="Y136" s="31">
        <f t="shared" si="145"/>
        <v>0</v>
      </c>
      <c r="Z136" s="31" t="str">
        <f t="shared" si="145"/>
        <v/>
      </c>
      <c r="AD136" s="23"/>
      <c r="AE136" s="30" t="str">
        <f t="shared" si="147"/>
        <v xml:space="preserve">{ "IndicatorID" : "10.2.1", </v>
      </c>
      <c r="AF136" s="30" t="str">
        <f t="shared" si="148"/>
        <v xml:space="preserve">"Change" : "", </v>
      </c>
      <c r="AG136" s="30" t="str">
        <f t="shared" si="149"/>
        <v xml:space="preserve">"Tier" : "Tier II", </v>
      </c>
      <c r="AH136" s="30" t="str">
        <f t="shared" si="150"/>
        <v xml:space="preserve">"Custodian" : "World Bank
", </v>
      </c>
      <c r="AI136" s="30" t="str">
        <f t="shared" si="151"/>
        <v xml:space="preserve">"Partners" : "", </v>
      </c>
      <c r="AJ136" s="30" t="str">
        <f t="shared" si="152"/>
        <v xml:space="preserve">"SenderName" : "", </v>
      </c>
      <c r="AK136" s="30" t="e">
        <f t="shared" si="153"/>
        <v>#N/A</v>
      </c>
      <c r="AL136" s="30" t="str">
        <f t="shared" si="154"/>
        <v xml:space="preserve">"StorylineDate" : "2021-03-09", </v>
      </c>
      <c r="AM136" s="30" t="str">
        <f t="shared" si="155"/>
        <v xml:space="preserve">"ChartDate" : "", </v>
      </c>
      <c r="AN136" s="30" t="str">
        <f t="shared" si="156"/>
        <v xml:space="preserve">"DataDate" : "", </v>
      </c>
      <c r="AO136" s="30" t="str">
        <f t="shared" si="157"/>
        <v xml:space="preserve">"MetadataDate" : "", </v>
      </c>
      <c r="AP136" s="30" t="str">
        <f t="shared" si="158"/>
        <v xml:space="preserve">"StorylineFile" : "0", </v>
      </c>
      <c r="AQ136" s="30" t="str">
        <f t="shared" si="159"/>
        <v xml:space="preserve">"ChartFile" : "", </v>
      </c>
      <c r="AR136" s="30" t="str">
        <f t="shared" si="160"/>
        <v xml:space="preserve">"DataFile" : "0", </v>
      </c>
      <c r="AS136" s="30" t="str">
        <f t="shared" si="161"/>
        <v xml:space="preserve">"Directory" : "Goal 10", </v>
      </c>
      <c r="AT136" s="30" t="str">
        <f t="shared" si="162"/>
        <v xml:space="preserve">"Subdirectory" : "", </v>
      </c>
      <c r="AU136" s="30" t="s">
        <v>1857</v>
      </c>
      <c r="AV136" s="30" t="str">
        <f t="shared" si="163"/>
        <v xml:space="preserve">"Notes" : "" }, </v>
      </c>
    </row>
    <row r="137" spans="1:48" x14ac:dyDescent="0.45">
      <c r="A137" s="27" t="e">
        <f t="shared" si="146"/>
        <v>#N/A</v>
      </c>
      <c r="C137" s="23" t="b">
        <f t="shared" si="164"/>
        <v>0</v>
      </c>
      <c r="D137" s="31">
        <f>COUNTIF('Log table'!C:C,'for JSON'!F137)</f>
        <v>3</v>
      </c>
      <c r="F137" s="31" t="s">
        <v>104</v>
      </c>
      <c r="G137" s="31" t="str">
        <f>IF(VLOOKUP($F137, 'Indicator table'!$C:$H, 'for JSON'!G$1, FALSE)=0, "", VLOOKUP($F137, 'Indicator table'!$C:$H, 'for JSON'!G$1, FALSE))</f>
        <v>Goal 10</v>
      </c>
      <c r="H137" s="31" t="str">
        <f>IF(VLOOKUP($F137, 'Indicator table'!$C:$H, 'for JSON'!H$1, FALSE)=0, "", VLOOKUP($F137, 'Indicator table'!$C:$H, 'for JSON'!H$1, FALSE))</f>
        <v>Tier II</v>
      </c>
      <c r="I137" s="31" t="str">
        <f>IF(VLOOKUP($F137, 'Indicator table'!$C:$H, 'for JSON'!I$1, FALSE)=0, "", VLOOKUP($F137, 'Indicator table'!$C:$H, 'for JSON'!I$1, FALSE))</f>
        <v xml:space="preserve">OHCHR
</v>
      </c>
      <c r="J137" s="31" t="str">
        <f>IF(VLOOKUP($F137, 'Indicator table'!$C:$H, 'for JSON'!J$1, FALSE)=0, "", VLOOKUP($F137, 'Indicator table'!$C:$H, 'for JSON'!J$1, FALSE))</f>
        <v/>
      </c>
      <c r="K137" s="31" t="str">
        <f t="shared" ref="K137:K199" si="165">IFERROR(VLOOKUP(F137, pivot, 6, FALSE),"")</f>
        <v/>
      </c>
      <c r="L137" s="31" t="str">
        <f t="shared" si="143"/>
        <v>gsteffan@ohchr.org</v>
      </c>
      <c r="M137" s="31" t="str">
        <f t="shared" si="143"/>
        <v>gsteffan@ohchr.org</v>
      </c>
      <c r="N137" s="31" t="str">
        <f t="shared" ref="N137:N199" si="166">IF(COUNTIF(HLPF, G137)&lt;&gt;0, IF(ISBLANK(VLOOKUP(CONCATENATE($F137,N$2), log_table, 9, FALSE)), "", VLOOKUP(CONCATENATE($F137,N$2), log_table, 9, FALSE)),"")</f>
        <v/>
      </c>
      <c r="O137" s="31" t="e">
        <f t="shared" si="143"/>
        <v>#N/A</v>
      </c>
      <c r="P137" s="31" t="e">
        <f t="shared" si="93"/>
        <v>#N/A</v>
      </c>
      <c r="Q137" s="31" t="e">
        <f t="shared" si="94"/>
        <v>#N/A</v>
      </c>
      <c r="R137" s="31" t="str">
        <f t="shared" ref="R137:R199" si="167">IFERROR(IF(P137=0, "", IF(P137=1, VLOOKUP(Q137, submitter, 6, FALSE), VLOOKUP(L137, submitter, 6, FALSE)&amp;"; "&amp;VLOOKUP(M137, submitter, 6, FALSE))), "")</f>
        <v/>
      </c>
      <c r="S137" s="31" t="str">
        <f t="shared" si="144"/>
        <v>2021-04-15</v>
      </c>
      <c r="T137" s="31" t="str">
        <f t="shared" si="144"/>
        <v>2021-04-30</v>
      </c>
      <c r="U137" s="31" t="str">
        <f t="shared" si="144"/>
        <v>2021-05-03</v>
      </c>
      <c r="V137" s="31" t="str">
        <f t="shared" si="144"/>
        <v/>
      </c>
      <c r="W137" s="31">
        <f t="shared" si="145"/>
        <v>0</v>
      </c>
      <c r="X137" s="31">
        <f t="shared" si="145"/>
        <v>0</v>
      </c>
      <c r="Y137" s="31">
        <f t="shared" si="145"/>
        <v>0</v>
      </c>
      <c r="Z137" s="31" t="str">
        <f t="shared" si="145"/>
        <v/>
      </c>
      <c r="AD137" s="23"/>
      <c r="AE137" s="30" t="str">
        <f t="shared" si="147"/>
        <v xml:space="preserve">{ "IndicatorID" : "10.3.1", </v>
      </c>
      <c r="AF137" s="30" t="str">
        <f t="shared" si="148"/>
        <v xml:space="preserve">"Change" : "", </v>
      </c>
      <c r="AG137" s="30" t="str">
        <f t="shared" si="149"/>
        <v xml:space="preserve">"Tier" : "Tier II", </v>
      </c>
      <c r="AH137" s="30" t="str">
        <f t="shared" si="150"/>
        <v xml:space="preserve">"Custodian" : "OHCHR
", </v>
      </c>
      <c r="AI137" s="30" t="str">
        <f t="shared" si="151"/>
        <v xml:space="preserve">"Partners" : "", </v>
      </c>
      <c r="AJ137" s="30" t="str">
        <f t="shared" si="152"/>
        <v xml:space="preserve">"SenderName" : "", </v>
      </c>
      <c r="AK137" s="30" t="e">
        <f t="shared" si="153"/>
        <v>#N/A</v>
      </c>
      <c r="AL137" s="30" t="str">
        <f t="shared" si="154"/>
        <v xml:space="preserve">"StorylineDate" : "2021-04-30", </v>
      </c>
      <c r="AM137" s="30" t="str">
        <f t="shared" si="155"/>
        <v xml:space="preserve">"ChartDate" : "", </v>
      </c>
      <c r="AN137" s="30" t="str">
        <f t="shared" si="156"/>
        <v xml:space="preserve">"DataDate" : "2021-04-15", </v>
      </c>
      <c r="AO137" s="30" t="str">
        <f t="shared" si="157"/>
        <v xml:space="preserve">"MetadataDate" : "", </v>
      </c>
      <c r="AP137" s="30" t="str">
        <f t="shared" si="158"/>
        <v xml:space="preserve">"StorylineFile" : "0", </v>
      </c>
      <c r="AQ137" s="30" t="str">
        <f t="shared" si="159"/>
        <v xml:space="preserve">"ChartFile" : "", </v>
      </c>
      <c r="AR137" s="30" t="str">
        <f t="shared" si="160"/>
        <v xml:space="preserve">"DataFile" : "0", </v>
      </c>
      <c r="AS137" s="30" t="str">
        <f t="shared" si="161"/>
        <v xml:space="preserve">"Directory" : "Goal 10", </v>
      </c>
      <c r="AT137" s="30" t="str">
        <f t="shared" si="162"/>
        <v xml:space="preserve">"Subdirectory" : "", </v>
      </c>
      <c r="AU137" s="30" t="s">
        <v>1857</v>
      </c>
      <c r="AV137" s="30" t="str">
        <f t="shared" si="163"/>
        <v xml:space="preserve">"Notes" : "" }, </v>
      </c>
    </row>
    <row r="138" spans="1:48" x14ac:dyDescent="0.45">
      <c r="A138" s="27" t="e">
        <f t="shared" si="146"/>
        <v>#N/A</v>
      </c>
      <c r="C138" s="23" t="b">
        <f t="shared" si="164"/>
        <v>0</v>
      </c>
      <c r="D138" s="31">
        <f>COUNTIF('Log table'!C:C,'for JSON'!F138)</f>
        <v>3</v>
      </c>
      <c r="F138" s="31" t="s">
        <v>50</v>
      </c>
      <c r="G138" s="31" t="str">
        <f>IF(VLOOKUP($F138, 'Indicator table'!$C:$H, 'for JSON'!G$1, FALSE)=0, "", VLOOKUP($F138, 'Indicator table'!$C:$H, 'for JSON'!G$1, FALSE))</f>
        <v>Goal 10</v>
      </c>
      <c r="H138" s="31" t="str">
        <f>IF(VLOOKUP($F138, 'Indicator table'!$C:$H, 'for JSON'!H$1, FALSE)=0, "", VLOOKUP($F138, 'Indicator table'!$C:$H, 'for JSON'!H$1, FALSE))</f>
        <v>Tier II</v>
      </c>
      <c r="I138" s="31" t="str">
        <f>IF(VLOOKUP($F138, 'Indicator table'!$C:$H, 'for JSON'!I$1, FALSE)=0, "", VLOOKUP($F138, 'Indicator table'!$C:$H, 'for JSON'!I$1, FALSE))</f>
        <v xml:space="preserve">ILO
</v>
      </c>
      <c r="J138" s="31" t="str">
        <f>IF(VLOOKUP($F138, 'Indicator table'!$C:$H, 'for JSON'!J$1, FALSE)=0, "", VLOOKUP($F138, 'Indicator table'!$C:$H, 'for JSON'!J$1, FALSE))</f>
        <v xml:space="preserve">IMF
</v>
      </c>
      <c r="K138" s="31" t="str">
        <f t="shared" si="165"/>
        <v>10.4.1_ILO</v>
      </c>
      <c r="L138" s="31" t="str">
        <f t="shared" si="143"/>
        <v>kapsos@ilo.org</v>
      </c>
      <c r="M138" s="31" t="str">
        <f t="shared" si="143"/>
        <v/>
      </c>
      <c r="N138" s="31" t="str">
        <f t="shared" si="166"/>
        <v/>
      </c>
      <c r="O138" s="31" t="e">
        <f t="shared" si="143"/>
        <v>#N/A</v>
      </c>
      <c r="P138" s="31" t="e">
        <f t="shared" ref="P138:P200" si="168">SUMPRODUCT((L138:O138&lt;&gt;"")/COUNTIF(L138:O138,L138:O138&amp;""))</f>
        <v>#N/A</v>
      </c>
      <c r="Q138" s="31" t="e">
        <f t="shared" ref="Q138:Q200" si="169">IF(P138=0,"", IF(P138=2, L138&amp;"; "&amp;M138, IF(L138="",M138,L138)))</f>
        <v>#N/A</v>
      </c>
      <c r="R138" s="31" t="str">
        <f t="shared" si="167"/>
        <v/>
      </c>
      <c r="S138" s="31" t="str">
        <f t="shared" si="144"/>
        <v>2021-02-15</v>
      </c>
      <c r="T138" s="31" t="str">
        <f t="shared" si="144"/>
        <v/>
      </c>
      <c r="U138" s="31" t="str">
        <f t="shared" si="144"/>
        <v/>
      </c>
      <c r="V138" s="31" t="str">
        <f t="shared" si="144"/>
        <v/>
      </c>
      <c r="W138" s="31">
        <f t="shared" si="145"/>
        <v>0</v>
      </c>
      <c r="X138" s="31">
        <f t="shared" si="145"/>
        <v>0</v>
      </c>
      <c r="Y138" s="31">
        <f t="shared" si="145"/>
        <v>0</v>
      </c>
      <c r="Z138" s="31" t="str">
        <f t="shared" si="145"/>
        <v/>
      </c>
      <c r="AD138" s="23"/>
      <c r="AE138" s="30" t="str">
        <f t="shared" si="147"/>
        <v xml:space="preserve">{ "IndicatorID" : "10.4.1", </v>
      </c>
      <c r="AF138" s="30" t="str">
        <f t="shared" si="148"/>
        <v xml:space="preserve">"Change" : "", </v>
      </c>
      <c r="AG138" s="30" t="str">
        <f t="shared" si="149"/>
        <v xml:space="preserve">"Tier" : "Tier II", </v>
      </c>
      <c r="AH138" s="30" t="str">
        <f t="shared" si="150"/>
        <v xml:space="preserve">"Custodian" : "ILO
", </v>
      </c>
      <c r="AI138" s="30" t="str">
        <f t="shared" si="151"/>
        <v xml:space="preserve">"Partners" : "IMF
", </v>
      </c>
      <c r="AJ138" s="30" t="str">
        <f t="shared" si="152"/>
        <v xml:space="preserve">"SenderName" : "", </v>
      </c>
      <c r="AK138" s="30" t="e">
        <f t="shared" si="153"/>
        <v>#N/A</v>
      </c>
      <c r="AL138" s="30" t="str">
        <f t="shared" si="154"/>
        <v xml:space="preserve">"StorylineDate" : "", </v>
      </c>
      <c r="AM138" s="30" t="str">
        <f t="shared" si="155"/>
        <v xml:space="preserve">"ChartDate" : "", </v>
      </c>
      <c r="AN138" s="30" t="str">
        <f t="shared" si="156"/>
        <v xml:space="preserve">"DataDate" : "2021-02-15", </v>
      </c>
      <c r="AO138" s="30" t="str">
        <f t="shared" si="157"/>
        <v xml:space="preserve">"MetadataDate" : "", </v>
      </c>
      <c r="AP138" s="30" t="str">
        <f t="shared" si="158"/>
        <v xml:space="preserve">"StorylineFile" : "0", </v>
      </c>
      <c r="AQ138" s="30" t="str">
        <f t="shared" si="159"/>
        <v xml:space="preserve">"ChartFile" : "", </v>
      </c>
      <c r="AR138" s="30" t="str">
        <f t="shared" si="160"/>
        <v xml:space="preserve">"DataFile" : "0", </v>
      </c>
      <c r="AS138" s="30" t="str">
        <f t="shared" si="161"/>
        <v xml:space="preserve">"Directory" : "Goal 10", </v>
      </c>
      <c r="AT138" s="30" t="str">
        <f t="shared" si="162"/>
        <v xml:space="preserve">"Subdirectory" : "10.4.1_ILO", </v>
      </c>
      <c r="AU138" s="30" t="s">
        <v>1857</v>
      </c>
      <c r="AV138" s="30" t="str">
        <f t="shared" si="163"/>
        <v xml:space="preserve">"Notes" : "" }, </v>
      </c>
    </row>
    <row r="139" spans="1:48" x14ac:dyDescent="0.45">
      <c r="A139" s="27" t="e">
        <f t="shared" si="146"/>
        <v>#N/A</v>
      </c>
      <c r="C139" s="23" t="b">
        <f t="shared" si="164"/>
        <v>0</v>
      </c>
      <c r="D139" s="31">
        <f>COUNTIF('Log table'!C:C,'for JSON'!F139)</f>
        <v>3</v>
      </c>
      <c r="F139" s="31" t="s">
        <v>55</v>
      </c>
      <c r="G139" s="31" t="str">
        <f>IF(VLOOKUP($F139, 'Indicator table'!$C:$H, 'for JSON'!G$1, FALSE)=0, "", VLOOKUP($F139, 'Indicator table'!$C:$H, 'for JSON'!G$1, FALSE))</f>
        <v>Goal 10</v>
      </c>
      <c r="H139" s="31" t="str">
        <f>IF(VLOOKUP($F139, 'Indicator table'!$C:$H, 'for JSON'!H$1, FALSE)=0, "", VLOOKUP($F139, 'Indicator table'!$C:$H, 'for JSON'!H$1, FALSE))</f>
        <v>Tier I</v>
      </c>
      <c r="I139" s="31" t="str">
        <f>IF(VLOOKUP($F139, 'Indicator table'!$C:$H, 'for JSON'!I$1, FALSE)=0, "", VLOOKUP($F139, 'Indicator table'!$C:$H, 'for JSON'!I$1, FALSE))</f>
        <v xml:space="preserve">IMF
</v>
      </c>
      <c r="J139" s="31" t="str">
        <f>IF(VLOOKUP($F139, 'Indicator table'!$C:$H, 'for JSON'!J$1, FALSE)=0, "", VLOOKUP($F139, 'Indicator table'!$C:$H, 'for JSON'!J$1, FALSE))</f>
        <v/>
      </c>
      <c r="K139" s="31" t="str">
        <f t="shared" si="165"/>
        <v>10.5.1_IMF</v>
      </c>
      <c r="L139" s="31" t="str">
        <f t="shared" si="143"/>
        <v/>
      </c>
      <c r="M139" s="31" t="str">
        <f t="shared" si="143"/>
        <v>PKhay@imf.org</v>
      </c>
      <c r="N139" s="31" t="str">
        <f t="shared" si="166"/>
        <v/>
      </c>
      <c r="O139" s="31" t="e">
        <f t="shared" si="143"/>
        <v>#N/A</v>
      </c>
      <c r="P139" s="31" t="e">
        <f t="shared" si="168"/>
        <v>#N/A</v>
      </c>
      <c r="Q139" s="31" t="e">
        <f t="shared" si="169"/>
        <v>#N/A</v>
      </c>
      <c r="R139" s="31" t="str">
        <f t="shared" si="167"/>
        <v/>
      </c>
      <c r="S139" s="31" t="str">
        <f t="shared" si="144"/>
        <v/>
      </c>
      <c r="T139" s="31" t="str">
        <f t="shared" si="144"/>
        <v>2021-03-01</v>
      </c>
      <c r="U139" s="31" t="str">
        <f t="shared" si="144"/>
        <v/>
      </c>
      <c r="V139" s="31" t="str">
        <f t="shared" si="144"/>
        <v/>
      </c>
      <c r="W139" s="31">
        <f t="shared" si="145"/>
        <v>0</v>
      </c>
      <c r="X139" s="31">
        <f t="shared" si="145"/>
        <v>0</v>
      </c>
      <c r="Y139" s="31">
        <f t="shared" si="145"/>
        <v>0</v>
      </c>
      <c r="Z139" s="31" t="str">
        <f t="shared" si="145"/>
        <v/>
      </c>
      <c r="AD139" s="23"/>
      <c r="AE139" s="30" t="str">
        <f t="shared" si="147"/>
        <v xml:space="preserve">{ "IndicatorID" : "10.5.1", </v>
      </c>
      <c r="AF139" s="30" t="str">
        <f t="shared" si="148"/>
        <v xml:space="preserve">"Change" : "", </v>
      </c>
      <c r="AG139" s="30" t="str">
        <f t="shared" si="149"/>
        <v xml:space="preserve">"Tier" : "Tier I", </v>
      </c>
      <c r="AH139" s="30" t="str">
        <f t="shared" si="150"/>
        <v xml:space="preserve">"Custodian" : "IMF
", </v>
      </c>
      <c r="AI139" s="30" t="str">
        <f t="shared" si="151"/>
        <v xml:space="preserve">"Partners" : "", </v>
      </c>
      <c r="AJ139" s="30" t="str">
        <f t="shared" si="152"/>
        <v xml:space="preserve">"SenderName" : "", </v>
      </c>
      <c r="AK139" s="30" t="e">
        <f t="shared" si="153"/>
        <v>#N/A</v>
      </c>
      <c r="AL139" s="30" t="str">
        <f t="shared" si="154"/>
        <v xml:space="preserve">"StorylineDate" : "2021-03-01", </v>
      </c>
      <c r="AM139" s="30" t="str">
        <f t="shared" si="155"/>
        <v xml:space="preserve">"ChartDate" : "", </v>
      </c>
      <c r="AN139" s="30" t="str">
        <f t="shared" si="156"/>
        <v xml:space="preserve">"DataDate" : "", </v>
      </c>
      <c r="AO139" s="30" t="str">
        <f t="shared" si="157"/>
        <v xml:space="preserve">"MetadataDate" : "", </v>
      </c>
      <c r="AP139" s="30" t="str">
        <f t="shared" si="158"/>
        <v xml:space="preserve">"StorylineFile" : "0", </v>
      </c>
      <c r="AQ139" s="30" t="str">
        <f t="shared" si="159"/>
        <v xml:space="preserve">"ChartFile" : "", </v>
      </c>
      <c r="AR139" s="30" t="str">
        <f t="shared" si="160"/>
        <v xml:space="preserve">"DataFile" : "0", </v>
      </c>
      <c r="AS139" s="30" t="str">
        <f t="shared" si="161"/>
        <v xml:space="preserve">"Directory" : "Goal 10", </v>
      </c>
      <c r="AT139" s="30" t="str">
        <f t="shared" si="162"/>
        <v xml:space="preserve">"Subdirectory" : "10.5.1_IMF", </v>
      </c>
      <c r="AU139" s="30" t="s">
        <v>1857</v>
      </c>
      <c r="AV139" s="30" t="str">
        <f t="shared" si="163"/>
        <v xml:space="preserve">"Notes" : "" }, </v>
      </c>
    </row>
    <row r="140" spans="1:48" x14ac:dyDescent="0.45">
      <c r="A140" s="27" t="e">
        <f t="shared" si="146"/>
        <v>#N/A</v>
      </c>
      <c r="C140" s="23" t="b">
        <f t="shared" si="164"/>
        <v>0</v>
      </c>
      <c r="D140" s="31">
        <f>COUNTIF('Log table'!C:C,'for JSON'!F140)</f>
        <v>3</v>
      </c>
      <c r="F140" s="31" t="s">
        <v>121</v>
      </c>
      <c r="G140" s="31" t="str">
        <f>IF(VLOOKUP($F140, 'Indicator table'!$C:$H, 'for JSON'!G$1, FALSE)=0, "", VLOOKUP($F140, 'Indicator table'!$C:$H, 'for JSON'!G$1, FALSE))</f>
        <v>Goal 10</v>
      </c>
      <c r="H140" s="31" t="str">
        <f>IF(VLOOKUP($F140, 'Indicator table'!$C:$H, 'for JSON'!H$1, FALSE)=0, "", VLOOKUP($F140, 'Indicator table'!$C:$H, 'for JSON'!H$1, FALSE))</f>
        <v>Tier I</v>
      </c>
      <c r="I140" s="31" t="str">
        <f>IF(VLOOKUP($F140, 'Indicator table'!$C:$H, 'for JSON'!I$1, FALSE)=0, "", VLOOKUP($F140, 'Indicator table'!$C:$H, 'for JSON'!I$1, FALSE))</f>
        <v xml:space="preserve">DESA/FFDO
</v>
      </c>
      <c r="J140" s="31" t="str">
        <f>IF(VLOOKUP($F140, 'Indicator table'!$C:$H, 'for JSON'!J$1, FALSE)=0, "", VLOOKUP($F140, 'Indicator table'!$C:$H, 'for JSON'!J$1, FALSE))</f>
        <v/>
      </c>
      <c r="K140" s="31" t="str">
        <f t="shared" si="165"/>
        <v/>
      </c>
      <c r="L140" s="31" t="str">
        <f t="shared" si="143"/>
        <v/>
      </c>
      <c r="M140" s="31" t="str">
        <f t="shared" si="143"/>
        <v/>
      </c>
      <c r="N140" s="31" t="str">
        <f t="shared" si="166"/>
        <v/>
      </c>
      <c r="O140" s="31" t="e">
        <f t="shared" si="143"/>
        <v>#N/A</v>
      </c>
      <c r="P140" s="31" t="e">
        <f t="shared" si="168"/>
        <v>#N/A</v>
      </c>
      <c r="Q140" s="31" t="e">
        <f t="shared" si="169"/>
        <v>#N/A</v>
      </c>
      <c r="R140" s="31" t="str">
        <f t="shared" si="167"/>
        <v/>
      </c>
      <c r="S140" s="31" t="str">
        <f t="shared" si="144"/>
        <v/>
      </c>
      <c r="T140" s="31" t="str">
        <f t="shared" si="144"/>
        <v/>
      </c>
      <c r="U140" s="31" t="str">
        <f t="shared" si="144"/>
        <v/>
      </c>
      <c r="V140" s="31" t="str">
        <f t="shared" si="144"/>
        <v/>
      </c>
      <c r="W140" s="31">
        <f t="shared" si="145"/>
        <v>0</v>
      </c>
      <c r="X140" s="31">
        <f t="shared" si="145"/>
        <v>0</v>
      </c>
      <c r="Y140" s="31">
        <f t="shared" si="145"/>
        <v>0</v>
      </c>
      <c r="Z140" s="31" t="str">
        <f t="shared" si="145"/>
        <v/>
      </c>
      <c r="AD140" s="23"/>
      <c r="AE140" s="30" t="str">
        <f t="shared" si="147"/>
        <v xml:space="preserve">{ "IndicatorID" : "10.6.1", </v>
      </c>
      <c r="AF140" s="30" t="str">
        <f t="shared" si="148"/>
        <v xml:space="preserve">"Change" : "", </v>
      </c>
      <c r="AG140" s="30" t="str">
        <f t="shared" si="149"/>
        <v xml:space="preserve">"Tier" : "Tier I", </v>
      </c>
      <c r="AH140" s="30" t="str">
        <f t="shared" si="150"/>
        <v xml:space="preserve">"Custodian" : "DESA/FFDO
", </v>
      </c>
      <c r="AI140" s="30" t="str">
        <f t="shared" si="151"/>
        <v xml:space="preserve">"Partners" : "", </v>
      </c>
      <c r="AJ140" s="30" t="str">
        <f t="shared" si="152"/>
        <v xml:space="preserve">"SenderName" : "", </v>
      </c>
      <c r="AK140" s="30" t="e">
        <f t="shared" si="153"/>
        <v>#N/A</v>
      </c>
      <c r="AL140" s="30" t="str">
        <f t="shared" si="154"/>
        <v xml:space="preserve">"StorylineDate" : "", </v>
      </c>
      <c r="AM140" s="30" t="str">
        <f t="shared" si="155"/>
        <v xml:space="preserve">"ChartDate" : "", </v>
      </c>
      <c r="AN140" s="30" t="str">
        <f t="shared" si="156"/>
        <v xml:space="preserve">"DataDate" : "", </v>
      </c>
      <c r="AO140" s="30" t="str">
        <f t="shared" si="157"/>
        <v xml:space="preserve">"MetadataDate" : "", </v>
      </c>
      <c r="AP140" s="30" t="str">
        <f t="shared" si="158"/>
        <v xml:space="preserve">"StorylineFile" : "0", </v>
      </c>
      <c r="AQ140" s="30" t="str">
        <f t="shared" si="159"/>
        <v xml:space="preserve">"ChartFile" : "", </v>
      </c>
      <c r="AR140" s="30" t="str">
        <f t="shared" si="160"/>
        <v xml:space="preserve">"DataFile" : "0", </v>
      </c>
      <c r="AS140" s="30" t="str">
        <f t="shared" si="161"/>
        <v xml:space="preserve">"Directory" : "Goal 10", </v>
      </c>
      <c r="AT140" s="30" t="str">
        <f t="shared" si="162"/>
        <v xml:space="preserve">"Subdirectory" : "", </v>
      </c>
      <c r="AU140" s="30" t="s">
        <v>1857</v>
      </c>
      <c r="AV140" s="30" t="str">
        <f t="shared" si="163"/>
        <v xml:space="preserve">"Notes" : "" }, </v>
      </c>
    </row>
    <row r="141" spans="1:48" x14ac:dyDescent="0.45">
      <c r="A141" s="27" t="e">
        <f t="shared" si="146"/>
        <v>#N/A</v>
      </c>
      <c r="C141" s="23" t="b">
        <f t="shared" si="164"/>
        <v>0</v>
      </c>
      <c r="D141" s="31">
        <f>COUNTIF('Log table'!C:C,'for JSON'!F141)</f>
        <v>3</v>
      </c>
      <c r="F141" s="31" t="s">
        <v>127</v>
      </c>
      <c r="G141" s="31" t="str">
        <f>IF(VLOOKUP($F141, 'Indicator table'!$C:$H, 'for JSON'!G$1, FALSE)=0, "", VLOOKUP($F141, 'Indicator table'!$C:$H, 'for JSON'!G$1, FALSE))</f>
        <v>Goal 10</v>
      </c>
      <c r="H141" s="31" t="str">
        <f>IF(VLOOKUP($F141, 'Indicator table'!$C:$H, 'for JSON'!H$1, FALSE)=0, "", VLOOKUP($F141, 'Indicator table'!$C:$H, 'for JSON'!H$1, FALSE))</f>
        <v>Tier II</v>
      </c>
      <c r="I141" s="31" t="str">
        <f>IF(VLOOKUP($F141, 'Indicator table'!$C:$H, 'for JSON'!I$1, FALSE)=0, "", VLOOKUP($F141, 'Indicator table'!$C:$H, 'for JSON'!I$1, FALSE))</f>
        <v xml:space="preserve">ILO,
World Bank
</v>
      </c>
      <c r="J141" s="31" t="str">
        <f>IF(VLOOKUP($F141, 'Indicator table'!$C:$H, 'for JSON'!J$1, FALSE)=0, "", VLOOKUP($F141, 'Indicator table'!$C:$H, 'for JSON'!J$1, FALSE))</f>
        <v/>
      </c>
      <c r="K141" s="31" t="str">
        <f t="shared" si="165"/>
        <v/>
      </c>
      <c r="L141" s="31" t="str">
        <f t="shared" si="143"/>
        <v/>
      </c>
      <c r="M141" s="31" t="str">
        <f t="shared" si="143"/>
        <v/>
      </c>
      <c r="N141" s="31" t="str">
        <f t="shared" si="166"/>
        <v/>
      </c>
      <c r="O141" s="31" t="e">
        <f t="shared" si="143"/>
        <v>#N/A</v>
      </c>
      <c r="P141" s="31" t="e">
        <f t="shared" si="168"/>
        <v>#N/A</v>
      </c>
      <c r="Q141" s="31" t="e">
        <f t="shared" si="169"/>
        <v>#N/A</v>
      </c>
      <c r="R141" s="31" t="str">
        <f t="shared" si="167"/>
        <v/>
      </c>
      <c r="S141" s="31" t="str">
        <f t="shared" si="144"/>
        <v/>
      </c>
      <c r="T141" s="31" t="str">
        <f t="shared" si="144"/>
        <v/>
      </c>
      <c r="U141" s="31" t="str">
        <f t="shared" si="144"/>
        <v/>
      </c>
      <c r="V141" s="31" t="str">
        <f t="shared" si="144"/>
        <v/>
      </c>
      <c r="W141" s="31">
        <f t="shared" si="145"/>
        <v>0</v>
      </c>
      <c r="X141" s="31">
        <f t="shared" si="145"/>
        <v>0</v>
      </c>
      <c r="Y141" s="31">
        <f t="shared" si="145"/>
        <v>0</v>
      </c>
      <c r="Z141" s="31" t="str">
        <f t="shared" si="145"/>
        <v/>
      </c>
      <c r="AD141" s="23"/>
      <c r="AE141" s="30" t="str">
        <f t="shared" si="147"/>
        <v xml:space="preserve">{ "IndicatorID" : "10.7.1", </v>
      </c>
      <c r="AF141" s="30" t="str">
        <f t="shared" si="148"/>
        <v xml:space="preserve">"Change" : "", </v>
      </c>
      <c r="AG141" s="30" t="str">
        <f t="shared" si="149"/>
        <v xml:space="preserve">"Tier" : "Tier II", </v>
      </c>
      <c r="AH141" s="30" t="str">
        <f t="shared" si="150"/>
        <v xml:space="preserve">"Custodian" : "ILO,
World Bank
", </v>
      </c>
      <c r="AI141" s="30" t="str">
        <f t="shared" si="151"/>
        <v xml:space="preserve">"Partners" : "", </v>
      </c>
      <c r="AJ141" s="30" t="str">
        <f t="shared" si="152"/>
        <v xml:space="preserve">"SenderName" : "", </v>
      </c>
      <c r="AK141" s="30" t="e">
        <f t="shared" si="153"/>
        <v>#N/A</v>
      </c>
      <c r="AL141" s="30" t="str">
        <f t="shared" si="154"/>
        <v xml:space="preserve">"StorylineDate" : "", </v>
      </c>
      <c r="AM141" s="30" t="str">
        <f t="shared" si="155"/>
        <v xml:space="preserve">"ChartDate" : "", </v>
      </c>
      <c r="AN141" s="30" t="str">
        <f t="shared" si="156"/>
        <v xml:space="preserve">"DataDate" : "", </v>
      </c>
      <c r="AO141" s="30" t="str">
        <f t="shared" si="157"/>
        <v xml:space="preserve">"MetadataDate" : "", </v>
      </c>
      <c r="AP141" s="30" t="str">
        <f t="shared" si="158"/>
        <v xml:space="preserve">"StorylineFile" : "0", </v>
      </c>
      <c r="AQ141" s="30" t="str">
        <f t="shared" si="159"/>
        <v xml:space="preserve">"ChartFile" : "", </v>
      </c>
      <c r="AR141" s="30" t="str">
        <f t="shared" si="160"/>
        <v xml:space="preserve">"DataFile" : "0", </v>
      </c>
      <c r="AS141" s="30" t="str">
        <f t="shared" si="161"/>
        <v xml:space="preserve">"Directory" : "Goal 10", </v>
      </c>
      <c r="AT141" s="30" t="str">
        <f t="shared" si="162"/>
        <v xml:space="preserve">"Subdirectory" : "", </v>
      </c>
      <c r="AU141" s="30" t="s">
        <v>1857</v>
      </c>
      <c r="AV141" s="30" t="str">
        <f t="shared" si="163"/>
        <v xml:space="preserve">"Notes" : "" }, </v>
      </c>
    </row>
    <row r="142" spans="1:48" x14ac:dyDescent="0.45">
      <c r="A142" s="27" t="e">
        <f t="shared" si="146"/>
        <v>#N/A</v>
      </c>
      <c r="C142" s="23" t="b">
        <f t="shared" si="164"/>
        <v>0</v>
      </c>
      <c r="D142" s="31">
        <f>COUNTIF('Log table'!C:C,'for JSON'!F142)</f>
        <v>3</v>
      </c>
      <c r="F142" s="31" t="s">
        <v>133</v>
      </c>
      <c r="G142" s="31" t="str">
        <f>IF(VLOOKUP($F142, 'Indicator table'!$C:$H, 'for JSON'!G$1, FALSE)=0, "", VLOOKUP($F142, 'Indicator table'!$C:$H, 'for JSON'!G$1, FALSE))</f>
        <v>Goal 10</v>
      </c>
      <c r="H142" s="31" t="str">
        <f>IF(VLOOKUP($F142, 'Indicator table'!$C:$H, 'for JSON'!H$1, FALSE)=0, "", VLOOKUP($F142, 'Indicator table'!$C:$H, 'for JSON'!H$1, FALSE))</f>
        <v>Tier II</v>
      </c>
      <c r="I142" s="31" t="str">
        <f>IF(VLOOKUP($F142, 'Indicator table'!$C:$H, 'for JSON'!I$1, FALSE)=0, "", VLOOKUP($F142, 'Indicator table'!$C:$H, 'for JSON'!I$1, FALSE))</f>
        <v xml:space="preserve">DESA Population Division,
IOM
</v>
      </c>
      <c r="J142" s="31" t="str">
        <f>IF(VLOOKUP($F142, 'Indicator table'!$C:$H, 'for JSON'!J$1, FALSE)=0, "", VLOOKUP($F142, 'Indicator table'!$C:$H, 'for JSON'!J$1, FALSE))</f>
        <v xml:space="preserve">World Bank, 
Global Migration Group,
UNHCR,
UNODC,
OECD
</v>
      </c>
      <c r="K142" s="31" t="str">
        <f t="shared" si="165"/>
        <v/>
      </c>
      <c r="L142" s="31" t="str">
        <f t="shared" si="143"/>
        <v/>
      </c>
      <c r="M142" s="31" t="str">
        <f t="shared" si="143"/>
        <v>mishrav@un.org</v>
      </c>
      <c r="N142" s="31" t="str">
        <f t="shared" si="166"/>
        <v/>
      </c>
      <c r="O142" s="31" t="e">
        <f t="shared" si="143"/>
        <v>#N/A</v>
      </c>
      <c r="P142" s="31" t="e">
        <f t="shared" si="168"/>
        <v>#N/A</v>
      </c>
      <c r="Q142" s="31" t="e">
        <f t="shared" si="169"/>
        <v>#N/A</v>
      </c>
      <c r="R142" s="31" t="str">
        <f t="shared" si="167"/>
        <v/>
      </c>
      <c r="S142" s="31" t="str">
        <f t="shared" si="144"/>
        <v/>
      </c>
      <c r="T142" s="31" t="str">
        <f t="shared" si="144"/>
        <v>2021-02-19</v>
      </c>
      <c r="U142" s="31" t="str">
        <f t="shared" si="144"/>
        <v>2021-03-12</v>
      </c>
      <c r="V142" s="31" t="str">
        <f t="shared" si="144"/>
        <v/>
      </c>
      <c r="W142" s="31">
        <f t="shared" si="145"/>
        <v>0</v>
      </c>
      <c r="X142" s="31">
        <f t="shared" si="145"/>
        <v>0</v>
      </c>
      <c r="Y142" s="31">
        <f t="shared" si="145"/>
        <v>0</v>
      </c>
      <c r="Z142" s="31" t="str">
        <f t="shared" si="145"/>
        <v/>
      </c>
      <c r="AD142" s="23"/>
      <c r="AE142" s="30" t="str">
        <f t="shared" si="147"/>
        <v xml:space="preserve">{ "IndicatorID" : "10.7.2", </v>
      </c>
      <c r="AF142" s="30" t="str">
        <f t="shared" si="148"/>
        <v xml:space="preserve">"Change" : "", </v>
      </c>
      <c r="AG142" s="30" t="str">
        <f t="shared" si="149"/>
        <v xml:space="preserve">"Tier" : "Tier II", </v>
      </c>
      <c r="AH142" s="30" t="str">
        <f t="shared" si="150"/>
        <v xml:space="preserve">"Custodian" : "DESA Population Division,
IOM
", </v>
      </c>
      <c r="AI142" s="30" t="str">
        <f t="shared" si="151"/>
        <v xml:space="preserve">"Partners" : "World Bank, 
Global Migration Group,
UNHCR,
UNODC,
OECD
", </v>
      </c>
      <c r="AJ142" s="30" t="str">
        <f t="shared" si="152"/>
        <v xml:space="preserve">"SenderName" : "", </v>
      </c>
      <c r="AK142" s="30" t="e">
        <f t="shared" si="153"/>
        <v>#N/A</v>
      </c>
      <c r="AL142" s="30" t="str">
        <f t="shared" si="154"/>
        <v xml:space="preserve">"StorylineDate" : "2021-02-19", </v>
      </c>
      <c r="AM142" s="30" t="str">
        <f t="shared" si="155"/>
        <v xml:space="preserve">"ChartDate" : "", </v>
      </c>
      <c r="AN142" s="30" t="str">
        <f t="shared" si="156"/>
        <v xml:space="preserve">"DataDate" : "", </v>
      </c>
      <c r="AO142" s="30" t="str">
        <f t="shared" si="157"/>
        <v xml:space="preserve">"MetadataDate" : "", </v>
      </c>
      <c r="AP142" s="30" t="str">
        <f t="shared" si="158"/>
        <v xml:space="preserve">"StorylineFile" : "0", </v>
      </c>
      <c r="AQ142" s="30" t="str">
        <f t="shared" si="159"/>
        <v xml:space="preserve">"ChartFile" : "", </v>
      </c>
      <c r="AR142" s="30" t="str">
        <f t="shared" si="160"/>
        <v xml:space="preserve">"DataFile" : "0", </v>
      </c>
      <c r="AS142" s="30" t="str">
        <f t="shared" si="161"/>
        <v xml:space="preserve">"Directory" : "Goal 10", </v>
      </c>
      <c r="AT142" s="30" t="str">
        <f t="shared" si="162"/>
        <v xml:space="preserve">"Subdirectory" : "", </v>
      </c>
      <c r="AU142" s="30" t="s">
        <v>1857</v>
      </c>
      <c r="AV142" s="30" t="str">
        <f t="shared" si="163"/>
        <v xml:space="preserve">"Notes" : "" }, </v>
      </c>
    </row>
    <row r="143" spans="1:48" x14ac:dyDescent="0.45">
      <c r="A143" s="27" t="e">
        <f t="shared" si="146"/>
        <v>#N/A</v>
      </c>
      <c r="C143" s="23" t="b">
        <f t="shared" si="164"/>
        <v>0</v>
      </c>
      <c r="D143" s="31">
        <f>COUNTIF('Log table'!C:C,'for JSON'!F143)</f>
        <v>3</v>
      </c>
      <c r="F143" s="31" t="s">
        <v>57</v>
      </c>
      <c r="G143" s="31" t="str">
        <f>IF(VLOOKUP($F143, 'Indicator table'!$C:$H, 'for JSON'!G$1, FALSE)=0, "", VLOOKUP($F143, 'Indicator table'!$C:$H, 'for JSON'!G$1, FALSE))</f>
        <v>Goal 10</v>
      </c>
      <c r="H143" s="31" t="str">
        <f>IF(VLOOKUP($F143, 'Indicator table'!$C:$H, 'for JSON'!H$1, FALSE)=0, "", VLOOKUP($F143, 'Indicator table'!$C:$H, 'for JSON'!H$1, FALSE))</f>
        <v>Tier I</v>
      </c>
      <c r="I143" s="31" t="str">
        <f>IF(VLOOKUP($F143, 'Indicator table'!$C:$H, 'for JSON'!I$1, FALSE)=0, "", VLOOKUP($F143, 'Indicator table'!$C:$H, 'for JSON'!I$1, FALSE))</f>
        <v xml:space="preserve">ITC,
UNCTAD,
WTO
</v>
      </c>
      <c r="J143" s="31" t="str">
        <f>IF(VLOOKUP($F143, 'Indicator table'!$C:$H, 'for JSON'!J$1, FALSE)=0, "", VLOOKUP($F143, 'Indicator table'!$C:$H, 'for JSON'!J$1, FALSE))</f>
        <v/>
      </c>
      <c r="K143" s="31" t="str">
        <f t="shared" si="165"/>
        <v>10.a.1_ITC_UNCTAD_WTO</v>
      </c>
      <c r="L143" s="31" t="str">
        <f t="shared" si="143"/>
        <v>samuel.munyaneza@unctad.org</v>
      </c>
      <c r="M143" s="31" t="str">
        <f t="shared" si="143"/>
        <v>samuel.munyaneza@unctad.org</v>
      </c>
      <c r="N143" s="31" t="str">
        <f t="shared" si="166"/>
        <v/>
      </c>
      <c r="O143" s="31" t="e">
        <f t="shared" si="143"/>
        <v>#N/A</v>
      </c>
      <c r="P143" s="31" t="e">
        <f t="shared" si="168"/>
        <v>#N/A</v>
      </c>
      <c r="Q143" s="31" t="e">
        <f t="shared" si="169"/>
        <v>#N/A</v>
      </c>
      <c r="R143" s="31" t="str">
        <f t="shared" si="167"/>
        <v/>
      </c>
      <c r="S143" s="31" t="str">
        <f t="shared" si="144"/>
        <v>2021-02-15</v>
      </c>
      <c r="T143" s="31" t="str">
        <f t="shared" si="144"/>
        <v>2021-03-02</v>
      </c>
      <c r="U143" s="31" t="str">
        <f t="shared" si="144"/>
        <v>2021-03-02</v>
      </c>
      <c r="V143" s="31" t="str">
        <f t="shared" si="144"/>
        <v/>
      </c>
      <c r="W143" s="31">
        <f t="shared" si="145"/>
        <v>0</v>
      </c>
      <c r="X143" s="31">
        <f t="shared" si="145"/>
        <v>0</v>
      </c>
      <c r="Y143" s="31">
        <f t="shared" si="145"/>
        <v>0</v>
      </c>
      <c r="Z143" s="31" t="str">
        <f t="shared" si="145"/>
        <v/>
      </c>
      <c r="AD143" s="23"/>
      <c r="AE143" s="30" t="str">
        <f t="shared" si="147"/>
        <v xml:space="preserve">{ "IndicatorID" : "10.a.1", </v>
      </c>
      <c r="AF143" s="30" t="str">
        <f t="shared" si="148"/>
        <v xml:space="preserve">"Change" : "", </v>
      </c>
      <c r="AG143" s="30" t="str">
        <f t="shared" si="149"/>
        <v xml:space="preserve">"Tier" : "Tier I", </v>
      </c>
      <c r="AH143" s="30" t="str">
        <f t="shared" si="150"/>
        <v xml:space="preserve">"Custodian" : "ITC,
UNCTAD,
WTO
", </v>
      </c>
      <c r="AI143" s="30" t="str">
        <f t="shared" si="151"/>
        <v xml:space="preserve">"Partners" : "", </v>
      </c>
      <c r="AJ143" s="30" t="str">
        <f t="shared" si="152"/>
        <v xml:space="preserve">"SenderName" : "", </v>
      </c>
      <c r="AK143" s="30" t="e">
        <f t="shared" si="153"/>
        <v>#N/A</v>
      </c>
      <c r="AL143" s="30" t="str">
        <f t="shared" si="154"/>
        <v xml:space="preserve">"StorylineDate" : "2021-03-02", </v>
      </c>
      <c r="AM143" s="30" t="str">
        <f t="shared" si="155"/>
        <v xml:space="preserve">"ChartDate" : "", </v>
      </c>
      <c r="AN143" s="30" t="str">
        <f t="shared" si="156"/>
        <v xml:space="preserve">"DataDate" : "2021-02-15", </v>
      </c>
      <c r="AO143" s="30" t="str">
        <f t="shared" si="157"/>
        <v xml:space="preserve">"MetadataDate" : "", </v>
      </c>
      <c r="AP143" s="30" t="str">
        <f t="shared" si="158"/>
        <v xml:space="preserve">"StorylineFile" : "0", </v>
      </c>
      <c r="AQ143" s="30" t="str">
        <f t="shared" si="159"/>
        <v xml:space="preserve">"ChartFile" : "", </v>
      </c>
      <c r="AR143" s="30" t="str">
        <f t="shared" si="160"/>
        <v xml:space="preserve">"DataFile" : "0", </v>
      </c>
      <c r="AS143" s="30" t="str">
        <f t="shared" si="161"/>
        <v xml:space="preserve">"Directory" : "Goal 10", </v>
      </c>
      <c r="AT143" s="30" t="str">
        <f t="shared" si="162"/>
        <v xml:space="preserve">"Subdirectory" : "10.a.1_ITC_UNCTAD_WTO", </v>
      </c>
      <c r="AU143" s="30" t="s">
        <v>1857</v>
      </c>
      <c r="AV143" s="30" t="str">
        <f t="shared" si="163"/>
        <v xml:space="preserve">"Notes" : "" }, </v>
      </c>
    </row>
    <row r="144" spans="1:48" x14ac:dyDescent="0.45">
      <c r="A144" s="27" t="e">
        <f t="shared" si="146"/>
        <v>#N/A</v>
      </c>
      <c r="C144" s="23" t="b">
        <f t="shared" si="164"/>
        <v>0</v>
      </c>
      <c r="D144" s="31">
        <f>COUNTIF('Log table'!C:C,'for JSON'!F144)</f>
        <v>3</v>
      </c>
      <c r="F144" s="31" t="s">
        <v>61</v>
      </c>
      <c r="G144" s="31" t="str">
        <f>IF(VLOOKUP($F144, 'Indicator table'!$C:$H, 'for JSON'!G$1, FALSE)=0, "", VLOOKUP($F144, 'Indicator table'!$C:$H, 'for JSON'!G$1, FALSE))</f>
        <v>Goal 10</v>
      </c>
      <c r="H144" s="31" t="str">
        <f>IF(VLOOKUP($F144, 'Indicator table'!$C:$H, 'for JSON'!H$1, FALSE)=0, "", VLOOKUP($F144, 'Indicator table'!$C:$H, 'for JSON'!H$1, FALSE))</f>
        <v>Tier I (ODA)/Tier II (FDI)</v>
      </c>
      <c r="I144" s="31" t="str">
        <f>IF(VLOOKUP($F144, 'Indicator table'!$C:$H, 'for JSON'!I$1, FALSE)=0, "", VLOOKUP($F144, 'Indicator table'!$C:$H, 'for JSON'!I$1, FALSE))</f>
        <v xml:space="preserve">OECD
</v>
      </c>
      <c r="J144" s="31" t="str">
        <f>IF(VLOOKUP($F144, 'Indicator table'!$C:$H, 'for JSON'!J$1, FALSE)=0, "", VLOOKUP($F144, 'Indicator table'!$C:$H, 'for JSON'!J$1, FALSE))</f>
        <v/>
      </c>
      <c r="K144" s="31" t="str">
        <f t="shared" si="165"/>
        <v>10.b.1_OECD</v>
      </c>
      <c r="L144" s="31" t="str">
        <f t="shared" si="143"/>
        <v>Yasmin.AHMAD@oecd.org</v>
      </c>
      <c r="M144" s="31" t="str">
        <f t="shared" si="143"/>
        <v>Yasmin.AHMAD@oecd.org</v>
      </c>
      <c r="N144" s="31" t="str">
        <f t="shared" si="166"/>
        <v/>
      </c>
      <c r="O144" s="31" t="e">
        <f t="shared" si="143"/>
        <v>#N/A</v>
      </c>
      <c r="P144" s="31" t="e">
        <f t="shared" si="168"/>
        <v>#N/A</v>
      </c>
      <c r="Q144" s="31" t="e">
        <f t="shared" si="169"/>
        <v>#N/A</v>
      </c>
      <c r="R144" s="31" t="str">
        <f t="shared" si="167"/>
        <v/>
      </c>
      <c r="S144" s="31" t="str">
        <f t="shared" si="144"/>
        <v>2021-04-27</v>
      </c>
      <c r="T144" s="31" t="str">
        <f t="shared" si="144"/>
        <v>2021-04-27</v>
      </c>
      <c r="U144" s="31" t="str">
        <f t="shared" si="144"/>
        <v/>
      </c>
      <c r="V144" s="31" t="str">
        <f t="shared" si="144"/>
        <v/>
      </c>
      <c r="W144" s="31">
        <f t="shared" si="145"/>
        <v>0</v>
      </c>
      <c r="X144" s="31">
        <f t="shared" si="145"/>
        <v>0</v>
      </c>
      <c r="Y144" s="31">
        <f t="shared" si="145"/>
        <v>0</v>
      </c>
      <c r="Z144" s="31" t="str">
        <f t="shared" si="145"/>
        <v/>
      </c>
      <c r="AD144" s="23"/>
      <c r="AE144" s="30" t="str">
        <f t="shared" si="147"/>
        <v xml:space="preserve">{ "IndicatorID" : "10.b.1", </v>
      </c>
      <c r="AF144" s="30" t="str">
        <f t="shared" si="148"/>
        <v xml:space="preserve">"Change" : "", </v>
      </c>
      <c r="AG144" s="30" t="str">
        <f t="shared" si="149"/>
        <v xml:space="preserve">"Tier" : "Tier I (ODA)/Tier II (FDI)", </v>
      </c>
      <c r="AH144" s="30" t="str">
        <f t="shared" si="150"/>
        <v xml:space="preserve">"Custodian" : "OECD
", </v>
      </c>
      <c r="AI144" s="30" t="str">
        <f t="shared" si="151"/>
        <v xml:space="preserve">"Partners" : "", </v>
      </c>
      <c r="AJ144" s="30" t="str">
        <f t="shared" si="152"/>
        <v xml:space="preserve">"SenderName" : "", </v>
      </c>
      <c r="AK144" s="30" t="e">
        <f t="shared" si="153"/>
        <v>#N/A</v>
      </c>
      <c r="AL144" s="30" t="str">
        <f t="shared" si="154"/>
        <v xml:space="preserve">"StorylineDate" : "2021-04-27", </v>
      </c>
      <c r="AM144" s="30" t="str">
        <f t="shared" si="155"/>
        <v xml:space="preserve">"ChartDate" : "", </v>
      </c>
      <c r="AN144" s="30" t="str">
        <f t="shared" si="156"/>
        <v xml:space="preserve">"DataDate" : "2021-04-27", </v>
      </c>
      <c r="AO144" s="30" t="str">
        <f t="shared" si="157"/>
        <v xml:space="preserve">"MetadataDate" : "", </v>
      </c>
      <c r="AP144" s="30" t="str">
        <f t="shared" si="158"/>
        <v xml:space="preserve">"StorylineFile" : "0", </v>
      </c>
      <c r="AQ144" s="30" t="str">
        <f t="shared" si="159"/>
        <v xml:space="preserve">"ChartFile" : "", </v>
      </c>
      <c r="AR144" s="30" t="str">
        <f t="shared" si="160"/>
        <v xml:space="preserve">"DataFile" : "0", </v>
      </c>
      <c r="AS144" s="30" t="str">
        <f t="shared" si="161"/>
        <v xml:space="preserve">"Directory" : "Goal 10", </v>
      </c>
      <c r="AT144" s="30" t="str">
        <f t="shared" si="162"/>
        <v xml:space="preserve">"Subdirectory" : "10.b.1_OECD", </v>
      </c>
      <c r="AU144" s="30" t="s">
        <v>1857</v>
      </c>
      <c r="AV144" s="30" t="str">
        <f t="shared" si="163"/>
        <v xml:space="preserve">"Notes" : "" }, </v>
      </c>
    </row>
    <row r="145" spans="1:48" x14ac:dyDescent="0.45">
      <c r="A145" s="27" t="e">
        <f t="shared" si="146"/>
        <v>#N/A</v>
      </c>
      <c r="C145" s="23" t="b">
        <f t="shared" si="164"/>
        <v>0</v>
      </c>
      <c r="D145" s="31">
        <f>COUNTIF('Log table'!C:C,'for JSON'!F145)</f>
        <v>3</v>
      </c>
      <c r="F145" s="31" t="s">
        <v>159</v>
      </c>
      <c r="G145" s="31" t="str">
        <f>IF(VLOOKUP($F145, 'Indicator table'!$C:$H, 'for JSON'!G$1, FALSE)=0, "", VLOOKUP($F145, 'Indicator table'!$C:$H, 'for JSON'!G$1, FALSE))</f>
        <v>Goal 10</v>
      </c>
      <c r="H145" s="31" t="str">
        <f>IF(VLOOKUP($F145, 'Indicator table'!$C:$H, 'for JSON'!H$1, FALSE)=0, "", VLOOKUP($F145, 'Indicator table'!$C:$H, 'for JSON'!H$1, FALSE))</f>
        <v>Tier I</v>
      </c>
      <c r="I145" s="31" t="str">
        <f>IF(VLOOKUP($F145, 'Indicator table'!$C:$H, 'for JSON'!I$1, FALSE)=0, "", VLOOKUP($F145, 'Indicator table'!$C:$H, 'for JSON'!I$1, FALSE))</f>
        <v xml:space="preserve">World Bank
</v>
      </c>
      <c r="J145" s="31" t="str">
        <f>IF(VLOOKUP($F145, 'Indicator table'!$C:$H, 'for JSON'!J$1, FALSE)=0, "", VLOOKUP($F145, 'Indicator table'!$C:$H, 'for JSON'!J$1, FALSE))</f>
        <v/>
      </c>
      <c r="K145" s="31" t="str">
        <f t="shared" si="165"/>
        <v/>
      </c>
      <c r="L145" s="31" t="str">
        <f t="shared" si="143"/>
        <v/>
      </c>
      <c r="M145" s="31" t="str">
        <f t="shared" si="143"/>
        <v>userajuddin@worldbank.org</v>
      </c>
      <c r="N145" s="31" t="str">
        <f t="shared" si="166"/>
        <v/>
      </c>
      <c r="O145" s="31" t="e">
        <f t="shared" si="143"/>
        <v>#N/A</v>
      </c>
      <c r="P145" s="31" t="e">
        <f t="shared" si="168"/>
        <v>#N/A</v>
      </c>
      <c r="Q145" s="31" t="e">
        <f t="shared" si="169"/>
        <v>#N/A</v>
      </c>
      <c r="R145" s="31" t="str">
        <f t="shared" si="167"/>
        <v/>
      </c>
      <c r="S145" s="31" t="str">
        <f t="shared" si="144"/>
        <v/>
      </c>
      <c r="T145" s="31" t="str">
        <f t="shared" si="144"/>
        <v>2021-03-09</v>
      </c>
      <c r="U145" s="31" t="str">
        <f t="shared" si="144"/>
        <v/>
      </c>
      <c r="V145" s="31" t="str">
        <f t="shared" si="144"/>
        <v/>
      </c>
      <c r="W145" s="31">
        <f t="shared" si="145"/>
        <v>0</v>
      </c>
      <c r="X145" s="31">
        <f t="shared" si="145"/>
        <v>0</v>
      </c>
      <c r="Y145" s="31">
        <f t="shared" si="145"/>
        <v>0</v>
      </c>
      <c r="Z145" s="31" t="str">
        <f t="shared" si="145"/>
        <v/>
      </c>
      <c r="AD145" s="23"/>
      <c r="AE145" s="30" t="str">
        <f t="shared" si="147"/>
        <v xml:space="preserve">{ "IndicatorID" : "10.c.1", </v>
      </c>
      <c r="AF145" s="30" t="str">
        <f t="shared" si="148"/>
        <v xml:space="preserve">"Change" : "", </v>
      </c>
      <c r="AG145" s="30" t="str">
        <f t="shared" si="149"/>
        <v xml:space="preserve">"Tier" : "Tier I", </v>
      </c>
      <c r="AH145" s="30" t="str">
        <f t="shared" si="150"/>
        <v xml:space="preserve">"Custodian" : "World Bank
", </v>
      </c>
      <c r="AI145" s="30" t="str">
        <f t="shared" si="151"/>
        <v xml:space="preserve">"Partners" : "", </v>
      </c>
      <c r="AJ145" s="30" t="str">
        <f t="shared" si="152"/>
        <v xml:space="preserve">"SenderName" : "", </v>
      </c>
      <c r="AK145" s="30" t="e">
        <f t="shared" si="153"/>
        <v>#N/A</v>
      </c>
      <c r="AL145" s="30" t="str">
        <f t="shared" si="154"/>
        <v xml:space="preserve">"StorylineDate" : "2021-03-09", </v>
      </c>
      <c r="AM145" s="30" t="str">
        <f t="shared" si="155"/>
        <v xml:space="preserve">"ChartDate" : "", </v>
      </c>
      <c r="AN145" s="30" t="str">
        <f t="shared" si="156"/>
        <v xml:space="preserve">"DataDate" : "", </v>
      </c>
      <c r="AO145" s="30" t="str">
        <f t="shared" si="157"/>
        <v xml:space="preserve">"MetadataDate" : "", </v>
      </c>
      <c r="AP145" s="30" t="str">
        <f t="shared" si="158"/>
        <v xml:space="preserve">"StorylineFile" : "0", </v>
      </c>
      <c r="AQ145" s="30" t="str">
        <f t="shared" si="159"/>
        <v xml:space="preserve">"ChartFile" : "", </v>
      </c>
      <c r="AR145" s="30" t="str">
        <f t="shared" si="160"/>
        <v xml:space="preserve">"DataFile" : "0", </v>
      </c>
      <c r="AS145" s="30" t="str">
        <f t="shared" si="161"/>
        <v xml:space="preserve">"Directory" : "Goal 10", </v>
      </c>
      <c r="AT145" s="30" t="str">
        <f t="shared" si="162"/>
        <v xml:space="preserve">"Subdirectory" : "", </v>
      </c>
      <c r="AU145" s="30" t="s">
        <v>1857</v>
      </c>
      <c r="AV145" s="30" t="str">
        <f t="shared" si="163"/>
        <v xml:space="preserve">"Notes" : "" }, </v>
      </c>
    </row>
    <row r="146" spans="1:48" x14ac:dyDescent="0.45">
      <c r="A146" s="27" t="e">
        <f t="shared" si="146"/>
        <v>#N/A</v>
      </c>
      <c r="C146" s="23" t="b">
        <f t="shared" si="164"/>
        <v>0</v>
      </c>
      <c r="D146" s="31">
        <f>COUNTIF('Log table'!C:C,'for JSON'!F146)</f>
        <v>3</v>
      </c>
      <c r="F146" s="31" t="s">
        <v>65</v>
      </c>
      <c r="G146" s="31" t="str">
        <f>IF(VLOOKUP($F146, 'Indicator table'!$C:$H, 'for JSON'!G$1, FALSE)=0, "", VLOOKUP($F146, 'Indicator table'!$C:$H, 'for JSON'!G$1, FALSE))</f>
        <v>Goal 11</v>
      </c>
      <c r="H146" s="31" t="str">
        <f>IF(VLOOKUP($F146, 'Indicator table'!$C:$H, 'for JSON'!H$1, FALSE)=0, "", VLOOKUP($F146, 'Indicator table'!$C:$H, 'for JSON'!H$1, FALSE))</f>
        <v>Tier I</v>
      </c>
      <c r="I146" s="31" t="str">
        <f>IF(VLOOKUP($F146, 'Indicator table'!$C:$H, 'for JSON'!I$1, FALSE)=0, "", VLOOKUP($F146, 'Indicator table'!$C:$H, 'for JSON'!I$1, FALSE))</f>
        <v xml:space="preserve">UN-Habitat
</v>
      </c>
      <c r="J146" s="31" t="str">
        <f>IF(VLOOKUP($F146, 'Indicator table'!$C:$H, 'for JSON'!J$1, FALSE)=0, "", VLOOKUP($F146, 'Indicator table'!$C:$H, 'for JSON'!J$1, FALSE))</f>
        <v xml:space="preserve">UNEP
</v>
      </c>
      <c r="K146" s="31" t="str">
        <f t="shared" si="165"/>
        <v>11.1.1_UN-Habitat</v>
      </c>
      <c r="L146" s="31" t="str">
        <f t="shared" si="143"/>
        <v/>
      </c>
      <c r="M146" s="31" t="str">
        <f t="shared" si="143"/>
        <v>robert.ndugwa@un.org</v>
      </c>
      <c r="N146" s="31" t="str">
        <f t="shared" si="166"/>
        <v/>
      </c>
      <c r="O146" s="31" t="e">
        <f t="shared" si="143"/>
        <v>#N/A</v>
      </c>
      <c r="P146" s="31" t="e">
        <f t="shared" si="168"/>
        <v>#N/A</v>
      </c>
      <c r="Q146" s="31" t="e">
        <f t="shared" si="169"/>
        <v>#N/A</v>
      </c>
      <c r="R146" s="31" t="str">
        <f t="shared" si="167"/>
        <v/>
      </c>
      <c r="S146" s="31" t="str">
        <f t="shared" si="144"/>
        <v/>
      </c>
      <c r="T146" s="31" t="str">
        <f t="shared" si="144"/>
        <v>2021-03-16</v>
      </c>
      <c r="U146" s="31" t="str">
        <f t="shared" si="144"/>
        <v>2021-03-16</v>
      </c>
      <c r="V146" s="31" t="str">
        <f t="shared" si="144"/>
        <v/>
      </c>
      <c r="W146" s="31">
        <f t="shared" si="145"/>
        <v>0</v>
      </c>
      <c r="X146" s="31">
        <f t="shared" si="145"/>
        <v>0</v>
      </c>
      <c r="Y146" s="31">
        <f t="shared" si="145"/>
        <v>0</v>
      </c>
      <c r="Z146" s="31" t="str">
        <f t="shared" si="145"/>
        <v/>
      </c>
      <c r="AD146" s="23"/>
      <c r="AE146" s="30" t="str">
        <f t="shared" si="147"/>
        <v xml:space="preserve">{ "IndicatorID" : "11.1.1", </v>
      </c>
      <c r="AF146" s="30" t="str">
        <f t="shared" si="148"/>
        <v xml:space="preserve">"Change" : "", </v>
      </c>
      <c r="AG146" s="30" t="str">
        <f t="shared" si="149"/>
        <v xml:space="preserve">"Tier" : "Tier I", </v>
      </c>
      <c r="AH146" s="30" t="str">
        <f t="shared" si="150"/>
        <v xml:space="preserve">"Custodian" : "UN-Habitat
", </v>
      </c>
      <c r="AI146" s="30" t="str">
        <f t="shared" si="151"/>
        <v xml:space="preserve">"Partners" : "UNEP
", </v>
      </c>
      <c r="AJ146" s="30" t="str">
        <f t="shared" si="152"/>
        <v xml:space="preserve">"SenderName" : "", </v>
      </c>
      <c r="AK146" s="30" t="e">
        <f t="shared" si="153"/>
        <v>#N/A</v>
      </c>
      <c r="AL146" s="30" t="str">
        <f t="shared" si="154"/>
        <v xml:space="preserve">"StorylineDate" : "2021-03-16", </v>
      </c>
      <c r="AM146" s="30" t="str">
        <f t="shared" si="155"/>
        <v xml:space="preserve">"ChartDate" : "", </v>
      </c>
      <c r="AN146" s="30" t="str">
        <f t="shared" si="156"/>
        <v xml:space="preserve">"DataDate" : "", </v>
      </c>
      <c r="AO146" s="30" t="str">
        <f t="shared" si="157"/>
        <v xml:space="preserve">"MetadataDate" : "", </v>
      </c>
      <c r="AP146" s="30" t="str">
        <f t="shared" si="158"/>
        <v xml:space="preserve">"StorylineFile" : "0", </v>
      </c>
      <c r="AQ146" s="30" t="str">
        <f t="shared" si="159"/>
        <v xml:space="preserve">"ChartFile" : "", </v>
      </c>
      <c r="AR146" s="30" t="str">
        <f t="shared" si="160"/>
        <v xml:space="preserve">"DataFile" : "0", </v>
      </c>
      <c r="AS146" s="30" t="str">
        <f t="shared" si="161"/>
        <v xml:space="preserve">"Directory" : "Goal 11", </v>
      </c>
      <c r="AT146" s="30" t="str">
        <f t="shared" si="162"/>
        <v xml:space="preserve">"Subdirectory" : "11.1.1_UN-Habitat", </v>
      </c>
      <c r="AU146" s="30" t="s">
        <v>1857</v>
      </c>
      <c r="AV146" s="30" t="str">
        <f t="shared" si="163"/>
        <v xml:space="preserve">"Notes" : "" }, </v>
      </c>
    </row>
    <row r="147" spans="1:48" x14ac:dyDescent="0.45">
      <c r="A147" s="27" t="e">
        <f t="shared" si="146"/>
        <v>#N/A</v>
      </c>
      <c r="C147" s="23" t="b">
        <f t="shared" si="164"/>
        <v>0</v>
      </c>
      <c r="D147" s="31">
        <f>COUNTIF('Log table'!C:C,'for JSON'!F147)</f>
        <v>3</v>
      </c>
      <c r="F147" s="31" t="s">
        <v>167</v>
      </c>
      <c r="G147" s="31" t="str">
        <f>IF(VLOOKUP($F147, 'Indicator table'!$C:$H, 'for JSON'!G$1, FALSE)=0, "", VLOOKUP($F147, 'Indicator table'!$C:$H, 'for JSON'!G$1, FALSE))</f>
        <v>Goal 11</v>
      </c>
      <c r="H147" s="31" t="str">
        <f>IF(VLOOKUP($F147, 'Indicator table'!$C:$H, 'for JSON'!H$1, FALSE)=0, "", VLOOKUP($F147, 'Indicator table'!$C:$H, 'for JSON'!H$1, FALSE))</f>
        <v>Tier II</v>
      </c>
      <c r="I147" s="31" t="str">
        <f>IF(VLOOKUP($F147, 'Indicator table'!$C:$H, 'for JSON'!I$1, FALSE)=0, "", VLOOKUP($F147, 'Indicator table'!$C:$H, 'for JSON'!I$1, FALSE))</f>
        <v xml:space="preserve">UN-Habitat
</v>
      </c>
      <c r="J147" s="31" t="str">
        <f>IF(VLOOKUP($F147, 'Indicator table'!$C:$H, 'for JSON'!J$1, FALSE)=0, "", VLOOKUP($F147, 'Indicator table'!$C:$H, 'for JSON'!J$1, FALSE))</f>
        <v xml:space="preserve">UNEP,
UNECE
</v>
      </c>
      <c r="K147" s="31" t="str">
        <f t="shared" si="165"/>
        <v/>
      </c>
      <c r="L147" s="31" t="str">
        <f t="shared" si="143"/>
        <v/>
      </c>
      <c r="M147" s="31" t="str">
        <f t="shared" si="143"/>
        <v>robert.ndugwa@un.org</v>
      </c>
      <c r="N147" s="31" t="str">
        <f t="shared" si="166"/>
        <v/>
      </c>
      <c r="O147" s="31" t="e">
        <f t="shared" si="143"/>
        <v>#N/A</v>
      </c>
      <c r="P147" s="31" t="e">
        <f t="shared" si="168"/>
        <v>#N/A</v>
      </c>
      <c r="Q147" s="31" t="e">
        <f t="shared" si="169"/>
        <v>#N/A</v>
      </c>
      <c r="R147" s="31" t="str">
        <f t="shared" si="167"/>
        <v/>
      </c>
      <c r="S147" s="31" t="str">
        <f t="shared" si="144"/>
        <v/>
      </c>
      <c r="T147" s="31" t="str">
        <f t="shared" si="144"/>
        <v>2021-03-16</v>
      </c>
      <c r="U147" s="31" t="str">
        <f t="shared" si="144"/>
        <v>2021-03-16</v>
      </c>
      <c r="V147" s="31" t="str">
        <f t="shared" si="144"/>
        <v/>
      </c>
      <c r="W147" s="31">
        <f t="shared" si="145"/>
        <v>0</v>
      </c>
      <c r="X147" s="31">
        <f t="shared" si="145"/>
        <v>0</v>
      </c>
      <c r="Y147" s="31">
        <f t="shared" si="145"/>
        <v>0</v>
      </c>
      <c r="Z147" s="31" t="str">
        <f t="shared" si="145"/>
        <v/>
      </c>
      <c r="AD147" s="23"/>
      <c r="AE147" s="30" t="str">
        <f t="shared" si="147"/>
        <v xml:space="preserve">{ "IndicatorID" : "11.2.1", </v>
      </c>
      <c r="AF147" s="30" t="str">
        <f t="shared" si="148"/>
        <v xml:space="preserve">"Change" : "", </v>
      </c>
      <c r="AG147" s="30" t="str">
        <f t="shared" si="149"/>
        <v xml:space="preserve">"Tier" : "Tier II", </v>
      </c>
      <c r="AH147" s="30" t="str">
        <f t="shared" si="150"/>
        <v xml:space="preserve">"Custodian" : "UN-Habitat
", </v>
      </c>
      <c r="AI147" s="30" t="str">
        <f t="shared" si="151"/>
        <v xml:space="preserve">"Partners" : "UNEP,
UNECE
", </v>
      </c>
      <c r="AJ147" s="30" t="str">
        <f t="shared" si="152"/>
        <v xml:space="preserve">"SenderName" : "", </v>
      </c>
      <c r="AK147" s="30" t="e">
        <f t="shared" si="153"/>
        <v>#N/A</v>
      </c>
      <c r="AL147" s="30" t="str">
        <f t="shared" si="154"/>
        <v xml:space="preserve">"StorylineDate" : "2021-03-16", </v>
      </c>
      <c r="AM147" s="30" t="str">
        <f t="shared" si="155"/>
        <v xml:space="preserve">"ChartDate" : "", </v>
      </c>
      <c r="AN147" s="30" t="str">
        <f t="shared" si="156"/>
        <v xml:space="preserve">"DataDate" : "", </v>
      </c>
      <c r="AO147" s="30" t="str">
        <f t="shared" si="157"/>
        <v xml:space="preserve">"MetadataDate" : "", </v>
      </c>
      <c r="AP147" s="30" t="str">
        <f t="shared" si="158"/>
        <v xml:space="preserve">"StorylineFile" : "0", </v>
      </c>
      <c r="AQ147" s="30" t="str">
        <f t="shared" si="159"/>
        <v xml:space="preserve">"ChartFile" : "", </v>
      </c>
      <c r="AR147" s="30" t="str">
        <f t="shared" si="160"/>
        <v xml:space="preserve">"DataFile" : "0", </v>
      </c>
      <c r="AS147" s="30" t="str">
        <f t="shared" si="161"/>
        <v xml:space="preserve">"Directory" : "Goal 11", </v>
      </c>
      <c r="AT147" s="30" t="str">
        <f t="shared" si="162"/>
        <v xml:space="preserve">"Subdirectory" : "", </v>
      </c>
      <c r="AU147" s="30" t="s">
        <v>1857</v>
      </c>
      <c r="AV147" s="30" t="str">
        <f t="shared" si="163"/>
        <v xml:space="preserve">"Notes" : "" }, </v>
      </c>
    </row>
    <row r="148" spans="1:48" x14ac:dyDescent="0.45">
      <c r="A148" s="27" t="e">
        <f t="shared" si="146"/>
        <v>#N/A</v>
      </c>
      <c r="C148" s="23" t="b">
        <f t="shared" si="164"/>
        <v>0</v>
      </c>
      <c r="D148" s="31">
        <f>COUNTIF('Log table'!C:C,'for JSON'!F148)</f>
        <v>3</v>
      </c>
      <c r="F148" s="31" t="s">
        <v>175</v>
      </c>
      <c r="G148" s="31" t="str">
        <f>IF(VLOOKUP($F148, 'Indicator table'!$C:$H, 'for JSON'!G$1, FALSE)=0, "", VLOOKUP($F148, 'Indicator table'!$C:$H, 'for JSON'!G$1, FALSE))</f>
        <v>Goal 11</v>
      </c>
      <c r="H148" s="31" t="str">
        <f>IF(VLOOKUP($F148, 'Indicator table'!$C:$H, 'for JSON'!H$1, FALSE)=0, "", VLOOKUP($F148, 'Indicator table'!$C:$H, 'for JSON'!H$1, FALSE))</f>
        <v>Tier II</v>
      </c>
      <c r="I148" s="31" t="str">
        <f>IF(VLOOKUP($F148, 'Indicator table'!$C:$H, 'for JSON'!I$1, FALSE)=0, "", VLOOKUP($F148, 'Indicator table'!$C:$H, 'for JSON'!I$1, FALSE))</f>
        <v xml:space="preserve">UN-Habitat
</v>
      </c>
      <c r="J148" s="31" t="str">
        <f>IF(VLOOKUP($F148, 'Indicator table'!$C:$H, 'for JSON'!J$1, FALSE)=0, "", VLOOKUP($F148, 'Indicator table'!$C:$H, 'for JSON'!J$1, FALSE))</f>
        <v xml:space="preserve">UNEP
</v>
      </c>
      <c r="K148" s="31" t="str">
        <f t="shared" si="165"/>
        <v/>
      </c>
      <c r="L148" s="31" t="str">
        <f t="shared" si="143"/>
        <v/>
      </c>
      <c r="M148" s="31" t="str">
        <f t="shared" si="143"/>
        <v/>
      </c>
      <c r="N148" s="31" t="str">
        <f t="shared" si="166"/>
        <v/>
      </c>
      <c r="O148" s="31" t="e">
        <f t="shared" si="143"/>
        <v>#N/A</v>
      </c>
      <c r="P148" s="31" t="e">
        <f t="shared" si="168"/>
        <v>#N/A</v>
      </c>
      <c r="Q148" s="31" t="e">
        <f t="shared" si="169"/>
        <v>#N/A</v>
      </c>
      <c r="R148" s="31" t="str">
        <f t="shared" si="167"/>
        <v/>
      </c>
      <c r="S148" s="31" t="str">
        <f t="shared" si="144"/>
        <v/>
      </c>
      <c r="T148" s="31" t="str">
        <f t="shared" si="144"/>
        <v/>
      </c>
      <c r="U148" s="31" t="str">
        <f t="shared" si="144"/>
        <v/>
      </c>
      <c r="V148" s="31" t="str">
        <f t="shared" si="144"/>
        <v/>
      </c>
      <c r="W148" s="31">
        <f t="shared" si="145"/>
        <v>0</v>
      </c>
      <c r="X148" s="31">
        <f t="shared" si="145"/>
        <v>0</v>
      </c>
      <c r="Y148" s="31">
        <f t="shared" si="145"/>
        <v>0</v>
      </c>
      <c r="Z148" s="31" t="str">
        <f t="shared" si="145"/>
        <v/>
      </c>
      <c r="AD148" s="23"/>
      <c r="AE148" s="30" t="str">
        <f t="shared" si="147"/>
        <v xml:space="preserve">{ "IndicatorID" : "11.3.1", </v>
      </c>
      <c r="AF148" s="30" t="str">
        <f t="shared" si="148"/>
        <v xml:space="preserve">"Change" : "", </v>
      </c>
      <c r="AG148" s="30" t="str">
        <f t="shared" si="149"/>
        <v xml:space="preserve">"Tier" : "Tier II", </v>
      </c>
      <c r="AH148" s="30" t="str">
        <f t="shared" si="150"/>
        <v xml:space="preserve">"Custodian" : "UN-Habitat
", </v>
      </c>
      <c r="AI148" s="30" t="str">
        <f t="shared" si="151"/>
        <v xml:space="preserve">"Partners" : "UNEP
", </v>
      </c>
      <c r="AJ148" s="30" t="str">
        <f t="shared" si="152"/>
        <v xml:space="preserve">"SenderName" : "", </v>
      </c>
      <c r="AK148" s="30" t="e">
        <f t="shared" si="153"/>
        <v>#N/A</v>
      </c>
      <c r="AL148" s="30" t="str">
        <f t="shared" si="154"/>
        <v xml:space="preserve">"StorylineDate" : "", </v>
      </c>
      <c r="AM148" s="30" t="str">
        <f t="shared" si="155"/>
        <v xml:space="preserve">"ChartDate" : "", </v>
      </c>
      <c r="AN148" s="30" t="str">
        <f t="shared" si="156"/>
        <v xml:space="preserve">"DataDate" : "", </v>
      </c>
      <c r="AO148" s="30" t="str">
        <f t="shared" si="157"/>
        <v xml:space="preserve">"MetadataDate" : "", </v>
      </c>
      <c r="AP148" s="30" t="str">
        <f t="shared" si="158"/>
        <v xml:space="preserve">"StorylineFile" : "0", </v>
      </c>
      <c r="AQ148" s="30" t="str">
        <f t="shared" si="159"/>
        <v xml:space="preserve">"ChartFile" : "", </v>
      </c>
      <c r="AR148" s="30" t="str">
        <f t="shared" si="160"/>
        <v xml:space="preserve">"DataFile" : "0", </v>
      </c>
      <c r="AS148" s="30" t="str">
        <f t="shared" si="161"/>
        <v xml:space="preserve">"Directory" : "Goal 11", </v>
      </c>
      <c r="AT148" s="30" t="str">
        <f t="shared" si="162"/>
        <v xml:space="preserve">"Subdirectory" : "", </v>
      </c>
      <c r="AU148" s="30" t="s">
        <v>1857</v>
      </c>
      <c r="AV148" s="30" t="str">
        <f t="shared" si="163"/>
        <v xml:space="preserve">"Notes" : "" }, </v>
      </c>
    </row>
    <row r="149" spans="1:48" x14ac:dyDescent="0.45">
      <c r="A149" s="27" t="e">
        <f t="shared" si="146"/>
        <v>#N/A</v>
      </c>
      <c r="C149" s="23" t="b">
        <f t="shared" si="164"/>
        <v>0</v>
      </c>
      <c r="D149" s="31">
        <f>COUNTIF('Log table'!C:C,'for JSON'!F149)</f>
        <v>3</v>
      </c>
      <c r="F149" s="31" t="s">
        <v>183</v>
      </c>
      <c r="G149" s="31" t="str">
        <f>IF(VLOOKUP($F149, 'Indicator table'!$C:$H, 'for JSON'!G$1, FALSE)=0, "", VLOOKUP($F149, 'Indicator table'!$C:$H, 'for JSON'!G$1, FALSE))</f>
        <v>Goal 11</v>
      </c>
      <c r="H149" s="31" t="str">
        <f>IF(VLOOKUP($F149, 'Indicator table'!$C:$H, 'for JSON'!H$1, FALSE)=0, "", VLOOKUP($F149, 'Indicator table'!$C:$H, 'for JSON'!H$1, FALSE))</f>
        <v>Tier II</v>
      </c>
      <c r="I149" s="31" t="str">
        <f>IF(VLOOKUP($F149, 'Indicator table'!$C:$H, 'for JSON'!I$1, FALSE)=0, "", VLOOKUP($F149, 'Indicator table'!$C:$H, 'for JSON'!I$1, FALSE))</f>
        <v xml:space="preserve">UN-Habitat
</v>
      </c>
      <c r="J149" s="31" t="str">
        <f>IF(VLOOKUP($F149, 'Indicator table'!$C:$H, 'for JSON'!J$1, FALSE)=0, "", VLOOKUP($F149, 'Indicator table'!$C:$H, 'for JSON'!J$1, FALSE))</f>
        <v/>
      </c>
      <c r="K149" s="31" t="str">
        <f t="shared" si="165"/>
        <v/>
      </c>
      <c r="L149" s="31" t="str">
        <f t="shared" si="143"/>
        <v/>
      </c>
      <c r="M149" s="31" t="str">
        <f t="shared" si="143"/>
        <v/>
      </c>
      <c r="N149" s="31" t="str">
        <f t="shared" si="166"/>
        <v/>
      </c>
      <c r="O149" s="31" t="e">
        <f t="shared" si="143"/>
        <v>#N/A</v>
      </c>
      <c r="P149" s="31" t="e">
        <f t="shared" si="168"/>
        <v>#N/A</v>
      </c>
      <c r="Q149" s="31" t="e">
        <f t="shared" si="169"/>
        <v>#N/A</v>
      </c>
      <c r="R149" s="31" t="str">
        <f t="shared" si="167"/>
        <v/>
      </c>
      <c r="S149" s="31" t="str">
        <f t="shared" si="144"/>
        <v/>
      </c>
      <c r="T149" s="31" t="str">
        <f t="shared" si="144"/>
        <v/>
      </c>
      <c r="U149" s="31" t="str">
        <f t="shared" si="144"/>
        <v/>
      </c>
      <c r="V149" s="31" t="str">
        <f t="shared" si="144"/>
        <v/>
      </c>
      <c r="W149" s="31">
        <f t="shared" si="145"/>
        <v>0</v>
      </c>
      <c r="X149" s="31">
        <f t="shared" si="145"/>
        <v>0</v>
      </c>
      <c r="Y149" s="31">
        <f t="shared" si="145"/>
        <v>0</v>
      </c>
      <c r="Z149" s="31" t="str">
        <f t="shared" si="145"/>
        <v/>
      </c>
      <c r="AD149" s="23"/>
      <c r="AE149" s="30" t="str">
        <f t="shared" si="147"/>
        <v xml:space="preserve">{ "IndicatorID" : "11.3.2", </v>
      </c>
      <c r="AF149" s="30" t="str">
        <f t="shared" si="148"/>
        <v xml:space="preserve">"Change" : "", </v>
      </c>
      <c r="AG149" s="30" t="str">
        <f t="shared" si="149"/>
        <v xml:space="preserve">"Tier" : "Tier II", </v>
      </c>
      <c r="AH149" s="30" t="str">
        <f t="shared" si="150"/>
        <v xml:space="preserve">"Custodian" : "UN-Habitat
", </v>
      </c>
      <c r="AI149" s="30" t="str">
        <f t="shared" si="151"/>
        <v xml:space="preserve">"Partners" : "", </v>
      </c>
      <c r="AJ149" s="30" t="str">
        <f t="shared" si="152"/>
        <v xml:space="preserve">"SenderName" : "", </v>
      </c>
      <c r="AK149" s="30" t="e">
        <f t="shared" si="153"/>
        <v>#N/A</v>
      </c>
      <c r="AL149" s="30" t="str">
        <f t="shared" si="154"/>
        <v xml:space="preserve">"StorylineDate" : "", </v>
      </c>
      <c r="AM149" s="30" t="str">
        <f t="shared" si="155"/>
        <v xml:space="preserve">"ChartDate" : "", </v>
      </c>
      <c r="AN149" s="30" t="str">
        <f t="shared" si="156"/>
        <v xml:space="preserve">"DataDate" : "", </v>
      </c>
      <c r="AO149" s="30" t="str">
        <f t="shared" si="157"/>
        <v xml:space="preserve">"MetadataDate" : "", </v>
      </c>
      <c r="AP149" s="30" t="str">
        <f t="shared" si="158"/>
        <v xml:space="preserve">"StorylineFile" : "0", </v>
      </c>
      <c r="AQ149" s="30" t="str">
        <f t="shared" si="159"/>
        <v xml:space="preserve">"ChartFile" : "", </v>
      </c>
      <c r="AR149" s="30" t="str">
        <f t="shared" si="160"/>
        <v xml:space="preserve">"DataFile" : "0", </v>
      </c>
      <c r="AS149" s="30" t="str">
        <f t="shared" si="161"/>
        <v xml:space="preserve">"Directory" : "Goal 11", </v>
      </c>
      <c r="AT149" s="30" t="str">
        <f t="shared" si="162"/>
        <v xml:space="preserve">"Subdirectory" : "", </v>
      </c>
      <c r="AU149" s="30" t="s">
        <v>1857</v>
      </c>
      <c r="AV149" s="30" t="str">
        <f t="shared" si="163"/>
        <v xml:space="preserve">"Notes" : "" }, </v>
      </c>
    </row>
    <row r="150" spans="1:48" x14ac:dyDescent="0.45">
      <c r="A150" s="27" t="e">
        <f t="shared" si="146"/>
        <v>#N/A</v>
      </c>
      <c r="C150" s="23" t="b">
        <f t="shared" si="164"/>
        <v>0</v>
      </c>
      <c r="D150" s="31">
        <f>COUNTIF('Log table'!C:C,'for JSON'!F150)</f>
        <v>3</v>
      </c>
      <c r="F150" s="31" t="s">
        <v>191</v>
      </c>
      <c r="G150" s="31" t="str">
        <f>IF(VLOOKUP($F150, 'Indicator table'!$C:$H, 'for JSON'!G$1, FALSE)=0, "", VLOOKUP($F150, 'Indicator table'!$C:$H, 'for JSON'!G$1, FALSE))</f>
        <v>Goal 11</v>
      </c>
      <c r="H150" s="31" t="str">
        <f>IF(VLOOKUP($F150, 'Indicator table'!$C:$H, 'for JSON'!H$1, FALSE)=0, "", VLOOKUP($F150, 'Indicator table'!$C:$H, 'for JSON'!H$1, FALSE))</f>
        <v>Tier II</v>
      </c>
      <c r="I150" s="31" t="str">
        <f>IF(VLOOKUP($F150, 'Indicator table'!$C:$H, 'for JSON'!I$1, FALSE)=0, "", VLOOKUP($F150, 'Indicator table'!$C:$H, 'for JSON'!I$1, FALSE))</f>
        <v xml:space="preserve">UNESCO-UIS
</v>
      </c>
      <c r="J150" s="31" t="str">
        <f>IF(VLOOKUP($F150, 'Indicator table'!$C:$H, 'for JSON'!J$1, FALSE)=0, "", VLOOKUP($F150, 'Indicator table'!$C:$H, 'for JSON'!J$1, FALSE))</f>
        <v xml:space="preserve">IUCN
</v>
      </c>
      <c r="K150" s="31" t="str">
        <f t="shared" si="165"/>
        <v/>
      </c>
      <c r="L150" s="31" t="str">
        <f t="shared" si="143"/>
        <v/>
      </c>
      <c r="M150" s="31" t="str">
        <f t="shared" si="143"/>
        <v>s.montoya@unesco.org</v>
      </c>
      <c r="N150" s="31" t="str">
        <f t="shared" si="166"/>
        <v/>
      </c>
      <c r="O150" s="31" t="e">
        <f t="shared" si="143"/>
        <v>#N/A</v>
      </c>
      <c r="P150" s="31" t="e">
        <f t="shared" si="168"/>
        <v>#N/A</v>
      </c>
      <c r="Q150" s="31" t="e">
        <f t="shared" si="169"/>
        <v>#N/A</v>
      </c>
      <c r="R150" s="31" t="str">
        <f t="shared" si="167"/>
        <v/>
      </c>
      <c r="S150" s="31" t="str">
        <f t="shared" ref="S150:V168" si="170">IFERROR(IF(ISBLANK(VLOOKUP(CONCATENATE($F150,S$2), log_table, 10, FALSE)),"", TEXT(VLOOKUP(CONCATENATE($F150,S$2), log_table, 10, FALSE), "yyyy-mm-dd")),"")</f>
        <v/>
      </c>
      <c r="T150" s="31" t="str">
        <f t="shared" si="170"/>
        <v>2021-03-21</v>
      </c>
      <c r="U150" s="31" t="str">
        <f t="shared" si="170"/>
        <v/>
      </c>
      <c r="V150" s="31" t="str">
        <f t="shared" si="170"/>
        <v/>
      </c>
      <c r="W150" s="31">
        <f t="shared" ref="W150:Z168" si="171">IFERROR(VLOOKUP(CONCATENATE($F150,W$2), log_table, 13, FALSE),"")</f>
        <v>0</v>
      </c>
      <c r="X150" s="31">
        <f t="shared" si="171"/>
        <v>0</v>
      </c>
      <c r="Y150" s="31">
        <f t="shared" si="171"/>
        <v>0</v>
      </c>
      <c r="Z150" s="31" t="str">
        <f t="shared" si="171"/>
        <v/>
      </c>
      <c r="AD150" s="23"/>
      <c r="AE150" s="30" t="str">
        <f t="shared" si="147"/>
        <v xml:space="preserve">{ "IndicatorID" : "11.4.1", </v>
      </c>
      <c r="AF150" s="30" t="str">
        <f t="shared" si="148"/>
        <v xml:space="preserve">"Change" : "", </v>
      </c>
      <c r="AG150" s="30" t="str">
        <f t="shared" si="149"/>
        <v xml:space="preserve">"Tier" : "Tier II", </v>
      </c>
      <c r="AH150" s="30" t="str">
        <f t="shared" si="150"/>
        <v xml:space="preserve">"Custodian" : "UNESCO-UIS
", </v>
      </c>
      <c r="AI150" s="30" t="str">
        <f t="shared" si="151"/>
        <v xml:space="preserve">"Partners" : "IUCN
", </v>
      </c>
      <c r="AJ150" s="30" t="str">
        <f t="shared" si="152"/>
        <v xml:space="preserve">"SenderName" : "", </v>
      </c>
      <c r="AK150" s="30" t="e">
        <f t="shared" si="153"/>
        <v>#N/A</v>
      </c>
      <c r="AL150" s="30" t="str">
        <f t="shared" si="154"/>
        <v xml:space="preserve">"StorylineDate" : "2021-03-21", </v>
      </c>
      <c r="AM150" s="30" t="str">
        <f t="shared" si="155"/>
        <v xml:space="preserve">"ChartDate" : "", </v>
      </c>
      <c r="AN150" s="30" t="str">
        <f t="shared" si="156"/>
        <v xml:space="preserve">"DataDate" : "", </v>
      </c>
      <c r="AO150" s="30" t="str">
        <f t="shared" si="157"/>
        <v xml:space="preserve">"MetadataDate" : "", </v>
      </c>
      <c r="AP150" s="30" t="str">
        <f t="shared" si="158"/>
        <v xml:space="preserve">"StorylineFile" : "0", </v>
      </c>
      <c r="AQ150" s="30" t="str">
        <f t="shared" si="159"/>
        <v xml:space="preserve">"ChartFile" : "", </v>
      </c>
      <c r="AR150" s="30" t="str">
        <f t="shared" si="160"/>
        <v xml:space="preserve">"DataFile" : "0", </v>
      </c>
      <c r="AS150" s="30" t="str">
        <f t="shared" si="161"/>
        <v xml:space="preserve">"Directory" : "Goal 11", </v>
      </c>
      <c r="AT150" s="30" t="str">
        <f t="shared" si="162"/>
        <v xml:space="preserve">"Subdirectory" : "", </v>
      </c>
      <c r="AU150" s="30" t="s">
        <v>1857</v>
      </c>
      <c r="AV150" s="30" t="str">
        <f t="shared" si="163"/>
        <v xml:space="preserve">"Notes" : "" }, </v>
      </c>
    </row>
    <row r="151" spans="1:48" x14ac:dyDescent="0.45">
      <c r="A151" s="27" t="e">
        <f t="shared" si="146"/>
        <v>#N/A</v>
      </c>
      <c r="C151" s="23" t="b">
        <f t="shared" si="164"/>
        <v>0</v>
      </c>
      <c r="D151" s="31">
        <f>COUNTIF('Log table'!C:C,'for JSON'!F151)</f>
        <v>3</v>
      </c>
      <c r="F151" s="31" t="s">
        <v>70</v>
      </c>
      <c r="G151" s="31" t="str">
        <f>IF(VLOOKUP($F151, 'Indicator table'!$C:$H, 'for JSON'!G$1, FALSE)=0, "", VLOOKUP($F151, 'Indicator table'!$C:$H, 'for JSON'!G$1, FALSE))</f>
        <v>Goal 11</v>
      </c>
      <c r="H151" s="31" t="str">
        <f>IF(VLOOKUP($F151, 'Indicator table'!$C:$H, 'for JSON'!H$1, FALSE)=0, "", VLOOKUP($F151, 'Indicator table'!$C:$H, 'for JSON'!H$1, FALSE))</f>
        <v>Tier II</v>
      </c>
      <c r="I151" s="31" t="str">
        <f>IF(VLOOKUP($F151, 'Indicator table'!$C:$H, 'for JSON'!I$1, FALSE)=0, "", VLOOKUP($F151, 'Indicator table'!$C:$H, 'for JSON'!I$1, FALSE))</f>
        <v xml:space="preserve">UNDRR
</v>
      </c>
      <c r="J151" s="31" t="str">
        <f>IF(VLOOKUP($F151, 'Indicator table'!$C:$H, 'for JSON'!J$1, FALSE)=0, "", VLOOKUP($F151, 'Indicator table'!$C:$H, 'for JSON'!J$1, FALSE))</f>
        <v xml:space="preserve">UN-Habitat, 
UNEP
</v>
      </c>
      <c r="K151" s="31" t="str">
        <f t="shared" si="165"/>
        <v>11.5.1_UNISDR</v>
      </c>
      <c r="L151" s="31" t="str">
        <f t="shared" si="143"/>
        <v/>
      </c>
      <c r="M151" s="31" t="str">
        <f t="shared" si="143"/>
        <v>galimira.markova@un.org</v>
      </c>
      <c r="N151" s="31" t="str">
        <f t="shared" si="166"/>
        <v/>
      </c>
      <c r="O151" s="31" t="e">
        <f t="shared" si="143"/>
        <v>#N/A</v>
      </c>
      <c r="P151" s="31" t="e">
        <f t="shared" si="168"/>
        <v>#N/A</v>
      </c>
      <c r="Q151" s="31" t="e">
        <f t="shared" si="169"/>
        <v>#N/A</v>
      </c>
      <c r="R151" s="31" t="str">
        <f t="shared" si="167"/>
        <v/>
      </c>
      <c r="S151" s="31" t="str">
        <f t="shared" si="170"/>
        <v/>
      </c>
      <c r="T151" s="31" t="str">
        <f t="shared" si="170"/>
        <v>2021-03-12</v>
      </c>
      <c r="U151" s="31" t="str">
        <f t="shared" si="170"/>
        <v/>
      </c>
      <c r="V151" s="31" t="str">
        <f t="shared" si="170"/>
        <v/>
      </c>
      <c r="W151" s="31">
        <f t="shared" si="171"/>
        <v>0</v>
      </c>
      <c r="X151" s="31">
        <f t="shared" si="171"/>
        <v>44302</v>
      </c>
      <c r="Y151" s="31">
        <f t="shared" si="171"/>
        <v>0</v>
      </c>
      <c r="Z151" s="31" t="str">
        <f t="shared" si="171"/>
        <v/>
      </c>
      <c r="AD151" s="23"/>
      <c r="AE151" s="30" t="str">
        <f t="shared" si="147"/>
        <v xml:space="preserve">{ "IndicatorID" : "11.5.1", </v>
      </c>
      <c r="AF151" s="30" t="str">
        <f t="shared" si="148"/>
        <v xml:space="preserve">"Change" : "", </v>
      </c>
      <c r="AG151" s="30" t="str">
        <f t="shared" si="149"/>
        <v xml:space="preserve">"Tier" : "Tier II", </v>
      </c>
      <c r="AH151" s="30" t="str">
        <f t="shared" si="150"/>
        <v xml:space="preserve">"Custodian" : "UNDRR
", </v>
      </c>
      <c r="AI151" s="30" t="str">
        <f t="shared" si="151"/>
        <v xml:space="preserve">"Partners" : "UN-Habitat, 
UNEP
", </v>
      </c>
      <c r="AJ151" s="30" t="str">
        <f t="shared" si="152"/>
        <v xml:space="preserve">"SenderName" : "", </v>
      </c>
      <c r="AK151" s="30" t="e">
        <f t="shared" si="153"/>
        <v>#N/A</v>
      </c>
      <c r="AL151" s="30" t="str">
        <f t="shared" si="154"/>
        <v xml:space="preserve">"StorylineDate" : "2021-03-12", </v>
      </c>
      <c r="AM151" s="30" t="str">
        <f t="shared" si="155"/>
        <v xml:space="preserve">"ChartDate" : "", </v>
      </c>
      <c r="AN151" s="30" t="str">
        <f t="shared" si="156"/>
        <v xml:space="preserve">"DataDate" : "", </v>
      </c>
      <c r="AO151" s="30" t="str">
        <f t="shared" si="157"/>
        <v xml:space="preserve">"MetadataDate" : "", </v>
      </c>
      <c r="AP151" s="30" t="str">
        <f t="shared" si="158"/>
        <v xml:space="preserve">"StorylineFile" : "44302", </v>
      </c>
      <c r="AQ151" s="30" t="str">
        <f t="shared" si="159"/>
        <v xml:space="preserve">"ChartFile" : "", </v>
      </c>
      <c r="AR151" s="30" t="str">
        <f t="shared" si="160"/>
        <v xml:space="preserve">"DataFile" : "0", </v>
      </c>
      <c r="AS151" s="30" t="str">
        <f t="shared" si="161"/>
        <v xml:space="preserve">"Directory" : "Goal 11", </v>
      </c>
      <c r="AT151" s="30" t="str">
        <f t="shared" si="162"/>
        <v xml:space="preserve">"Subdirectory" : "11.5.1_UNISDR", </v>
      </c>
      <c r="AU151" s="30" t="s">
        <v>1857</v>
      </c>
      <c r="AV151" s="30" t="str">
        <f t="shared" si="163"/>
        <v xml:space="preserve">"Notes" : "" }, </v>
      </c>
    </row>
    <row r="152" spans="1:48" x14ac:dyDescent="0.45">
      <c r="A152" s="27" t="e">
        <f t="shared" si="146"/>
        <v>#N/A</v>
      </c>
      <c r="C152" s="23" t="b">
        <f t="shared" si="164"/>
        <v>0</v>
      </c>
      <c r="D152" s="31">
        <f>COUNTIF('Log table'!C:C,'for JSON'!F152)</f>
        <v>3</v>
      </c>
      <c r="F152" s="31" t="s">
        <v>73</v>
      </c>
      <c r="G152" s="31" t="str">
        <f>IF(VLOOKUP($F152, 'Indicator table'!$C:$H, 'for JSON'!G$1, FALSE)=0, "", VLOOKUP($F152, 'Indicator table'!$C:$H, 'for JSON'!G$1, FALSE))</f>
        <v>Goal 11</v>
      </c>
      <c r="H152" s="31" t="str">
        <f>IF(VLOOKUP($F152, 'Indicator table'!$C:$H, 'for JSON'!H$1, FALSE)=0, "", VLOOKUP($F152, 'Indicator table'!$C:$H, 'for JSON'!H$1, FALSE))</f>
        <v>Tier II</v>
      </c>
      <c r="I152" s="31" t="str">
        <f>IF(VLOOKUP($F152, 'Indicator table'!$C:$H, 'for JSON'!I$1, FALSE)=0, "", VLOOKUP($F152, 'Indicator table'!$C:$H, 'for JSON'!I$1, FALSE))</f>
        <v xml:space="preserve">UNDRR
</v>
      </c>
      <c r="J152" s="31" t="str">
        <f>IF(VLOOKUP($F152, 'Indicator table'!$C:$H, 'for JSON'!J$1, FALSE)=0, "", VLOOKUP($F152, 'Indicator table'!$C:$H, 'for JSON'!J$1, FALSE))</f>
        <v xml:space="preserve">UNEP
</v>
      </c>
      <c r="K152" s="31" t="str">
        <f t="shared" si="165"/>
        <v>11.5.2_UNISDR</v>
      </c>
      <c r="L152" s="31" t="str">
        <f t="shared" si="143"/>
        <v/>
      </c>
      <c r="M152" s="31" t="str">
        <f t="shared" si="143"/>
        <v>galimira.markova@un.org</v>
      </c>
      <c r="N152" s="31" t="str">
        <f t="shared" si="166"/>
        <v/>
      </c>
      <c r="O152" s="31" t="e">
        <f t="shared" si="143"/>
        <v>#N/A</v>
      </c>
      <c r="P152" s="31" t="e">
        <f t="shared" si="168"/>
        <v>#N/A</v>
      </c>
      <c r="Q152" s="31" t="e">
        <f t="shared" si="169"/>
        <v>#N/A</v>
      </c>
      <c r="R152" s="31" t="str">
        <f t="shared" si="167"/>
        <v/>
      </c>
      <c r="S152" s="31" t="str">
        <f t="shared" si="170"/>
        <v/>
      </c>
      <c r="T152" s="31" t="str">
        <f t="shared" si="170"/>
        <v>2021-03-12</v>
      </c>
      <c r="U152" s="31" t="str">
        <f t="shared" si="170"/>
        <v/>
      </c>
      <c r="V152" s="31" t="str">
        <f t="shared" si="170"/>
        <v/>
      </c>
      <c r="W152" s="31">
        <f t="shared" si="171"/>
        <v>0</v>
      </c>
      <c r="X152" s="31">
        <f t="shared" si="171"/>
        <v>0</v>
      </c>
      <c r="Y152" s="31">
        <f t="shared" si="171"/>
        <v>0</v>
      </c>
      <c r="Z152" s="31" t="str">
        <f t="shared" si="171"/>
        <v/>
      </c>
      <c r="AD152" s="23"/>
      <c r="AE152" s="30" t="str">
        <f t="shared" si="147"/>
        <v xml:space="preserve">{ "IndicatorID" : "11.5.2", </v>
      </c>
      <c r="AF152" s="30" t="str">
        <f t="shared" si="148"/>
        <v xml:space="preserve">"Change" : "", </v>
      </c>
      <c r="AG152" s="30" t="str">
        <f t="shared" si="149"/>
        <v xml:space="preserve">"Tier" : "Tier II", </v>
      </c>
      <c r="AH152" s="30" t="str">
        <f t="shared" si="150"/>
        <v xml:space="preserve">"Custodian" : "UNDRR
", </v>
      </c>
      <c r="AI152" s="30" t="str">
        <f t="shared" si="151"/>
        <v xml:space="preserve">"Partners" : "UNEP
", </v>
      </c>
      <c r="AJ152" s="30" t="str">
        <f t="shared" si="152"/>
        <v xml:space="preserve">"SenderName" : "", </v>
      </c>
      <c r="AK152" s="30" t="e">
        <f t="shared" si="153"/>
        <v>#N/A</v>
      </c>
      <c r="AL152" s="30" t="str">
        <f t="shared" si="154"/>
        <v xml:space="preserve">"StorylineDate" : "2021-03-12", </v>
      </c>
      <c r="AM152" s="30" t="str">
        <f t="shared" si="155"/>
        <v xml:space="preserve">"ChartDate" : "", </v>
      </c>
      <c r="AN152" s="30" t="str">
        <f t="shared" si="156"/>
        <v xml:space="preserve">"DataDate" : "", </v>
      </c>
      <c r="AO152" s="30" t="str">
        <f t="shared" si="157"/>
        <v xml:space="preserve">"MetadataDate" : "", </v>
      </c>
      <c r="AP152" s="30" t="str">
        <f t="shared" si="158"/>
        <v xml:space="preserve">"StorylineFile" : "0", </v>
      </c>
      <c r="AQ152" s="30" t="str">
        <f t="shared" si="159"/>
        <v xml:space="preserve">"ChartFile" : "", </v>
      </c>
      <c r="AR152" s="30" t="str">
        <f t="shared" si="160"/>
        <v xml:space="preserve">"DataFile" : "0", </v>
      </c>
      <c r="AS152" s="30" t="str">
        <f t="shared" si="161"/>
        <v xml:space="preserve">"Directory" : "Goal 11", </v>
      </c>
      <c r="AT152" s="30" t="str">
        <f t="shared" si="162"/>
        <v xml:space="preserve">"Subdirectory" : "11.5.2_UNISDR", </v>
      </c>
      <c r="AU152" s="30" t="s">
        <v>1857</v>
      </c>
      <c r="AV152" s="30" t="str">
        <f t="shared" si="163"/>
        <v xml:space="preserve">"Notes" : "" }, </v>
      </c>
    </row>
    <row r="153" spans="1:48" x14ac:dyDescent="0.45">
      <c r="A153" s="27" t="e">
        <f t="shared" si="146"/>
        <v>#N/A</v>
      </c>
      <c r="C153" s="23" t="b">
        <f t="shared" si="164"/>
        <v>0</v>
      </c>
      <c r="D153" s="31">
        <f>COUNTIF('Log table'!C:C,'for JSON'!F153)</f>
        <v>3</v>
      </c>
      <c r="F153" s="31" t="s">
        <v>77</v>
      </c>
      <c r="G153" s="31" t="str">
        <f>IF(VLOOKUP($F153, 'Indicator table'!$C:$H, 'for JSON'!G$1, FALSE)=0, "", VLOOKUP($F153, 'Indicator table'!$C:$H, 'for JSON'!G$1, FALSE))</f>
        <v>Goal 11</v>
      </c>
      <c r="H153" s="31" t="str">
        <f>IF(VLOOKUP($F153, 'Indicator table'!$C:$H, 'for JSON'!H$1, FALSE)=0, "", VLOOKUP($F153, 'Indicator table'!$C:$H, 'for JSON'!H$1, FALSE))</f>
        <v>Tier II</v>
      </c>
      <c r="I153" s="31" t="str">
        <f>IF(VLOOKUP($F153, 'Indicator table'!$C:$H, 'for JSON'!I$1, FALSE)=0, "", VLOOKUP($F153, 'Indicator table'!$C:$H, 'for JSON'!I$1, FALSE))</f>
        <v xml:space="preserve">UN-Habitat,
UNSD
</v>
      </c>
      <c r="J153" s="31" t="str">
        <f>IF(VLOOKUP($F153, 'Indicator table'!$C:$H, 'for JSON'!J$1, FALSE)=0, "", VLOOKUP($F153, 'Indicator table'!$C:$H, 'for JSON'!J$1, FALSE))</f>
        <v xml:space="preserve">UNEP
</v>
      </c>
      <c r="K153" s="31" t="str">
        <f t="shared" si="165"/>
        <v>11.6.1_UN-Habitat</v>
      </c>
      <c r="L153" s="31" t="str">
        <f t="shared" si="143"/>
        <v/>
      </c>
      <c r="M153" s="31" t="str">
        <f t="shared" si="143"/>
        <v/>
      </c>
      <c r="N153" s="31" t="str">
        <f t="shared" si="166"/>
        <v/>
      </c>
      <c r="O153" s="31" t="e">
        <f t="shared" si="143"/>
        <v>#N/A</v>
      </c>
      <c r="P153" s="31" t="e">
        <f t="shared" si="168"/>
        <v>#N/A</v>
      </c>
      <c r="Q153" s="31" t="e">
        <f t="shared" si="169"/>
        <v>#N/A</v>
      </c>
      <c r="R153" s="31" t="str">
        <f t="shared" si="167"/>
        <v/>
      </c>
      <c r="S153" s="31" t="str">
        <f t="shared" si="170"/>
        <v/>
      </c>
      <c r="T153" s="31" t="str">
        <f t="shared" si="170"/>
        <v/>
      </c>
      <c r="U153" s="31" t="str">
        <f t="shared" si="170"/>
        <v/>
      </c>
      <c r="V153" s="31" t="str">
        <f t="shared" si="170"/>
        <v/>
      </c>
      <c r="W153" s="31">
        <f t="shared" si="171"/>
        <v>0</v>
      </c>
      <c r="X153" s="31">
        <f t="shared" si="171"/>
        <v>0</v>
      </c>
      <c r="Y153" s="31">
        <f t="shared" si="171"/>
        <v>0</v>
      </c>
      <c r="Z153" s="31" t="str">
        <f t="shared" si="171"/>
        <v/>
      </c>
      <c r="AD153" s="23"/>
      <c r="AE153" s="30" t="str">
        <f t="shared" si="147"/>
        <v xml:space="preserve">{ "IndicatorID" : "11.6.1", </v>
      </c>
      <c r="AF153" s="30" t="str">
        <f t="shared" si="148"/>
        <v xml:space="preserve">"Change" : "", </v>
      </c>
      <c r="AG153" s="30" t="str">
        <f t="shared" si="149"/>
        <v xml:space="preserve">"Tier" : "Tier II", </v>
      </c>
      <c r="AH153" s="30" t="str">
        <f t="shared" si="150"/>
        <v xml:space="preserve">"Custodian" : "UN-Habitat,
UNSD
", </v>
      </c>
      <c r="AI153" s="30" t="str">
        <f t="shared" si="151"/>
        <v xml:space="preserve">"Partners" : "UNEP
", </v>
      </c>
      <c r="AJ153" s="30" t="str">
        <f t="shared" si="152"/>
        <v xml:space="preserve">"SenderName" : "", </v>
      </c>
      <c r="AK153" s="30" t="e">
        <f t="shared" si="153"/>
        <v>#N/A</v>
      </c>
      <c r="AL153" s="30" t="str">
        <f t="shared" si="154"/>
        <v xml:space="preserve">"StorylineDate" : "", </v>
      </c>
      <c r="AM153" s="30" t="str">
        <f t="shared" si="155"/>
        <v xml:space="preserve">"ChartDate" : "", </v>
      </c>
      <c r="AN153" s="30" t="str">
        <f t="shared" si="156"/>
        <v xml:space="preserve">"DataDate" : "", </v>
      </c>
      <c r="AO153" s="30" t="str">
        <f t="shared" si="157"/>
        <v xml:space="preserve">"MetadataDate" : "", </v>
      </c>
      <c r="AP153" s="30" t="str">
        <f t="shared" si="158"/>
        <v xml:space="preserve">"StorylineFile" : "0", </v>
      </c>
      <c r="AQ153" s="30" t="str">
        <f t="shared" si="159"/>
        <v xml:space="preserve">"ChartFile" : "", </v>
      </c>
      <c r="AR153" s="30" t="str">
        <f t="shared" si="160"/>
        <v xml:space="preserve">"DataFile" : "0", </v>
      </c>
      <c r="AS153" s="30" t="str">
        <f t="shared" si="161"/>
        <v xml:space="preserve">"Directory" : "Goal 11", </v>
      </c>
      <c r="AT153" s="30" t="str">
        <f t="shared" si="162"/>
        <v xml:space="preserve">"Subdirectory" : "11.6.1_UN-Habitat", </v>
      </c>
      <c r="AU153" s="30" t="s">
        <v>1857</v>
      </c>
      <c r="AV153" s="30" t="str">
        <f t="shared" si="163"/>
        <v xml:space="preserve">"Notes" : "" }, </v>
      </c>
    </row>
    <row r="154" spans="1:48" x14ac:dyDescent="0.45">
      <c r="A154" s="27" t="e">
        <f t="shared" si="146"/>
        <v>#N/A</v>
      </c>
      <c r="C154" s="23" t="b">
        <f t="shared" si="164"/>
        <v>0</v>
      </c>
      <c r="D154" s="31">
        <f>COUNTIF('Log table'!C:C,'for JSON'!F154)</f>
        <v>3</v>
      </c>
      <c r="F154" s="31" t="s">
        <v>81</v>
      </c>
      <c r="G154" s="31" t="str">
        <f>IF(VLOOKUP($F154, 'Indicator table'!$C:$H, 'for JSON'!G$1, FALSE)=0, "", VLOOKUP($F154, 'Indicator table'!$C:$H, 'for JSON'!G$1, FALSE))</f>
        <v>Goal 11</v>
      </c>
      <c r="H154" s="31" t="str">
        <f>IF(VLOOKUP($F154, 'Indicator table'!$C:$H, 'for JSON'!H$1, FALSE)=0, "", VLOOKUP($F154, 'Indicator table'!$C:$H, 'for JSON'!H$1, FALSE))</f>
        <v>Tier I</v>
      </c>
      <c r="I154" s="31" t="str">
        <f>IF(VLOOKUP($F154, 'Indicator table'!$C:$H, 'for JSON'!I$1, FALSE)=0, "", VLOOKUP($F154, 'Indicator table'!$C:$H, 'for JSON'!I$1, FALSE))</f>
        <v xml:space="preserve">WHO
</v>
      </c>
      <c r="J154" s="31" t="str">
        <f>IF(VLOOKUP($F154, 'Indicator table'!$C:$H, 'for JSON'!J$1, FALSE)=0, "", VLOOKUP($F154, 'Indicator table'!$C:$H, 'for JSON'!J$1, FALSE))</f>
        <v xml:space="preserve">UN-Habitat,
UNEP, 
OECD
</v>
      </c>
      <c r="K154" s="31" t="str">
        <f t="shared" si="165"/>
        <v>11.6.2_WHO</v>
      </c>
      <c r="L154" s="31" t="str">
        <f t="shared" si="143"/>
        <v/>
      </c>
      <c r="M154" s="31" t="str">
        <f t="shared" si="143"/>
        <v>bonjourso@who.int</v>
      </c>
      <c r="N154" s="31" t="str">
        <f t="shared" si="166"/>
        <v/>
      </c>
      <c r="O154" s="31" t="e">
        <f t="shared" si="143"/>
        <v>#N/A</v>
      </c>
      <c r="P154" s="31" t="e">
        <f t="shared" si="168"/>
        <v>#N/A</v>
      </c>
      <c r="Q154" s="31" t="e">
        <f t="shared" si="169"/>
        <v>#N/A</v>
      </c>
      <c r="R154" s="31" t="str">
        <f t="shared" si="167"/>
        <v/>
      </c>
      <c r="S154" s="31" t="str">
        <f t="shared" si="170"/>
        <v/>
      </c>
      <c r="T154" s="31" t="str">
        <f t="shared" si="170"/>
        <v>2021-03-02</v>
      </c>
      <c r="U154" s="31" t="str">
        <f t="shared" si="170"/>
        <v>2021-03-02</v>
      </c>
      <c r="V154" s="31" t="str">
        <f t="shared" si="170"/>
        <v/>
      </c>
      <c r="W154" s="31">
        <f t="shared" si="171"/>
        <v>0</v>
      </c>
      <c r="X154" s="31">
        <f t="shared" si="171"/>
        <v>0</v>
      </c>
      <c r="Y154" s="31">
        <f t="shared" si="171"/>
        <v>0</v>
      </c>
      <c r="Z154" s="31" t="str">
        <f t="shared" si="171"/>
        <v/>
      </c>
      <c r="AD154" s="23"/>
      <c r="AE154" s="30" t="str">
        <f t="shared" si="147"/>
        <v xml:space="preserve">{ "IndicatorID" : "11.6.2", </v>
      </c>
      <c r="AF154" s="30" t="str">
        <f t="shared" si="148"/>
        <v xml:space="preserve">"Change" : "", </v>
      </c>
      <c r="AG154" s="30" t="str">
        <f t="shared" si="149"/>
        <v xml:space="preserve">"Tier" : "Tier I", </v>
      </c>
      <c r="AH154" s="30" t="str">
        <f t="shared" si="150"/>
        <v xml:space="preserve">"Custodian" : "WHO
", </v>
      </c>
      <c r="AI154" s="30" t="str">
        <f t="shared" si="151"/>
        <v xml:space="preserve">"Partners" : "UN-Habitat,
UNEP, 
OECD
", </v>
      </c>
      <c r="AJ154" s="30" t="str">
        <f t="shared" si="152"/>
        <v xml:space="preserve">"SenderName" : "", </v>
      </c>
      <c r="AK154" s="30" t="e">
        <f t="shared" si="153"/>
        <v>#N/A</v>
      </c>
      <c r="AL154" s="30" t="str">
        <f t="shared" si="154"/>
        <v xml:space="preserve">"StorylineDate" : "2021-03-02", </v>
      </c>
      <c r="AM154" s="30" t="str">
        <f t="shared" si="155"/>
        <v xml:space="preserve">"ChartDate" : "", </v>
      </c>
      <c r="AN154" s="30" t="str">
        <f t="shared" si="156"/>
        <v xml:space="preserve">"DataDate" : "", </v>
      </c>
      <c r="AO154" s="30" t="str">
        <f t="shared" si="157"/>
        <v xml:space="preserve">"MetadataDate" : "", </v>
      </c>
      <c r="AP154" s="30" t="str">
        <f t="shared" si="158"/>
        <v xml:space="preserve">"StorylineFile" : "0", </v>
      </c>
      <c r="AQ154" s="30" t="str">
        <f t="shared" si="159"/>
        <v xml:space="preserve">"ChartFile" : "", </v>
      </c>
      <c r="AR154" s="30" t="str">
        <f t="shared" si="160"/>
        <v xml:space="preserve">"DataFile" : "0", </v>
      </c>
      <c r="AS154" s="30" t="str">
        <f t="shared" si="161"/>
        <v xml:space="preserve">"Directory" : "Goal 11", </v>
      </c>
      <c r="AT154" s="30" t="str">
        <f t="shared" si="162"/>
        <v xml:space="preserve">"Subdirectory" : "11.6.2_WHO", </v>
      </c>
      <c r="AU154" s="30" t="s">
        <v>1857</v>
      </c>
      <c r="AV154" s="30" t="str">
        <f t="shared" si="163"/>
        <v xml:space="preserve">"Notes" : "" }, </v>
      </c>
    </row>
    <row r="155" spans="1:48" x14ac:dyDescent="0.45">
      <c r="A155" s="27" t="e">
        <f t="shared" si="146"/>
        <v>#N/A</v>
      </c>
      <c r="C155" s="23" t="b">
        <f t="shared" si="164"/>
        <v>0</v>
      </c>
      <c r="D155" s="31">
        <f>COUNTIF('Log table'!C:C,'for JSON'!F155)</f>
        <v>3</v>
      </c>
      <c r="F155" s="31" t="s">
        <v>85</v>
      </c>
      <c r="G155" s="31" t="str">
        <f>IF(VLOOKUP($F155, 'Indicator table'!$C:$H, 'for JSON'!G$1, FALSE)=0, "", VLOOKUP($F155, 'Indicator table'!$C:$H, 'for JSON'!G$1, FALSE))</f>
        <v>Goal 11</v>
      </c>
      <c r="H155" s="31" t="str">
        <f>IF(VLOOKUP($F155, 'Indicator table'!$C:$H, 'for JSON'!H$1, FALSE)=0, "", VLOOKUP($F155, 'Indicator table'!$C:$H, 'for JSON'!H$1, FALSE))</f>
        <v>Tier II</v>
      </c>
      <c r="I155" s="31" t="str">
        <f>IF(VLOOKUP($F155, 'Indicator table'!$C:$H, 'for JSON'!I$1, FALSE)=0, "", VLOOKUP($F155, 'Indicator table'!$C:$H, 'for JSON'!I$1, FALSE))</f>
        <v xml:space="preserve">UN-Habitat
</v>
      </c>
      <c r="J155" s="31" t="str">
        <f>IF(VLOOKUP($F155, 'Indicator table'!$C:$H, 'for JSON'!J$1, FALSE)=0, "", VLOOKUP($F155, 'Indicator table'!$C:$H, 'for JSON'!J$1, FALSE))</f>
        <v/>
      </c>
      <c r="K155" s="31" t="str">
        <f t="shared" si="165"/>
        <v>11.7.1_UN-Habitat</v>
      </c>
      <c r="L155" s="31" t="str">
        <f t="shared" si="143"/>
        <v/>
      </c>
      <c r="M155" s="31" t="str">
        <f t="shared" si="143"/>
        <v>robert.ndugwa@un.org</v>
      </c>
      <c r="N155" s="31" t="str">
        <f t="shared" si="166"/>
        <v/>
      </c>
      <c r="O155" s="31" t="e">
        <f t="shared" si="143"/>
        <v>#N/A</v>
      </c>
      <c r="P155" s="31" t="e">
        <f t="shared" si="168"/>
        <v>#N/A</v>
      </c>
      <c r="Q155" s="31" t="e">
        <f t="shared" si="169"/>
        <v>#N/A</v>
      </c>
      <c r="R155" s="31" t="str">
        <f t="shared" si="167"/>
        <v/>
      </c>
      <c r="S155" s="31" t="str">
        <f t="shared" si="170"/>
        <v/>
      </c>
      <c r="T155" s="31" t="str">
        <f t="shared" si="170"/>
        <v>2021-03-16</v>
      </c>
      <c r="U155" s="31" t="str">
        <f t="shared" si="170"/>
        <v>2021-03-16</v>
      </c>
      <c r="V155" s="31" t="str">
        <f t="shared" si="170"/>
        <v/>
      </c>
      <c r="W155" s="31">
        <f t="shared" si="171"/>
        <v>0</v>
      </c>
      <c r="X155" s="31">
        <f t="shared" si="171"/>
        <v>0</v>
      </c>
      <c r="Y155" s="31">
        <f t="shared" si="171"/>
        <v>0</v>
      </c>
      <c r="Z155" s="31" t="str">
        <f t="shared" si="171"/>
        <v/>
      </c>
      <c r="AD155" s="23"/>
      <c r="AE155" s="30" t="str">
        <f t="shared" si="147"/>
        <v xml:space="preserve">{ "IndicatorID" : "11.7.1", </v>
      </c>
      <c r="AF155" s="30" t="str">
        <f t="shared" si="148"/>
        <v xml:space="preserve">"Change" : "", </v>
      </c>
      <c r="AG155" s="30" t="str">
        <f t="shared" si="149"/>
        <v xml:space="preserve">"Tier" : "Tier II", </v>
      </c>
      <c r="AH155" s="30" t="str">
        <f t="shared" si="150"/>
        <v xml:space="preserve">"Custodian" : "UN-Habitat
", </v>
      </c>
      <c r="AI155" s="30" t="str">
        <f t="shared" si="151"/>
        <v xml:space="preserve">"Partners" : "", </v>
      </c>
      <c r="AJ155" s="30" t="str">
        <f t="shared" si="152"/>
        <v xml:space="preserve">"SenderName" : "", </v>
      </c>
      <c r="AK155" s="30" t="e">
        <f t="shared" si="153"/>
        <v>#N/A</v>
      </c>
      <c r="AL155" s="30" t="str">
        <f t="shared" si="154"/>
        <v xml:space="preserve">"StorylineDate" : "2021-03-16", </v>
      </c>
      <c r="AM155" s="30" t="str">
        <f t="shared" si="155"/>
        <v xml:space="preserve">"ChartDate" : "", </v>
      </c>
      <c r="AN155" s="30" t="str">
        <f t="shared" si="156"/>
        <v xml:space="preserve">"DataDate" : "", </v>
      </c>
      <c r="AO155" s="30" t="str">
        <f t="shared" si="157"/>
        <v xml:space="preserve">"MetadataDate" : "", </v>
      </c>
      <c r="AP155" s="30" t="str">
        <f t="shared" si="158"/>
        <v xml:space="preserve">"StorylineFile" : "0", </v>
      </c>
      <c r="AQ155" s="30" t="str">
        <f t="shared" si="159"/>
        <v xml:space="preserve">"ChartFile" : "", </v>
      </c>
      <c r="AR155" s="30" t="str">
        <f t="shared" si="160"/>
        <v xml:space="preserve">"DataFile" : "0", </v>
      </c>
      <c r="AS155" s="30" t="str">
        <f t="shared" si="161"/>
        <v xml:space="preserve">"Directory" : "Goal 11", </v>
      </c>
      <c r="AT155" s="30" t="str">
        <f t="shared" si="162"/>
        <v xml:space="preserve">"Subdirectory" : "11.7.1_UN-Habitat", </v>
      </c>
      <c r="AU155" s="30" t="s">
        <v>1857</v>
      </c>
      <c r="AV155" s="30" t="str">
        <f t="shared" si="163"/>
        <v xml:space="preserve">"Notes" : "" }, </v>
      </c>
    </row>
    <row r="156" spans="1:48" x14ac:dyDescent="0.45">
      <c r="A156" s="27" t="e">
        <f t="shared" si="146"/>
        <v>#N/A</v>
      </c>
      <c r="C156" s="23" t="b">
        <f t="shared" si="164"/>
        <v>0</v>
      </c>
      <c r="D156" s="31">
        <f>COUNTIF('Log table'!C:C,'for JSON'!F156)</f>
        <v>3</v>
      </c>
      <c r="F156" s="31" t="s">
        <v>229</v>
      </c>
      <c r="G156" s="31" t="str">
        <f>IF(VLOOKUP($F156, 'Indicator table'!$C:$H, 'for JSON'!G$1, FALSE)=0, "", VLOOKUP($F156, 'Indicator table'!$C:$H, 'for JSON'!G$1, FALSE))</f>
        <v>Goal 11</v>
      </c>
      <c r="H156" s="31" t="str">
        <f>IF(VLOOKUP($F156, 'Indicator table'!$C:$H, 'for JSON'!H$1, FALSE)=0, "", VLOOKUP($F156, 'Indicator table'!$C:$H, 'for JSON'!H$1, FALSE))</f>
        <v>Tier II</v>
      </c>
      <c r="I156" s="31" t="str">
        <f>IF(VLOOKUP($F156, 'Indicator table'!$C:$H, 'for JSON'!I$1, FALSE)=0, "", VLOOKUP($F156, 'Indicator table'!$C:$H, 'for JSON'!I$1, FALSE))</f>
        <v xml:space="preserve">UNODC
</v>
      </c>
      <c r="J156" s="31" t="str">
        <f>IF(VLOOKUP($F156, 'Indicator table'!$C:$H, 'for JSON'!J$1, FALSE)=0, "", VLOOKUP($F156, 'Indicator table'!$C:$H, 'for JSON'!J$1, FALSE))</f>
        <v xml:space="preserve">UN Women, 
UN-Habitat
</v>
      </c>
      <c r="K156" s="31" t="str">
        <f t="shared" si="165"/>
        <v/>
      </c>
      <c r="L156" s="31" t="str">
        <f t="shared" si="143"/>
        <v/>
      </c>
      <c r="M156" s="31" t="str">
        <f t="shared" si="143"/>
        <v/>
      </c>
      <c r="N156" s="31" t="str">
        <f t="shared" si="166"/>
        <v/>
      </c>
      <c r="O156" s="31" t="e">
        <f t="shared" si="143"/>
        <v>#N/A</v>
      </c>
      <c r="P156" s="31" t="e">
        <f t="shared" si="168"/>
        <v>#N/A</v>
      </c>
      <c r="Q156" s="31" t="e">
        <f t="shared" si="169"/>
        <v>#N/A</v>
      </c>
      <c r="R156" s="31" t="str">
        <f t="shared" si="167"/>
        <v/>
      </c>
      <c r="S156" s="31" t="str">
        <f t="shared" si="170"/>
        <v/>
      </c>
      <c r="T156" s="31" t="str">
        <f t="shared" si="170"/>
        <v/>
      </c>
      <c r="U156" s="31" t="str">
        <f t="shared" si="170"/>
        <v/>
      </c>
      <c r="V156" s="31" t="str">
        <f t="shared" si="170"/>
        <v/>
      </c>
      <c r="W156" s="31">
        <f t="shared" si="171"/>
        <v>0</v>
      </c>
      <c r="X156" s="31">
        <f t="shared" si="171"/>
        <v>0</v>
      </c>
      <c r="Y156" s="31">
        <f t="shared" si="171"/>
        <v>0</v>
      </c>
      <c r="Z156" s="31" t="str">
        <f t="shared" si="171"/>
        <v/>
      </c>
      <c r="AD156" s="23"/>
      <c r="AE156" s="30" t="str">
        <f t="shared" si="147"/>
        <v xml:space="preserve">{ "IndicatorID" : "11.7.2", </v>
      </c>
      <c r="AF156" s="30" t="str">
        <f t="shared" si="148"/>
        <v xml:space="preserve">"Change" : "", </v>
      </c>
      <c r="AG156" s="30" t="str">
        <f t="shared" si="149"/>
        <v xml:space="preserve">"Tier" : "Tier II", </v>
      </c>
      <c r="AH156" s="30" t="str">
        <f t="shared" si="150"/>
        <v xml:space="preserve">"Custodian" : "UNODC
", </v>
      </c>
      <c r="AI156" s="30" t="str">
        <f t="shared" si="151"/>
        <v xml:space="preserve">"Partners" : "UN Women, 
UN-Habitat
", </v>
      </c>
      <c r="AJ156" s="30" t="str">
        <f t="shared" si="152"/>
        <v xml:space="preserve">"SenderName" : "", </v>
      </c>
      <c r="AK156" s="30" t="e">
        <f t="shared" si="153"/>
        <v>#N/A</v>
      </c>
      <c r="AL156" s="30" t="str">
        <f t="shared" si="154"/>
        <v xml:space="preserve">"StorylineDate" : "", </v>
      </c>
      <c r="AM156" s="30" t="str">
        <f t="shared" si="155"/>
        <v xml:space="preserve">"ChartDate" : "", </v>
      </c>
      <c r="AN156" s="30" t="str">
        <f t="shared" si="156"/>
        <v xml:space="preserve">"DataDate" : "", </v>
      </c>
      <c r="AO156" s="30" t="str">
        <f t="shared" si="157"/>
        <v xml:space="preserve">"MetadataDate" : "", </v>
      </c>
      <c r="AP156" s="30" t="str">
        <f t="shared" si="158"/>
        <v xml:space="preserve">"StorylineFile" : "0", </v>
      </c>
      <c r="AQ156" s="30" t="str">
        <f t="shared" si="159"/>
        <v xml:space="preserve">"ChartFile" : "", </v>
      </c>
      <c r="AR156" s="30" t="str">
        <f t="shared" si="160"/>
        <v xml:space="preserve">"DataFile" : "0", </v>
      </c>
      <c r="AS156" s="30" t="str">
        <f t="shared" si="161"/>
        <v xml:space="preserve">"Directory" : "Goal 11", </v>
      </c>
      <c r="AT156" s="30" t="str">
        <f t="shared" si="162"/>
        <v xml:space="preserve">"Subdirectory" : "", </v>
      </c>
      <c r="AU156" s="30" t="s">
        <v>1857</v>
      </c>
      <c r="AV156" s="30" t="str">
        <f t="shared" si="163"/>
        <v xml:space="preserve">"Notes" : "" }, </v>
      </c>
    </row>
    <row r="157" spans="1:48" x14ac:dyDescent="0.45">
      <c r="A157" s="27" t="e">
        <f t="shared" si="146"/>
        <v>#N/A</v>
      </c>
      <c r="C157" s="23" t="b">
        <f t="shared" si="164"/>
        <v>0</v>
      </c>
      <c r="D157" s="31">
        <f>COUNTIF('Log table'!C:C,'for JSON'!F157)</f>
        <v>3</v>
      </c>
      <c r="F157" s="31" t="s">
        <v>88</v>
      </c>
      <c r="G157" s="31" t="str">
        <f>IF(VLOOKUP($F157, 'Indicator table'!$C:$H, 'for JSON'!G$1, FALSE)=0, "", VLOOKUP($F157, 'Indicator table'!$C:$H, 'for JSON'!G$1, FALSE))</f>
        <v>Goal 11</v>
      </c>
      <c r="H157" s="31" t="str">
        <f>IF(VLOOKUP($F157, 'Indicator table'!$C:$H, 'for JSON'!H$1, FALSE)=0, "", VLOOKUP($F157, 'Indicator table'!$C:$H, 'for JSON'!H$1, FALSE))</f>
        <v>Tier I (provisional)</v>
      </c>
      <c r="I157" s="31" t="str">
        <f>IF(VLOOKUP($F157, 'Indicator table'!$C:$H, 'for JSON'!I$1, FALSE)=0, "", VLOOKUP($F157, 'Indicator table'!$C:$H, 'for JSON'!I$1, FALSE))</f>
        <v xml:space="preserve">UN-Habitat
</v>
      </c>
      <c r="J157" s="31" t="str">
        <f>IF(VLOOKUP($F157, 'Indicator table'!$C:$H, 'for JSON'!J$1, FALSE)=0, "", VLOOKUP($F157, 'Indicator table'!$C:$H, 'for JSON'!J$1, FALSE))</f>
        <v xml:space="preserve">UNFPA
</v>
      </c>
      <c r="K157" s="31" t="str">
        <f t="shared" si="165"/>
        <v>11.a.1_UN-Habitat</v>
      </c>
      <c r="L157" s="31" t="str">
        <f t="shared" si="143"/>
        <v/>
      </c>
      <c r="M157" s="31" t="str">
        <f t="shared" si="143"/>
        <v>robert.ndugwa@un.org</v>
      </c>
      <c r="N157" s="31" t="str">
        <f t="shared" si="166"/>
        <v/>
      </c>
      <c r="O157" s="31" t="e">
        <f t="shared" si="143"/>
        <v>#N/A</v>
      </c>
      <c r="P157" s="31" t="e">
        <f t="shared" si="168"/>
        <v>#N/A</v>
      </c>
      <c r="Q157" s="31" t="e">
        <f t="shared" si="169"/>
        <v>#N/A</v>
      </c>
      <c r="R157" s="31" t="str">
        <f t="shared" si="167"/>
        <v/>
      </c>
      <c r="S157" s="31" t="str">
        <f t="shared" si="170"/>
        <v/>
      </c>
      <c r="T157" s="31" t="str">
        <f t="shared" si="170"/>
        <v>2021-03-16</v>
      </c>
      <c r="U157" s="31" t="str">
        <f t="shared" si="170"/>
        <v>2021-03-16</v>
      </c>
      <c r="V157" s="31" t="str">
        <f t="shared" si="170"/>
        <v/>
      </c>
      <c r="W157" s="31">
        <f t="shared" si="171"/>
        <v>0</v>
      </c>
      <c r="X157" s="31">
        <f t="shared" si="171"/>
        <v>0</v>
      </c>
      <c r="Y157" s="31">
        <f t="shared" si="171"/>
        <v>0</v>
      </c>
      <c r="Z157" s="31" t="str">
        <f t="shared" si="171"/>
        <v/>
      </c>
      <c r="AD157" s="23"/>
      <c r="AE157" s="30" t="str">
        <f t="shared" si="147"/>
        <v xml:space="preserve">{ "IndicatorID" : "11.a.1", </v>
      </c>
      <c r="AF157" s="30" t="str">
        <f t="shared" si="148"/>
        <v xml:space="preserve">"Change" : "", </v>
      </c>
      <c r="AG157" s="30" t="str">
        <f t="shared" si="149"/>
        <v xml:space="preserve">"Tier" : "Tier I (provisional)", </v>
      </c>
      <c r="AH157" s="30" t="str">
        <f t="shared" si="150"/>
        <v xml:space="preserve">"Custodian" : "UN-Habitat
", </v>
      </c>
      <c r="AI157" s="30" t="str">
        <f t="shared" si="151"/>
        <v xml:space="preserve">"Partners" : "UNFPA
", </v>
      </c>
      <c r="AJ157" s="30" t="str">
        <f t="shared" si="152"/>
        <v xml:space="preserve">"SenderName" : "", </v>
      </c>
      <c r="AK157" s="30" t="e">
        <f t="shared" si="153"/>
        <v>#N/A</v>
      </c>
      <c r="AL157" s="30" t="str">
        <f t="shared" si="154"/>
        <v xml:space="preserve">"StorylineDate" : "2021-03-16", </v>
      </c>
      <c r="AM157" s="30" t="str">
        <f t="shared" si="155"/>
        <v xml:space="preserve">"ChartDate" : "", </v>
      </c>
      <c r="AN157" s="30" t="str">
        <f t="shared" si="156"/>
        <v xml:space="preserve">"DataDate" : "", </v>
      </c>
      <c r="AO157" s="30" t="str">
        <f t="shared" si="157"/>
        <v xml:space="preserve">"MetadataDate" : "", </v>
      </c>
      <c r="AP157" s="30" t="str">
        <f t="shared" si="158"/>
        <v xml:space="preserve">"StorylineFile" : "0", </v>
      </c>
      <c r="AQ157" s="30" t="str">
        <f t="shared" si="159"/>
        <v xml:space="preserve">"ChartFile" : "", </v>
      </c>
      <c r="AR157" s="30" t="str">
        <f t="shared" si="160"/>
        <v xml:space="preserve">"DataFile" : "0", </v>
      </c>
      <c r="AS157" s="30" t="str">
        <f t="shared" si="161"/>
        <v xml:space="preserve">"Directory" : "Goal 11", </v>
      </c>
      <c r="AT157" s="30" t="str">
        <f t="shared" si="162"/>
        <v xml:space="preserve">"Subdirectory" : "11.a.1_UN-Habitat", </v>
      </c>
      <c r="AU157" s="30" t="s">
        <v>1857</v>
      </c>
      <c r="AV157" s="30" t="str">
        <f t="shared" si="163"/>
        <v xml:space="preserve">"Notes" : "" }, </v>
      </c>
    </row>
    <row r="158" spans="1:48" x14ac:dyDescent="0.45">
      <c r="A158" s="27" t="e">
        <f t="shared" si="146"/>
        <v>#N/A</v>
      </c>
      <c r="C158" s="23" t="b">
        <f t="shared" si="164"/>
        <v>0</v>
      </c>
      <c r="D158" s="31">
        <f>COUNTIF('Log table'!C:C,'for JSON'!F158)</f>
        <v>3</v>
      </c>
      <c r="F158" s="31" t="s">
        <v>92</v>
      </c>
      <c r="G158" s="31" t="str">
        <f>IF(VLOOKUP($F158, 'Indicator table'!$C:$H, 'for JSON'!G$1, FALSE)=0, "", VLOOKUP($F158, 'Indicator table'!$C:$H, 'for JSON'!G$1, FALSE))</f>
        <v>Goal 11</v>
      </c>
      <c r="H158" s="31" t="str">
        <f>IF(VLOOKUP($F158, 'Indicator table'!$C:$H, 'for JSON'!H$1, FALSE)=0, "", VLOOKUP($F158, 'Indicator table'!$C:$H, 'for JSON'!H$1, FALSE))</f>
        <v>Tier II</v>
      </c>
      <c r="I158" s="31" t="str">
        <f>IF(VLOOKUP($F158, 'Indicator table'!$C:$H, 'for JSON'!I$1, FALSE)=0, "", VLOOKUP($F158, 'Indicator table'!$C:$H, 'for JSON'!I$1, FALSE))</f>
        <v xml:space="preserve">UNDRR
</v>
      </c>
      <c r="J158" s="31" t="str">
        <f>IF(VLOOKUP($F158, 'Indicator table'!$C:$H, 'for JSON'!J$1, FALSE)=0, "", VLOOKUP($F158, 'Indicator table'!$C:$H, 'for JSON'!J$1, FALSE))</f>
        <v xml:space="preserve">UN-Habitat, 
UNEP
</v>
      </c>
      <c r="K158" s="31" t="str">
        <f t="shared" si="165"/>
        <v>11.b.1_UNISDR</v>
      </c>
      <c r="L158" s="31" t="str">
        <f t="shared" si="143"/>
        <v/>
      </c>
      <c r="M158" s="31" t="str">
        <f t="shared" si="143"/>
        <v>galimira.markova@un.org</v>
      </c>
      <c r="N158" s="31" t="str">
        <f t="shared" si="166"/>
        <v/>
      </c>
      <c r="O158" s="31" t="e">
        <f t="shared" si="143"/>
        <v>#N/A</v>
      </c>
      <c r="P158" s="31" t="e">
        <f t="shared" si="168"/>
        <v>#N/A</v>
      </c>
      <c r="Q158" s="31" t="e">
        <f t="shared" si="169"/>
        <v>#N/A</v>
      </c>
      <c r="R158" s="31" t="str">
        <f t="shared" si="167"/>
        <v/>
      </c>
      <c r="S158" s="31" t="str">
        <f t="shared" si="170"/>
        <v/>
      </c>
      <c r="T158" s="31" t="str">
        <f t="shared" si="170"/>
        <v>2021-03-12</v>
      </c>
      <c r="U158" s="31" t="str">
        <f t="shared" si="170"/>
        <v/>
      </c>
      <c r="V158" s="31" t="str">
        <f t="shared" si="170"/>
        <v/>
      </c>
      <c r="W158" s="31">
        <f t="shared" si="171"/>
        <v>0</v>
      </c>
      <c r="X158" s="31">
        <f t="shared" si="171"/>
        <v>0</v>
      </c>
      <c r="Y158" s="31">
        <f t="shared" si="171"/>
        <v>0</v>
      </c>
      <c r="Z158" s="31" t="str">
        <f t="shared" si="171"/>
        <v/>
      </c>
      <c r="AD158" s="23"/>
      <c r="AE158" s="30" t="str">
        <f t="shared" si="147"/>
        <v xml:space="preserve">{ "IndicatorID" : "11.b.1", </v>
      </c>
      <c r="AF158" s="30" t="str">
        <f t="shared" si="148"/>
        <v xml:space="preserve">"Change" : "", </v>
      </c>
      <c r="AG158" s="30" t="str">
        <f t="shared" si="149"/>
        <v xml:space="preserve">"Tier" : "Tier II", </v>
      </c>
      <c r="AH158" s="30" t="str">
        <f t="shared" si="150"/>
        <v xml:space="preserve">"Custodian" : "UNDRR
", </v>
      </c>
      <c r="AI158" s="30" t="str">
        <f t="shared" si="151"/>
        <v xml:space="preserve">"Partners" : "UN-Habitat, 
UNEP
", </v>
      </c>
      <c r="AJ158" s="30" t="str">
        <f t="shared" si="152"/>
        <v xml:space="preserve">"SenderName" : "", </v>
      </c>
      <c r="AK158" s="30" t="e">
        <f t="shared" si="153"/>
        <v>#N/A</v>
      </c>
      <c r="AL158" s="30" t="str">
        <f t="shared" si="154"/>
        <v xml:space="preserve">"StorylineDate" : "2021-03-12", </v>
      </c>
      <c r="AM158" s="30" t="str">
        <f t="shared" si="155"/>
        <v xml:space="preserve">"ChartDate" : "", </v>
      </c>
      <c r="AN158" s="30" t="str">
        <f t="shared" si="156"/>
        <v xml:space="preserve">"DataDate" : "", </v>
      </c>
      <c r="AO158" s="30" t="str">
        <f t="shared" si="157"/>
        <v xml:space="preserve">"MetadataDate" : "", </v>
      </c>
      <c r="AP158" s="30" t="str">
        <f t="shared" si="158"/>
        <v xml:space="preserve">"StorylineFile" : "0", </v>
      </c>
      <c r="AQ158" s="30" t="str">
        <f t="shared" si="159"/>
        <v xml:space="preserve">"ChartFile" : "", </v>
      </c>
      <c r="AR158" s="30" t="str">
        <f t="shared" si="160"/>
        <v xml:space="preserve">"DataFile" : "0", </v>
      </c>
      <c r="AS158" s="30" t="str">
        <f t="shared" si="161"/>
        <v xml:space="preserve">"Directory" : "Goal 11", </v>
      </c>
      <c r="AT158" s="30" t="str">
        <f t="shared" si="162"/>
        <v xml:space="preserve">"Subdirectory" : "11.b.1_UNISDR", </v>
      </c>
      <c r="AU158" s="30" t="s">
        <v>1857</v>
      </c>
      <c r="AV158" s="30" t="str">
        <f t="shared" si="163"/>
        <v xml:space="preserve">"Notes" : "" }, </v>
      </c>
    </row>
    <row r="159" spans="1:48" x14ac:dyDescent="0.45">
      <c r="A159" s="27" t="e">
        <f t="shared" si="146"/>
        <v>#N/A</v>
      </c>
      <c r="C159" s="23" t="b">
        <f t="shared" si="164"/>
        <v>0</v>
      </c>
      <c r="D159" s="31">
        <f>COUNTIF('Log table'!C:C,'for JSON'!F159)</f>
        <v>3</v>
      </c>
      <c r="F159" s="31" t="s">
        <v>95</v>
      </c>
      <c r="G159" s="31" t="str">
        <f>IF(VLOOKUP($F159, 'Indicator table'!$C:$H, 'for JSON'!G$1, FALSE)=0, "", VLOOKUP($F159, 'Indicator table'!$C:$H, 'for JSON'!G$1, FALSE))</f>
        <v>Goal 11</v>
      </c>
      <c r="H159" s="31" t="str">
        <f>IF(VLOOKUP($F159, 'Indicator table'!$C:$H, 'for JSON'!H$1, FALSE)=0, "", VLOOKUP($F159, 'Indicator table'!$C:$H, 'for JSON'!H$1, FALSE))</f>
        <v>Tier II</v>
      </c>
      <c r="I159" s="31" t="str">
        <f>IF(VLOOKUP($F159, 'Indicator table'!$C:$H, 'for JSON'!I$1, FALSE)=0, "", VLOOKUP($F159, 'Indicator table'!$C:$H, 'for JSON'!I$1, FALSE))</f>
        <v xml:space="preserve">UNDRR
</v>
      </c>
      <c r="J159" s="31" t="str">
        <f>IF(VLOOKUP($F159, 'Indicator table'!$C:$H, 'for JSON'!J$1, FALSE)=0, "", VLOOKUP($F159, 'Indicator table'!$C:$H, 'for JSON'!J$1, FALSE))</f>
        <v xml:space="preserve">UNEP, 
UN-Habitat
</v>
      </c>
      <c r="K159" s="31" t="str">
        <f t="shared" si="165"/>
        <v>11.b.2_UNISDR</v>
      </c>
      <c r="L159" s="31" t="str">
        <f t="shared" si="143"/>
        <v/>
      </c>
      <c r="M159" s="31" t="str">
        <f t="shared" si="143"/>
        <v>galimira.markova@un.org</v>
      </c>
      <c r="N159" s="31" t="str">
        <f t="shared" si="166"/>
        <v/>
      </c>
      <c r="O159" s="31" t="e">
        <f t="shared" si="143"/>
        <v>#N/A</v>
      </c>
      <c r="P159" s="31" t="e">
        <f t="shared" si="168"/>
        <v>#N/A</v>
      </c>
      <c r="Q159" s="31" t="e">
        <f t="shared" si="169"/>
        <v>#N/A</v>
      </c>
      <c r="R159" s="31" t="str">
        <f t="shared" si="167"/>
        <v/>
      </c>
      <c r="S159" s="31" t="str">
        <f t="shared" si="170"/>
        <v/>
      </c>
      <c r="T159" s="31" t="str">
        <f t="shared" si="170"/>
        <v>2021-03-12</v>
      </c>
      <c r="U159" s="31" t="str">
        <f t="shared" si="170"/>
        <v/>
      </c>
      <c r="V159" s="31" t="str">
        <f t="shared" si="170"/>
        <v/>
      </c>
      <c r="W159" s="31">
        <f t="shared" si="171"/>
        <v>0</v>
      </c>
      <c r="X159" s="31">
        <f t="shared" si="171"/>
        <v>0</v>
      </c>
      <c r="Y159" s="31">
        <f t="shared" si="171"/>
        <v>0</v>
      </c>
      <c r="Z159" s="31" t="str">
        <f t="shared" si="171"/>
        <v/>
      </c>
      <c r="AD159" s="23"/>
      <c r="AE159" s="30" t="str">
        <f t="shared" si="147"/>
        <v xml:space="preserve">{ "IndicatorID" : "11.b.2", </v>
      </c>
      <c r="AF159" s="30" t="str">
        <f t="shared" si="148"/>
        <v xml:space="preserve">"Change" : "", </v>
      </c>
      <c r="AG159" s="30" t="str">
        <f t="shared" si="149"/>
        <v xml:space="preserve">"Tier" : "Tier II", </v>
      </c>
      <c r="AH159" s="30" t="str">
        <f t="shared" si="150"/>
        <v xml:space="preserve">"Custodian" : "UNDRR
", </v>
      </c>
      <c r="AI159" s="30" t="str">
        <f t="shared" si="151"/>
        <v xml:space="preserve">"Partners" : "UNEP, 
UN-Habitat
", </v>
      </c>
      <c r="AJ159" s="30" t="str">
        <f t="shared" si="152"/>
        <v xml:space="preserve">"SenderName" : "", </v>
      </c>
      <c r="AK159" s="30" t="e">
        <f t="shared" si="153"/>
        <v>#N/A</v>
      </c>
      <c r="AL159" s="30" t="str">
        <f t="shared" si="154"/>
        <v xml:space="preserve">"StorylineDate" : "2021-03-12", </v>
      </c>
      <c r="AM159" s="30" t="str">
        <f t="shared" si="155"/>
        <v xml:space="preserve">"ChartDate" : "", </v>
      </c>
      <c r="AN159" s="30" t="str">
        <f t="shared" si="156"/>
        <v xml:space="preserve">"DataDate" : "", </v>
      </c>
      <c r="AO159" s="30" t="str">
        <f t="shared" si="157"/>
        <v xml:space="preserve">"MetadataDate" : "", </v>
      </c>
      <c r="AP159" s="30" t="str">
        <f t="shared" si="158"/>
        <v xml:space="preserve">"StorylineFile" : "0", </v>
      </c>
      <c r="AQ159" s="30" t="str">
        <f t="shared" si="159"/>
        <v xml:space="preserve">"ChartFile" : "", </v>
      </c>
      <c r="AR159" s="30" t="str">
        <f t="shared" si="160"/>
        <v xml:space="preserve">"DataFile" : "0", </v>
      </c>
      <c r="AS159" s="30" t="str">
        <f t="shared" si="161"/>
        <v xml:space="preserve">"Directory" : "Goal 11", </v>
      </c>
      <c r="AT159" s="30" t="str">
        <f t="shared" si="162"/>
        <v xml:space="preserve">"Subdirectory" : "11.b.2_UNISDR", </v>
      </c>
      <c r="AU159" s="30" t="s">
        <v>1857</v>
      </c>
      <c r="AV159" s="30" t="str">
        <f t="shared" si="163"/>
        <v xml:space="preserve">"Notes" : "" }, </v>
      </c>
    </row>
    <row r="160" spans="1:48" x14ac:dyDescent="0.45">
      <c r="A160" s="27" t="e">
        <f t="shared" si="146"/>
        <v>#N/A</v>
      </c>
      <c r="C160" s="23" t="b">
        <f t="shared" si="164"/>
        <v>0</v>
      </c>
      <c r="D160" s="31">
        <f>COUNTIF('Log table'!C:C,'for JSON'!F160)</f>
        <v>0</v>
      </c>
      <c r="F160" s="31" t="s">
        <v>248</v>
      </c>
      <c r="G160" s="31" t="e">
        <f>IF(VLOOKUP($F160, 'Indicator table'!$C:$H, 'for JSON'!G$1, FALSE)=0, "", VLOOKUP($F160, 'Indicator table'!$C:$H, 'for JSON'!G$1, FALSE))</f>
        <v>#N/A</v>
      </c>
      <c r="H160" s="31" t="e">
        <f>IF(VLOOKUP($F160, 'Indicator table'!$C:$H, 'for JSON'!H$1, FALSE)=0, "", VLOOKUP($F160, 'Indicator table'!$C:$H, 'for JSON'!H$1, FALSE))</f>
        <v>#N/A</v>
      </c>
      <c r="I160" s="31" t="e">
        <f>IF(VLOOKUP($F160, 'Indicator table'!$C:$H, 'for JSON'!I$1, FALSE)=0, "", VLOOKUP($F160, 'Indicator table'!$C:$H, 'for JSON'!I$1, FALSE))</f>
        <v>#N/A</v>
      </c>
      <c r="J160" s="31" t="e">
        <f>IF(VLOOKUP($F160, 'Indicator table'!$C:$H, 'for JSON'!J$1, FALSE)=0, "", VLOOKUP($F160, 'Indicator table'!$C:$H, 'for JSON'!J$1, FALSE))</f>
        <v>#N/A</v>
      </c>
      <c r="K160" s="31" t="str">
        <f t="shared" si="165"/>
        <v/>
      </c>
      <c r="L160" s="31" t="e">
        <f t="shared" si="143"/>
        <v>#N/A</v>
      </c>
      <c r="M160" s="31" t="e">
        <f t="shared" si="143"/>
        <v>#N/A</v>
      </c>
      <c r="N160" s="31" t="str">
        <f t="shared" si="166"/>
        <v/>
      </c>
      <c r="O160" s="31" t="e">
        <f t="shared" si="143"/>
        <v>#N/A</v>
      </c>
      <c r="P160" s="31" t="e">
        <f t="shared" si="168"/>
        <v>#N/A</v>
      </c>
      <c r="Q160" s="31" t="e">
        <f t="shared" si="169"/>
        <v>#N/A</v>
      </c>
      <c r="R160" s="31" t="str">
        <f t="shared" si="167"/>
        <v/>
      </c>
      <c r="S160" s="31" t="str">
        <f t="shared" si="170"/>
        <v/>
      </c>
      <c r="T160" s="31" t="str">
        <f t="shared" si="170"/>
        <v/>
      </c>
      <c r="U160" s="31" t="str">
        <f t="shared" si="170"/>
        <v/>
      </c>
      <c r="V160" s="31" t="str">
        <f t="shared" si="170"/>
        <v/>
      </c>
      <c r="W160" s="31" t="str">
        <f t="shared" si="171"/>
        <v/>
      </c>
      <c r="X160" s="31" t="str">
        <f t="shared" si="171"/>
        <v/>
      </c>
      <c r="Y160" s="31" t="str">
        <f t="shared" si="171"/>
        <v/>
      </c>
      <c r="Z160" s="31" t="str">
        <f t="shared" si="171"/>
        <v/>
      </c>
      <c r="AD160" s="23"/>
      <c r="AE160" s="30" t="str">
        <f t="shared" si="147"/>
        <v xml:space="preserve">{ "IndicatorID" : "11.c.1", </v>
      </c>
      <c r="AF160" s="30" t="str">
        <f t="shared" si="148"/>
        <v xml:space="preserve">"Change" : "", </v>
      </c>
      <c r="AG160" s="30" t="e">
        <f t="shared" si="149"/>
        <v>#N/A</v>
      </c>
      <c r="AH160" s="30" t="e">
        <f t="shared" si="150"/>
        <v>#N/A</v>
      </c>
      <c r="AI160" s="30" t="e">
        <f t="shared" si="151"/>
        <v>#N/A</v>
      </c>
      <c r="AJ160" s="30" t="str">
        <f t="shared" si="152"/>
        <v xml:space="preserve">"SenderName" : "", </v>
      </c>
      <c r="AK160" s="30" t="e">
        <f t="shared" si="153"/>
        <v>#N/A</v>
      </c>
      <c r="AL160" s="30" t="str">
        <f t="shared" si="154"/>
        <v xml:space="preserve">"StorylineDate" : "", </v>
      </c>
      <c r="AM160" s="30" t="str">
        <f t="shared" si="155"/>
        <v xml:space="preserve">"ChartDate" : "", </v>
      </c>
      <c r="AN160" s="30" t="str">
        <f t="shared" si="156"/>
        <v xml:space="preserve">"DataDate" : "", </v>
      </c>
      <c r="AO160" s="30" t="str">
        <f t="shared" si="157"/>
        <v xml:space="preserve">"MetadataDate" : "", </v>
      </c>
      <c r="AP160" s="30" t="str">
        <f t="shared" si="158"/>
        <v xml:space="preserve">"StorylineFile" : "", </v>
      </c>
      <c r="AQ160" s="30" t="str">
        <f t="shared" si="159"/>
        <v xml:space="preserve">"ChartFile" : "", </v>
      </c>
      <c r="AR160" s="30" t="str">
        <f t="shared" si="160"/>
        <v xml:space="preserve">"DataFile" : "", </v>
      </c>
      <c r="AS160" s="30" t="e">
        <f t="shared" si="161"/>
        <v>#N/A</v>
      </c>
      <c r="AT160" s="30" t="str">
        <f t="shared" si="162"/>
        <v xml:space="preserve">"Subdirectory" : "", </v>
      </c>
      <c r="AU160" s="30" t="s">
        <v>1857</v>
      </c>
      <c r="AV160" s="30" t="str">
        <f t="shared" si="163"/>
        <v xml:space="preserve">"Notes" : "" }, </v>
      </c>
    </row>
    <row r="161" spans="1:48" x14ac:dyDescent="0.45">
      <c r="A161" s="27" t="e">
        <f t="shared" si="146"/>
        <v>#N/A</v>
      </c>
      <c r="C161" s="23" t="b">
        <f t="shared" si="164"/>
        <v>0</v>
      </c>
      <c r="D161" s="31">
        <f>COUNTIF('Log table'!C:C,'for JSON'!F161)</f>
        <v>3</v>
      </c>
      <c r="F161" s="31" t="s">
        <v>98</v>
      </c>
      <c r="G161" s="31" t="str">
        <f>IF(VLOOKUP($F161, 'Indicator table'!$C:$H, 'for JSON'!G$1, FALSE)=0, "", VLOOKUP($F161, 'Indicator table'!$C:$H, 'for JSON'!G$1, FALSE))</f>
        <v>Goal 12</v>
      </c>
      <c r="H161" s="31" t="str">
        <f>IF(VLOOKUP($F161, 'Indicator table'!$C:$H, 'for JSON'!H$1, FALSE)=0, "", VLOOKUP($F161, 'Indicator table'!$C:$H, 'for JSON'!H$1, FALSE))</f>
        <v>Tier II</v>
      </c>
      <c r="I161" s="31" t="str">
        <f>IF(VLOOKUP($F161, 'Indicator table'!$C:$H, 'for JSON'!I$1, FALSE)=0, "", VLOOKUP($F161, 'Indicator table'!$C:$H, 'for JSON'!I$1, FALSE))</f>
        <v xml:space="preserve">UNEP
</v>
      </c>
      <c r="J161" s="31" t="str">
        <f>IF(VLOOKUP($F161, 'Indicator table'!$C:$H, 'for JSON'!J$1, FALSE)=0, "", VLOOKUP($F161, 'Indicator table'!$C:$H, 'for JSON'!J$1, FALSE))</f>
        <v/>
      </c>
      <c r="K161" s="31" t="str">
        <f t="shared" si="165"/>
        <v>12.1.1_UNEP</v>
      </c>
      <c r="L161" s="31" t="str">
        <f t="shared" si="143"/>
        <v/>
      </c>
      <c r="M161" s="31" t="str">
        <f t="shared" si="143"/>
        <v>dany.ghafari@un.org</v>
      </c>
      <c r="N161" s="31" t="str">
        <f t="shared" si="166"/>
        <v/>
      </c>
      <c r="O161" s="31" t="e">
        <f t="shared" si="143"/>
        <v>#N/A</v>
      </c>
      <c r="P161" s="31" t="e">
        <f t="shared" si="168"/>
        <v>#N/A</v>
      </c>
      <c r="Q161" s="31" t="e">
        <f t="shared" si="169"/>
        <v>#N/A</v>
      </c>
      <c r="R161" s="31" t="str">
        <f t="shared" si="167"/>
        <v/>
      </c>
      <c r="S161" s="31" t="str">
        <f t="shared" si="170"/>
        <v/>
      </c>
      <c r="T161" s="31" t="str">
        <f t="shared" si="170"/>
        <v>2021-03-05</v>
      </c>
      <c r="U161" s="31" t="str">
        <f t="shared" si="170"/>
        <v>2021-03-05</v>
      </c>
      <c r="V161" s="31" t="str">
        <f t="shared" si="170"/>
        <v/>
      </c>
      <c r="W161" s="31">
        <f t="shared" si="171"/>
        <v>0</v>
      </c>
      <c r="X161" s="31">
        <f t="shared" si="171"/>
        <v>0</v>
      </c>
      <c r="Y161" s="31">
        <f t="shared" si="171"/>
        <v>0</v>
      </c>
      <c r="Z161" s="31" t="str">
        <f t="shared" si="171"/>
        <v/>
      </c>
      <c r="AD161" s="23"/>
      <c r="AE161" s="30" t="str">
        <f t="shared" si="147"/>
        <v xml:space="preserve">{ "IndicatorID" : "12.1.1", </v>
      </c>
      <c r="AF161" s="30" t="str">
        <f t="shared" si="148"/>
        <v xml:space="preserve">"Change" : "", </v>
      </c>
      <c r="AG161" s="30" t="str">
        <f t="shared" si="149"/>
        <v xml:space="preserve">"Tier" : "Tier II", </v>
      </c>
      <c r="AH161" s="30" t="str">
        <f t="shared" si="150"/>
        <v xml:space="preserve">"Custodian" : "UNEP
", </v>
      </c>
      <c r="AI161" s="30" t="str">
        <f t="shared" si="151"/>
        <v xml:space="preserve">"Partners" : "", </v>
      </c>
      <c r="AJ161" s="30" t="str">
        <f t="shared" si="152"/>
        <v xml:space="preserve">"SenderName" : "", </v>
      </c>
      <c r="AK161" s="30" t="e">
        <f t="shared" si="153"/>
        <v>#N/A</v>
      </c>
      <c r="AL161" s="30" t="str">
        <f t="shared" si="154"/>
        <v xml:space="preserve">"StorylineDate" : "2021-03-05", </v>
      </c>
      <c r="AM161" s="30" t="str">
        <f t="shared" si="155"/>
        <v xml:space="preserve">"ChartDate" : "", </v>
      </c>
      <c r="AN161" s="30" t="str">
        <f t="shared" si="156"/>
        <v xml:space="preserve">"DataDate" : "", </v>
      </c>
      <c r="AO161" s="30" t="str">
        <f t="shared" si="157"/>
        <v xml:space="preserve">"MetadataDate" : "", </v>
      </c>
      <c r="AP161" s="30" t="str">
        <f t="shared" si="158"/>
        <v xml:space="preserve">"StorylineFile" : "0", </v>
      </c>
      <c r="AQ161" s="30" t="str">
        <f t="shared" si="159"/>
        <v xml:space="preserve">"ChartFile" : "", </v>
      </c>
      <c r="AR161" s="30" t="str">
        <f t="shared" si="160"/>
        <v xml:space="preserve">"DataFile" : "0", </v>
      </c>
      <c r="AS161" s="30" t="str">
        <f t="shared" si="161"/>
        <v xml:space="preserve">"Directory" : "Goal 12", </v>
      </c>
      <c r="AT161" s="30" t="str">
        <f t="shared" si="162"/>
        <v xml:space="preserve">"Subdirectory" : "12.1.1_UNEP", </v>
      </c>
      <c r="AU161" s="30" t="s">
        <v>1857</v>
      </c>
      <c r="AV161" s="30" t="str">
        <f t="shared" si="163"/>
        <v xml:space="preserve">"Notes" : "" }, </v>
      </c>
    </row>
    <row r="162" spans="1:48" x14ac:dyDescent="0.45">
      <c r="A162" s="27" t="e">
        <f t="shared" si="146"/>
        <v>#N/A</v>
      </c>
      <c r="C162" s="23" t="b">
        <f t="shared" si="164"/>
        <v>0</v>
      </c>
      <c r="D162" s="31">
        <f>COUNTIF('Log table'!C:C,'for JSON'!F162)</f>
        <v>3</v>
      </c>
      <c r="F162" s="31" t="s">
        <v>102</v>
      </c>
      <c r="G162" s="31" t="str">
        <f>IF(VLOOKUP($F162, 'Indicator table'!$C:$H, 'for JSON'!G$1, FALSE)=0, "", VLOOKUP($F162, 'Indicator table'!$C:$H, 'for JSON'!G$1, FALSE))</f>
        <v>Goal 12</v>
      </c>
      <c r="H162" s="31" t="str">
        <f>IF(VLOOKUP($F162, 'Indicator table'!$C:$H, 'for JSON'!H$1, FALSE)=0, "", VLOOKUP($F162, 'Indicator table'!$C:$H, 'for JSON'!H$1, FALSE))</f>
        <v>Tier II</v>
      </c>
      <c r="I162" s="31" t="str">
        <f>IF(VLOOKUP($F162, 'Indicator table'!$C:$H, 'for JSON'!I$1, FALSE)=0, "", VLOOKUP($F162, 'Indicator table'!$C:$H, 'for JSON'!I$1, FALSE))</f>
        <v xml:space="preserve">UNEP
</v>
      </c>
      <c r="J162" s="31" t="str">
        <f>IF(VLOOKUP($F162, 'Indicator table'!$C:$H, 'for JSON'!J$1, FALSE)=0, "", VLOOKUP($F162, 'Indicator table'!$C:$H, 'for JSON'!J$1, FALSE))</f>
        <v xml:space="preserve">OECD
</v>
      </c>
      <c r="K162" s="31" t="str">
        <f t="shared" si="165"/>
        <v>12.2.1_UNEP</v>
      </c>
      <c r="L162" s="31" t="str">
        <f t="shared" si="143"/>
        <v/>
      </c>
      <c r="M162" s="31" t="str">
        <f t="shared" si="143"/>
        <v>dany.ghafari@un.org</v>
      </c>
      <c r="N162" s="31" t="str">
        <f t="shared" si="166"/>
        <v/>
      </c>
      <c r="O162" s="31" t="e">
        <f t="shared" si="143"/>
        <v>#N/A</v>
      </c>
      <c r="P162" s="31" t="e">
        <f t="shared" si="168"/>
        <v>#N/A</v>
      </c>
      <c r="Q162" s="31" t="e">
        <f t="shared" si="169"/>
        <v>#N/A</v>
      </c>
      <c r="R162" s="31" t="str">
        <f t="shared" si="167"/>
        <v/>
      </c>
      <c r="S162" s="31" t="str">
        <f t="shared" si="170"/>
        <v/>
      </c>
      <c r="T162" s="31" t="str">
        <f t="shared" si="170"/>
        <v>2021-03-01</v>
      </c>
      <c r="U162" s="31" t="str">
        <f t="shared" si="170"/>
        <v>2021-03-01</v>
      </c>
      <c r="V162" s="31" t="str">
        <f t="shared" si="170"/>
        <v/>
      </c>
      <c r="W162" s="31">
        <f t="shared" si="171"/>
        <v>0</v>
      </c>
      <c r="X162" s="31">
        <f t="shared" si="171"/>
        <v>0</v>
      </c>
      <c r="Y162" s="31">
        <f t="shared" si="171"/>
        <v>0</v>
      </c>
      <c r="Z162" s="31" t="str">
        <f t="shared" si="171"/>
        <v/>
      </c>
      <c r="AD162" s="23"/>
      <c r="AE162" s="30" t="str">
        <f t="shared" si="147"/>
        <v xml:space="preserve">{ "IndicatorID" : "12.2.1", </v>
      </c>
      <c r="AF162" s="30" t="str">
        <f t="shared" si="148"/>
        <v xml:space="preserve">"Change" : "", </v>
      </c>
      <c r="AG162" s="30" t="str">
        <f t="shared" si="149"/>
        <v xml:space="preserve">"Tier" : "Tier II", </v>
      </c>
      <c r="AH162" s="30" t="str">
        <f t="shared" si="150"/>
        <v xml:space="preserve">"Custodian" : "UNEP
", </v>
      </c>
      <c r="AI162" s="30" t="str">
        <f t="shared" si="151"/>
        <v xml:space="preserve">"Partners" : "OECD
", </v>
      </c>
      <c r="AJ162" s="30" t="str">
        <f t="shared" si="152"/>
        <v xml:space="preserve">"SenderName" : "", </v>
      </c>
      <c r="AK162" s="30" t="e">
        <f t="shared" si="153"/>
        <v>#N/A</v>
      </c>
      <c r="AL162" s="30" t="str">
        <f t="shared" si="154"/>
        <v xml:space="preserve">"StorylineDate" : "2021-03-01", </v>
      </c>
      <c r="AM162" s="30" t="str">
        <f t="shared" si="155"/>
        <v xml:space="preserve">"ChartDate" : "", </v>
      </c>
      <c r="AN162" s="30" t="str">
        <f t="shared" si="156"/>
        <v xml:space="preserve">"DataDate" : "", </v>
      </c>
      <c r="AO162" s="30" t="str">
        <f t="shared" si="157"/>
        <v xml:space="preserve">"MetadataDate" : "", </v>
      </c>
      <c r="AP162" s="30" t="str">
        <f t="shared" si="158"/>
        <v xml:space="preserve">"StorylineFile" : "0", </v>
      </c>
      <c r="AQ162" s="30" t="str">
        <f t="shared" si="159"/>
        <v xml:space="preserve">"ChartFile" : "", </v>
      </c>
      <c r="AR162" s="30" t="str">
        <f t="shared" si="160"/>
        <v xml:space="preserve">"DataFile" : "0", </v>
      </c>
      <c r="AS162" s="30" t="str">
        <f t="shared" si="161"/>
        <v xml:space="preserve">"Directory" : "Goal 12", </v>
      </c>
      <c r="AT162" s="30" t="str">
        <f t="shared" si="162"/>
        <v xml:space="preserve">"Subdirectory" : "12.2.1_UNEP", </v>
      </c>
      <c r="AU162" s="30" t="s">
        <v>1857</v>
      </c>
      <c r="AV162" s="30" t="str">
        <f t="shared" si="163"/>
        <v xml:space="preserve">"Notes" : "" }, </v>
      </c>
    </row>
    <row r="163" spans="1:48" x14ac:dyDescent="0.45">
      <c r="A163" s="27" t="e">
        <f t="shared" si="146"/>
        <v>#N/A</v>
      </c>
      <c r="C163" s="23" t="b">
        <f t="shared" si="164"/>
        <v>0</v>
      </c>
      <c r="D163" s="31">
        <f>COUNTIF('Log table'!C:C,'for JSON'!F163)</f>
        <v>3</v>
      </c>
      <c r="F163" s="31" t="s">
        <v>107</v>
      </c>
      <c r="G163" s="31" t="str">
        <f>IF(VLOOKUP($F163, 'Indicator table'!$C:$H, 'for JSON'!G$1, FALSE)=0, "", VLOOKUP($F163, 'Indicator table'!$C:$H, 'for JSON'!G$1, FALSE))</f>
        <v>Goal 12</v>
      </c>
      <c r="H163" s="31" t="str">
        <f>IF(VLOOKUP($F163, 'Indicator table'!$C:$H, 'for JSON'!H$1, FALSE)=0, "", VLOOKUP($F163, 'Indicator table'!$C:$H, 'for JSON'!H$1, FALSE))</f>
        <v>Tier I</v>
      </c>
      <c r="I163" s="31" t="str">
        <f>IF(VLOOKUP($F163, 'Indicator table'!$C:$H, 'for JSON'!I$1, FALSE)=0, "", VLOOKUP($F163, 'Indicator table'!$C:$H, 'for JSON'!I$1, FALSE))</f>
        <v xml:space="preserve">UNEP
</v>
      </c>
      <c r="J163" s="31" t="str">
        <f>IF(VLOOKUP($F163, 'Indicator table'!$C:$H, 'for JSON'!J$1, FALSE)=0, "", VLOOKUP($F163, 'Indicator table'!$C:$H, 'for JSON'!J$1, FALSE))</f>
        <v xml:space="preserve">OECD
</v>
      </c>
      <c r="K163" s="31" t="str">
        <f t="shared" si="165"/>
        <v>12.2.2_UNEP</v>
      </c>
      <c r="L163" s="31" t="str">
        <f t="shared" si="143"/>
        <v/>
      </c>
      <c r="M163" s="31" t="str">
        <f t="shared" si="143"/>
        <v>dany.ghafari@un.org</v>
      </c>
      <c r="N163" s="31" t="str">
        <f t="shared" si="166"/>
        <v/>
      </c>
      <c r="O163" s="31" t="e">
        <f t="shared" si="143"/>
        <v>#N/A</v>
      </c>
      <c r="P163" s="31" t="e">
        <f t="shared" si="168"/>
        <v>#N/A</v>
      </c>
      <c r="Q163" s="31" t="e">
        <f t="shared" si="169"/>
        <v>#N/A</v>
      </c>
      <c r="R163" s="31" t="str">
        <f t="shared" si="167"/>
        <v/>
      </c>
      <c r="S163" s="31" t="str">
        <f t="shared" si="170"/>
        <v/>
      </c>
      <c r="T163" s="31" t="str">
        <f t="shared" si="170"/>
        <v>2021-03-01</v>
      </c>
      <c r="U163" s="31" t="str">
        <f t="shared" si="170"/>
        <v>2021-03-01</v>
      </c>
      <c r="V163" s="31" t="str">
        <f t="shared" si="170"/>
        <v/>
      </c>
      <c r="W163" s="31">
        <f t="shared" si="171"/>
        <v>0</v>
      </c>
      <c r="X163" s="31">
        <f t="shared" si="171"/>
        <v>0</v>
      </c>
      <c r="Y163" s="31">
        <f t="shared" si="171"/>
        <v>0</v>
      </c>
      <c r="Z163" s="31" t="str">
        <f t="shared" si="171"/>
        <v/>
      </c>
      <c r="AD163" s="23"/>
      <c r="AE163" s="30" t="str">
        <f t="shared" si="147"/>
        <v xml:space="preserve">{ "IndicatorID" : "12.2.2", </v>
      </c>
      <c r="AF163" s="30" t="str">
        <f t="shared" si="148"/>
        <v xml:space="preserve">"Change" : "", </v>
      </c>
      <c r="AG163" s="30" t="str">
        <f t="shared" si="149"/>
        <v xml:space="preserve">"Tier" : "Tier I", </v>
      </c>
      <c r="AH163" s="30" t="str">
        <f t="shared" si="150"/>
        <v xml:space="preserve">"Custodian" : "UNEP
", </v>
      </c>
      <c r="AI163" s="30" t="str">
        <f t="shared" si="151"/>
        <v xml:space="preserve">"Partners" : "OECD
", </v>
      </c>
      <c r="AJ163" s="30" t="str">
        <f t="shared" si="152"/>
        <v xml:space="preserve">"SenderName" : "", </v>
      </c>
      <c r="AK163" s="30" t="e">
        <f t="shared" si="153"/>
        <v>#N/A</v>
      </c>
      <c r="AL163" s="30" t="str">
        <f t="shared" si="154"/>
        <v xml:space="preserve">"StorylineDate" : "2021-03-01", </v>
      </c>
      <c r="AM163" s="30" t="str">
        <f t="shared" si="155"/>
        <v xml:space="preserve">"ChartDate" : "", </v>
      </c>
      <c r="AN163" s="30" t="str">
        <f t="shared" si="156"/>
        <v xml:space="preserve">"DataDate" : "", </v>
      </c>
      <c r="AO163" s="30" t="str">
        <f t="shared" si="157"/>
        <v xml:space="preserve">"MetadataDate" : "", </v>
      </c>
      <c r="AP163" s="30" t="str">
        <f t="shared" si="158"/>
        <v xml:space="preserve">"StorylineFile" : "0", </v>
      </c>
      <c r="AQ163" s="30" t="str">
        <f t="shared" si="159"/>
        <v xml:space="preserve">"ChartFile" : "", </v>
      </c>
      <c r="AR163" s="30" t="str">
        <f t="shared" si="160"/>
        <v xml:space="preserve">"DataFile" : "0", </v>
      </c>
      <c r="AS163" s="30" t="str">
        <f t="shared" si="161"/>
        <v xml:space="preserve">"Directory" : "Goal 12", </v>
      </c>
      <c r="AT163" s="30" t="str">
        <f t="shared" si="162"/>
        <v xml:space="preserve">"Subdirectory" : "12.2.2_UNEP", </v>
      </c>
      <c r="AU163" s="30" t="s">
        <v>1857</v>
      </c>
      <c r="AV163" s="30" t="str">
        <f t="shared" si="163"/>
        <v xml:space="preserve">"Notes" : "" }, </v>
      </c>
    </row>
    <row r="164" spans="1:48" x14ac:dyDescent="0.45">
      <c r="A164" s="27" t="e">
        <f t="shared" si="146"/>
        <v>#N/A</v>
      </c>
      <c r="C164" s="23" t="b">
        <f t="shared" si="164"/>
        <v>0</v>
      </c>
      <c r="D164" s="31">
        <f>COUNTIF('Log table'!C:C,'for JSON'!F164)</f>
        <v>3</v>
      </c>
      <c r="F164" s="31" t="s">
        <v>271</v>
      </c>
      <c r="G164" s="31" t="str">
        <f>IF(VLOOKUP($F164, 'Indicator table'!$C:$H, 'for JSON'!G$1, FALSE)=0, "", VLOOKUP($F164, 'Indicator table'!$C:$H, 'for JSON'!G$1, FALSE))</f>
        <v>Goal 12</v>
      </c>
      <c r="H164" s="31" t="str">
        <f>IF(VLOOKUP($F164, 'Indicator table'!$C:$H, 'for JSON'!H$1, FALSE)=0, "", VLOOKUP($F164, 'Indicator table'!$C:$H, 'for JSON'!H$1, FALSE))</f>
        <v>Tier II</v>
      </c>
      <c r="I164" s="31" t="str">
        <f>IF(VLOOKUP($F164, 'Indicator table'!$C:$H, 'for JSON'!I$1, FALSE)=0, "", VLOOKUP($F164, 'Indicator table'!$C:$H, 'for JSON'!I$1, FALSE))</f>
        <v xml:space="preserve">FAO, 
UNEP
</v>
      </c>
      <c r="J164" s="31" t="str">
        <f>IF(VLOOKUP($F164, 'Indicator table'!$C:$H, 'for JSON'!J$1, FALSE)=0, "", VLOOKUP($F164, 'Indicator table'!$C:$H, 'for JSON'!J$1, FALSE))</f>
        <v/>
      </c>
      <c r="K164" s="31" t="str">
        <f t="shared" si="165"/>
        <v/>
      </c>
      <c r="L164" s="31" t="str">
        <f t="shared" si="143"/>
        <v/>
      </c>
      <c r="M164" s="31" t="str">
        <f t="shared" si="143"/>
        <v>DorianKalamvrezos.Navarro@fao.org</v>
      </c>
      <c r="N164" s="31" t="str">
        <f t="shared" si="166"/>
        <v/>
      </c>
      <c r="O164" s="31" t="e">
        <f t="shared" si="143"/>
        <v>#N/A</v>
      </c>
      <c r="P164" s="31" t="e">
        <f t="shared" si="168"/>
        <v>#N/A</v>
      </c>
      <c r="Q164" s="31" t="e">
        <f t="shared" si="169"/>
        <v>#N/A</v>
      </c>
      <c r="R164" s="31" t="str">
        <f t="shared" si="167"/>
        <v/>
      </c>
      <c r="S164" s="31" t="str">
        <f t="shared" si="170"/>
        <v/>
      </c>
      <c r="T164" s="31" t="str">
        <f t="shared" si="170"/>
        <v>2021-03-03</v>
      </c>
      <c r="U164" s="31" t="str">
        <f t="shared" si="170"/>
        <v>2021-03-03</v>
      </c>
      <c r="V164" s="31" t="str">
        <f t="shared" si="170"/>
        <v/>
      </c>
      <c r="W164" s="31">
        <f t="shared" si="171"/>
        <v>0</v>
      </c>
      <c r="X164" s="31">
        <f t="shared" si="171"/>
        <v>44301</v>
      </c>
      <c r="Y164" s="31">
        <f t="shared" si="171"/>
        <v>44301</v>
      </c>
      <c r="Z164" s="31" t="str">
        <f t="shared" si="171"/>
        <v/>
      </c>
      <c r="AD164" s="23"/>
      <c r="AE164" s="30" t="str">
        <f t="shared" si="147"/>
        <v xml:space="preserve">{ "IndicatorID" : "12.3.1", </v>
      </c>
      <c r="AF164" s="30" t="str">
        <f t="shared" si="148"/>
        <v xml:space="preserve">"Change" : "", </v>
      </c>
      <c r="AG164" s="30" t="str">
        <f t="shared" si="149"/>
        <v xml:space="preserve">"Tier" : "Tier II", </v>
      </c>
      <c r="AH164" s="30" t="str">
        <f t="shared" si="150"/>
        <v xml:space="preserve">"Custodian" : "FAO, 
UNEP
", </v>
      </c>
      <c r="AI164" s="30" t="str">
        <f t="shared" si="151"/>
        <v xml:space="preserve">"Partners" : "", </v>
      </c>
      <c r="AJ164" s="30" t="str">
        <f t="shared" si="152"/>
        <v xml:space="preserve">"SenderName" : "", </v>
      </c>
      <c r="AK164" s="30" t="e">
        <f t="shared" si="153"/>
        <v>#N/A</v>
      </c>
      <c r="AL164" s="30" t="str">
        <f t="shared" si="154"/>
        <v xml:space="preserve">"StorylineDate" : "2021-03-03", </v>
      </c>
      <c r="AM164" s="30" t="str">
        <f t="shared" si="155"/>
        <v xml:space="preserve">"ChartDate" : "", </v>
      </c>
      <c r="AN164" s="30" t="str">
        <f t="shared" si="156"/>
        <v xml:space="preserve">"DataDate" : "", </v>
      </c>
      <c r="AO164" s="30" t="str">
        <f t="shared" si="157"/>
        <v xml:space="preserve">"MetadataDate" : "", </v>
      </c>
      <c r="AP164" s="30" t="str">
        <f t="shared" si="158"/>
        <v xml:space="preserve">"StorylineFile" : "44301", </v>
      </c>
      <c r="AQ164" s="30" t="str">
        <f t="shared" si="159"/>
        <v xml:space="preserve">"ChartFile" : "", </v>
      </c>
      <c r="AR164" s="30" t="str">
        <f t="shared" si="160"/>
        <v xml:space="preserve">"DataFile" : "0", </v>
      </c>
      <c r="AS164" s="30" t="str">
        <f t="shared" si="161"/>
        <v xml:space="preserve">"Directory" : "Goal 12", </v>
      </c>
      <c r="AT164" s="30" t="str">
        <f t="shared" si="162"/>
        <v xml:space="preserve">"Subdirectory" : "", </v>
      </c>
      <c r="AU164" s="30" t="s">
        <v>1857</v>
      </c>
      <c r="AV164" s="30" t="str">
        <f t="shared" si="163"/>
        <v xml:space="preserve">"Notes" : "" }, </v>
      </c>
    </row>
    <row r="165" spans="1:48" x14ac:dyDescent="0.45">
      <c r="A165" s="27" t="e">
        <f t="shared" si="146"/>
        <v>#N/A</v>
      </c>
      <c r="C165" s="23" t="b">
        <f t="shared" si="164"/>
        <v>0</v>
      </c>
      <c r="D165" s="31">
        <f>COUNTIF('Log table'!C:C,'for JSON'!F165)</f>
        <v>3</v>
      </c>
      <c r="F165" s="31" t="s">
        <v>109</v>
      </c>
      <c r="G165" s="31" t="str">
        <f>IF(VLOOKUP($F165, 'Indicator table'!$C:$H, 'for JSON'!G$1, FALSE)=0, "", VLOOKUP($F165, 'Indicator table'!$C:$H, 'for JSON'!G$1, FALSE))</f>
        <v>Goal 12</v>
      </c>
      <c r="H165" s="31" t="str">
        <f>IF(VLOOKUP($F165, 'Indicator table'!$C:$H, 'for JSON'!H$1, FALSE)=0, "", VLOOKUP($F165, 'Indicator table'!$C:$H, 'for JSON'!H$1, FALSE))</f>
        <v>Tier I</v>
      </c>
      <c r="I165" s="31" t="str">
        <f>IF(VLOOKUP($F165, 'Indicator table'!$C:$H, 'for JSON'!I$1, FALSE)=0, "", VLOOKUP($F165, 'Indicator table'!$C:$H, 'for JSON'!I$1, FALSE))</f>
        <v xml:space="preserve">UNEP
</v>
      </c>
      <c r="J165" s="31" t="str">
        <f>IF(VLOOKUP($F165, 'Indicator table'!$C:$H, 'for JSON'!J$1, FALSE)=0, "", VLOOKUP($F165, 'Indicator table'!$C:$H, 'for JSON'!J$1, FALSE))</f>
        <v/>
      </c>
      <c r="K165" s="31" t="str">
        <f t="shared" si="165"/>
        <v>12.4.1_UNEP</v>
      </c>
      <c r="L165" s="31" t="str">
        <f t="shared" si="143"/>
        <v/>
      </c>
      <c r="M165" s="31" t="str">
        <f t="shared" si="143"/>
        <v>dany.ghafari@un.org</v>
      </c>
      <c r="N165" s="31" t="str">
        <f t="shared" si="166"/>
        <v/>
      </c>
      <c r="O165" s="31" t="e">
        <f t="shared" si="143"/>
        <v>#N/A</v>
      </c>
      <c r="P165" s="31" t="e">
        <f t="shared" si="168"/>
        <v>#N/A</v>
      </c>
      <c r="Q165" s="31" t="e">
        <f t="shared" si="169"/>
        <v>#N/A</v>
      </c>
      <c r="R165" s="31" t="str">
        <f t="shared" si="167"/>
        <v/>
      </c>
      <c r="S165" s="31" t="str">
        <f t="shared" si="170"/>
        <v/>
      </c>
      <c r="T165" s="31" t="str">
        <f t="shared" si="170"/>
        <v>2021-03-11</v>
      </c>
      <c r="U165" s="31" t="str">
        <f t="shared" si="170"/>
        <v/>
      </c>
      <c r="V165" s="31" t="str">
        <f t="shared" si="170"/>
        <v/>
      </c>
      <c r="W165" s="31">
        <f t="shared" si="171"/>
        <v>0</v>
      </c>
      <c r="X165" s="31">
        <f t="shared" si="171"/>
        <v>0</v>
      </c>
      <c r="Y165" s="31">
        <f t="shared" si="171"/>
        <v>0</v>
      </c>
      <c r="Z165" s="31" t="str">
        <f t="shared" si="171"/>
        <v/>
      </c>
      <c r="AD165" s="23"/>
      <c r="AE165" s="30" t="str">
        <f t="shared" si="147"/>
        <v xml:space="preserve">{ "IndicatorID" : "12.4.1", </v>
      </c>
      <c r="AF165" s="30" t="str">
        <f t="shared" si="148"/>
        <v xml:space="preserve">"Change" : "", </v>
      </c>
      <c r="AG165" s="30" t="str">
        <f t="shared" si="149"/>
        <v xml:space="preserve">"Tier" : "Tier I", </v>
      </c>
      <c r="AH165" s="30" t="str">
        <f t="shared" si="150"/>
        <v xml:space="preserve">"Custodian" : "UNEP
", </v>
      </c>
      <c r="AI165" s="30" t="str">
        <f t="shared" si="151"/>
        <v xml:space="preserve">"Partners" : "", </v>
      </c>
      <c r="AJ165" s="30" t="str">
        <f t="shared" si="152"/>
        <v xml:space="preserve">"SenderName" : "", </v>
      </c>
      <c r="AK165" s="30" t="e">
        <f t="shared" si="153"/>
        <v>#N/A</v>
      </c>
      <c r="AL165" s="30" t="str">
        <f t="shared" si="154"/>
        <v xml:space="preserve">"StorylineDate" : "2021-03-11", </v>
      </c>
      <c r="AM165" s="30" t="str">
        <f t="shared" si="155"/>
        <v xml:space="preserve">"ChartDate" : "", </v>
      </c>
      <c r="AN165" s="30" t="str">
        <f t="shared" si="156"/>
        <v xml:space="preserve">"DataDate" : "", </v>
      </c>
      <c r="AO165" s="30" t="str">
        <f t="shared" si="157"/>
        <v xml:space="preserve">"MetadataDate" : "", </v>
      </c>
      <c r="AP165" s="30" t="str">
        <f t="shared" si="158"/>
        <v xml:space="preserve">"StorylineFile" : "0", </v>
      </c>
      <c r="AQ165" s="30" t="str">
        <f t="shared" si="159"/>
        <v xml:space="preserve">"ChartFile" : "", </v>
      </c>
      <c r="AR165" s="30" t="str">
        <f t="shared" si="160"/>
        <v xml:space="preserve">"DataFile" : "0", </v>
      </c>
      <c r="AS165" s="30" t="str">
        <f t="shared" si="161"/>
        <v xml:space="preserve">"Directory" : "Goal 12", </v>
      </c>
      <c r="AT165" s="30" t="str">
        <f t="shared" si="162"/>
        <v xml:space="preserve">"Subdirectory" : "12.4.1_UNEP", </v>
      </c>
      <c r="AU165" s="30" t="s">
        <v>1857</v>
      </c>
      <c r="AV165" s="30" t="str">
        <f t="shared" si="163"/>
        <v xml:space="preserve">"Notes" : "" }, </v>
      </c>
    </row>
    <row r="166" spans="1:48" x14ac:dyDescent="0.45">
      <c r="A166" s="27" t="e">
        <f t="shared" si="146"/>
        <v>#N/A</v>
      </c>
      <c r="C166" s="23" t="b">
        <f t="shared" si="164"/>
        <v>0</v>
      </c>
      <c r="D166" s="31">
        <f>COUNTIF('Log table'!C:C,'for JSON'!F166)</f>
        <v>3</v>
      </c>
      <c r="F166" s="31" t="s">
        <v>284</v>
      </c>
      <c r="G166" s="31" t="str">
        <f>IF(VLOOKUP($F166, 'Indicator table'!$C:$H, 'for JSON'!G$1, FALSE)=0, "", VLOOKUP($F166, 'Indicator table'!$C:$H, 'for JSON'!G$1, FALSE))</f>
        <v>Goal 12</v>
      </c>
      <c r="H166" s="31" t="str">
        <f>IF(VLOOKUP($F166, 'Indicator table'!$C:$H, 'for JSON'!H$1, FALSE)=0, "", VLOOKUP($F166, 'Indicator table'!$C:$H, 'for JSON'!H$1, FALSE))</f>
        <v>Tier II</v>
      </c>
      <c r="I166" s="31" t="str">
        <f>IF(VLOOKUP($F166, 'Indicator table'!$C:$H, 'for JSON'!I$1, FALSE)=0, "", VLOOKUP($F166, 'Indicator table'!$C:$H, 'for JSON'!I$1, FALSE))</f>
        <v xml:space="preserve">UNSD, 
UNEP
</v>
      </c>
      <c r="J166" s="31" t="str">
        <f>IF(VLOOKUP($F166, 'Indicator table'!$C:$H, 'for JSON'!J$1, FALSE)=0, "", VLOOKUP($F166, 'Indicator table'!$C:$H, 'for JSON'!J$1, FALSE))</f>
        <v xml:space="preserve">OECD,
Eurostat,
UNU
</v>
      </c>
      <c r="K166" s="31" t="str">
        <f t="shared" si="165"/>
        <v/>
      </c>
      <c r="L166" s="31" t="str">
        <f t="shared" si="143"/>
        <v/>
      </c>
      <c r="M166" s="31" t="str">
        <f t="shared" si="143"/>
        <v/>
      </c>
      <c r="N166" s="31" t="str">
        <f t="shared" si="166"/>
        <v/>
      </c>
      <c r="O166" s="31" t="e">
        <f t="shared" si="143"/>
        <v>#N/A</v>
      </c>
      <c r="P166" s="31" t="e">
        <f t="shared" si="168"/>
        <v>#N/A</v>
      </c>
      <c r="Q166" s="31" t="e">
        <f t="shared" si="169"/>
        <v>#N/A</v>
      </c>
      <c r="R166" s="31" t="str">
        <f t="shared" si="167"/>
        <v/>
      </c>
      <c r="S166" s="31" t="str">
        <f t="shared" si="170"/>
        <v/>
      </c>
      <c r="T166" s="31" t="str">
        <f t="shared" si="170"/>
        <v/>
      </c>
      <c r="U166" s="31" t="str">
        <f t="shared" si="170"/>
        <v/>
      </c>
      <c r="V166" s="31" t="str">
        <f t="shared" si="170"/>
        <v/>
      </c>
      <c r="W166" s="31">
        <f t="shared" si="171"/>
        <v>0</v>
      </c>
      <c r="X166" s="31">
        <f t="shared" si="171"/>
        <v>0</v>
      </c>
      <c r="Y166" s="31">
        <f t="shared" si="171"/>
        <v>0</v>
      </c>
      <c r="Z166" s="31" t="str">
        <f t="shared" si="171"/>
        <v/>
      </c>
      <c r="AD166" s="23"/>
      <c r="AE166" s="30" t="str">
        <f t="shared" si="147"/>
        <v xml:space="preserve">{ "IndicatorID" : "12.4.2", </v>
      </c>
      <c r="AF166" s="30" t="str">
        <f t="shared" si="148"/>
        <v xml:space="preserve">"Change" : "", </v>
      </c>
      <c r="AG166" s="30" t="str">
        <f t="shared" si="149"/>
        <v xml:space="preserve">"Tier" : "Tier II", </v>
      </c>
      <c r="AH166" s="30" t="str">
        <f t="shared" si="150"/>
        <v xml:space="preserve">"Custodian" : "UNSD, 
UNEP
", </v>
      </c>
      <c r="AI166" s="30" t="str">
        <f t="shared" si="151"/>
        <v xml:space="preserve">"Partners" : "OECD,
Eurostat,
UNU
", </v>
      </c>
      <c r="AJ166" s="30" t="str">
        <f t="shared" si="152"/>
        <v xml:space="preserve">"SenderName" : "", </v>
      </c>
      <c r="AK166" s="30" t="e">
        <f t="shared" si="153"/>
        <v>#N/A</v>
      </c>
      <c r="AL166" s="30" t="str">
        <f t="shared" si="154"/>
        <v xml:space="preserve">"StorylineDate" : "", </v>
      </c>
      <c r="AM166" s="30" t="str">
        <f t="shared" si="155"/>
        <v xml:space="preserve">"ChartDate" : "", </v>
      </c>
      <c r="AN166" s="30" t="str">
        <f t="shared" si="156"/>
        <v xml:space="preserve">"DataDate" : "", </v>
      </c>
      <c r="AO166" s="30" t="str">
        <f t="shared" si="157"/>
        <v xml:space="preserve">"MetadataDate" : "", </v>
      </c>
      <c r="AP166" s="30" t="str">
        <f t="shared" si="158"/>
        <v xml:space="preserve">"StorylineFile" : "0", </v>
      </c>
      <c r="AQ166" s="30" t="str">
        <f t="shared" si="159"/>
        <v xml:space="preserve">"ChartFile" : "", </v>
      </c>
      <c r="AR166" s="30" t="str">
        <f t="shared" si="160"/>
        <v xml:space="preserve">"DataFile" : "0", </v>
      </c>
      <c r="AS166" s="30" t="str">
        <f t="shared" si="161"/>
        <v xml:space="preserve">"Directory" : "Goal 12", </v>
      </c>
      <c r="AT166" s="30" t="str">
        <f t="shared" si="162"/>
        <v xml:space="preserve">"Subdirectory" : "", </v>
      </c>
      <c r="AU166" s="30" t="s">
        <v>1857</v>
      </c>
      <c r="AV166" s="30" t="str">
        <f t="shared" si="163"/>
        <v xml:space="preserve">"Notes" : "" }, </v>
      </c>
    </row>
    <row r="167" spans="1:48" x14ac:dyDescent="0.45">
      <c r="A167" s="27" t="e">
        <f t="shared" si="146"/>
        <v>#N/A</v>
      </c>
      <c r="C167" s="23" t="b">
        <f t="shared" si="164"/>
        <v>0</v>
      </c>
      <c r="D167" s="31">
        <f>COUNTIF('Log table'!C:C,'for JSON'!F167)</f>
        <v>3</v>
      </c>
      <c r="F167" s="31" t="s">
        <v>294</v>
      </c>
      <c r="G167" s="31" t="str">
        <f>IF(VLOOKUP($F167, 'Indicator table'!$C:$H, 'for JSON'!G$1, FALSE)=0, "", VLOOKUP($F167, 'Indicator table'!$C:$H, 'for JSON'!G$1, FALSE))</f>
        <v>Goal 12</v>
      </c>
      <c r="H167" s="31" t="str">
        <f>IF(VLOOKUP($F167, 'Indicator table'!$C:$H, 'for JSON'!H$1, FALSE)=0, "", VLOOKUP($F167, 'Indicator table'!$C:$H, 'for JSON'!H$1, FALSE))</f>
        <v>Tier II</v>
      </c>
      <c r="I167" s="31" t="str">
        <f>IF(VLOOKUP($F167, 'Indicator table'!$C:$H, 'for JSON'!I$1, FALSE)=0, "", VLOOKUP($F167, 'Indicator table'!$C:$H, 'for JSON'!I$1, FALSE))</f>
        <v xml:space="preserve">UNSD,
UNEP
</v>
      </c>
      <c r="J167" s="31" t="str">
        <f>IF(VLOOKUP($F167, 'Indicator table'!$C:$H, 'for JSON'!J$1, FALSE)=0, "", VLOOKUP($F167, 'Indicator table'!$C:$H, 'for JSON'!J$1, FALSE))</f>
        <v xml:space="preserve">OECD,
Eurostat,
UNU
</v>
      </c>
      <c r="K167" s="31" t="str">
        <f t="shared" si="165"/>
        <v/>
      </c>
      <c r="L167" s="31" t="str">
        <f t="shared" si="143"/>
        <v/>
      </c>
      <c r="M167" s="31" t="str">
        <f t="shared" si="143"/>
        <v>dany.ghafari@un.org</v>
      </c>
      <c r="N167" s="31" t="str">
        <f t="shared" si="166"/>
        <v/>
      </c>
      <c r="O167" s="31" t="e">
        <f t="shared" si="143"/>
        <v>#N/A</v>
      </c>
      <c r="P167" s="31" t="e">
        <f t="shared" si="168"/>
        <v>#N/A</v>
      </c>
      <c r="Q167" s="31" t="e">
        <f t="shared" si="169"/>
        <v>#N/A</v>
      </c>
      <c r="R167" s="31" t="str">
        <f t="shared" si="167"/>
        <v/>
      </c>
      <c r="S167" s="31" t="str">
        <f t="shared" si="170"/>
        <v/>
      </c>
      <c r="T167" s="31" t="str">
        <f t="shared" si="170"/>
        <v>2021-03-01</v>
      </c>
      <c r="U167" s="31" t="str">
        <f t="shared" si="170"/>
        <v>2021-03-01</v>
      </c>
      <c r="V167" s="31" t="str">
        <f t="shared" si="170"/>
        <v/>
      </c>
      <c r="W167" s="31">
        <f t="shared" si="171"/>
        <v>0</v>
      </c>
      <c r="X167" s="31">
        <f t="shared" si="171"/>
        <v>44301</v>
      </c>
      <c r="Y167" s="31">
        <f t="shared" si="171"/>
        <v>44301</v>
      </c>
      <c r="Z167" s="31" t="str">
        <f t="shared" si="171"/>
        <v/>
      </c>
      <c r="AD167" s="23"/>
      <c r="AE167" s="30" t="str">
        <f t="shared" si="147"/>
        <v xml:space="preserve">{ "IndicatorID" : "12.5.1", </v>
      </c>
      <c r="AF167" s="30" t="str">
        <f t="shared" si="148"/>
        <v xml:space="preserve">"Change" : "", </v>
      </c>
      <c r="AG167" s="30" t="str">
        <f t="shared" si="149"/>
        <v xml:space="preserve">"Tier" : "Tier II", </v>
      </c>
      <c r="AH167" s="30" t="str">
        <f t="shared" si="150"/>
        <v xml:space="preserve">"Custodian" : "UNSD,
UNEP
", </v>
      </c>
      <c r="AI167" s="30" t="str">
        <f t="shared" si="151"/>
        <v xml:space="preserve">"Partners" : "OECD,
Eurostat,
UNU
", </v>
      </c>
      <c r="AJ167" s="30" t="str">
        <f t="shared" si="152"/>
        <v xml:space="preserve">"SenderName" : "", </v>
      </c>
      <c r="AK167" s="30" t="e">
        <f t="shared" si="153"/>
        <v>#N/A</v>
      </c>
      <c r="AL167" s="30" t="str">
        <f t="shared" si="154"/>
        <v xml:space="preserve">"StorylineDate" : "2021-03-01", </v>
      </c>
      <c r="AM167" s="30" t="str">
        <f t="shared" si="155"/>
        <v xml:space="preserve">"ChartDate" : "", </v>
      </c>
      <c r="AN167" s="30" t="str">
        <f t="shared" si="156"/>
        <v xml:space="preserve">"DataDate" : "", </v>
      </c>
      <c r="AO167" s="30" t="str">
        <f t="shared" si="157"/>
        <v xml:space="preserve">"MetadataDate" : "", </v>
      </c>
      <c r="AP167" s="30" t="str">
        <f t="shared" si="158"/>
        <v xml:space="preserve">"StorylineFile" : "44301", </v>
      </c>
      <c r="AQ167" s="30" t="str">
        <f t="shared" si="159"/>
        <v xml:space="preserve">"ChartFile" : "", </v>
      </c>
      <c r="AR167" s="30" t="str">
        <f t="shared" si="160"/>
        <v xml:space="preserve">"DataFile" : "0", </v>
      </c>
      <c r="AS167" s="30" t="str">
        <f t="shared" si="161"/>
        <v xml:space="preserve">"Directory" : "Goal 12", </v>
      </c>
      <c r="AT167" s="30" t="str">
        <f t="shared" si="162"/>
        <v xml:space="preserve">"Subdirectory" : "", </v>
      </c>
      <c r="AU167" s="30" t="s">
        <v>1857</v>
      </c>
      <c r="AV167" s="30" t="str">
        <f t="shared" si="163"/>
        <v xml:space="preserve">"Notes" : "" }, </v>
      </c>
    </row>
    <row r="168" spans="1:48" x14ac:dyDescent="0.45">
      <c r="A168" s="27" t="e">
        <f t="shared" si="146"/>
        <v>#N/A</v>
      </c>
      <c r="C168" s="23" t="b">
        <f t="shared" si="164"/>
        <v>0</v>
      </c>
      <c r="D168" s="31">
        <f>COUNTIF('Log table'!C:C,'for JSON'!F168)</f>
        <v>3</v>
      </c>
      <c r="F168" s="31" t="s">
        <v>299</v>
      </c>
      <c r="G168" s="31" t="str">
        <f>IF(VLOOKUP($F168, 'Indicator table'!$C:$H, 'for JSON'!G$1, FALSE)=0, "", VLOOKUP($F168, 'Indicator table'!$C:$H, 'for JSON'!G$1, FALSE))</f>
        <v>Goal 12</v>
      </c>
      <c r="H168" s="31" t="str">
        <f>IF(VLOOKUP($F168, 'Indicator table'!$C:$H, 'for JSON'!H$1, FALSE)=0, "", VLOOKUP($F168, 'Indicator table'!$C:$H, 'for JSON'!H$1, FALSE))</f>
        <v>Tier II</v>
      </c>
      <c r="I168" s="31" t="str">
        <f>IF(VLOOKUP($F168, 'Indicator table'!$C:$H, 'for JSON'!I$1, FALSE)=0, "", VLOOKUP($F168, 'Indicator table'!$C:$H, 'for JSON'!I$1, FALSE))</f>
        <v xml:space="preserve">UNEP,  
UNCTAD
</v>
      </c>
      <c r="J168" s="31" t="str">
        <f>IF(VLOOKUP($F168, 'Indicator table'!$C:$H, 'for JSON'!J$1, FALSE)=0, "", VLOOKUP($F168, 'Indicator table'!$C:$H, 'for JSON'!J$1, FALSE))</f>
        <v/>
      </c>
      <c r="K168" s="31" t="str">
        <f t="shared" si="165"/>
        <v/>
      </c>
      <c r="L168" s="31" t="str">
        <f t="shared" si="143"/>
        <v>tatiana.krylova@un.org</v>
      </c>
      <c r="M168" s="31" t="str">
        <f t="shared" si="143"/>
        <v>elena.botvina@unctad.org</v>
      </c>
      <c r="N168" s="31" t="str">
        <f t="shared" si="166"/>
        <v/>
      </c>
      <c r="O168" s="31" t="e">
        <f t="shared" si="143"/>
        <v>#N/A</v>
      </c>
      <c r="P168" s="31" t="e">
        <f t="shared" si="168"/>
        <v>#N/A</v>
      </c>
      <c r="Q168" s="31" t="e">
        <f t="shared" si="169"/>
        <v>#N/A</v>
      </c>
      <c r="R168" s="31" t="str">
        <f t="shared" si="167"/>
        <v/>
      </c>
      <c r="S168" s="31" t="str">
        <f t="shared" si="170"/>
        <v>2021-02-26</v>
      </c>
      <c r="T168" s="31" t="str">
        <f t="shared" si="170"/>
        <v>2021-03-31</v>
      </c>
      <c r="U168" s="31" t="str">
        <f t="shared" si="170"/>
        <v>2021-04-02</v>
      </c>
      <c r="V168" s="31" t="str">
        <f t="shared" si="170"/>
        <v/>
      </c>
      <c r="W168" s="31">
        <f t="shared" si="171"/>
        <v>0</v>
      </c>
      <c r="X168" s="31">
        <f t="shared" si="171"/>
        <v>44301</v>
      </c>
      <c r="Y168" s="31">
        <f t="shared" si="171"/>
        <v>44301</v>
      </c>
      <c r="Z168" s="31" t="str">
        <f t="shared" si="171"/>
        <v/>
      </c>
      <c r="AD168" s="23"/>
      <c r="AE168" s="30" t="str">
        <f t="shared" si="147"/>
        <v xml:space="preserve">{ "IndicatorID" : "12.6.1", </v>
      </c>
      <c r="AF168" s="30" t="str">
        <f t="shared" si="148"/>
        <v xml:space="preserve">"Change" : "", </v>
      </c>
      <c r="AG168" s="30" t="str">
        <f t="shared" si="149"/>
        <v xml:space="preserve">"Tier" : "Tier II", </v>
      </c>
      <c r="AH168" s="30" t="str">
        <f t="shared" si="150"/>
        <v xml:space="preserve">"Custodian" : "UNEP,  
UNCTAD
", </v>
      </c>
      <c r="AI168" s="30" t="str">
        <f t="shared" si="151"/>
        <v xml:space="preserve">"Partners" : "", </v>
      </c>
      <c r="AJ168" s="30" t="str">
        <f t="shared" si="152"/>
        <v xml:space="preserve">"SenderName" : "", </v>
      </c>
      <c r="AK168" s="30" t="e">
        <f t="shared" si="153"/>
        <v>#N/A</v>
      </c>
      <c r="AL168" s="30" t="str">
        <f t="shared" si="154"/>
        <v xml:space="preserve">"StorylineDate" : "2021-03-31", </v>
      </c>
      <c r="AM168" s="30" t="str">
        <f t="shared" si="155"/>
        <v xml:space="preserve">"ChartDate" : "", </v>
      </c>
      <c r="AN168" s="30" t="str">
        <f t="shared" si="156"/>
        <v xml:space="preserve">"DataDate" : "2021-02-26", </v>
      </c>
      <c r="AO168" s="30" t="str">
        <f t="shared" si="157"/>
        <v xml:space="preserve">"MetadataDate" : "", </v>
      </c>
      <c r="AP168" s="30" t="str">
        <f t="shared" si="158"/>
        <v xml:space="preserve">"StorylineFile" : "44301", </v>
      </c>
      <c r="AQ168" s="30" t="str">
        <f t="shared" si="159"/>
        <v xml:space="preserve">"ChartFile" : "", </v>
      </c>
      <c r="AR168" s="30" t="str">
        <f t="shared" si="160"/>
        <v xml:space="preserve">"DataFile" : "0", </v>
      </c>
      <c r="AS168" s="30" t="str">
        <f t="shared" si="161"/>
        <v xml:space="preserve">"Directory" : "Goal 12", </v>
      </c>
      <c r="AT168" s="30" t="str">
        <f t="shared" si="162"/>
        <v xml:space="preserve">"Subdirectory" : "", </v>
      </c>
      <c r="AU168" s="30" t="s">
        <v>1857</v>
      </c>
      <c r="AV168" s="30" t="str">
        <f t="shared" si="163"/>
        <v xml:space="preserve">"Notes" : "" }, </v>
      </c>
    </row>
    <row r="169" spans="1:48" x14ac:dyDescent="0.45">
      <c r="A169" s="27" t="e">
        <f t="shared" si="146"/>
        <v>#N/A</v>
      </c>
      <c r="C169" s="23" t="b">
        <f t="shared" si="164"/>
        <v>0</v>
      </c>
      <c r="D169" s="31">
        <f>COUNTIF('Log table'!C:C,'for JSON'!F169)</f>
        <v>3</v>
      </c>
      <c r="F169" s="31" t="s">
        <v>307</v>
      </c>
      <c r="G169" s="31" t="str">
        <f>IF(VLOOKUP($F169, 'Indicator table'!$C:$H, 'for JSON'!G$1, FALSE)=0, "", VLOOKUP($F169, 'Indicator table'!$C:$H, 'for JSON'!G$1, FALSE))</f>
        <v>Goal 12</v>
      </c>
      <c r="H169" s="31" t="str">
        <f>IF(VLOOKUP($F169, 'Indicator table'!$C:$H, 'for JSON'!H$1, FALSE)=0, "", VLOOKUP($F169, 'Indicator table'!$C:$H, 'for JSON'!H$1, FALSE))</f>
        <v>Tier II</v>
      </c>
      <c r="I169" s="31" t="str">
        <f>IF(VLOOKUP($F169, 'Indicator table'!$C:$H, 'for JSON'!I$1, FALSE)=0, "", VLOOKUP($F169, 'Indicator table'!$C:$H, 'for JSON'!I$1, FALSE))</f>
        <v xml:space="preserve">UNEP
</v>
      </c>
      <c r="J169" s="31" t="str">
        <f>IF(VLOOKUP($F169, 'Indicator table'!$C:$H, 'for JSON'!J$1, FALSE)=0, "", VLOOKUP($F169, 'Indicator table'!$C:$H, 'for JSON'!J$1, FALSE))</f>
        <v/>
      </c>
      <c r="K169" s="31" t="str">
        <f t="shared" si="165"/>
        <v/>
      </c>
      <c r="L169" s="31" t="str">
        <f t="shared" si="143"/>
        <v>dany.ghafari@un.org</v>
      </c>
      <c r="M169" s="31" t="str">
        <f t="shared" si="143"/>
        <v>dany.ghafari@un.org</v>
      </c>
      <c r="N169" s="31" t="str">
        <f t="shared" si="166"/>
        <v/>
      </c>
      <c r="O169" s="31" t="e">
        <f t="shared" si="143"/>
        <v>#N/A</v>
      </c>
      <c r="P169" s="31" t="e">
        <f t="shared" si="168"/>
        <v>#N/A</v>
      </c>
      <c r="Q169" s="31" t="e">
        <f t="shared" si="169"/>
        <v>#N/A</v>
      </c>
      <c r="R169" s="31" t="str">
        <f t="shared" si="167"/>
        <v/>
      </c>
      <c r="S169" s="31" t="str">
        <f t="shared" ref="S169:V177" si="172">IFERROR(IF(ISBLANK(VLOOKUP(CONCATENATE($F169,S$2), log_table, 10, FALSE)),"", TEXT(VLOOKUP(CONCATENATE($F169,S$2), log_table, 10, FALSE), "yyyy-mm-dd")),"")</f>
        <v>2021-03-05</v>
      </c>
      <c r="T169" s="31" t="str">
        <f t="shared" si="172"/>
        <v>2021-03-01</v>
      </c>
      <c r="U169" s="31" t="str">
        <f t="shared" si="172"/>
        <v/>
      </c>
      <c r="V169" s="31" t="str">
        <f t="shared" si="172"/>
        <v/>
      </c>
      <c r="W169" s="31">
        <f t="shared" ref="W169:Z177" si="173">IFERROR(VLOOKUP(CONCATENATE($F169,W$2), log_table, 13, FALSE),"")</f>
        <v>0</v>
      </c>
      <c r="X169" s="31">
        <f t="shared" si="173"/>
        <v>0</v>
      </c>
      <c r="Y169" s="31">
        <f t="shared" si="173"/>
        <v>0</v>
      </c>
      <c r="Z169" s="31" t="str">
        <f t="shared" si="173"/>
        <v/>
      </c>
      <c r="AD169" s="23"/>
      <c r="AE169" s="30" t="str">
        <f t="shared" si="147"/>
        <v xml:space="preserve">{ "IndicatorID" : "12.7.1", </v>
      </c>
      <c r="AF169" s="30" t="str">
        <f t="shared" si="148"/>
        <v xml:space="preserve">"Change" : "", </v>
      </c>
      <c r="AG169" s="30" t="str">
        <f t="shared" si="149"/>
        <v xml:space="preserve">"Tier" : "Tier II", </v>
      </c>
      <c r="AH169" s="30" t="str">
        <f t="shared" si="150"/>
        <v xml:space="preserve">"Custodian" : "UNEP
", </v>
      </c>
      <c r="AI169" s="30" t="str">
        <f t="shared" si="151"/>
        <v xml:space="preserve">"Partners" : "", </v>
      </c>
      <c r="AJ169" s="30" t="str">
        <f t="shared" si="152"/>
        <v xml:space="preserve">"SenderName" : "", </v>
      </c>
      <c r="AK169" s="30" t="e">
        <f t="shared" si="153"/>
        <v>#N/A</v>
      </c>
      <c r="AL169" s="30" t="str">
        <f t="shared" si="154"/>
        <v xml:space="preserve">"StorylineDate" : "2021-03-01", </v>
      </c>
      <c r="AM169" s="30" t="str">
        <f t="shared" si="155"/>
        <v xml:space="preserve">"ChartDate" : "", </v>
      </c>
      <c r="AN169" s="30" t="str">
        <f t="shared" si="156"/>
        <v xml:space="preserve">"DataDate" : "2021-03-05", </v>
      </c>
      <c r="AO169" s="30" t="str">
        <f t="shared" si="157"/>
        <v xml:space="preserve">"MetadataDate" : "", </v>
      </c>
      <c r="AP169" s="30" t="str">
        <f t="shared" si="158"/>
        <v xml:space="preserve">"StorylineFile" : "0", </v>
      </c>
      <c r="AQ169" s="30" t="str">
        <f t="shared" si="159"/>
        <v xml:space="preserve">"ChartFile" : "", </v>
      </c>
      <c r="AR169" s="30" t="str">
        <f t="shared" si="160"/>
        <v xml:space="preserve">"DataFile" : "0", </v>
      </c>
      <c r="AS169" s="30" t="str">
        <f t="shared" si="161"/>
        <v xml:space="preserve">"Directory" : "Goal 12", </v>
      </c>
      <c r="AT169" s="30" t="str">
        <f t="shared" si="162"/>
        <v xml:space="preserve">"Subdirectory" : "", </v>
      </c>
      <c r="AU169" s="30" t="s">
        <v>1857</v>
      </c>
      <c r="AV169" s="30" t="str">
        <f t="shared" si="163"/>
        <v xml:space="preserve">"Notes" : "" }, </v>
      </c>
    </row>
    <row r="170" spans="1:48" x14ac:dyDescent="0.45">
      <c r="A170" s="27" t="e">
        <f t="shared" si="146"/>
        <v>#N/A</v>
      </c>
      <c r="C170" s="23" t="b">
        <f t="shared" si="164"/>
        <v>0</v>
      </c>
      <c r="D170" s="31">
        <f>COUNTIF('Log table'!C:C,'for JSON'!F170)</f>
        <v>3</v>
      </c>
      <c r="F170" s="31" t="s">
        <v>310</v>
      </c>
      <c r="G170" s="31" t="str">
        <f>IF(VLOOKUP($F170, 'Indicator table'!$C:$H, 'for JSON'!G$1, FALSE)=0, "", VLOOKUP($F170, 'Indicator table'!$C:$H, 'for JSON'!G$1, FALSE))</f>
        <v>Goal 12</v>
      </c>
      <c r="H170" s="31" t="str">
        <f>IF(VLOOKUP($F170, 'Indicator table'!$C:$H, 'for JSON'!H$1, FALSE)=0, "", VLOOKUP($F170, 'Indicator table'!$C:$H, 'for JSON'!H$1, FALSE))</f>
        <v>Tier II</v>
      </c>
      <c r="I170" s="31" t="str">
        <f>IF(VLOOKUP($F170, 'Indicator table'!$C:$H, 'for JSON'!I$1, FALSE)=0, "", VLOOKUP($F170, 'Indicator table'!$C:$H, 'for JSON'!I$1, FALSE))</f>
        <v xml:space="preserve">UNESCO-UIS
</v>
      </c>
      <c r="J170" s="31" t="str">
        <f>IF(VLOOKUP($F170, 'Indicator table'!$C:$H, 'for JSON'!J$1, FALSE)=0, "", VLOOKUP($F170, 'Indicator table'!$C:$H, 'for JSON'!J$1, FALSE))</f>
        <v xml:space="preserve">UNEP
</v>
      </c>
      <c r="K170" s="31" t="str">
        <f t="shared" si="165"/>
        <v/>
      </c>
      <c r="L170" s="31" t="str">
        <f t="shared" si="143"/>
        <v/>
      </c>
      <c r="M170" s="31" t="str">
        <f t="shared" si="143"/>
        <v/>
      </c>
      <c r="N170" s="31" t="str">
        <f t="shared" si="166"/>
        <v/>
      </c>
      <c r="O170" s="31" t="e">
        <f t="shared" si="143"/>
        <v>#N/A</v>
      </c>
      <c r="P170" s="31" t="e">
        <f t="shared" si="168"/>
        <v>#N/A</v>
      </c>
      <c r="Q170" s="31" t="e">
        <f t="shared" si="169"/>
        <v>#N/A</v>
      </c>
      <c r="R170" s="31" t="str">
        <f t="shared" si="167"/>
        <v/>
      </c>
      <c r="S170" s="31" t="str">
        <f t="shared" si="172"/>
        <v/>
      </c>
      <c r="T170" s="31" t="str">
        <f t="shared" si="172"/>
        <v/>
      </c>
      <c r="U170" s="31" t="str">
        <f t="shared" si="172"/>
        <v/>
      </c>
      <c r="V170" s="31" t="str">
        <f t="shared" si="172"/>
        <v/>
      </c>
      <c r="W170" s="31">
        <f t="shared" si="173"/>
        <v>0</v>
      </c>
      <c r="X170" s="31">
        <f t="shared" si="173"/>
        <v>0</v>
      </c>
      <c r="Y170" s="31">
        <f t="shared" si="173"/>
        <v>0</v>
      </c>
      <c r="Z170" s="31" t="str">
        <f t="shared" si="173"/>
        <v/>
      </c>
      <c r="AD170" s="23"/>
      <c r="AE170" s="30" t="str">
        <f t="shared" si="147"/>
        <v xml:space="preserve">{ "IndicatorID" : "12.8.1", </v>
      </c>
      <c r="AF170" s="30" t="str">
        <f t="shared" si="148"/>
        <v xml:space="preserve">"Change" : "", </v>
      </c>
      <c r="AG170" s="30" t="str">
        <f t="shared" si="149"/>
        <v xml:space="preserve">"Tier" : "Tier II", </v>
      </c>
      <c r="AH170" s="30" t="str">
        <f t="shared" si="150"/>
        <v xml:space="preserve">"Custodian" : "UNESCO-UIS
", </v>
      </c>
      <c r="AI170" s="30" t="str">
        <f t="shared" si="151"/>
        <v xml:space="preserve">"Partners" : "UNEP
", </v>
      </c>
      <c r="AJ170" s="30" t="str">
        <f t="shared" si="152"/>
        <v xml:space="preserve">"SenderName" : "", </v>
      </c>
      <c r="AK170" s="30" t="e">
        <f t="shared" si="153"/>
        <v>#N/A</v>
      </c>
      <c r="AL170" s="30" t="str">
        <f t="shared" si="154"/>
        <v xml:space="preserve">"StorylineDate" : "", </v>
      </c>
      <c r="AM170" s="30" t="str">
        <f t="shared" si="155"/>
        <v xml:space="preserve">"ChartDate" : "", </v>
      </c>
      <c r="AN170" s="30" t="str">
        <f t="shared" si="156"/>
        <v xml:space="preserve">"DataDate" : "", </v>
      </c>
      <c r="AO170" s="30" t="str">
        <f t="shared" si="157"/>
        <v xml:space="preserve">"MetadataDate" : "", </v>
      </c>
      <c r="AP170" s="30" t="str">
        <f t="shared" si="158"/>
        <v xml:space="preserve">"StorylineFile" : "0", </v>
      </c>
      <c r="AQ170" s="30" t="str">
        <f t="shared" si="159"/>
        <v xml:space="preserve">"ChartFile" : "", </v>
      </c>
      <c r="AR170" s="30" t="str">
        <f t="shared" si="160"/>
        <v xml:space="preserve">"DataFile" : "0", </v>
      </c>
      <c r="AS170" s="30" t="str">
        <f t="shared" si="161"/>
        <v xml:space="preserve">"Directory" : "Goal 12", </v>
      </c>
      <c r="AT170" s="30" t="str">
        <f t="shared" si="162"/>
        <v xml:space="preserve">"Subdirectory" : "", </v>
      </c>
      <c r="AU170" s="30" t="s">
        <v>1857</v>
      </c>
      <c r="AV170" s="30" t="str">
        <f t="shared" si="163"/>
        <v xml:space="preserve">"Notes" : "" }, </v>
      </c>
    </row>
    <row r="171" spans="1:48" x14ac:dyDescent="0.45">
      <c r="A171" s="27" t="e">
        <f t="shared" si="146"/>
        <v>#N/A</v>
      </c>
      <c r="C171" s="23" t="b">
        <f t="shared" si="164"/>
        <v>0</v>
      </c>
      <c r="D171" s="31">
        <f>COUNTIF('Log table'!C:C,'for JSON'!F171)</f>
        <v>3</v>
      </c>
      <c r="F171" s="31" t="s">
        <v>313</v>
      </c>
      <c r="G171" s="31" t="str">
        <f>IF(VLOOKUP($F171, 'Indicator table'!$C:$H, 'for JSON'!G$1, FALSE)=0, "", VLOOKUP($F171, 'Indicator table'!$C:$H, 'for JSON'!G$1, FALSE))</f>
        <v>Goal 12</v>
      </c>
      <c r="H171" s="31" t="str">
        <f>IF(VLOOKUP($F171, 'Indicator table'!$C:$H, 'for JSON'!H$1, FALSE)=0, "", VLOOKUP($F171, 'Indicator table'!$C:$H, 'for JSON'!H$1, FALSE))</f>
        <v>Tier I (provisional)</v>
      </c>
      <c r="I171" s="31" t="str">
        <f>IF(VLOOKUP($F171, 'Indicator table'!$C:$H, 'for JSON'!I$1, FALSE)=0, "", VLOOKUP($F171, 'Indicator table'!$C:$H, 'for JSON'!I$1, FALSE))</f>
        <v>IRENA</v>
      </c>
      <c r="J171" s="31" t="str">
        <f>IF(VLOOKUP($F171, 'Indicator table'!$C:$H, 'for JSON'!J$1, FALSE)=0, "", VLOOKUP($F171, 'Indicator table'!$C:$H, 'for JSON'!J$1, FALSE))</f>
        <v/>
      </c>
      <c r="K171" s="31" t="str">
        <f t="shared" si="165"/>
        <v/>
      </c>
      <c r="L171" s="31" t="str">
        <f t="shared" si="143"/>
        <v>AWhiteman@irena.org</v>
      </c>
      <c r="M171" s="31" t="str">
        <f t="shared" si="143"/>
        <v>GEscamilla@irena.org</v>
      </c>
      <c r="N171" s="31" t="str">
        <f t="shared" si="166"/>
        <v/>
      </c>
      <c r="O171" s="31" t="e">
        <f t="shared" si="143"/>
        <v>#N/A</v>
      </c>
      <c r="P171" s="31" t="e">
        <f t="shared" si="168"/>
        <v>#N/A</v>
      </c>
      <c r="Q171" s="31" t="e">
        <f t="shared" si="169"/>
        <v>#N/A</v>
      </c>
      <c r="R171" s="31" t="str">
        <f t="shared" si="167"/>
        <v/>
      </c>
      <c r="S171" s="31" t="str">
        <f t="shared" si="172"/>
        <v>2021-02-10</v>
      </c>
      <c r="T171" s="31" t="str">
        <f t="shared" si="172"/>
        <v>2021-02-27</v>
      </c>
      <c r="U171" s="31" t="str">
        <f t="shared" si="172"/>
        <v>2021-02-27</v>
      </c>
      <c r="V171" s="31" t="str">
        <f t="shared" si="172"/>
        <v/>
      </c>
      <c r="W171" s="31">
        <f t="shared" si="173"/>
        <v>0</v>
      </c>
      <c r="X171" s="31">
        <f t="shared" si="173"/>
        <v>0</v>
      </c>
      <c r="Y171" s="31">
        <f t="shared" si="173"/>
        <v>0</v>
      </c>
      <c r="Z171" s="31" t="str">
        <f t="shared" si="173"/>
        <v/>
      </c>
      <c r="AD171" s="23"/>
      <c r="AE171" s="30" t="str">
        <f t="shared" si="147"/>
        <v xml:space="preserve">{ "IndicatorID" : "12.a.1", </v>
      </c>
      <c r="AF171" s="30" t="str">
        <f t="shared" si="148"/>
        <v xml:space="preserve">"Change" : "", </v>
      </c>
      <c r="AG171" s="30" t="str">
        <f t="shared" si="149"/>
        <v xml:space="preserve">"Tier" : "Tier I (provisional)", </v>
      </c>
      <c r="AH171" s="30" t="str">
        <f t="shared" si="150"/>
        <v xml:space="preserve">"Custodian" : "IRENA", </v>
      </c>
      <c r="AI171" s="30" t="str">
        <f t="shared" si="151"/>
        <v xml:space="preserve">"Partners" : "", </v>
      </c>
      <c r="AJ171" s="30" t="str">
        <f t="shared" si="152"/>
        <v xml:space="preserve">"SenderName" : "", </v>
      </c>
      <c r="AK171" s="30" t="e">
        <f t="shared" si="153"/>
        <v>#N/A</v>
      </c>
      <c r="AL171" s="30" t="str">
        <f t="shared" si="154"/>
        <v xml:space="preserve">"StorylineDate" : "2021-02-27", </v>
      </c>
      <c r="AM171" s="30" t="str">
        <f t="shared" si="155"/>
        <v xml:space="preserve">"ChartDate" : "", </v>
      </c>
      <c r="AN171" s="30" t="str">
        <f t="shared" si="156"/>
        <v xml:space="preserve">"DataDate" : "2021-02-10", </v>
      </c>
      <c r="AO171" s="30" t="str">
        <f t="shared" si="157"/>
        <v xml:space="preserve">"MetadataDate" : "", </v>
      </c>
      <c r="AP171" s="30" t="str">
        <f t="shared" si="158"/>
        <v xml:space="preserve">"StorylineFile" : "0", </v>
      </c>
      <c r="AQ171" s="30" t="str">
        <f t="shared" si="159"/>
        <v xml:space="preserve">"ChartFile" : "", </v>
      </c>
      <c r="AR171" s="30" t="str">
        <f t="shared" si="160"/>
        <v xml:space="preserve">"DataFile" : "0", </v>
      </c>
      <c r="AS171" s="30" t="str">
        <f t="shared" si="161"/>
        <v xml:space="preserve">"Directory" : "Goal 12", </v>
      </c>
      <c r="AT171" s="30" t="str">
        <f t="shared" si="162"/>
        <v xml:space="preserve">"Subdirectory" : "", </v>
      </c>
      <c r="AU171" s="30" t="s">
        <v>1857</v>
      </c>
      <c r="AV171" s="30" t="str">
        <f t="shared" si="163"/>
        <v xml:space="preserve">"Notes" : "" }, </v>
      </c>
    </row>
    <row r="172" spans="1:48" x14ac:dyDescent="0.45">
      <c r="A172" s="27" t="e">
        <f t="shared" si="146"/>
        <v>#N/A</v>
      </c>
      <c r="C172" s="23" t="b">
        <f t="shared" si="164"/>
        <v>0</v>
      </c>
      <c r="D172" s="31">
        <f>COUNTIF('Log table'!C:C,'for JSON'!F172)</f>
        <v>3</v>
      </c>
      <c r="F172" s="31" t="s">
        <v>318</v>
      </c>
      <c r="G172" s="31" t="str">
        <f>IF(VLOOKUP($F172, 'Indicator table'!$C:$H, 'for JSON'!G$1, FALSE)=0, "", VLOOKUP($F172, 'Indicator table'!$C:$H, 'for JSON'!G$1, FALSE))</f>
        <v>Goal 12</v>
      </c>
      <c r="H172" s="31" t="str">
        <f>IF(VLOOKUP($F172, 'Indicator table'!$C:$H, 'for JSON'!H$1, FALSE)=0, "", VLOOKUP($F172, 'Indicator table'!$C:$H, 'for JSON'!H$1, FALSE))</f>
        <v>Tier I (provisional)</v>
      </c>
      <c r="I172" s="31" t="str">
        <f>IF(VLOOKUP($F172, 'Indicator table'!$C:$H, 'for JSON'!I$1, FALSE)=0, "", VLOOKUP($F172, 'Indicator table'!$C:$H, 'for JSON'!I$1, FALSE))</f>
        <v xml:space="preserve">UNWTO
</v>
      </c>
      <c r="J172" s="31" t="str">
        <f>IF(VLOOKUP($F172, 'Indicator table'!$C:$H, 'for JSON'!J$1, FALSE)=0, "", VLOOKUP($F172, 'Indicator table'!$C:$H, 'for JSON'!J$1, FALSE))</f>
        <v/>
      </c>
      <c r="K172" s="31" t="str">
        <f t="shared" si="165"/>
        <v/>
      </c>
      <c r="L172" s="31" t="str">
        <f t="shared" si="143"/>
        <v>hepstein@unwto.org</v>
      </c>
      <c r="M172" s="31" t="str">
        <f t="shared" si="143"/>
        <v>hepstein@unwto.org</v>
      </c>
      <c r="N172" s="31" t="str">
        <f t="shared" si="166"/>
        <v/>
      </c>
      <c r="O172" s="31" t="e">
        <f t="shared" si="143"/>
        <v>#N/A</v>
      </c>
      <c r="P172" s="31" t="e">
        <f t="shared" si="168"/>
        <v>#N/A</v>
      </c>
      <c r="Q172" s="31" t="e">
        <f t="shared" si="169"/>
        <v>#N/A</v>
      </c>
      <c r="R172" s="31" t="str">
        <f t="shared" si="167"/>
        <v/>
      </c>
      <c r="S172" s="31" t="str">
        <f t="shared" si="172"/>
        <v>2021-02-15</v>
      </c>
      <c r="T172" s="31" t="str">
        <f t="shared" si="172"/>
        <v>2021-03-26</v>
      </c>
      <c r="U172" s="31" t="str">
        <f t="shared" si="172"/>
        <v>2021-03-26</v>
      </c>
      <c r="V172" s="31" t="str">
        <f t="shared" si="172"/>
        <v/>
      </c>
      <c r="W172" s="31">
        <f t="shared" si="173"/>
        <v>0</v>
      </c>
      <c r="X172" s="31">
        <f t="shared" si="173"/>
        <v>44301</v>
      </c>
      <c r="Y172" s="31">
        <f t="shared" si="173"/>
        <v>44301</v>
      </c>
      <c r="Z172" s="31" t="str">
        <f t="shared" si="173"/>
        <v/>
      </c>
      <c r="AD172" s="23"/>
      <c r="AE172" s="30" t="str">
        <f t="shared" si="147"/>
        <v xml:space="preserve">{ "IndicatorID" : "12.b.1", </v>
      </c>
      <c r="AF172" s="30" t="str">
        <f t="shared" si="148"/>
        <v xml:space="preserve">"Change" : "", </v>
      </c>
      <c r="AG172" s="30" t="str">
        <f t="shared" si="149"/>
        <v xml:space="preserve">"Tier" : "Tier I (provisional)", </v>
      </c>
      <c r="AH172" s="30" t="str">
        <f t="shared" si="150"/>
        <v xml:space="preserve">"Custodian" : "UNWTO
", </v>
      </c>
      <c r="AI172" s="30" t="str">
        <f t="shared" si="151"/>
        <v xml:space="preserve">"Partners" : "", </v>
      </c>
      <c r="AJ172" s="30" t="str">
        <f t="shared" si="152"/>
        <v xml:space="preserve">"SenderName" : "", </v>
      </c>
      <c r="AK172" s="30" t="e">
        <f t="shared" si="153"/>
        <v>#N/A</v>
      </c>
      <c r="AL172" s="30" t="str">
        <f t="shared" si="154"/>
        <v xml:space="preserve">"StorylineDate" : "2021-03-26", </v>
      </c>
      <c r="AM172" s="30" t="str">
        <f t="shared" si="155"/>
        <v xml:space="preserve">"ChartDate" : "", </v>
      </c>
      <c r="AN172" s="30" t="str">
        <f t="shared" si="156"/>
        <v xml:space="preserve">"DataDate" : "2021-02-15", </v>
      </c>
      <c r="AO172" s="30" t="str">
        <f t="shared" si="157"/>
        <v xml:space="preserve">"MetadataDate" : "", </v>
      </c>
      <c r="AP172" s="30" t="str">
        <f t="shared" si="158"/>
        <v xml:space="preserve">"StorylineFile" : "44301", </v>
      </c>
      <c r="AQ172" s="30" t="str">
        <f t="shared" si="159"/>
        <v xml:space="preserve">"ChartFile" : "", </v>
      </c>
      <c r="AR172" s="30" t="str">
        <f t="shared" si="160"/>
        <v xml:space="preserve">"DataFile" : "0", </v>
      </c>
      <c r="AS172" s="30" t="str">
        <f t="shared" si="161"/>
        <v xml:space="preserve">"Directory" : "Goal 12", </v>
      </c>
      <c r="AT172" s="30" t="str">
        <f t="shared" si="162"/>
        <v xml:space="preserve">"Subdirectory" : "", </v>
      </c>
      <c r="AU172" s="30" t="s">
        <v>1857</v>
      </c>
      <c r="AV172" s="30" t="str">
        <f t="shared" si="163"/>
        <v xml:space="preserve">"Notes" : "" }, </v>
      </c>
    </row>
    <row r="173" spans="1:48" x14ac:dyDescent="0.45">
      <c r="A173" s="27" t="e">
        <f t="shared" si="146"/>
        <v>#N/A</v>
      </c>
      <c r="C173" s="23" t="b">
        <f t="shared" si="164"/>
        <v>0</v>
      </c>
      <c r="D173" s="31">
        <f>COUNTIF('Log table'!C:C,'for JSON'!F173)</f>
        <v>3</v>
      </c>
      <c r="F173" s="31" t="s">
        <v>111</v>
      </c>
      <c r="G173" s="31" t="str">
        <f>IF(VLOOKUP($F173, 'Indicator table'!$C:$H, 'for JSON'!G$1, FALSE)=0, "", VLOOKUP($F173, 'Indicator table'!$C:$H, 'for JSON'!G$1, FALSE))</f>
        <v>Goal 12</v>
      </c>
      <c r="H173" s="31" t="str">
        <f>IF(VLOOKUP($F173, 'Indicator table'!$C:$H, 'for JSON'!H$1, FALSE)=0, "", VLOOKUP($F173, 'Indicator table'!$C:$H, 'for JSON'!H$1, FALSE))</f>
        <v>Tier I</v>
      </c>
      <c r="I173" s="31" t="str">
        <f>IF(VLOOKUP($F173, 'Indicator table'!$C:$H, 'for JSON'!I$1, FALSE)=0, "", VLOOKUP($F173, 'Indicator table'!$C:$H, 'for JSON'!I$1, FALSE))</f>
        <v xml:space="preserve">UNEP
</v>
      </c>
      <c r="J173" s="31" t="str">
        <f>IF(VLOOKUP($F173, 'Indicator table'!$C:$H, 'for JSON'!J$1, FALSE)=0, "", VLOOKUP($F173, 'Indicator table'!$C:$H, 'for JSON'!J$1, FALSE))</f>
        <v/>
      </c>
      <c r="K173" s="31" t="str">
        <f t="shared" si="165"/>
        <v>12.c.1_UNEP</v>
      </c>
      <c r="L173" s="31" t="str">
        <f t="shared" si="143"/>
        <v>dany.ghafari@un.org</v>
      </c>
      <c r="M173" s="31" t="str">
        <f t="shared" si="143"/>
        <v>dany.ghafari@un.org</v>
      </c>
      <c r="N173" s="31" t="str">
        <f t="shared" si="166"/>
        <v/>
      </c>
      <c r="O173" s="31" t="e">
        <f t="shared" si="143"/>
        <v>#N/A</v>
      </c>
      <c r="P173" s="31" t="e">
        <f t="shared" si="168"/>
        <v>#N/A</v>
      </c>
      <c r="Q173" s="31" t="e">
        <f t="shared" si="169"/>
        <v>#N/A</v>
      </c>
      <c r="R173" s="31" t="str">
        <f t="shared" si="167"/>
        <v/>
      </c>
      <c r="S173" s="31" t="str">
        <f t="shared" si="172"/>
        <v>2021-02-15</v>
      </c>
      <c r="T173" s="31" t="str">
        <f t="shared" si="172"/>
        <v>2021-03-01</v>
      </c>
      <c r="U173" s="31" t="str">
        <f t="shared" si="172"/>
        <v>2021-03-01</v>
      </c>
      <c r="V173" s="31" t="str">
        <f t="shared" si="172"/>
        <v/>
      </c>
      <c r="W173" s="31">
        <f t="shared" si="173"/>
        <v>0</v>
      </c>
      <c r="X173" s="31">
        <f t="shared" si="173"/>
        <v>0</v>
      </c>
      <c r="Y173" s="31">
        <f t="shared" si="173"/>
        <v>0</v>
      </c>
      <c r="Z173" s="31" t="str">
        <f t="shared" si="173"/>
        <v/>
      </c>
      <c r="AD173" s="23"/>
      <c r="AE173" s="30" t="str">
        <f t="shared" si="147"/>
        <v xml:space="preserve">{ "IndicatorID" : "12.c.1", </v>
      </c>
      <c r="AF173" s="30" t="str">
        <f t="shared" si="148"/>
        <v xml:space="preserve">"Change" : "", </v>
      </c>
      <c r="AG173" s="30" t="str">
        <f t="shared" si="149"/>
        <v xml:space="preserve">"Tier" : "Tier I", </v>
      </c>
      <c r="AH173" s="30" t="str">
        <f t="shared" si="150"/>
        <v xml:space="preserve">"Custodian" : "UNEP
", </v>
      </c>
      <c r="AI173" s="30" t="str">
        <f t="shared" si="151"/>
        <v xml:space="preserve">"Partners" : "", </v>
      </c>
      <c r="AJ173" s="30" t="str">
        <f t="shared" si="152"/>
        <v xml:space="preserve">"SenderName" : "", </v>
      </c>
      <c r="AK173" s="30" t="e">
        <f t="shared" si="153"/>
        <v>#N/A</v>
      </c>
      <c r="AL173" s="30" t="str">
        <f t="shared" si="154"/>
        <v xml:space="preserve">"StorylineDate" : "2021-03-01", </v>
      </c>
      <c r="AM173" s="30" t="str">
        <f t="shared" si="155"/>
        <v xml:space="preserve">"ChartDate" : "", </v>
      </c>
      <c r="AN173" s="30" t="str">
        <f t="shared" si="156"/>
        <v xml:space="preserve">"DataDate" : "2021-02-15", </v>
      </c>
      <c r="AO173" s="30" t="str">
        <f t="shared" si="157"/>
        <v xml:space="preserve">"MetadataDate" : "", </v>
      </c>
      <c r="AP173" s="30" t="str">
        <f t="shared" si="158"/>
        <v xml:space="preserve">"StorylineFile" : "0", </v>
      </c>
      <c r="AQ173" s="30" t="str">
        <f t="shared" si="159"/>
        <v xml:space="preserve">"ChartFile" : "", </v>
      </c>
      <c r="AR173" s="30" t="str">
        <f t="shared" si="160"/>
        <v xml:space="preserve">"DataFile" : "0", </v>
      </c>
      <c r="AS173" s="30" t="str">
        <f t="shared" si="161"/>
        <v xml:space="preserve">"Directory" : "Goal 12", </v>
      </c>
      <c r="AT173" s="30" t="str">
        <f t="shared" si="162"/>
        <v xml:space="preserve">"Subdirectory" : "12.c.1_UNEP", </v>
      </c>
      <c r="AU173" s="30" t="s">
        <v>1857</v>
      </c>
      <c r="AV173" s="30" t="str">
        <f t="shared" si="163"/>
        <v xml:space="preserve">"Notes" : "" }, </v>
      </c>
    </row>
    <row r="174" spans="1:48" x14ac:dyDescent="0.45">
      <c r="A174" s="27" t="e">
        <f t="shared" si="146"/>
        <v>#N/A</v>
      </c>
      <c r="C174" s="23" t="b">
        <f t="shared" si="164"/>
        <v>0</v>
      </c>
      <c r="D174" s="31">
        <f>COUNTIF('Log table'!C:C,'for JSON'!F174)</f>
        <v>3</v>
      </c>
      <c r="F174" s="31" t="s">
        <v>113</v>
      </c>
      <c r="G174" s="31" t="str">
        <f>IF(VLOOKUP($F174, 'Indicator table'!$C:$H, 'for JSON'!G$1, FALSE)=0, "", VLOOKUP($F174, 'Indicator table'!$C:$H, 'for JSON'!G$1, FALSE))</f>
        <v>Goal 13</v>
      </c>
      <c r="H174" s="31" t="str">
        <f>IF(VLOOKUP($F174, 'Indicator table'!$C:$H, 'for JSON'!H$1, FALSE)=0, "", VLOOKUP($F174, 'Indicator table'!$C:$H, 'for JSON'!H$1, FALSE))</f>
        <v>Tier II</v>
      </c>
      <c r="I174" s="31" t="str">
        <f>IF(VLOOKUP($F174, 'Indicator table'!$C:$H, 'for JSON'!I$1, FALSE)=0, "", VLOOKUP($F174, 'Indicator table'!$C:$H, 'for JSON'!I$1, FALSE))</f>
        <v xml:space="preserve">UNDRR
</v>
      </c>
      <c r="J174" s="31" t="str">
        <f>IF(VLOOKUP($F174, 'Indicator table'!$C:$H, 'for JSON'!J$1, FALSE)=0, "", VLOOKUP($F174, 'Indicator table'!$C:$H, 'for JSON'!J$1, FALSE))</f>
        <v xml:space="preserve">WMO, 
UNFCCC, 
UNEP
</v>
      </c>
      <c r="K174" s="31" t="str">
        <f t="shared" si="165"/>
        <v>13.1.1_UNISDR</v>
      </c>
      <c r="L174" s="31" t="str">
        <f t="shared" si="143"/>
        <v/>
      </c>
      <c r="M174" s="31" t="str">
        <f t="shared" si="143"/>
        <v>galimira.markova@un.org</v>
      </c>
      <c r="N174" s="31" t="str">
        <f t="shared" si="166"/>
        <v/>
      </c>
      <c r="O174" s="31" t="e">
        <f t="shared" si="143"/>
        <v>#N/A</v>
      </c>
      <c r="P174" s="31" t="e">
        <f t="shared" si="168"/>
        <v>#N/A</v>
      </c>
      <c r="Q174" s="31" t="e">
        <f t="shared" si="169"/>
        <v>#N/A</v>
      </c>
      <c r="R174" s="31" t="str">
        <f t="shared" si="167"/>
        <v/>
      </c>
      <c r="S174" s="31" t="str">
        <f t="shared" si="172"/>
        <v/>
      </c>
      <c r="T174" s="31" t="str">
        <f t="shared" si="172"/>
        <v>2021-03-12</v>
      </c>
      <c r="U174" s="31" t="str">
        <f t="shared" si="172"/>
        <v/>
      </c>
      <c r="V174" s="31" t="str">
        <f t="shared" si="172"/>
        <v/>
      </c>
      <c r="W174" s="31">
        <f t="shared" si="173"/>
        <v>0</v>
      </c>
      <c r="X174" s="31">
        <f t="shared" si="173"/>
        <v>44302</v>
      </c>
      <c r="Y174" s="31">
        <f t="shared" si="173"/>
        <v>0</v>
      </c>
      <c r="Z174" s="31" t="str">
        <f t="shared" si="173"/>
        <v/>
      </c>
      <c r="AD174" s="23"/>
      <c r="AE174" s="30" t="str">
        <f t="shared" si="147"/>
        <v xml:space="preserve">{ "IndicatorID" : "13.1.1", </v>
      </c>
      <c r="AF174" s="30" t="str">
        <f t="shared" si="148"/>
        <v xml:space="preserve">"Change" : "", </v>
      </c>
      <c r="AG174" s="30" t="str">
        <f t="shared" si="149"/>
        <v xml:space="preserve">"Tier" : "Tier II", </v>
      </c>
      <c r="AH174" s="30" t="str">
        <f t="shared" si="150"/>
        <v xml:space="preserve">"Custodian" : "UNDRR
", </v>
      </c>
      <c r="AI174" s="30" t="str">
        <f t="shared" si="151"/>
        <v xml:space="preserve">"Partners" : "WMO, 
UNFCCC, 
UNEP
", </v>
      </c>
      <c r="AJ174" s="30" t="str">
        <f t="shared" si="152"/>
        <v xml:space="preserve">"SenderName" : "", </v>
      </c>
      <c r="AK174" s="30" t="e">
        <f t="shared" si="153"/>
        <v>#N/A</v>
      </c>
      <c r="AL174" s="30" t="str">
        <f t="shared" si="154"/>
        <v xml:space="preserve">"StorylineDate" : "2021-03-12", </v>
      </c>
      <c r="AM174" s="30" t="str">
        <f t="shared" si="155"/>
        <v xml:space="preserve">"ChartDate" : "", </v>
      </c>
      <c r="AN174" s="30" t="str">
        <f t="shared" si="156"/>
        <v xml:space="preserve">"DataDate" : "", </v>
      </c>
      <c r="AO174" s="30" t="str">
        <f t="shared" si="157"/>
        <v xml:space="preserve">"MetadataDate" : "", </v>
      </c>
      <c r="AP174" s="30" t="str">
        <f t="shared" si="158"/>
        <v xml:space="preserve">"StorylineFile" : "44302", </v>
      </c>
      <c r="AQ174" s="30" t="str">
        <f t="shared" si="159"/>
        <v xml:space="preserve">"ChartFile" : "", </v>
      </c>
      <c r="AR174" s="30" t="str">
        <f t="shared" si="160"/>
        <v xml:space="preserve">"DataFile" : "0", </v>
      </c>
      <c r="AS174" s="30" t="str">
        <f t="shared" si="161"/>
        <v xml:space="preserve">"Directory" : "Goal 13", </v>
      </c>
      <c r="AT174" s="30" t="str">
        <f t="shared" si="162"/>
        <v xml:space="preserve">"Subdirectory" : "13.1.1_UNISDR", </v>
      </c>
      <c r="AU174" s="30" t="s">
        <v>1857</v>
      </c>
      <c r="AV174" s="30" t="str">
        <f t="shared" si="163"/>
        <v xml:space="preserve">"Notes" : "" }, </v>
      </c>
    </row>
    <row r="175" spans="1:48" x14ac:dyDescent="0.45">
      <c r="A175" s="27" t="e">
        <f t="shared" si="146"/>
        <v>#N/A</v>
      </c>
      <c r="C175" s="23" t="b">
        <f t="shared" si="164"/>
        <v>0</v>
      </c>
      <c r="D175" s="31">
        <f>COUNTIF('Log table'!C:C,'for JSON'!F175)</f>
        <v>3</v>
      </c>
      <c r="F175" s="31" t="s">
        <v>117</v>
      </c>
      <c r="G175" s="31" t="str">
        <f>IF(VLOOKUP($F175, 'Indicator table'!$C:$H, 'for JSON'!G$1, FALSE)=0, "", VLOOKUP($F175, 'Indicator table'!$C:$H, 'for JSON'!G$1, FALSE))</f>
        <v>Goal 13</v>
      </c>
      <c r="H175" s="31" t="str">
        <f>IF(VLOOKUP($F175, 'Indicator table'!$C:$H, 'for JSON'!H$1, FALSE)=0, "", VLOOKUP($F175, 'Indicator table'!$C:$H, 'for JSON'!H$1, FALSE))</f>
        <v>Tier II</v>
      </c>
      <c r="I175" s="31" t="str">
        <f>IF(VLOOKUP($F175, 'Indicator table'!$C:$H, 'for JSON'!I$1, FALSE)=0, "", VLOOKUP($F175, 'Indicator table'!$C:$H, 'for JSON'!I$1, FALSE))</f>
        <v xml:space="preserve">UNDRR
</v>
      </c>
      <c r="J175" s="31" t="str">
        <f>IF(VLOOKUP($F175, 'Indicator table'!$C:$H, 'for JSON'!J$1, FALSE)=0, "", VLOOKUP($F175, 'Indicator table'!$C:$H, 'for JSON'!J$1, FALSE))</f>
        <v xml:space="preserve">UN-Habitat,
UNEP
</v>
      </c>
      <c r="K175" s="31" t="str">
        <f t="shared" si="165"/>
        <v>13.1.2_UNISDR</v>
      </c>
      <c r="L175" s="31" t="str">
        <f t="shared" si="143"/>
        <v/>
      </c>
      <c r="M175" s="31" t="str">
        <f t="shared" si="143"/>
        <v>galimira.markova@un.org</v>
      </c>
      <c r="N175" s="31" t="str">
        <f t="shared" si="166"/>
        <v/>
      </c>
      <c r="O175" s="31" t="e">
        <f t="shared" ref="L175:O239" si="174">IF(ISBLANK(VLOOKUP(CONCATENATE($F175,O$2), log_table, 9, FALSE)), "", VLOOKUP(CONCATENATE($F175,O$2), log_table, 9, FALSE))</f>
        <v>#N/A</v>
      </c>
      <c r="P175" s="31" t="e">
        <f t="shared" si="168"/>
        <v>#N/A</v>
      </c>
      <c r="Q175" s="31" t="e">
        <f t="shared" si="169"/>
        <v>#N/A</v>
      </c>
      <c r="R175" s="31" t="str">
        <f t="shared" si="167"/>
        <v/>
      </c>
      <c r="S175" s="31" t="str">
        <f t="shared" si="172"/>
        <v/>
      </c>
      <c r="T175" s="31" t="str">
        <f t="shared" si="172"/>
        <v>2021-03-12</v>
      </c>
      <c r="U175" s="31" t="str">
        <f t="shared" si="172"/>
        <v/>
      </c>
      <c r="V175" s="31" t="str">
        <f t="shared" si="172"/>
        <v/>
      </c>
      <c r="W175" s="31">
        <f t="shared" si="173"/>
        <v>0</v>
      </c>
      <c r="X175" s="31">
        <f t="shared" si="173"/>
        <v>0</v>
      </c>
      <c r="Y175" s="31">
        <f t="shared" si="173"/>
        <v>0</v>
      </c>
      <c r="Z175" s="31" t="str">
        <f t="shared" si="173"/>
        <v/>
      </c>
      <c r="AD175" s="23"/>
      <c r="AE175" s="30" t="str">
        <f t="shared" si="147"/>
        <v xml:space="preserve">{ "IndicatorID" : "13.1.2", </v>
      </c>
      <c r="AF175" s="30" t="str">
        <f t="shared" si="148"/>
        <v xml:space="preserve">"Change" : "", </v>
      </c>
      <c r="AG175" s="30" t="str">
        <f t="shared" si="149"/>
        <v xml:space="preserve">"Tier" : "Tier II", </v>
      </c>
      <c r="AH175" s="30" t="str">
        <f t="shared" si="150"/>
        <v xml:space="preserve">"Custodian" : "UNDRR
", </v>
      </c>
      <c r="AI175" s="30" t="str">
        <f t="shared" si="151"/>
        <v xml:space="preserve">"Partners" : "UN-Habitat,
UNEP
", </v>
      </c>
      <c r="AJ175" s="30" t="str">
        <f t="shared" si="152"/>
        <v xml:space="preserve">"SenderName" : "", </v>
      </c>
      <c r="AK175" s="30" t="e">
        <f t="shared" si="153"/>
        <v>#N/A</v>
      </c>
      <c r="AL175" s="30" t="str">
        <f t="shared" si="154"/>
        <v xml:space="preserve">"StorylineDate" : "2021-03-12", </v>
      </c>
      <c r="AM175" s="30" t="str">
        <f t="shared" si="155"/>
        <v xml:space="preserve">"ChartDate" : "", </v>
      </c>
      <c r="AN175" s="30" t="str">
        <f t="shared" si="156"/>
        <v xml:space="preserve">"DataDate" : "", </v>
      </c>
      <c r="AO175" s="30" t="str">
        <f t="shared" si="157"/>
        <v xml:space="preserve">"MetadataDate" : "", </v>
      </c>
      <c r="AP175" s="30" t="str">
        <f t="shared" si="158"/>
        <v xml:space="preserve">"StorylineFile" : "0", </v>
      </c>
      <c r="AQ175" s="30" t="str">
        <f t="shared" si="159"/>
        <v xml:space="preserve">"ChartFile" : "", </v>
      </c>
      <c r="AR175" s="30" t="str">
        <f t="shared" si="160"/>
        <v xml:space="preserve">"DataFile" : "0", </v>
      </c>
      <c r="AS175" s="30" t="str">
        <f t="shared" si="161"/>
        <v xml:space="preserve">"Directory" : "Goal 13", </v>
      </c>
      <c r="AT175" s="30" t="str">
        <f t="shared" si="162"/>
        <v xml:space="preserve">"Subdirectory" : "13.1.2_UNISDR", </v>
      </c>
      <c r="AU175" s="30" t="s">
        <v>1857</v>
      </c>
      <c r="AV175" s="30" t="str">
        <f t="shared" si="163"/>
        <v xml:space="preserve">"Notes" : "" }, </v>
      </c>
    </row>
    <row r="176" spans="1:48" x14ac:dyDescent="0.45">
      <c r="A176" s="27" t="e">
        <f t="shared" si="146"/>
        <v>#N/A</v>
      </c>
      <c r="C176" s="23" t="b">
        <f t="shared" si="164"/>
        <v>0</v>
      </c>
      <c r="D176" s="31">
        <f>COUNTIF('Log table'!C:C,'for JSON'!F176)</f>
        <v>3</v>
      </c>
      <c r="F176" s="31" t="s">
        <v>119</v>
      </c>
      <c r="G176" s="31" t="str">
        <f>IF(VLOOKUP($F176, 'Indicator table'!$C:$H, 'for JSON'!G$1, FALSE)=0, "", VLOOKUP($F176, 'Indicator table'!$C:$H, 'for JSON'!G$1, FALSE))</f>
        <v>Goal 13</v>
      </c>
      <c r="H176" s="31" t="str">
        <f>IF(VLOOKUP($F176, 'Indicator table'!$C:$H, 'for JSON'!H$1, FALSE)=0, "", VLOOKUP($F176, 'Indicator table'!$C:$H, 'for JSON'!H$1, FALSE))</f>
        <v>Tier II</v>
      </c>
      <c r="I176" s="31" t="str">
        <f>IF(VLOOKUP($F176, 'Indicator table'!$C:$H, 'for JSON'!I$1, FALSE)=0, "", VLOOKUP($F176, 'Indicator table'!$C:$H, 'for JSON'!I$1, FALSE))</f>
        <v xml:space="preserve">UNDRR
</v>
      </c>
      <c r="J176" s="31" t="str">
        <f>IF(VLOOKUP($F176, 'Indicator table'!$C:$H, 'for JSON'!J$1, FALSE)=0, "", VLOOKUP($F176, 'Indicator table'!$C:$H, 'for JSON'!J$1, FALSE))</f>
        <v/>
      </c>
      <c r="K176" s="31" t="str">
        <f t="shared" si="165"/>
        <v>13.1.3_UNISDR</v>
      </c>
      <c r="L176" s="31" t="str">
        <f t="shared" si="174"/>
        <v/>
      </c>
      <c r="M176" s="31" t="str">
        <f t="shared" si="174"/>
        <v>galimira.markova@un.org</v>
      </c>
      <c r="N176" s="31" t="str">
        <f t="shared" si="166"/>
        <v/>
      </c>
      <c r="O176" s="31" t="e">
        <f t="shared" si="174"/>
        <v>#N/A</v>
      </c>
      <c r="P176" s="31" t="e">
        <f t="shared" si="168"/>
        <v>#N/A</v>
      </c>
      <c r="Q176" s="31" t="e">
        <f t="shared" si="169"/>
        <v>#N/A</v>
      </c>
      <c r="R176" s="31" t="str">
        <f t="shared" si="167"/>
        <v/>
      </c>
      <c r="S176" s="31" t="str">
        <f t="shared" si="172"/>
        <v/>
      </c>
      <c r="T176" s="31" t="str">
        <f t="shared" si="172"/>
        <v>2021-03-12</v>
      </c>
      <c r="U176" s="31" t="str">
        <f t="shared" si="172"/>
        <v/>
      </c>
      <c r="V176" s="31" t="str">
        <f t="shared" si="172"/>
        <v/>
      </c>
      <c r="W176" s="31">
        <f t="shared" si="173"/>
        <v>0</v>
      </c>
      <c r="X176" s="31">
        <f t="shared" si="173"/>
        <v>0</v>
      </c>
      <c r="Y176" s="31">
        <f t="shared" si="173"/>
        <v>0</v>
      </c>
      <c r="Z176" s="31" t="str">
        <f t="shared" si="173"/>
        <v/>
      </c>
      <c r="AD176" s="23"/>
      <c r="AE176" s="30" t="str">
        <f t="shared" si="147"/>
        <v xml:space="preserve">{ "IndicatorID" : "13.1.3", </v>
      </c>
      <c r="AF176" s="30" t="str">
        <f t="shared" si="148"/>
        <v xml:space="preserve">"Change" : "", </v>
      </c>
      <c r="AG176" s="30" t="str">
        <f t="shared" si="149"/>
        <v xml:space="preserve">"Tier" : "Tier II", </v>
      </c>
      <c r="AH176" s="30" t="str">
        <f t="shared" si="150"/>
        <v xml:space="preserve">"Custodian" : "UNDRR
", </v>
      </c>
      <c r="AI176" s="30" t="str">
        <f t="shared" si="151"/>
        <v xml:space="preserve">"Partners" : "", </v>
      </c>
      <c r="AJ176" s="30" t="str">
        <f t="shared" si="152"/>
        <v xml:space="preserve">"SenderName" : "", </v>
      </c>
      <c r="AK176" s="30" t="e">
        <f t="shared" si="153"/>
        <v>#N/A</v>
      </c>
      <c r="AL176" s="30" t="str">
        <f t="shared" si="154"/>
        <v xml:space="preserve">"StorylineDate" : "2021-03-12", </v>
      </c>
      <c r="AM176" s="30" t="str">
        <f t="shared" si="155"/>
        <v xml:space="preserve">"ChartDate" : "", </v>
      </c>
      <c r="AN176" s="30" t="str">
        <f t="shared" si="156"/>
        <v xml:space="preserve">"DataDate" : "", </v>
      </c>
      <c r="AO176" s="30" t="str">
        <f t="shared" si="157"/>
        <v xml:space="preserve">"MetadataDate" : "", </v>
      </c>
      <c r="AP176" s="30" t="str">
        <f t="shared" si="158"/>
        <v xml:space="preserve">"StorylineFile" : "0", </v>
      </c>
      <c r="AQ176" s="30" t="str">
        <f t="shared" si="159"/>
        <v xml:space="preserve">"ChartFile" : "", </v>
      </c>
      <c r="AR176" s="30" t="str">
        <f t="shared" si="160"/>
        <v xml:space="preserve">"DataFile" : "0", </v>
      </c>
      <c r="AS176" s="30" t="str">
        <f t="shared" si="161"/>
        <v xml:space="preserve">"Directory" : "Goal 13", </v>
      </c>
      <c r="AT176" s="30" t="str">
        <f t="shared" si="162"/>
        <v xml:space="preserve">"Subdirectory" : "13.1.3_UNISDR", </v>
      </c>
      <c r="AU176" s="30" t="s">
        <v>1857</v>
      </c>
      <c r="AV176" s="30" t="str">
        <f t="shared" si="163"/>
        <v xml:space="preserve">"Notes" : "" }, </v>
      </c>
    </row>
    <row r="177" spans="1:48" x14ac:dyDescent="0.45">
      <c r="A177" s="27" t="e">
        <f t="shared" si="146"/>
        <v>#N/A</v>
      </c>
      <c r="C177" s="23" t="b">
        <f t="shared" si="164"/>
        <v>1</v>
      </c>
      <c r="D177" s="31">
        <f>COUNTIF('Log table'!C:C,'for JSON'!F177)</f>
        <v>3</v>
      </c>
      <c r="F177" s="31" t="s">
        <v>123</v>
      </c>
      <c r="G177" s="31" t="str">
        <f>IF(VLOOKUP($F177, 'Indicator table'!$C:$H, 'for JSON'!G$1, FALSE)=0, "", VLOOKUP($F177, 'Indicator table'!$C:$H, 'for JSON'!G$1, FALSE))</f>
        <v>Goal 13</v>
      </c>
      <c r="H177" s="31" t="str">
        <f>IF(VLOOKUP($F177, 'Indicator table'!$C:$H, 'for JSON'!H$1, FALSE)=0, "", VLOOKUP($F177, 'Indicator table'!$C:$H, 'for JSON'!H$1, FALSE))</f>
        <v>Tier II</v>
      </c>
      <c r="I177" s="31" t="str">
        <f>IF(VLOOKUP($F177, 'Indicator table'!$C:$H, 'for JSON'!I$1, FALSE)=0, "", VLOOKUP($F177, 'Indicator table'!$C:$H, 'for JSON'!I$1, FALSE))</f>
        <v xml:space="preserve">UNFCCC
</v>
      </c>
      <c r="J177" s="31" t="str">
        <f>IF(VLOOKUP($F177, 'Indicator table'!$C:$H, 'for JSON'!J$1, FALSE)=0, "", VLOOKUP($F177, 'Indicator table'!$C:$H, 'for JSON'!J$1, FALSE))</f>
        <v/>
      </c>
      <c r="K177" s="31" t="str">
        <f t="shared" si="165"/>
        <v>13.2.1_UNFCCC_WMO</v>
      </c>
      <c r="L177" s="31" t="str">
        <f t="shared" si="174"/>
        <v>LKogler@unfccc.int</v>
      </c>
      <c r="M177" s="31" t="str">
        <f t="shared" si="174"/>
        <v>LKogler@unfccc.int</v>
      </c>
      <c r="N177" s="31" t="str">
        <f t="shared" si="166"/>
        <v/>
      </c>
      <c r="O177" s="31" t="e">
        <f t="shared" si="174"/>
        <v>#N/A</v>
      </c>
      <c r="P177" s="31" t="e">
        <f t="shared" si="168"/>
        <v>#N/A</v>
      </c>
      <c r="Q177" s="31" t="e">
        <f t="shared" si="169"/>
        <v>#N/A</v>
      </c>
      <c r="R177" s="31" t="str">
        <f t="shared" si="167"/>
        <v/>
      </c>
      <c r="S177" s="31" t="str">
        <f t="shared" si="172"/>
        <v>2021-02-15</v>
      </c>
      <c r="T177" s="31" t="str">
        <f t="shared" si="172"/>
        <v>2021-03-22</v>
      </c>
      <c r="U177" s="31" t="str">
        <f t="shared" si="172"/>
        <v>2021-03-22</v>
      </c>
      <c r="V177" s="31" t="str">
        <f t="shared" si="172"/>
        <v/>
      </c>
      <c r="W177" s="31">
        <f t="shared" si="173"/>
        <v>0</v>
      </c>
      <c r="X177" s="31">
        <f t="shared" si="173"/>
        <v>0</v>
      </c>
      <c r="Y177" s="31">
        <f t="shared" si="173"/>
        <v>0</v>
      </c>
      <c r="Z177" s="31" t="str">
        <f t="shared" si="173"/>
        <v/>
      </c>
      <c r="AD177" s="23"/>
      <c r="AE177" s="30" t="str">
        <f t="shared" si="147"/>
        <v xml:space="preserve">{ "IndicatorID" : "13.2.1", </v>
      </c>
      <c r="AF177" s="30" t="str">
        <f t="shared" si="148"/>
        <v xml:space="preserve">"Change" : "", </v>
      </c>
      <c r="AG177" s="30" t="str">
        <f t="shared" si="149"/>
        <v xml:space="preserve">"Tier" : "Tier II", </v>
      </c>
      <c r="AH177" s="30" t="str">
        <f t="shared" si="150"/>
        <v xml:space="preserve">"Custodian" : "UNFCCC
", </v>
      </c>
      <c r="AI177" s="30" t="str">
        <f t="shared" si="151"/>
        <v xml:space="preserve">"Partners" : "", </v>
      </c>
      <c r="AJ177" s="30" t="str">
        <f t="shared" si="152"/>
        <v xml:space="preserve">"SenderName" : "", </v>
      </c>
      <c r="AK177" s="30" t="e">
        <f t="shared" si="153"/>
        <v>#N/A</v>
      </c>
      <c r="AL177" s="30" t="str">
        <f t="shared" si="154"/>
        <v xml:space="preserve">"StorylineDate" : "2021-03-22", </v>
      </c>
      <c r="AM177" s="30" t="str">
        <f t="shared" si="155"/>
        <v xml:space="preserve">"ChartDate" : "", </v>
      </c>
      <c r="AN177" s="30" t="str">
        <f t="shared" si="156"/>
        <v xml:space="preserve">"DataDate" : "2021-02-15", </v>
      </c>
      <c r="AO177" s="30" t="str">
        <f t="shared" si="157"/>
        <v xml:space="preserve">"MetadataDate" : "", </v>
      </c>
      <c r="AP177" s="30" t="str">
        <f t="shared" si="158"/>
        <v xml:space="preserve">"StorylineFile" : "0", </v>
      </c>
      <c r="AQ177" s="30" t="str">
        <f t="shared" si="159"/>
        <v xml:space="preserve">"ChartFile" : "", </v>
      </c>
      <c r="AR177" s="30" t="str">
        <f t="shared" si="160"/>
        <v xml:space="preserve">"DataFile" : "0", </v>
      </c>
      <c r="AS177" s="30" t="str">
        <f t="shared" si="161"/>
        <v xml:space="preserve">"Directory" : "Goal 13", </v>
      </c>
      <c r="AT177" s="30" t="str">
        <f t="shared" si="162"/>
        <v xml:space="preserve">"Subdirectory" : "13.2.1_UNFCCC_WMO", </v>
      </c>
      <c r="AU177" s="30" t="s">
        <v>1857</v>
      </c>
      <c r="AV177" s="30" t="str">
        <f t="shared" si="163"/>
        <v xml:space="preserve">"Notes" : "" }, </v>
      </c>
    </row>
    <row r="178" spans="1:48" ht="57" x14ac:dyDescent="0.45">
      <c r="A178" s="27" t="str">
        <f t="shared" si="146"/>
        <v xml:space="preserve">{ "IndicatorID" : "13.2.1", "Change" : "", "Tier" : "Tier II", "Custodian" : "UNFCCC
", "Partners" : "", "SenderName" : "", "SenderEmail" : "", "StorylineDate" : "", "ChartDate" : "", "DataDate" : "", "MetadataDate" : "", "StorylineFile" : "", "ChartFile" : "", "DataFile" : "", "Directory" : "Goal 13", "Subdirectory" : "13.2.1_UNFCCC_WMO", "Display" : "1", "Notes" : "" }, </v>
      </c>
      <c r="C178" s="23" t="b">
        <f t="shared" si="164"/>
        <v>0</v>
      </c>
      <c r="D178" s="31">
        <f>COUNTIF('Log table'!C:C,'for JSON'!F178)</f>
        <v>3</v>
      </c>
      <c r="F178" s="31" t="s">
        <v>123</v>
      </c>
      <c r="G178" s="31" t="str">
        <f>IF(VLOOKUP($F178, 'Indicator table'!$C:$H, 'for JSON'!G$1, FALSE)=0, "", VLOOKUP($F178, 'Indicator table'!$C:$H, 'for JSON'!G$1, FALSE))</f>
        <v>Goal 13</v>
      </c>
      <c r="H178" s="31" t="str">
        <f>IF(VLOOKUP($F178, 'Indicator table'!$C:$H, 'for JSON'!H$1, FALSE)=0, "", VLOOKUP($F178, 'Indicator table'!$C:$H, 'for JSON'!H$1, FALSE))</f>
        <v>Tier II</v>
      </c>
      <c r="I178" s="31" t="str">
        <f>IF(VLOOKUP($F178, 'Indicator table'!$C:$H, 'for JSON'!I$1, FALSE)=0, "", VLOOKUP($F178, 'Indicator table'!$C:$H, 'for JSON'!I$1, FALSE))</f>
        <v xml:space="preserve">UNFCCC
</v>
      </c>
      <c r="J178" s="31" t="str">
        <f>IF(VLOOKUP($F178, 'Indicator table'!$C:$H, 'for JSON'!J$1, FALSE)=0, "", VLOOKUP($F178, 'Indicator table'!$C:$H, 'for JSON'!J$1, FALSE))</f>
        <v/>
      </c>
      <c r="K178" s="31" t="str">
        <f t="shared" si="165"/>
        <v>13.2.1_UNFCCC_WMO</v>
      </c>
      <c r="L178" s="31" t="str">
        <f>IFERROR(IF(ISBLANK(VLOOKUP(CONCATENATE($F178,L$2,2), log_table, 9, FALSE)), "", VLOOKUP(CONCATENATE($F178,L$2,2), log_table, 9, FALSE)),"")</f>
        <v/>
      </c>
      <c r="M178" s="31" t="str">
        <f>IFERROR(IF(ISBLANK(VLOOKUP(CONCATENATE($F178,M$2,2), log_table, 9, FALSE)), "", VLOOKUP(CONCATENATE($F178,M$2,2), log_table, 9, FALSE)),"")</f>
        <v/>
      </c>
      <c r="N178" s="31" t="str">
        <f t="shared" si="166"/>
        <v/>
      </c>
      <c r="O178" s="31" t="str">
        <f>IFERROR(IF(ISBLANK(VLOOKUP(CONCATENATE($F178,O$2,2), log_table, 9, FALSE)), "", VLOOKUP(CONCATENATE($F178,O$2,2), log_table, 9, FALSE)),"")</f>
        <v/>
      </c>
      <c r="P178" s="31">
        <f t="shared" si="168"/>
        <v>0</v>
      </c>
      <c r="Q178" s="31" t="str">
        <f t="shared" si="169"/>
        <v/>
      </c>
      <c r="R178" s="31" t="str">
        <f t="shared" si="167"/>
        <v/>
      </c>
      <c r="S178" s="31" t="str">
        <f>IFERROR(IF(ISBLANK(VLOOKUP(CONCATENATE($F178,S$2,2), log_table, 10, FALSE)),"", TEXT(VLOOKUP(CONCATENATE($F178,S$2,2), log_table, 10, FALSE), "yyyy-mm-dd")),"")</f>
        <v/>
      </c>
      <c r="T178" s="31" t="str">
        <f>IFERROR(IF(ISBLANK(VLOOKUP(CONCATENATE($F178,T$2,2), log_table, 10, FALSE)),"", TEXT(VLOOKUP(CONCATENATE($F178,T$2,2), log_table, 10, FALSE), "yyyy-mm-dd")),"")</f>
        <v/>
      </c>
      <c r="U178" s="31" t="str">
        <f>IFERROR(IF(ISBLANK(VLOOKUP(CONCATENATE($F178,U$2,2), log_table, 10, FALSE)),"", TEXT(VLOOKUP(CONCATENATE($F178,U$2,2), log_table, 10, FALSE), "yyyy-mm-dd")),"")</f>
        <v/>
      </c>
      <c r="V178" s="31" t="str">
        <f>IFERROR(IF(ISBLANK(VLOOKUP(CONCATENATE($F178,V$2,2), log_table, 10, FALSE)),"", TEXT(VLOOKUP(CONCATENATE($F178,V$2,2), log_table, 10, FALSE), "yyyy-mm-dd")),"")</f>
        <v/>
      </c>
      <c r="W178" s="31" t="str">
        <f>IFERROR(VLOOKUP(CONCATENATE($F178,W$2,2), log_table, 13, FALSE),"")</f>
        <v/>
      </c>
      <c r="X178" s="31" t="str">
        <f>IFERROR(VLOOKUP(CONCATENATE($F178,X$2,2), log_table, 13, FALSE),"")</f>
        <v/>
      </c>
      <c r="Y178" s="31" t="str">
        <f>IFERROR(VLOOKUP(CONCATENATE($F178,Y$2,2), log_table, 13, FALSE),"")</f>
        <v/>
      </c>
      <c r="Z178" s="31" t="str">
        <f>IFERROR(VLOOKUP(CONCATENATE($F178,Z$2,2), log_table, 13, FALSE),"")</f>
        <v/>
      </c>
      <c r="AD178" s="23"/>
      <c r="AE178" s="30" t="str">
        <f t="shared" si="147"/>
        <v xml:space="preserve">{ "IndicatorID" : "13.2.1", </v>
      </c>
      <c r="AF178" s="30" t="str">
        <f t="shared" si="148"/>
        <v xml:space="preserve">"Change" : "", </v>
      </c>
      <c r="AG178" s="30" t="str">
        <f t="shared" si="149"/>
        <v xml:space="preserve">"Tier" : "Tier II", </v>
      </c>
      <c r="AH178" s="30" t="str">
        <f t="shared" si="150"/>
        <v xml:space="preserve">"Custodian" : "UNFCCC
", </v>
      </c>
      <c r="AI178" s="30" t="str">
        <f t="shared" si="151"/>
        <v xml:space="preserve">"Partners" : "", </v>
      </c>
      <c r="AJ178" s="30" t="str">
        <f t="shared" si="152"/>
        <v xml:space="preserve">"SenderName" : "", </v>
      </c>
      <c r="AK178" s="30" t="str">
        <f t="shared" si="153"/>
        <v xml:space="preserve">"SenderEmail" : "", </v>
      </c>
      <c r="AL178" s="30" t="str">
        <f t="shared" si="154"/>
        <v xml:space="preserve">"StorylineDate" : "", </v>
      </c>
      <c r="AM178" s="30" t="str">
        <f t="shared" si="155"/>
        <v xml:space="preserve">"ChartDate" : "", </v>
      </c>
      <c r="AN178" s="30" t="str">
        <f t="shared" si="156"/>
        <v xml:space="preserve">"DataDate" : "", </v>
      </c>
      <c r="AO178" s="30" t="str">
        <f t="shared" si="157"/>
        <v xml:space="preserve">"MetadataDate" : "", </v>
      </c>
      <c r="AP178" s="30" t="str">
        <f t="shared" si="158"/>
        <v xml:space="preserve">"StorylineFile" : "", </v>
      </c>
      <c r="AQ178" s="30" t="str">
        <f t="shared" si="159"/>
        <v xml:space="preserve">"ChartFile" : "", </v>
      </c>
      <c r="AR178" s="30" t="str">
        <f t="shared" si="160"/>
        <v xml:space="preserve">"DataFile" : "", </v>
      </c>
      <c r="AS178" s="30" t="str">
        <f t="shared" si="161"/>
        <v xml:space="preserve">"Directory" : "Goal 13", </v>
      </c>
      <c r="AT178" s="30" t="str">
        <f t="shared" si="162"/>
        <v xml:space="preserve">"Subdirectory" : "13.2.1_UNFCCC_WMO", </v>
      </c>
      <c r="AU178" s="30" t="s">
        <v>1857</v>
      </c>
      <c r="AV178" s="30" t="str">
        <f t="shared" si="163"/>
        <v xml:space="preserve">"Notes" : "" }, </v>
      </c>
    </row>
    <row r="179" spans="1:48" x14ac:dyDescent="0.45">
      <c r="A179" s="27" t="e">
        <f t="shared" si="146"/>
        <v>#N/A</v>
      </c>
      <c r="C179" s="23" t="b">
        <f t="shared" si="164"/>
        <v>0</v>
      </c>
      <c r="D179" s="31">
        <f>COUNTIF('Log table'!C:C,'for JSON'!F179)</f>
        <v>3</v>
      </c>
      <c r="F179" s="31" t="s">
        <v>129</v>
      </c>
      <c r="G179" s="31" t="str">
        <f>IF(VLOOKUP($F179, 'Indicator table'!$C:$H, 'for JSON'!G$1, FALSE)=0, "", VLOOKUP($F179, 'Indicator table'!$C:$H, 'for JSON'!G$1, FALSE))</f>
        <v>Goal 13</v>
      </c>
      <c r="H179" s="31" t="str">
        <f>IF(VLOOKUP($F179, 'Indicator table'!$C:$H, 'for JSON'!H$1, FALSE)=0, "", VLOOKUP($F179, 'Indicator table'!$C:$H, 'for JSON'!H$1, FALSE))</f>
        <v>Tier II</v>
      </c>
      <c r="I179" s="31" t="str">
        <f>IF(VLOOKUP($F179, 'Indicator table'!$C:$H, 'for JSON'!I$1, FALSE)=0, "", VLOOKUP($F179, 'Indicator table'!$C:$H, 'for JSON'!I$1, FALSE))</f>
        <v xml:space="preserve">UNESCO-UIS
</v>
      </c>
      <c r="J179" s="31" t="str">
        <f>IF(VLOOKUP($F179, 'Indicator table'!$C:$H, 'for JSON'!J$1, FALSE)=0, "", VLOOKUP($F179, 'Indicator table'!$C:$H, 'for JSON'!J$1, FALSE))</f>
        <v>UNEP</v>
      </c>
      <c r="K179" s="31" t="str">
        <f t="shared" si="165"/>
        <v>13.3.1_UNFCCC</v>
      </c>
      <c r="L179" s="31" t="str">
        <f t="shared" si="174"/>
        <v/>
      </c>
      <c r="M179" s="31" t="str">
        <f t="shared" si="174"/>
        <v/>
      </c>
      <c r="N179" s="31" t="str">
        <f t="shared" si="166"/>
        <v/>
      </c>
      <c r="O179" s="31" t="e">
        <f t="shared" si="174"/>
        <v>#N/A</v>
      </c>
      <c r="P179" s="31" t="e">
        <f t="shared" si="168"/>
        <v>#N/A</v>
      </c>
      <c r="Q179" s="31" t="e">
        <f t="shared" si="169"/>
        <v>#N/A</v>
      </c>
      <c r="R179" s="31" t="str">
        <f t="shared" si="167"/>
        <v/>
      </c>
      <c r="S179" s="31" t="str">
        <f t="shared" ref="S179:V198" si="175">IFERROR(IF(ISBLANK(VLOOKUP(CONCATENATE($F179,S$2), log_table, 10, FALSE)),"", TEXT(VLOOKUP(CONCATENATE($F179,S$2), log_table, 10, FALSE), "yyyy-mm-dd")),"")</f>
        <v/>
      </c>
      <c r="T179" s="31" t="str">
        <f t="shared" si="175"/>
        <v/>
      </c>
      <c r="U179" s="31" t="str">
        <f t="shared" si="175"/>
        <v/>
      </c>
      <c r="V179" s="31" t="str">
        <f t="shared" si="175"/>
        <v/>
      </c>
      <c r="W179" s="31">
        <f t="shared" ref="W179:Z198" si="176">IFERROR(VLOOKUP(CONCATENATE($F179,W$2), log_table, 13, FALSE),"")</f>
        <v>0</v>
      </c>
      <c r="X179" s="31">
        <f t="shared" si="176"/>
        <v>0</v>
      </c>
      <c r="Y179" s="31">
        <f t="shared" si="176"/>
        <v>0</v>
      </c>
      <c r="Z179" s="31" t="str">
        <f t="shared" si="176"/>
        <v/>
      </c>
      <c r="AD179" s="23"/>
      <c r="AE179" s="30" t="str">
        <f t="shared" si="147"/>
        <v xml:space="preserve">{ "IndicatorID" : "13.3.1", </v>
      </c>
      <c r="AF179" s="30" t="str">
        <f t="shared" si="148"/>
        <v xml:space="preserve">"Change" : "", </v>
      </c>
      <c r="AG179" s="30" t="str">
        <f t="shared" si="149"/>
        <v xml:space="preserve">"Tier" : "Tier II", </v>
      </c>
      <c r="AH179" s="30" t="str">
        <f t="shared" si="150"/>
        <v xml:space="preserve">"Custodian" : "UNESCO-UIS
", </v>
      </c>
      <c r="AI179" s="30" t="str">
        <f t="shared" si="151"/>
        <v xml:space="preserve">"Partners" : "UNEP", </v>
      </c>
      <c r="AJ179" s="30" t="str">
        <f t="shared" si="152"/>
        <v xml:space="preserve">"SenderName" : "", </v>
      </c>
      <c r="AK179" s="30" t="e">
        <f t="shared" si="153"/>
        <v>#N/A</v>
      </c>
      <c r="AL179" s="30" t="str">
        <f t="shared" si="154"/>
        <v xml:space="preserve">"StorylineDate" : "", </v>
      </c>
      <c r="AM179" s="30" t="str">
        <f t="shared" si="155"/>
        <v xml:space="preserve">"ChartDate" : "", </v>
      </c>
      <c r="AN179" s="30" t="str">
        <f t="shared" si="156"/>
        <v xml:space="preserve">"DataDate" : "", </v>
      </c>
      <c r="AO179" s="30" t="str">
        <f t="shared" si="157"/>
        <v xml:space="preserve">"MetadataDate" : "", </v>
      </c>
      <c r="AP179" s="30" t="str">
        <f t="shared" si="158"/>
        <v xml:space="preserve">"StorylineFile" : "0", </v>
      </c>
      <c r="AQ179" s="30" t="str">
        <f t="shared" si="159"/>
        <v xml:space="preserve">"ChartFile" : "", </v>
      </c>
      <c r="AR179" s="30" t="str">
        <f t="shared" si="160"/>
        <v xml:space="preserve">"DataFile" : "0", </v>
      </c>
      <c r="AS179" s="30" t="str">
        <f t="shared" si="161"/>
        <v xml:space="preserve">"Directory" : "Goal 13", </v>
      </c>
      <c r="AT179" s="30" t="str">
        <f t="shared" si="162"/>
        <v xml:space="preserve">"Subdirectory" : "13.3.1_UNFCCC", </v>
      </c>
      <c r="AU179" s="30" t="s">
        <v>1857</v>
      </c>
      <c r="AV179" s="30" t="str">
        <f t="shared" si="163"/>
        <v xml:space="preserve">"Notes" : "" }, </v>
      </c>
    </row>
    <row r="180" spans="1:48" x14ac:dyDescent="0.45">
      <c r="A180" s="27" t="e">
        <f t="shared" si="146"/>
        <v>#N/A</v>
      </c>
      <c r="C180" s="23" t="b">
        <f t="shared" si="164"/>
        <v>0</v>
      </c>
      <c r="D180" s="31">
        <f>COUNTIF('Log table'!C:C,'for JSON'!F180)</f>
        <v>0</v>
      </c>
      <c r="F180" s="31" t="s">
        <v>137</v>
      </c>
      <c r="G180" s="31" t="e">
        <f>IF(VLOOKUP($F180, 'Indicator table'!$C:$H, 'for JSON'!G$1, FALSE)=0, "", VLOOKUP($F180, 'Indicator table'!$C:$H, 'for JSON'!G$1, FALSE))</f>
        <v>#N/A</v>
      </c>
      <c r="H180" s="31" t="e">
        <f>IF(VLOOKUP($F180, 'Indicator table'!$C:$H, 'for JSON'!H$1, FALSE)=0, "", VLOOKUP($F180, 'Indicator table'!$C:$H, 'for JSON'!H$1, FALSE))</f>
        <v>#N/A</v>
      </c>
      <c r="I180" s="31" t="e">
        <f>IF(VLOOKUP($F180, 'Indicator table'!$C:$H, 'for JSON'!I$1, FALSE)=0, "", VLOOKUP($F180, 'Indicator table'!$C:$H, 'for JSON'!I$1, FALSE))</f>
        <v>#N/A</v>
      </c>
      <c r="J180" s="31" t="e">
        <f>IF(VLOOKUP($F180, 'Indicator table'!$C:$H, 'for JSON'!J$1, FALSE)=0, "", VLOOKUP($F180, 'Indicator table'!$C:$H, 'for JSON'!J$1, FALSE))</f>
        <v>#N/A</v>
      </c>
      <c r="K180" s="31" t="str">
        <f t="shared" si="165"/>
        <v>13.3.2_UNFCCC</v>
      </c>
      <c r="L180" s="31" t="e">
        <f t="shared" si="174"/>
        <v>#N/A</v>
      </c>
      <c r="M180" s="31" t="e">
        <f t="shared" si="174"/>
        <v>#N/A</v>
      </c>
      <c r="N180" s="31" t="str">
        <f t="shared" si="166"/>
        <v/>
      </c>
      <c r="O180" s="31" t="e">
        <f t="shared" si="174"/>
        <v>#N/A</v>
      </c>
      <c r="P180" s="31" t="e">
        <f t="shared" si="168"/>
        <v>#N/A</v>
      </c>
      <c r="Q180" s="31" t="e">
        <f t="shared" si="169"/>
        <v>#N/A</v>
      </c>
      <c r="R180" s="31" t="str">
        <f t="shared" si="167"/>
        <v/>
      </c>
      <c r="S180" s="31" t="str">
        <f t="shared" si="175"/>
        <v/>
      </c>
      <c r="T180" s="31" t="str">
        <f t="shared" si="175"/>
        <v/>
      </c>
      <c r="U180" s="31" t="str">
        <f t="shared" si="175"/>
        <v/>
      </c>
      <c r="V180" s="31" t="str">
        <f t="shared" si="175"/>
        <v/>
      </c>
      <c r="W180" s="31" t="str">
        <f t="shared" si="176"/>
        <v/>
      </c>
      <c r="X180" s="31" t="str">
        <f t="shared" si="176"/>
        <v/>
      </c>
      <c r="Y180" s="31" t="str">
        <f t="shared" si="176"/>
        <v/>
      </c>
      <c r="Z180" s="31" t="str">
        <f t="shared" si="176"/>
        <v/>
      </c>
      <c r="AD180" s="23"/>
      <c r="AE180" s="30" t="str">
        <f t="shared" si="147"/>
        <v xml:space="preserve">{ "IndicatorID" : "13.3.2", </v>
      </c>
      <c r="AF180" s="30" t="str">
        <f t="shared" si="148"/>
        <v xml:space="preserve">"Change" : "", </v>
      </c>
      <c r="AG180" s="30" t="e">
        <f t="shared" si="149"/>
        <v>#N/A</v>
      </c>
      <c r="AH180" s="30" t="e">
        <f t="shared" si="150"/>
        <v>#N/A</v>
      </c>
      <c r="AI180" s="30" t="e">
        <f t="shared" si="151"/>
        <v>#N/A</v>
      </c>
      <c r="AJ180" s="30" t="str">
        <f t="shared" si="152"/>
        <v xml:space="preserve">"SenderName" : "", </v>
      </c>
      <c r="AK180" s="30" t="e">
        <f t="shared" si="153"/>
        <v>#N/A</v>
      </c>
      <c r="AL180" s="30" t="str">
        <f t="shared" si="154"/>
        <v xml:space="preserve">"StorylineDate" : "", </v>
      </c>
      <c r="AM180" s="30" t="str">
        <f t="shared" si="155"/>
        <v xml:space="preserve">"ChartDate" : "", </v>
      </c>
      <c r="AN180" s="30" t="str">
        <f t="shared" si="156"/>
        <v xml:space="preserve">"DataDate" : "", </v>
      </c>
      <c r="AO180" s="30" t="str">
        <f t="shared" si="157"/>
        <v xml:space="preserve">"MetadataDate" : "", </v>
      </c>
      <c r="AP180" s="30" t="str">
        <f t="shared" si="158"/>
        <v xml:space="preserve">"StorylineFile" : "", </v>
      </c>
      <c r="AQ180" s="30" t="str">
        <f t="shared" si="159"/>
        <v xml:space="preserve">"ChartFile" : "", </v>
      </c>
      <c r="AR180" s="30" t="str">
        <f t="shared" si="160"/>
        <v xml:space="preserve">"DataFile" : "", </v>
      </c>
      <c r="AS180" s="30" t="e">
        <f t="shared" si="161"/>
        <v>#N/A</v>
      </c>
      <c r="AT180" s="30" t="str">
        <f t="shared" si="162"/>
        <v xml:space="preserve">"Subdirectory" : "13.3.2_UNFCCC", </v>
      </c>
      <c r="AU180" s="30" t="s">
        <v>1857</v>
      </c>
      <c r="AV180" s="30" t="str">
        <f t="shared" si="163"/>
        <v xml:space="preserve">"Notes" : "" }, </v>
      </c>
    </row>
    <row r="181" spans="1:48" x14ac:dyDescent="0.45">
      <c r="A181" s="27" t="e">
        <f t="shared" si="146"/>
        <v>#N/A</v>
      </c>
      <c r="C181" s="23" t="b">
        <f t="shared" si="164"/>
        <v>0</v>
      </c>
      <c r="D181" s="31">
        <f>COUNTIF('Log table'!C:C,'for JSON'!F181)</f>
        <v>3</v>
      </c>
      <c r="F181" s="31" t="s">
        <v>139</v>
      </c>
      <c r="G181" s="31" t="str">
        <f>IF(VLOOKUP($F181, 'Indicator table'!$C:$H, 'for JSON'!G$1, FALSE)=0, "", VLOOKUP($F181, 'Indicator table'!$C:$H, 'for JSON'!G$1, FALSE))</f>
        <v>Goal 13</v>
      </c>
      <c r="H181" s="31" t="str">
        <f>IF(VLOOKUP($F181, 'Indicator table'!$C:$H, 'for JSON'!H$1, FALSE)=0, "", VLOOKUP($F181, 'Indicator table'!$C:$H, 'for JSON'!H$1, FALSE))</f>
        <v>Tier II</v>
      </c>
      <c r="I181" s="31" t="str">
        <f>IF(VLOOKUP($F181, 'Indicator table'!$C:$H, 'for JSON'!I$1, FALSE)=0, "", VLOOKUP($F181, 'Indicator table'!$C:$H, 'for JSON'!I$1, FALSE))</f>
        <v xml:space="preserve">UNFCCC
</v>
      </c>
      <c r="J181" s="31" t="str">
        <f>IF(VLOOKUP($F181, 'Indicator table'!$C:$H, 'for JSON'!J$1, FALSE)=0, "", VLOOKUP($F181, 'Indicator table'!$C:$H, 'for JSON'!J$1, FALSE))</f>
        <v/>
      </c>
      <c r="K181" s="31" t="str">
        <f t="shared" si="165"/>
        <v>13.a.1_UNFCCC</v>
      </c>
      <c r="L181" s="31" t="str">
        <f t="shared" si="174"/>
        <v>LKogler@unfccc.int</v>
      </c>
      <c r="M181" s="31" t="str">
        <f t="shared" si="174"/>
        <v>LKogler@unfccc.int</v>
      </c>
      <c r="N181" s="31" t="str">
        <f t="shared" si="166"/>
        <v/>
      </c>
      <c r="O181" s="31" t="e">
        <f t="shared" si="174"/>
        <v>#N/A</v>
      </c>
      <c r="P181" s="31" t="e">
        <f t="shared" si="168"/>
        <v>#N/A</v>
      </c>
      <c r="Q181" s="31" t="e">
        <f t="shared" si="169"/>
        <v>#N/A</v>
      </c>
      <c r="R181" s="31" t="str">
        <f t="shared" si="167"/>
        <v/>
      </c>
      <c r="S181" s="31" t="str">
        <f t="shared" si="175"/>
        <v>2021-02-15</v>
      </c>
      <c r="T181" s="31" t="str">
        <f t="shared" si="175"/>
        <v>2021-03-01</v>
      </c>
      <c r="U181" s="31" t="str">
        <f t="shared" si="175"/>
        <v>2021-03-02</v>
      </c>
      <c r="V181" s="31" t="str">
        <f t="shared" si="175"/>
        <v/>
      </c>
      <c r="W181" s="31">
        <f t="shared" si="176"/>
        <v>0</v>
      </c>
      <c r="X181" s="31">
        <f t="shared" si="176"/>
        <v>0</v>
      </c>
      <c r="Y181" s="31">
        <f t="shared" si="176"/>
        <v>0</v>
      </c>
      <c r="Z181" s="31" t="str">
        <f t="shared" si="176"/>
        <v/>
      </c>
      <c r="AD181" s="23"/>
      <c r="AE181" s="30" t="str">
        <f t="shared" si="147"/>
        <v xml:space="preserve">{ "IndicatorID" : "13.a.1", </v>
      </c>
      <c r="AF181" s="30" t="str">
        <f t="shared" si="148"/>
        <v xml:space="preserve">"Change" : "", </v>
      </c>
      <c r="AG181" s="30" t="str">
        <f t="shared" si="149"/>
        <v xml:space="preserve">"Tier" : "Tier II", </v>
      </c>
      <c r="AH181" s="30" t="str">
        <f t="shared" si="150"/>
        <v xml:space="preserve">"Custodian" : "UNFCCC
", </v>
      </c>
      <c r="AI181" s="30" t="str">
        <f t="shared" si="151"/>
        <v xml:space="preserve">"Partners" : "", </v>
      </c>
      <c r="AJ181" s="30" t="str">
        <f t="shared" si="152"/>
        <v xml:space="preserve">"SenderName" : "", </v>
      </c>
      <c r="AK181" s="30" t="e">
        <f t="shared" si="153"/>
        <v>#N/A</v>
      </c>
      <c r="AL181" s="30" t="str">
        <f t="shared" si="154"/>
        <v xml:space="preserve">"StorylineDate" : "2021-03-01", </v>
      </c>
      <c r="AM181" s="30" t="str">
        <f t="shared" si="155"/>
        <v xml:space="preserve">"ChartDate" : "", </v>
      </c>
      <c r="AN181" s="30" t="str">
        <f t="shared" si="156"/>
        <v xml:space="preserve">"DataDate" : "2021-02-15", </v>
      </c>
      <c r="AO181" s="30" t="str">
        <f t="shared" si="157"/>
        <v xml:space="preserve">"MetadataDate" : "", </v>
      </c>
      <c r="AP181" s="30" t="str">
        <f t="shared" si="158"/>
        <v xml:space="preserve">"StorylineFile" : "0", </v>
      </c>
      <c r="AQ181" s="30" t="str">
        <f t="shared" si="159"/>
        <v xml:space="preserve">"ChartFile" : "", </v>
      </c>
      <c r="AR181" s="30" t="str">
        <f t="shared" si="160"/>
        <v xml:space="preserve">"DataFile" : "0", </v>
      </c>
      <c r="AS181" s="30" t="str">
        <f t="shared" si="161"/>
        <v xml:space="preserve">"Directory" : "Goal 13", </v>
      </c>
      <c r="AT181" s="30" t="str">
        <f t="shared" si="162"/>
        <v xml:space="preserve">"Subdirectory" : "13.a.1_UNFCCC", </v>
      </c>
      <c r="AU181" s="30" t="s">
        <v>1857</v>
      </c>
      <c r="AV181" s="30" t="str">
        <f t="shared" si="163"/>
        <v xml:space="preserve">"Notes" : "" }, </v>
      </c>
    </row>
    <row r="182" spans="1:48" x14ac:dyDescent="0.45">
      <c r="A182" s="27" t="e">
        <f t="shared" si="146"/>
        <v>#N/A</v>
      </c>
      <c r="C182" s="23" t="b">
        <f t="shared" si="164"/>
        <v>0</v>
      </c>
      <c r="D182" s="31">
        <f>COUNTIF('Log table'!C:C,'for JSON'!F182)</f>
        <v>3</v>
      </c>
      <c r="F182" s="31" t="s">
        <v>144</v>
      </c>
      <c r="G182" s="31" t="str">
        <f>IF(VLOOKUP($F182, 'Indicator table'!$C:$H, 'for JSON'!G$1, FALSE)=0, "", VLOOKUP($F182, 'Indicator table'!$C:$H, 'for JSON'!G$1, FALSE))</f>
        <v>Goal 13</v>
      </c>
      <c r="H182" s="31" t="str">
        <f>IF(VLOOKUP($F182, 'Indicator table'!$C:$H, 'for JSON'!H$1, FALSE)=0, "", VLOOKUP($F182, 'Indicator table'!$C:$H, 'for JSON'!H$1, FALSE))</f>
        <v>Tier II</v>
      </c>
      <c r="I182" s="31" t="str">
        <f>IF(VLOOKUP($F182, 'Indicator table'!$C:$H, 'for JSON'!I$1, FALSE)=0, "", VLOOKUP($F182, 'Indicator table'!$C:$H, 'for JSON'!I$1, FALSE))</f>
        <v xml:space="preserve">UNFCCC
</v>
      </c>
      <c r="J182" s="31" t="str">
        <f>IF(VLOOKUP($F182, 'Indicator table'!$C:$H, 'for JSON'!J$1, FALSE)=0, "", VLOOKUP($F182, 'Indicator table'!$C:$H, 'for JSON'!J$1, FALSE))</f>
        <v/>
      </c>
      <c r="K182" s="31" t="str">
        <f t="shared" si="165"/>
        <v>13.b.1_UNFCCC</v>
      </c>
      <c r="L182" s="31" t="str">
        <f t="shared" si="174"/>
        <v>LKogler@unfccc.int</v>
      </c>
      <c r="M182" s="31" t="str">
        <f t="shared" si="174"/>
        <v>LKogler@unfccc.int</v>
      </c>
      <c r="N182" s="31" t="str">
        <f t="shared" si="166"/>
        <v/>
      </c>
      <c r="O182" s="31" t="e">
        <f t="shared" si="174"/>
        <v>#N/A</v>
      </c>
      <c r="P182" s="31" t="e">
        <f t="shared" si="168"/>
        <v>#N/A</v>
      </c>
      <c r="Q182" s="31" t="e">
        <f t="shared" si="169"/>
        <v>#N/A</v>
      </c>
      <c r="R182" s="31" t="str">
        <f t="shared" si="167"/>
        <v/>
      </c>
      <c r="S182" s="31" t="str">
        <f t="shared" si="175"/>
        <v>2021-02-15</v>
      </c>
      <c r="T182" s="31" t="str">
        <f t="shared" si="175"/>
        <v>2021-03-22</v>
      </c>
      <c r="U182" s="31" t="str">
        <f t="shared" si="175"/>
        <v>2021-03-22</v>
      </c>
      <c r="V182" s="31" t="str">
        <f t="shared" si="175"/>
        <v/>
      </c>
      <c r="W182" s="31">
        <f t="shared" si="176"/>
        <v>0</v>
      </c>
      <c r="X182" s="31">
        <f t="shared" si="176"/>
        <v>0</v>
      </c>
      <c r="Y182" s="31">
        <f t="shared" si="176"/>
        <v>0</v>
      </c>
      <c r="Z182" s="31" t="str">
        <f t="shared" si="176"/>
        <v/>
      </c>
      <c r="AD182" s="23"/>
      <c r="AE182" s="30" t="str">
        <f t="shared" si="147"/>
        <v xml:space="preserve">{ "IndicatorID" : "13.b.1", </v>
      </c>
      <c r="AF182" s="30" t="str">
        <f t="shared" si="148"/>
        <v xml:space="preserve">"Change" : "", </v>
      </c>
      <c r="AG182" s="30" t="str">
        <f t="shared" si="149"/>
        <v xml:space="preserve">"Tier" : "Tier II", </v>
      </c>
      <c r="AH182" s="30" t="str">
        <f t="shared" si="150"/>
        <v xml:space="preserve">"Custodian" : "UNFCCC
", </v>
      </c>
      <c r="AI182" s="30" t="str">
        <f t="shared" si="151"/>
        <v xml:space="preserve">"Partners" : "", </v>
      </c>
      <c r="AJ182" s="30" t="str">
        <f t="shared" si="152"/>
        <v xml:space="preserve">"SenderName" : "", </v>
      </c>
      <c r="AK182" s="30" t="e">
        <f t="shared" si="153"/>
        <v>#N/A</v>
      </c>
      <c r="AL182" s="30" t="str">
        <f t="shared" si="154"/>
        <v xml:space="preserve">"StorylineDate" : "2021-03-22", </v>
      </c>
      <c r="AM182" s="30" t="str">
        <f t="shared" si="155"/>
        <v xml:space="preserve">"ChartDate" : "", </v>
      </c>
      <c r="AN182" s="30" t="str">
        <f t="shared" si="156"/>
        <v xml:space="preserve">"DataDate" : "2021-02-15", </v>
      </c>
      <c r="AO182" s="30" t="str">
        <f t="shared" si="157"/>
        <v xml:space="preserve">"MetadataDate" : "", </v>
      </c>
      <c r="AP182" s="30" t="str">
        <f t="shared" si="158"/>
        <v xml:space="preserve">"StorylineFile" : "0", </v>
      </c>
      <c r="AQ182" s="30" t="str">
        <f t="shared" si="159"/>
        <v xml:space="preserve">"ChartFile" : "", </v>
      </c>
      <c r="AR182" s="30" t="str">
        <f t="shared" si="160"/>
        <v xml:space="preserve">"DataFile" : "0", </v>
      </c>
      <c r="AS182" s="30" t="str">
        <f t="shared" si="161"/>
        <v xml:space="preserve">"Directory" : "Goal 13", </v>
      </c>
      <c r="AT182" s="30" t="str">
        <f t="shared" si="162"/>
        <v xml:space="preserve">"Subdirectory" : "13.b.1_UNFCCC", </v>
      </c>
      <c r="AU182" s="30" t="s">
        <v>1857</v>
      </c>
      <c r="AV182" s="30" t="str">
        <f t="shared" si="163"/>
        <v xml:space="preserve">"Notes" : "" }, </v>
      </c>
    </row>
    <row r="183" spans="1:48" x14ac:dyDescent="0.45">
      <c r="A183" s="27" t="e">
        <f t="shared" si="146"/>
        <v>#N/A</v>
      </c>
      <c r="C183" s="23" t="b">
        <f t="shared" si="164"/>
        <v>0</v>
      </c>
      <c r="D183" s="31">
        <f>COUNTIF('Log table'!C:C,'for JSON'!F183)</f>
        <v>3</v>
      </c>
      <c r="F183" s="31" t="s">
        <v>370</v>
      </c>
      <c r="G183" s="31" t="str">
        <f>IF(VLOOKUP($F183, 'Indicator table'!$C:$H, 'for JSON'!G$1, FALSE)=0, "", VLOOKUP($F183, 'Indicator table'!$C:$H, 'for JSON'!G$1, FALSE))</f>
        <v>Goal 14</v>
      </c>
      <c r="H183" s="31" t="str">
        <f>IF(VLOOKUP($F183, 'Indicator table'!$C:$H, 'for JSON'!H$1, FALSE)=0, "", VLOOKUP($F183, 'Indicator table'!$C:$H, 'for JSON'!H$1, FALSE))</f>
        <v>Tier II</v>
      </c>
      <c r="I183" s="31" t="str">
        <f>IF(VLOOKUP($F183, 'Indicator table'!$C:$H, 'for JSON'!I$1, FALSE)=0, "", VLOOKUP($F183, 'Indicator table'!$C:$H, 'for JSON'!I$1, FALSE))</f>
        <v xml:space="preserve">UNEP
</v>
      </c>
      <c r="J183" s="31" t="str">
        <f>IF(VLOOKUP($F183, 'Indicator table'!$C:$H, 'for JSON'!J$1, FALSE)=0, "", VLOOKUP($F183, 'Indicator table'!$C:$H, 'for JSON'!J$1, FALSE))</f>
        <v xml:space="preserve">IOC-UNESCO,
IMO,
FAO
</v>
      </c>
      <c r="K183" s="31" t="str">
        <f t="shared" si="165"/>
        <v/>
      </c>
      <c r="L183" s="31" t="str">
        <f t="shared" si="174"/>
        <v/>
      </c>
      <c r="M183" s="31" t="str">
        <f t="shared" si="174"/>
        <v>dany.ghafari@un.org</v>
      </c>
      <c r="N183" s="31" t="str">
        <f t="shared" si="166"/>
        <v/>
      </c>
      <c r="O183" s="31" t="e">
        <f t="shared" si="174"/>
        <v>#N/A</v>
      </c>
      <c r="P183" s="31" t="e">
        <f t="shared" si="168"/>
        <v>#N/A</v>
      </c>
      <c r="Q183" s="31" t="e">
        <f t="shared" si="169"/>
        <v>#N/A</v>
      </c>
      <c r="R183" s="31" t="str">
        <f t="shared" si="167"/>
        <v/>
      </c>
      <c r="S183" s="31" t="str">
        <f t="shared" si="175"/>
        <v/>
      </c>
      <c r="T183" s="31" t="str">
        <f t="shared" si="175"/>
        <v>2021-05-07</v>
      </c>
      <c r="U183" s="31" t="str">
        <f t="shared" si="175"/>
        <v>2021-05-07</v>
      </c>
      <c r="V183" s="31" t="str">
        <f t="shared" si="175"/>
        <v/>
      </c>
      <c r="W183" s="31">
        <f t="shared" si="176"/>
        <v>0</v>
      </c>
      <c r="X183" s="31">
        <f t="shared" si="176"/>
        <v>0</v>
      </c>
      <c r="Y183" s="31">
        <f t="shared" si="176"/>
        <v>0</v>
      </c>
      <c r="Z183" s="31" t="str">
        <f t="shared" si="176"/>
        <v/>
      </c>
      <c r="AD183" s="23"/>
      <c r="AE183" s="30" t="str">
        <f t="shared" si="147"/>
        <v xml:space="preserve">{ "IndicatorID" : "14.1.1", </v>
      </c>
      <c r="AF183" s="30" t="str">
        <f t="shared" si="148"/>
        <v xml:space="preserve">"Change" : "", </v>
      </c>
      <c r="AG183" s="30" t="str">
        <f t="shared" si="149"/>
        <v xml:space="preserve">"Tier" : "Tier II", </v>
      </c>
      <c r="AH183" s="30" t="str">
        <f t="shared" si="150"/>
        <v xml:space="preserve">"Custodian" : "UNEP
", </v>
      </c>
      <c r="AI183" s="30" t="str">
        <f t="shared" si="151"/>
        <v xml:space="preserve">"Partners" : "IOC-UNESCO,
IMO,
FAO
", </v>
      </c>
      <c r="AJ183" s="30" t="str">
        <f t="shared" si="152"/>
        <v xml:space="preserve">"SenderName" : "", </v>
      </c>
      <c r="AK183" s="30" t="e">
        <f t="shared" si="153"/>
        <v>#N/A</v>
      </c>
      <c r="AL183" s="30" t="str">
        <f t="shared" si="154"/>
        <v xml:space="preserve">"StorylineDate" : "2021-05-07", </v>
      </c>
      <c r="AM183" s="30" t="str">
        <f t="shared" si="155"/>
        <v xml:space="preserve">"ChartDate" : "", </v>
      </c>
      <c r="AN183" s="30" t="str">
        <f t="shared" si="156"/>
        <v xml:space="preserve">"DataDate" : "", </v>
      </c>
      <c r="AO183" s="30" t="str">
        <f t="shared" si="157"/>
        <v xml:space="preserve">"MetadataDate" : "", </v>
      </c>
      <c r="AP183" s="30" t="str">
        <f t="shared" si="158"/>
        <v xml:space="preserve">"StorylineFile" : "0", </v>
      </c>
      <c r="AQ183" s="30" t="str">
        <f t="shared" si="159"/>
        <v xml:space="preserve">"ChartFile" : "", </v>
      </c>
      <c r="AR183" s="30" t="str">
        <f t="shared" si="160"/>
        <v xml:space="preserve">"DataFile" : "0", </v>
      </c>
      <c r="AS183" s="30" t="str">
        <f t="shared" si="161"/>
        <v xml:space="preserve">"Directory" : "Goal 14", </v>
      </c>
      <c r="AT183" s="30" t="str">
        <f t="shared" si="162"/>
        <v xml:space="preserve">"Subdirectory" : "", </v>
      </c>
      <c r="AU183" s="30" t="s">
        <v>1857</v>
      </c>
      <c r="AV183" s="30" t="str">
        <f t="shared" si="163"/>
        <v xml:space="preserve">"Notes" : "" }, </v>
      </c>
    </row>
    <row r="184" spans="1:48" x14ac:dyDescent="0.45">
      <c r="A184" s="27" t="e">
        <f t="shared" si="146"/>
        <v>#N/A</v>
      </c>
      <c r="C184" s="23" t="b">
        <f t="shared" si="164"/>
        <v>0</v>
      </c>
      <c r="D184" s="31">
        <f>COUNTIF('Log table'!C:C,'for JSON'!F184)</f>
        <v>3</v>
      </c>
      <c r="F184" s="31" t="s">
        <v>375</v>
      </c>
      <c r="G184" s="31" t="str">
        <f>IF(VLOOKUP($F184, 'Indicator table'!$C:$H, 'for JSON'!G$1, FALSE)=0, "", VLOOKUP($F184, 'Indicator table'!$C:$H, 'for JSON'!G$1, FALSE))</f>
        <v>Goal 14</v>
      </c>
      <c r="H184" s="31" t="str">
        <f>IF(VLOOKUP($F184, 'Indicator table'!$C:$H, 'for JSON'!H$1, FALSE)=0, "", VLOOKUP($F184, 'Indicator table'!$C:$H, 'for JSON'!H$1, FALSE))</f>
        <v>Tier II</v>
      </c>
      <c r="I184" s="31" t="str">
        <f>IF(VLOOKUP($F184, 'Indicator table'!$C:$H, 'for JSON'!I$1, FALSE)=0, "", VLOOKUP($F184, 'Indicator table'!$C:$H, 'for JSON'!I$1, FALSE))</f>
        <v xml:space="preserve">UNEP
</v>
      </c>
      <c r="J184" s="31" t="str">
        <f>IF(VLOOKUP($F184, 'Indicator table'!$C:$H, 'for JSON'!J$1, FALSE)=0, "", VLOOKUP($F184, 'Indicator table'!$C:$H, 'for JSON'!J$1, FALSE))</f>
        <v xml:space="preserve">IOC-UNESCO,
FAO 
</v>
      </c>
      <c r="K184" s="31" t="str">
        <f t="shared" si="165"/>
        <v/>
      </c>
      <c r="L184" s="31" t="str">
        <f t="shared" si="174"/>
        <v/>
      </c>
      <c r="M184" s="31" t="str">
        <f t="shared" si="174"/>
        <v/>
      </c>
      <c r="N184" s="31" t="str">
        <f t="shared" si="166"/>
        <v/>
      </c>
      <c r="O184" s="31" t="e">
        <f t="shared" si="174"/>
        <v>#N/A</v>
      </c>
      <c r="P184" s="31" t="e">
        <f t="shared" si="168"/>
        <v>#N/A</v>
      </c>
      <c r="Q184" s="31" t="e">
        <f t="shared" si="169"/>
        <v>#N/A</v>
      </c>
      <c r="R184" s="31" t="str">
        <f t="shared" si="167"/>
        <v/>
      </c>
      <c r="S184" s="31" t="str">
        <f t="shared" si="175"/>
        <v/>
      </c>
      <c r="T184" s="31" t="str">
        <f t="shared" si="175"/>
        <v/>
      </c>
      <c r="U184" s="31" t="str">
        <f t="shared" si="175"/>
        <v/>
      </c>
      <c r="V184" s="31" t="str">
        <f t="shared" si="175"/>
        <v/>
      </c>
      <c r="W184" s="31">
        <f t="shared" si="176"/>
        <v>0</v>
      </c>
      <c r="X184" s="31">
        <f t="shared" si="176"/>
        <v>0</v>
      </c>
      <c r="Y184" s="31">
        <f t="shared" si="176"/>
        <v>0</v>
      </c>
      <c r="Z184" s="31" t="str">
        <f t="shared" si="176"/>
        <v/>
      </c>
      <c r="AD184" s="23"/>
      <c r="AE184" s="30" t="str">
        <f t="shared" si="147"/>
        <v xml:space="preserve">{ "IndicatorID" : "14.2.1", </v>
      </c>
      <c r="AF184" s="30" t="str">
        <f t="shared" si="148"/>
        <v xml:space="preserve">"Change" : "", </v>
      </c>
      <c r="AG184" s="30" t="str">
        <f t="shared" si="149"/>
        <v xml:space="preserve">"Tier" : "Tier II", </v>
      </c>
      <c r="AH184" s="30" t="str">
        <f t="shared" si="150"/>
        <v xml:space="preserve">"Custodian" : "UNEP
", </v>
      </c>
      <c r="AI184" s="30" t="str">
        <f t="shared" si="151"/>
        <v xml:space="preserve">"Partners" : "IOC-UNESCO,
FAO 
", </v>
      </c>
      <c r="AJ184" s="30" t="str">
        <f t="shared" si="152"/>
        <v xml:space="preserve">"SenderName" : "", </v>
      </c>
      <c r="AK184" s="30" t="e">
        <f t="shared" si="153"/>
        <v>#N/A</v>
      </c>
      <c r="AL184" s="30" t="str">
        <f t="shared" si="154"/>
        <v xml:space="preserve">"StorylineDate" : "", </v>
      </c>
      <c r="AM184" s="30" t="str">
        <f t="shared" si="155"/>
        <v xml:space="preserve">"ChartDate" : "", </v>
      </c>
      <c r="AN184" s="30" t="str">
        <f t="shared" si="156"/>
        <v xml:space="preserve">"DataDate" : "", </v>
      </c>
      <c r="AO184" s="30" t="str">
        <f t="shared" si="157"/>
        <v xml:space="preserve">"MetadataDate" : "", </v>
      </c>
      <c r="AP184" s="30" t="str">
        <f t="shared" si="158"/>
        <v xml:space="preserve">"StorylineFile" : "0", </v>
      </c>
      <c r="AQ184" s="30" t="str">
        <f t="shared" si="159"/>
        <v xml:space="preserve">"ChartFile" : "", </v>
      </c>
      <c r="AR184" s="30" t="str">
        <f t="shared" si="160"/>
        <v xml:space="preserve">"DataFile" : "0", </v>
      </c>
      <c r="AS184" s="30" t="str">
        <f t="shared" si="161"/>
        <v xml:space="preserve">"Directory" : "Goal 14", </v>
      </c>
      <c r="AT184" s="30" t="str">
        <f t="shared" si="162"/>
        <v xml:space="preserve">"Subdirectory" : "", </v>
      </c>
      <c r="AU184" s="30" t="s">
        <v>1857</v>
      </c>
      <c r="AV184" s="30" t="str">
        <f t="shared" si="163"/>
        <v xml:space="preserve">"Notes" : "" }, </v>
      </c>
    </row>
    <row r="185" spans="1:48" x14ac:dyDescent="0.45">
      <c r="A185" s="27" t="e">
        <f t="shared" si="146"/>
        <v>#N/A</v>
      </c>
      <c r="C185" s="23" t="b">
        <f t="shared" si="164"/>
        <v>0</v>
      </c>
      <c r="D185" s="31">
        <f>COUNTIF('Log table'!C:C,'for JSON'!F185)</f>
        <v>3</v>
      </c>
      <c r="F185" s="31" t="s">
        <v>148</v>
      </c>
      <c r="G185" s="31" t="str">
        <f>IF(VLOOKUP($F185, 'Indicator table'!$C:$H, 'for JSON'!G$1, FALSE)=0, "", VLOOKUP($F185, 'Indicator table'!$C:$H, 'for JSON'!G$1, FALSE))</f>
        <v>Goal 14</v>
      </c>
      <c r="H185" s="31" t="str">
        <f>IF(VLOOKUP($F185, 'Indicator table'!$C:$H, 'for JSON'!H$1, FALSE)=0, "", VLOOKUP($F185, 'Indicator table'!$C:$H, 'for JSON'!H$1, FALSE))</f>
        <v>Tier II</v>
      </c>
      <c r="I185" s="31" t="str">
        <f>IF(VLOOKUP($F185, 'Indicator table'!$C:$H, 'for JSON'!I$1, FALSE)=0, "", VLOOKUP($F185, 'Indicator table'!$C:$H, 'for JSON'!I$1, FALSE))</f>
        <v xml:space="preserve">IOC-UNESCO 
</v>
      </c>
      <c r="J185" s="31" t="str">
        <f>IF(VLOOKUP($F185, 'Indicator table'!$C:$H, 'for JSON'!J$1, FALSE)=0, "", VLOOKUP($F185, 'Indicator table'!$C:$H, 'for JSON'!J$1, FALSE))</f>
        <v xml:space="preserve">UNEP
</v>
      </c>
      <c r="K185" s="31" t="str">
        <f t="shared" si="165"/>
        <v>14.3.1_UNESCO-IOC</v>
      </c>
      <c r="L185" s="31" t="str">
        <f t="shared" si="174"/>
        <v>k.isensee@unesco.org</v>
      </c>
      <c r="M185" s="31" t="str">
        <f t="shared" si="174"/>
        <v>k.isensee@unesco.org</v>
      </c>
      <c r="N185" s="31" t="str">
        <f t="shared" si="166"/>
        <v/>
      </c>
      <c r="O185" s="31" t="e">
        <f t="shared" si="174"/>
        <v>#N/A</v>
      </c>
      <c r="P185" s="31" t="e">
        <f t="shared" si="168"/>
        <v>#N/A</v>
      </c>
      <c r="Q185" s="31" t="e">
        <f t="shared" si="169"/>
        <v>#N/A</v>
      </c>
      <c r="R185" s="31" t="str">
        <f t="shared" si="167"/>
        <v/>
      </c>
      <c r="S185" s="31" t="str">
        <f t="shared" si="175"/>
        <v>2021-02-17</v>
      </c>
      <c r="T185" s="31" t="str">
        <f t="shared" si="175"/>
        <v>2021-03-03</v>
      </c>
      <c r="U185" s="31" t="str">
        <f t="shared" si="175"/>
        <v>2021-03-03</v>
      </c>
      <c r="V185" s="31" t="str">
        <f t="shared" si="175"/>
        <v/>
      </c>
      <c r="W185" s="31">
        <f t="shared" si="176"/>
        <v>0</v>
      </c>
      <c r="X185" s="31">
        <f t="shared" si="176"/>
        <v>44308</v>
      </c>
      <c r="Y185" s="31">
        <f t="shared" si="176"/>
        <v>44308</v>
      </c>
      <c r="Z185" s="31" t="str">
        <f t="shared" si="176"/>
        <v/>
      </c>
      <c r="AD185" s="23"/>
      <c r="AE185" s="30" t="str">
        <f t="shared" si="147"/>
        <v xml:space="preserve">{ "IndicatorID" : "14.3.1", </v>
      </c>
      <c r="AF185" s="30" t="str">
        <f t="shared" si="148"/>
        <v xml:space="preserve">"Change" : "", </v>
      </c>
      <c r="AG185" s="30" t="str">
        <f t="shared" si="149"/>
        <v xml:space="preserve">"Tier" : "Tier II", </v>
      </c>
      <c r="AH185" s="30" t="str">
        <f t="shared" si="150"/>
        <v xml:space="preserve">"Custodian" : "IOC-UNESCO 
", </v>
      </c>
      <c r="AI185" s="30" t="str">
        <f t="shared" si="151"/>
        <v xml:space="preserve">"Partners" : "UNEP
", </v>
      </c>
      <c r="AJ185" s="30" t="str">
        <f t="shared" si="152"/>
        <v xml:space="preserve">"SenderName" : "", </v>
      </c>
      <c r="AK185" s="30" t="e">
        <f t="shared" si="153"/>
        <v>#N/A</v>
      </c>
      <c r="AL185" s="30" t="str">
        <f t="shared" si="154"/>
        <v xml:space="preserve">"StorylineDate" : "2021-03-03", </v>
      </c>
      <c r="AM185" s="30" t="str">
        <f t="shared" si="155"/>
        <v xml:space="preserve">"ChartDate" : "", </v>
      </c>
      <c r="AN185" s="30" t="str">
        <f t="shared" si="156"/>
        <v xml:space="preserve">"DataDate" : "2021-02-17", </v>
      </c>
      <c r="AO185" s="30" t="str">
        <f t="shared" si="157"/>
        <v xml:space="preserve">"MetadataDate" : "", </v>
      </c>
      <c r="AP185" s="30" t="str">
        <f t="shared" si="158"/>
        <v xml:space="preserve">"StorylineFile" : "44308", </v>
      </c>
      <c r="AQ185" s="30" t="str">
        <f t="shared" si="159"/>
        <v xml:space="preserve">"ChartFile" : "", </v>
      </c>
      <c r="AR185" s="30" t="str">
        <f t="shared" si="160"/>
        <v xml:space="preserve">"DataFile" : "0", </v>
      </c>
      <c r="AS185" s="30" t="str">
        <f t="shared" si="161"/>
        <v xml:space="preserve">"Directory" : "Goal 14", </v>
      </c>
      <c r="AT185" s="30" t="str">
        <f t="shared" si="162"/>
        <v xml:space="preserve">"Subdirectory" : "14.3.1_UNESCO-IOC", </v>
      </c>
      <c r="AU185" s="30" t="s">
        <v>1857</v>
      </c>
      <c r="AV185" s="30" t="str">
        <f t="shared" si="163"/>
        <v xml:space="preserve">"Notes" : "" }, </v>
      </c>
    </row>
    <row r="186" spans="1:48" x14ac:dyDescent="0.45">
      <c r="A186" s="27" t="e">
        <f t="shared" si="146"/>
        <v>#N/A</v>
      </c>
      <c r="C186" s="23" t="b">
        <f t="shared" si="164"/>
        <v>0</v>
      </c>
      <c r="D186" s="31">
        <f>COUNTIF('Log table'!C:C,'for JSON'!F186)</f>
        <v>3</v>
      </c>
      <c r="F186" s="31" t="s">
        <v>152</v>
      </c>
      <c r="G186" s="31" t="str">
        <f>IF(VLOOKUP($F186, 'Indicator table'!$C:$H, 'for JSON'!G$1, FALSE)=0, "", VLOOKUP($F186, 'Indicator table'!$C:$H, 'for JSON'!G$1, FALSE))</f>
        <v>Goal 14</v>
      </c>
      <c r="H186" s="31" t="str">
        <f>IF(VLOOKUP($F186, 'Indicator table'!$C:$H, 'for JSON'!H$1, FALSE)=0, "", VLOOKUP($F186, 'Indicator table'!$C:$H, 'for JSON'!H$1, FALSE))</f>
        <v>Tier I</v>
      </c>
      <c r="I186" s="31" t="str">
        <f>IF(VLOOKUP($F186, 'Indicator table'!$C:$H, 'for JSON'!I$1, FALSE)=0, "", VLOOKUP($F186, 'Indicator table'!$C:$H, 'for JSON'!I$1, FALSE))</f>
        <v xml:space="preserve">FAO
</v>
      </c>
      <c r="J186" s="31" t="str">
        <f>IF(VLOOKUP($F186, 'Indicator table'!$C:$H, 'for JSON'!J$1, FALSE)=0, "", VLOOKUP($F186, 'Indicator table'!$C:$H, 'for JSON'!J$1, FALSE))</f>
        <v/>
      </c>
      <c r="K186" s="31" t="str">
        <f t="shared" si="165"/>
        <v>14.4.1_FAO</v>
      </c>
      <c r="L186" s="31" t="str">
        <f t="shared" si="174"/>
        <v>DorianKalamvrezos.Navarro@fao.org</v>
      </c>
      <c r="M186" s="31" t="str">
        <f t="shared" si="174"/>
        <v>DorianKalamvrezos.Navarro@fao.org</v>
      </c>
      <c r="N186" s="31" t="str">
        <f t="shared" si="166"/>
        <v/>
      </c>
      <c r="O186" s="31" t="e">
        <f t="shared" si="174"/>
        <v>#N/A</v>
      </c>
      <c r="P186" s="31" t="e">
        <f t="shared" si="168"/>
        <v>#N/A</v>
      </c>
      <c r="Q186" s="31" t="e">
        <f t="shared" si="169"/>
        <v>#N/A</v>
      </c>
      <c r="R186" s="31" t="str">
        <f t="shared" si="167"/>
        <v/>
      </c>
      <c r="S186" s="31" t="str">
        <f t="shared" si="175"/>
        <v>2021-02-16</v>
      </c>
      <c r="T186" s="31" t="str">
        <f t="shared" si="175"/>
        <v>2021-03-03</v>
      </c>
      <c r="U186" s="31" t="str">
        <f t="shared" si="175"/>
        <v>2021-03-03</v>
      </c>
      <c r="V186" s="31" t="str">
        <f t="shared" si="175"/>
        <v/>
      </c>
      <c r="W186" s="31">
        <f t="shared" si="176"/>
        <v>0</v>
      </c>
      <c r="X186" s="31">
        <f t="shared" si="176"/>
        <v>0</v>
      </c>
      <c r="Y186" s="31">
        <f t="shared" si="176"/>
        <v>0</v>
      </c>
      <c r="Z186" s="31" t="str">
        <f t="shared" si="176"/>
        <v/>
      </c>
      <c r="AD186" s="23"/>
      <c r="AE186" s="30" t="str">
        <f t="shared" si="147"/>
        <v xml:space="preserve">{ "IndicatorID" : "14.4.1", </v>
      </c>
      <c r="AF186" s="30" t="str">
        <f t="shared" si="148"/>
        <v xml:space="preserve">"Change" : "", </v>
      </c>
      <c r="AG186" s="30" t="str">
        <f t="shared" si="149"/>
        <v xml:space="preserve">"Tier" : "Tier I", </v>
      </c>
      <c r="AH186" s="30" t="str">
        <f t="shared" si="150"/>
        <v xml:space="preserve">"Custodian" : "FAO
", </v>
      </c>
      <c r="AI186" s="30" t="str">
        <f t="shared" si="151"/>
        <v xml:space="preserve">"Partners" : "", </v>
      </c>
      <c r="AJ186" s="30" t="str">
        <f t="shared" si="152"/>
        <v xml:space="preserve">"SenderName" : "", </v>
      </c>
      <c r="AK186" s="30" t="e">
        <f t="shared" si="153"/>
        <v>#N/A</v>
      </c>
      <c r="AL186" s="30" t="str">
        <f t="shared" si="154"/>
        <v xml:space="preserve">"StorylineDate" : "2021-03-03", </v>
      </c>
      <c r="AM186" s="30" t="str">
        <f t="shared" si="155"/>
        <v xml:space="preserve">"ChartDate" : "", </v>
      </c>
      <c r="AN186" s="30" t="str">
        <f t="shared" si="156"/>
        <v xml:space="preserve">"DataDate" : "2021-02-16", </v>
      </c>
      <c r="AO186" s="30" t="str">
        <f t="shared" si="157"/>
        <v xml:space="preserve">"MetadataDate" : "", </v>
      </c>
      <c r="AP186" s="30" t="str">
        <f t="shared" si="158"/>
        <v xml:space="preserve">"StorylineFile" : "0", </v>
      </c>
      <c r="AQ186" s="30" t="str">
        <f t="shared" si="159"/>
        <v xml:space="preserve">"ChartFile" : "", </v>
      </c>
      <c r="AR186" s="30" t="str">
        <f t="shared" si="160"/>
        <v xml:space="preserve">"DataFile" : "0", </v>
      </c>
      <c r="AS186" s="30" t="str">
        <f t="shared" si="161"/>
        <v xml:space="preserve">"Directory" : "Goal 14", </v>
      </c>
      <c r="AT186" s="30" t="str">
        <f t="shared" si="162"/>
        <v xml:space="preserve">"Subdirectory" : "14.4.1_FAO", </v>
      </c>
      <c r="AU186" s="30" t="s">
        <v>1857</v>
      </c>
      <c r="AV186" s="30" t="str">
        <f t="shared" si="163"/>
        <v xml:space="preserve">"Notes" : "" }, </v>
      </c>
    </row>
    <row r="187" spans="1:48" x14ac:dyDescent="0.45">
      <c r="A187" s="27" t="e">
        <f t="shared" si="146"/>
        <v>#N/A</v>
      </c>
      <c r="C187" s="23" t="b">
        <f t="shared" si="164"/>
        <v>0</v>
      </c>
      <c r="D187" s="31">
        <f>COUNTIF('Log table'!C:C,'for JSON'!F187)</f>
        <v>3</v>
      </c>
      <c r="F187" s="31" t="s">
        <v>155</v>
      </c>
      <c r="G187" s="31" t="str">
        <f>IF(VLOOKUP($F187, 'Indicator table'!$C:$H, 'for JSON'!G$1, FALSE)=0, "", VLOOKUP($F187, 'Indicator table'!$C:$H, 'for JSON'!G$1, FALSE))</f>
        <v>Goal 14</v>
      </c>
      <c r="H187" s="31" t="str">
        <f>IF(VLOOKUP($F187, 'Indicator table'!$C:$H, 'for JSON'!H$1, FALSE)=0, "", VLOOKUP($F187, 'Indicator table'!$C:$H, 'for JSON'!H$1, FALSE))</f>
        <v>Tier I</v>
      </c>
      <c r="I187" s="31" t="str">
        <f>IF(VLOOKUP($F187, 'Indicator table'!$C:$H, 'for JSON'!I$1, FALSE)=0, "", VLOOKUP($F187, 'Indicator table'!$C:$H, 'for JSON'!I$1, FALSE))</f>
        <v xml:space="preserve">UNEP-WCMC,
UNEP,
IUCN
</v>
      </c>
      <c r="J187" s="31" t="str">
        <f>IF(VLOOKUP($F187, 'Indicator table'!$C:$H, 'for JSON'!J$1, FALSE)=0, "", VLOOKUP($F187, 'Indicator table'!$C:$H, 'for JSON'!J$1, FALSE))</f>
        <v xml:space="preserve">Ramsar
</v>
      </c>
      <c r="K187" s="31" t="str">
        <f t="shared" si="165"/>
        <v>14.5.1_UNEP-WCMC_IUCN</v>
      </c>
      <c r="L187" s="31" t="str">
        <f t="shared" si="174"/>
        <v>Edward.Lewis@unep-wcmc.org</v>
      </c>
      <c r="M187" s="31" t="str">
        <f t="shared" si="174"/>
        <v>Edward.Lewis@unep-wcmc.org</v>
      </c>
      <c r="N187" s="31" t="str">
        <f t="shared" si="166"/>
        <v/>
      </c>
      <c r="O187" s="31" t="e">
        <f t="shared" si="174"/>
        <v>#N/A</v>
      </c>
      <c r="P187" s="31" t="e">
        <f t="shared" si="168"/>
        <v>#N/A</v>
      </c>
      <c r="Q187" s="31" t="e">
        <f t="shared" si="169"/>
        <v>#N/A</v>
      </c>
      <c r="R187" s="31" t="str">
        <f t="shared" si="167"/>
        <v/>
      </c>
      <c r="S187" s="31" t="str">
        <f t="shared" si="175"/>
        <v>2021-02-15</v>
      </c>
      <c r="T187" s="31" t="str">
        <f t="shared" si="175"/>
        <v>2021-03-01</v>
      </c>
      <c r="U187" s="31" t="str">
        <f t="shared" si="175"/>
        <v/>
      </c>
      <c r="V187" s="31" t="str">
        <f t="shared" si="175"/>
        <v/>
      </c>
      <c r="W187" s="31">
        <f t="shared" si="176"/>
        <v>0</v>
      </c>
      <c r="X187" s="31">
        <f t="shared" si="176"/>
        <v>44307</v>
      </c>
      <c r="Y187" s="31">
        <f t="shared" si="176"/>
        <v>0</v>
      </c>
      <c r="Z187" s="31" t="str">
        <f t="shared" si="176"/>
        <v/>
      </c>
      <c r="AD187" s="23"/>
      <c r="AE187" s="30" t="str">
        <f t="shared" si="147"/>
        <v xml:space="preserve">{ "IndicatorID" : "14.5.1", </v>
      </c>
      <c r="AF187" s="30" t="str">
        <f t="shared" si="148"/>
        <v xml:space="preserve">"Change" : "", </v>
      </c>
      <c r="AG187" s="30" t="str">
        <f t="shared" si="149"/>
        <v xml:space="preserve">"Tier" : "Tier I", </v>
      </c>
      <c r="AH187" s="30" t="str">
        <f t="shared" si="150"/>
        <v xml:space="preserve">"Custodian" : "UNEP-WCMC,
UNEP,
IUCN
", </v>
      </c>
      <c r="AI187" s="30" t="str">
        <f t="shared" si="151"/>
        <v xml:space="preserve">"Partners" : "Ramsar
", </v>
      </c>
      <c r="AJ187" s="30" t="str">
        <f t="shared" si="152"/>
        <v xml:space="preserve">"SenderName" : "", </v>
      </c>
      <c r="AK187" s="30" t="e">
        <f t="shared" si="153"/>
        <v>#N/A</v>
      </c>
      <c r="AL187" s="30" t="str">
        <f t="shared" si="154"/>
        <v xml:space="preserve">"StorylineDate" : "2021-03-01", </v>
      </c>
      <c r="AM187" s="30" t="str">
        <f t="shared" si="155"/>
        <v xml:space="preserve">"ChartDate" : "", </v>
      </c>
      <c r="AN187" s="30" t="str">
        <f t="shared" si="156"/>
        <v xml:space="preserve">"DataDate" : "2021-02-15", </v>
      </c>
      <c r="AO187" s="30" t="str">
        <f t="shared" si="157"/>
        <v xml:space="preserve">"MetadataDate" : "", </v>
      </c>
      <c r="AP187" s="30" t="str">
        <f t="shared" si="158"/>
        <v xml:space="preserve">"StorylineFile" : "44307", </v>
      </c>
      <c r="AQ187" s="30" t="str">
        <f t="shared" si="159"/>
        <v xml:space="preserve">"ChartFile" : "", </v>
      </c>
      <c r="AR187" s="30" t="str">
        <f t="shared" si="160"/>
        <v xml:space="preserve">"DataFile" : "0", </v>
      </c>
      <c r="AS187" s="30" t="str">
        <f t="shared" si="161"/>
        <v xml:space="preserve">"Directory" : "Goal 14", </v>
      </c>
      <c r="AT187" s="30" t="str">
        <f t="shared" si="162"/>
        <v xml:space="preserve">"Subdirectory" : "14.5.1_UNEP-WCMC_IUCN", </v>
      </c>
      <c r="AU187" s="30" t="s">
        <v>1857</v>
      </c>
      <c r="AV187" s="30" t="str">
        <f t="shared" si="163"/>
        <v xml:space="preserve">"Notes" : "" }, </v>
      </c>
    </row>
    <row r="188" spans="1:48" x14ac:dyDescent="0.45">
      <c r="A188" s="27" t="e">
        <f t="shared" si="146"/>
        <v>#N/A</v>
      </c>
      <c r="C188" s="23" t="b">
        <f t="shared" si="164"/>
        <v>0</v>
      </c>
      <c r="D188" s="31">
        <f>COUNTIF('Log table'!C:C,'for JSON'!F188)</f>
        <v>3</v>
      </c>
      <c r="F188" s="31" t="s">
        <v>160</v>
      </c>
      <c r="G188" s="31" t="str">
        <f>IF(VLOOKUP($F188, 'Indicator table'!$C:$H, 'for JSON'!G$1, FALSE)=0, "", VLOOKUP($F188, 'Indicator table'!$C:$H, 'for JSON'!G$1, FALSE))</f>
        <v>Goal 14</v>
      </c>
      <c r="H188" s="31" t="str">
        <f>IF(VLOOKUP($F188, 'Indicator table'!$C:$H, 'for JSON'!H$1, FALSE)=0, "", VLOOKUP($F188, 'Indicator table'!$C:$H, 'for JSON'!H$1, FALSE))</f>
        <v>Tier I</v>
      </c>
      <c r="I188" s="31" t="str">
        <f>IF(VLOOKUP($F188, 'Indicator table'!$C:$H, 'for JSON'!I$1, FALSE)=0, "", VLOOKUP($F188, 'Indicator table'!$C:$H, 'for JSON'!I$1, FALSE))</f>
        <v xml:space="preserve">FAO
</v>
      </c>
      <c r="J188" s="31" t="str">
        <f>IF(VLOOKUP($F188, 'Indicator table'!$C:$H, 'for JSON'!J$1, FALSE)=0, "", VLOOKUP($F188, 'Indicator table'!$C:$H, 'for JSON'!J$1, FALSE))</f>
        <v/>
      </c>
      <c r="K188" s="31" t="str">
        <f t="shared" si="165"/>
        <v>14.6.1_FAO</v>
      </c>
      <c r="L188" s="31" t="str">
        <f t="shared" si="174"/>
        <v>DorianKalamvrezos.Navarro@fao.org</v>
      </c>
      <c r="M188" s="31" t="str">
        <f t="shared" si="174"/>
        <v>DorianKalamvrezos.Navarro@fao.org</v>
      </c>
      <c r="N188" s="31" t="str">
        <f t="shared" si="166"/>
        <v/>
      </c>
      <c r="O188" s="31" t="e">
        <f t="shared" si="174"/>
        <v>#N/A</v>
      </c>
      <c r="P188" s="31" t="e">
        <f t="shared" si="168"/>
        <v>#N/A</v>
      </c>
      <c r="Q188" s="31" t="e">
        <f t="shared" si="169"/>
        <v>#N/A</v>
      </c>
      <c r="R188" s="31" t="str">
        <f t="shared" si="167"/>
        <v/>
      </c>
      <c r="S188" s="31" t="str">
        <f t="shared" si="175"/>
        <v>2021-02-16</v>
      </c>
      <c r="T188" s="31" t="str">
        <f t="shared" si="175"/>
        <v>2021-03-03</v>
      </c>
      <c r="U188" s="31" t="str">
        <f t="shared" si="175"/>
        <v>2021-03-03</v>
      </c>
      <c r="V188" s="31" t="str">
        <f t="shared" si="175"/>
        <v/>
      </c>
      <c r="W188" s="31">
        <f t="shared" si="176"/>
        <v>0</v>
      </c>
      <c r="X188" s="31">
        <f t="shared" si="176"/>
        <v>0</v>
      </c>
      <c r="Y188" s="31">
        <f t="shared" si="176"/>
        <v>0</v>
      </c>
      <c r="Z188" s="31" t="str">
        <f t="shared" si="176"/>
        <v/>
      </c>
      <c r="AD188" s="23"/>
      <c r="AE188" s="30" t="str">
        <f t="shared" si="147"/>
        <v xml:space="preserve">{ "IndicatorID" : "14.6.1", </v>
      </c>
      <c r="AF188" s="30" t="str">
        <f t="shared" si="148"/>
        <v xml:space="preserve">"Change" : "", </v>
      </c>
      <c r="AG188" s="30" t="str">
        <f t="shared" si="149"/>
        <v xml:space="preserve">"Tier" : "Tier I", </v>
      </c>
      <c r="AH188" s="30" t="str">
        <f t="shared" si="150"/>
        <v xml:space="preserve">"Custodian" : "FAO
", </v>
      </c>
      <c r="AI188" s="30" t="str">
        <f t="shared" si="151"/>
        <v xml:space="preserve">"Partners" : "", </v>
      </c>
      <c r="AJ188" s="30" t="str">
        <f t="shared" si="152"/>
        <v xml:space="preserve">"SenderName" : "", </v>
      </c>
      <c r="AK188" s="30" t="e">
        <f t="shared" si="153"/>
        <v>#N/A</v>
      </c>
      <c r="AL188" s="30" t="str">
        <f t="shared" si="154"/>
        <v xml:space="preserve">"StorylineDate" : "2021-03-03", </v>
      </c>
      <c r="AM188" s="30" t="str">
        <f t="shared" si="155"/>
        <v xml:space="preserve">"ChartDate" : "", </v>
      </c>
      <c r="AN188" s="30" t="str">
        <f t="shared" si="156"/>
        <v xml:space="preserve">"DataDate" : "2021-02-16", </v>
      </c>
      <c r="AO188" s="30" t="str">
        <f t="shared" si="157"/>
        <v xml:space="preserve">"MetadataDate" : "", </v>
      </c>
      <c r="AP188" s="30" t="str">
        <f t="shared" si="158"/>
        <v xml:space="preserve">"StorylineFile" : "0", </v>
      </c>
      <c r="AQ188" s="30" t="str">
        <f t="shared" si="159"/>
        <v xml:space="preserve">"ChartFile" : "", </v>
      </c>
      <c r="AR188" s="30" t="str">
        <f t="shared" si="160"/>
        <v xml:space="preserve">"DataFile" : "0", </v>
      </c>
      <c r="AS188" s="30" t="str">
        <f t="shared" si="161"/>
        <v xml:space="preserve">"Directory" : "Goal 14", </v>
      </c>
      <c r="AT188" s="30" t="str">
        <f t="shared" si="162"/>
        <v xml:space="preserve">"Subdirectory" : "14.6.1_FAO", </v>
      </c>
      <c r="AU188" s="30" t="s">
        <v>1857</v>
      </c>
      <c r="AV188" s="30" t="str">
        <f t="shared" si="163"/>
        <v xml:space="preserve">"Notes" : "" }, </v>
      </c>
    </row>
    <row r="189" spans="1:48" x14ac:dyDescent="0.45">
      <c r="A189" s="27" t="e">
        <f t="shared" si="146"/>
        <v>#N/A</v>
      </c>
      <c r="C189" s="23" t="b">
        <f t="shared" si="164"/>
        <v>0</v>
      </c>
      <c r="D189" s="31">
        <f>COUNTIF('Log table'!C:C,'for JSON'!F189)</f>
        <v>3</v>
      </c>
      <c r="F189" s="31" t="s">
        <v>398</v>
      </c>
      <c r="G189" s="31" t="str">
        <f>IF(VLOOKUP($F189, 'Indicator table'!$C:$H, 'for JSON'!G$1, FALSE)=0, "", VLOOKUP($F189, 'Indicator table'!$C:$H, 'for JSON'!G$1, FALSE))</f>
        <v>Goal 14</v>
      </c>
      <c r="H189" s="31" t="str">
        <f>IF(VLOOKUP($F189, 'Indicator table'!$C:$H, 'for JSON'!H$1, FALSE)=0, "", VLOOKUP($F189, 'Indicator table'!$C:$H, 'for JSON'!H$1, FALSE))</f>
        <v>Tier I</v>
      </c>
      <c r="I189" s="31" t="str">
        <f>IF(VLOOKUP($F189, 'Indicator table'!$C:$H, 'for JSON'!I$1, FALSE)=0, "", VLOOKUP($F189, 'Indicator table'!$C:$H, 'for JSON'!I$1, FALSE))</f>
        <v xml:space="preserve">FAO,
UNEP-WCMC
</v>
      </c>
      <c r="J189" s="31" t="str">
        <f>IF(VLOOKUP($F189, 'Indicator table'!$C:$H, 'for JSON'!J$1, FALSE)=0, "", VLOOKUP($F189, 'Indicator table'!$C:$H, 'for JSON'!J$1, FALSE))</f>
        <v/>
      </c>
      <c r="K189" s="31" t="str">
        <f t="shared" si="165"/>
        <v/>
      </c>
      <c r="L189" s="31" t="str">
        <f t="shared" si="174"/>
        <v>DorianKalamvrezos.Navarro@fao.org</v>
      </c>
      <c r="M189" s="31" t="str">
        <f t="shared" si="174"/>
        <v>DorianKalamvrezos.Navarro@fao.org</v>
      </c>
      <c r="N189" s="31" t="str">
        <f t="shared" si="166"/>
        <v/>
      </c>
      <c r="O189" s="31" t="e">
        <f t="shared" si="174"/>
        <v>#N/A</v>
      </c>
      <c r="P189" s="31" t="e">
        <f t="shared" si="168"/>
        <v>#N/A</v>
      </c>
      <c r="Q189" s="31" t="e">
        <f t="shared" si="169"/>
        <v>#N/A</v>
      </c>
      <c r="R189" s="31" t="str">
        <f t="shared" si="167"/>
        <v/>
      </c>
      <c r="S189" s="31" t="str">
        <f t="shared" si="175"/>
        <v>2021-02-16</v>
      </c>
      <c r="T189" s="31" t="str">
        <f t="shared" si="175"/>
        <v>2021-03-03</v>
      </c>
      <c r="U189" s="31" t="str">
        <f t="shared" si="175"/>
        <v>2021-03-03</v>
      </c>
      <c r="V189" s="31" t="str">
        <f t="shared" si="175"/>
        <v/>
      </c>
      <c r="W189" s="31">
        <f t="shared" si="176"/>
        <v>0</v>
      </c>
      <c r="X189" s="31">
        <f t="shared" si="176"/>
        <v>0</v>
      </c>
      <c r="Y189" s="31">
        <f t="shared" si="176"/>
        <v>0</v>
      </c>
      <c r="Z189" s="31" t="str">
        <f t="shared" si="176"/>
        <v/>
      </c>
      <c r="AD189" s="23"/>
      <c r="AE189" s="30" t="str">
        <f t="shared" si="147"/>
        <v xml:space="preserve">{ "IndicatorID" : "14.7.1", </v>
      </c>
      <c r="AF189" s="30" t="str">
        <f t="shared" si="148"/>
        <v xml:space="preserve">"Change" : "", </v>
      </c>
      <c r="AG189" s="30" t="str">
        <f t="shared" si="149"/>
        <v xml:space="preserve">"Tier" : "Tier I", </v>
      </c>
      <c r="AH189" s="30" t="str">
        <f t="shared" si="150"/>
        <v xml:space="preserve">"Custodian" : "FAO,
UNEP-WCMC
", </v>
      </c>
      <c r="AI189" s="30" t="str">
        <f t="shared" si="151"/>
        <v xml:space="preserve">"Partners" : "", </v>
      </c>
      <c r="AJ189" s="30" t="str">
        <f t="shared" si="152"/>
        <v xml:space="preserve">"SenderName" : "", </v>
      </c>
      <c r="AK189" s="30" t="e">
        <f t="shared" si="153"/>
        <v>#N/A</v>
      </c>
      <c r="AL189" s="30" t="str">
        <f t="shared" si="154"/>
        <v xml:space="preserve">"StorylineDate" : "2021-03-03", </v>
      </c>
      <c r="AM189" s="30" t="str">
        <f t="shared" si="155"/>
        <v xml:space="preserve">"ChartDate" : "", </v>
      </c>
      <c r="AN189" s="30" t="str">
        <f t="shared" si="156"/>
        <v xml:space="preserve">"DataDate" : "2021-02-16", </v>
      </c>
      <c r="AO189" s="30" t="str">
        <f t="shared" si="157"/>
        <v xml:space="preserve">"MetadataDate" : "", </v>
      </c>
      <c r="AP189" s="30" t="str">
        <f t="shared" si="158"/>
        <v xml:space="preserve">"StorylineFile" : "0", </v>
      </c>
      <c r="AQ189" s="30" t="str">
        <f t="shared" si="159"/>
        <v xml:space="preserve">"ChartFile" : "", </v>
      </c>
      <c r="AR189" s="30" t="str">
        <f t="shared" si="160"/>
        <v xml:space="preserve">"DataFile" : "0", </v>
      </c>
      <c r="AS189" s="30" t="str">
        <f t="shared" si="161"/>
        <v xml:space="preserve">"Directory" : "Goal 14", </v>
      </c>
      <c r="AT189" s="30" t="str">
        <f t="shared" si="162"/>
        <v xml:space="preserve">"Subdirectory" : "", </v>
      </c>
      <c r="AU189" s="30" t="s">
        <v>1857</v>
      </c>
      <c r="AV189" s="30" t="str">
        <f t="shared" si="163"/>
        <v xml:space="preserve">"Notes" : "" }, </v>
      </c>
    </row>
    <row r="190" spans="1:48" x14ac:dyDescent="0.45">
      <c r="A190" s="27" t="e">
        <f t="shared" si="146"/>
        <v>#N/A</v>
      </c>
      <c r="C190" s="23" t="b">
        <f t="shared" si="164"/>
        <v>0</v>
      </c>
      <c r="D190" s="31">
        <f>COUNTIF('Log table'!C:C,'for JSON'!F190)</f>
        <v>3</v>
      </c>
      <c r="F190" s="31" t="s">
        <v>407</v>
      </c>
      <c r="G190" s="31" t="str">
        <f>IF(VLOOKUP($F190, 'Indicator table'!$C:$H, 'for JSON'!G$1, FALSE)=0, "", VLOOKUP($F190, 'Indicator table'!$C:$H, 'for JSON'!G$1, FALSE))</f>
        <v>Goal 14</v>
      </c>
      <c r="H190" s="31" t="str">
        <f>IF(VLOOKUP($F190, 'Indicator table'!$C:$H, 'for JSON'!H$1, FALSE)=0, "", VLOOKUP($F190, 'Indicator table'!$C:$H, 'for JSON'!H$1, FALSE))</f>
        <v>Tier II</v>
      </c>
      <c r="I190" s="31" t="str">
        <f>IF(VLOOKUP($F190, 'Indicator table'!$C:$H, 'for JSON'!I$1, FALSE)=0, "", VLOOKUP($F190, 'Indicator table'!$C:$H, 'for JSON'!I$1, FALSE))</f>
        <v xml:space="preserve">IOC-UNESCO
</v>
      </c>
      <c r="J190" s="31" t="str">
        <f>IF(VLOOKUP($F190, 'Indicator table'!$C:$H, 'for JSON'!J$1, FALSE)=0, "", VLOOKUP($F190, 'Indicator table'!$C:$H, 'for JSON'!J$1, FALSE))</f>
        <v xml:space="preserve">UNEP
</v>
      </c>
      <c r="K190" s="31" t="str">
        <f t="shared" si="165"/>
        <v/>
      </c>
      <c r="L190" s="31" t="str">
        <f t="shared" si="174"/>
        <v>k.isensee@unesco.org</v>
      </c>
      <c r="M190" s="31" t="str">
        <f t="shared" si="174"/>
        <v>k.isensee@unesco.org</v>
      </c>
      <c r="N190" s="31" t="str">
        <f t="shared" si="166"/>
        <v/>
      </c>
      <c r="O190" s="31" t="e">
        <f t="shared" si="174"/>
        <v>#N/A</v>
      </c>
      <c r="P190" s="31" t="e">
        <f t="shared" si="168"/>
        <v>#N/A</v>
      </c>
      <c r="Q190" s="31" t="e">
        <f t="shared" si="169"/>
        <v>#N/A</v>
      </c>
      <c r="R190" s="31" t="str">
        <f t="shared" si="167"/>
        <v/>
      </c>
      <c r="S190" s="31" t="str">
        <f t="shared" si="175"/>
        <v>2021-02-17</v>
      </c>
      <c r="T190" s="31" t="str">
        <f t="shared" si="175"/>
        <v>2021-03-02</v>
      </c>
      <c r="U190" s="31" t="str">
        <f t="shared" si="175"/>
        <v>2021-03-02</v>
      </c>
      <c r="V190" s="31" t="str">
        <f t="shared" si="175"/>
        <v/>
      </c>
      <c r="W190" s="31">
        <f t="shared" si="176"/>
        <v>0</v>
      </c>
      <c r="X190" s="31">
        <f t="shared" si="176"/>
        <v>0</v>
      </c>
      <c r="Y190" s="31">
        <f t="shared" si="176"/>
        <v>0</v>
      </c>
      <c r="Z190" s="31" t="str">
        <f t="shared" si="176"/>
        <v/>
      </c>
      <c r="AD190" s="23"/>
      <c r="AE190" s="30" t="str">
        <f t="shared" si="147"/>
        <v xml:space="preserve">{ "IndicatorID" : "14.a.1", </v>
      </c>
      <c r="AF190" s="30" t="str">
        <f t="shared" si="148"/>
        <v xml:space="preserve">"Change" : "", </v>
      </c>
      <c r="AG190" s="30" t="str">
        <f t="shared" si="149"/>
        <v xml:space="preserve">"Tier" : "Tier II", </v>
      </c>
      <c r="AH190" s="30" t="str">
        <f t="shared" si="150"/>
        <v xml:space="preserve">"Custodian" : "IOC-UNESCO
", </v>
      </c>
      <c r="AI190" s="30" t="str">
        <f t="shared" si="151"/>
        <v xml:space="preserve">"Partners" : "UNEP
", </v>
      </c>
      <c r="AJ190" s="30" t="str">
        <f t="shared" si="152"/>
        <v xml:space="preserve">"SenderName" : "", </v>
      </c>
      <c r="AK190" s="30" t="e">
        <f t="shared" si="153"/>
        <v>#N/A</v>
      </c>
      <c r="AL190" s="30" t="str">
        <f t="shared" si="154"/>
        <v xml:space="preserve">"StorylineDate" : "2021-03-02", </v>
      </c>
      <c r="AM190" s="30" t="str">
        <f t="shared" si="155"/>
        <v xml:space="preserve">"ChartDate" : "", </v>
      </c>
      <c r="AN190" s="30" t="str">
        <f t="shared" si="156"/>
        <v xml:space="preserve">"DataDate" : "2021-02-17", </v>
      </c>
      <c r="AO190" s="30" t="str">
        <f t="shared" si="157"/>
        <v xml:space="preserve">"MetadataDate" : "", </v>
      </c>
      <c r="AP190" s="30" t="str">
        <f t="shared" si="158"/>
        <v xml:space="preserve">"StorylineFile" : "0", </v>
      </c>
      <c r="AQ190" s="30" t="str">
        <f t="shared" si="159"/>
        <v xml:space="preserve">"ChartFile" : "", </v>
      </c>
      <c r="AR190" s="30" t="str">
        <f t="shared" si="160"/>
        <v xml:space="preserve">"DataFile" : "0", </v>
      </c>
      <c r="AS190" s="30" t="str">
        <f t="shared" si="161"/>
        <v xml:space="preserve">"Directory" : "Goal 14", </v>
      </c>
      <c r="AT190" s="30" t="str">
        <f t="shared" si="162"/>
        <v xml:space="preserve">"Subdirectory" : "", </v>
      </c>
      <c r="AU190" s="30" t="s">
        <v>1857</v>
      </c>
      <c r="AV190" s="30" t="str">
        <f t="shared" si="163"/>
        <v xml:space="preserve">"Notes" : "" }, </v>
      </c>
    </row>
    <row r="191" spans="1:48" x14ac:dyDescent="0.45">
      <c r="A191" s="27" t="e">
        <f t="shared" si="146"/>
        <v>#N/A</v>
      </c>
      <c r="C191" s="23" t="b">
        <f t="shared" si="164"/>
        <v>0</v>
      </c>
      <c r="D191" s="31">
        <f>COUNTIF('Log table'!C:C,'for JSON'!F191)</f>
        <v>3</v>
      </c>
      <c r="F191" s="31" t="s">
        <v>162</v>
      </c>
      <c r="G191" s="31" t="str">
        <f>IF(VLOOKUP($F191, 'Indicator table'!$C:$H, 'for JSON'!G$1, FALSE)=0, "", VLOOKUP($F191, 'Indicator table'!$C:$H, 'for JSON'!G$1, FALSE))</f>
        <v>Goal 14</v>
      </c>
      <c r="H191" s="31" t="str">
        <f>IF(VLOOKUP($F191, 'Indicator table'!$C:$H, 'for JSON'!H$1, FALSE)=0, "", VLOOKUP($F191, 'Indicator table'!$C:$H, 'for JSON'!H$1, FALSE))</f>
        <v>Tier I</v>
      </c>
      <c r="I191" s="31" t="str">
        <f>IF(VLOOKUP($F191, 'Indicator table'!$C:$H, 'for JSON'!I$1, FALSE)=0, "", VLOOKUP($F191, 'Indicator table'!$C:$H, 'for JSON'!I$1, FALSE))</f>
        <v xml:space="preserve">FAO
</v>
      </c>
      <c r="J191" s="31" t="str">
        <f>IF(VLOOKUP($F191, 'Indicator table'!$C:$H, 'for JSON'!J$1, FALSE)=0, "", VLOOKUP($F191, 'Indicator table'!$C:$H, 'for JSON'!J$1, FALSE))</f>
        <v/>
      </c>
      <c r="K191" s="31" t="str">
        <f t="shared" si="165"/>
        <v>14.b.1_FAO</v>
      </c>
      <c r="L191" s="31" t="str">
        <f t="shared" si="174"/>
        <v>DorianKalamvrezos.Navarro@fao.org</v>
      </c>
      <c r="M191" s="31" t="str">
        <f t="shared" si="174"/>
        <v>DorianKalamvrezos.Navarro@fao.org</v>
      </c>
      <c r="N191" s="31" t="str">
        <f t="shared" si="166"/>
        <v/>
      </c>
      <c r="O191" s="31" t="e">
        <f t="shared" si="174"/>
        <v>#N/A</v>
      </c>
      <c r="P191" s="31" t="e">
        <f t="shared" si="168"/>
        <v>#N/A</v>
      </c>
      <c r="Q191" s="31" t="e">
        <f t="shared" si="169"/>
        <v>#N/A</v>
      </c>
      <c r="R191" s="31" t="str">
        <f t="shared" si="167"/>
        <v/>
      </c>
      <c r="S191" s="31" t="str">
        <f t="shared" si="175"/>
        <v>2021-02-16</v>
      </c>
      <c r="T191" s="31" t="str">
        <f t="shared" si="175"/>
        <v>2021-03-03</v>
      </c>
      <c r="U191" s="31" t="str">
        <f t="shared" si="175"/>
        <v>2021-03-03</v>
      </c>
      <c r="V191" s="31" t="str">
        <f t="shared" si="175"/>
        <v/>
      </c>
      <c r="W191" s="31">
        <f t="shared" si="176"/>
        <v>0</v>
      </c>
      <c r="X191" s="31">
        <f t="shared" si="176"/>
        <v>0</v>
      </c>
      <c r="Y191" s="31">
        <f t="shared" si="176"/>
        <v>0</v>
      </c>
      <c r="Z191" s="31" t="str">
        <f t="shared" si="176"/>
        <v/>
      </c>
      <c r="AD191" s="23"/>
      <c r="AE191" s="30" t="str">
        <f t="shared" si="147"/>
        <v xml:space="preserve">{ "IndicatorID" : "14.b.1", </v>
      </c>
      <c r="AF191" s="30" t="str">
        <f t="shared" si="148"/>
        <v xml:space="preserve">"Change" : "", </v>
      </c>
      <c r="AG191" s="30" t="str">
        <f t="shared" si="149"/>
        <v xml:space="preserve">"Tier" : "Tier I", </v>
      </c>
      <c r="AH191" s="30" t="str">
        <f t="shared" si="150"/>
        <v xml:space="preserve">"Custodian" : "FAO
", </v>
      </c>
      <c r="AI191" s="30" t="str">
        <f t="shared" si="151"/>
        <v xml:space="preserve">"Partners" : "", </v>
      </c>
      <c r="AJ191" s="30" t="str">
        <f t="shared" si="152"/>
        <v xml:space="preserve">"SenderName" : "", </v>
      </c>
      <c r="AK191" s="30" t="e">
        <f t="shared" si="153"/>
        <v>#N/A</v>
      </c>
      <c r="AL191" s="30" t="str">
        <f t="shared" si="154"/>
        <v xml:space="preserve">"StorylineDate" : "2021-03-03", </v>
      </c>
      <c r="AM191" s="30" t="str">
        <f t="shared" si="155"/>
        <v xml:space="preserve">"ChartDate" : "", </v>
      </c>
      <c r="AN191" s="30" t="str">
        <f t="shared" si="156"/>
        <v xml:space="preserve">"DataDate" : "2021-02-16", </v>
      </c>
      <c r="AO191" s="30" t="str">
        <f t="shared" si="157"/>
        <v xml:space="preserve">"MetadataDate" : "", </v>
      </c>
      <c r="AP191" s="30" t="str">
        <f t="shared" si="158"/>
        <v xml:space="preserve">"StorylineFile" : "0", </v>
      </c>
      <c r="AQ191" s="30" t="str">
        <f t="shared" si="159"/>
        <v xml:space="preserve">"ChartFile" : "", </v>
      </c>
      <c r="AR191" s="30" t="str">
        <f t="shared" si="160"/>
        <v xml:space="preserve">"DataFile" : "0", </v>
      </c>
      <c r="AS191" s="30" t="str">
        <f t="shared" si="161"/>
        <v xml:space="preserve">"Directory" : "Goal 14", </v>
      </c>
      <c r="AT191" s="30" t="str">
        <f t="shared" si="162"/>
        <v xml:space="preserve">"Subdirectory" : "14.b.1_FAO", </v>
      </c>
      <c r="AU191" s="30" t="s">
        <v>1857</v>
      </c>
      <c r="AV191" s="30" t="str">
        <f t="shared" si="163"/>
        <v xml:space="preserve">"Notes" : "" }, </v>
      </c>
    </row>
    <row r="192" spans="1:48" x14ac:dyDescent="0.45">
      <c r="A192" s="27" t="e">
        <f t="shared" si="146"/>
        <v>#N/A</v>
      </c>
      <c r="C192" s="23" t="b">
        <f t="shared" si="164"/>
        <v>0</v>
      </c>
      <c r="D192" s="31">
        <f>COUNTIF('Log table'!C:C,'for JSON'!F192)</f>
        <v>3</v>
      </c>
      <c r="F192" s="31" t="s">
        <v>420</v>
      </c>
      <c r="G192" s="31" t="str">
        <f>IF(VLOOKUP($F192, 'Indicator table'!$C:$H, 'for JSON'!G$1, FALSE)=0, "", VLOOKUP($F192, 'Indicator table'!$C:$H, 'for JSON'!G$1, FALSE))</f>
        <v>Goal 14</v>
      </c>
      <c r="H192" s="31" t="str">
        <f>IF(VLOOKUP($F192, 'Indicator table'!$C:$H, 'for JSON'!H$1, FALSE)=0, "", VLOOKUP($F192, 'Indicator table'!$C:$H, 'for JSON'!H$1, FALSE))</f>
        <v>Tier II</v>
      </c>
      <c r="I192" s="31" t="str">
        <f>IF(VLOOKUP($F192, 'Indicator table'!$C:$H, 'for JSON'!I$1, FALSE)=0, "", VLOOKUP($F192, 'Indicator table'!$C:$H, 'for JSON'!I$1, FALSE))</f>
        <v xml:space="preserve">UN-DOALOS,
FAO,
UNEP,
ILO,
other UN-Oceans agencies
</v>
      </c>
      <c r="J192" s="31" t="str">
        <f>IF(VLOOKUP($F192, 'Indicator table'!$C:$H, 'for JSON'!J$1, FALSE)=0, "", VLOOKUP($F192, 'Indicator table'!$C:$H, 'for JSON'!J$1, FALSE))</f>
        <v/>
      </c>
      <c r="K192" s="31" t="str">
        <f t="shared" si="165"/>
        <v/>
      </c>
      <c r="L192" s="31" t="str">
        <f t="shared" si="174"/>
        <v>takei@un.org</v>
      </c>
      <c r="M192" s="31" t="str">
        <f t="shared" si="174"/>
        <v>takei@un.org</v>
      </c>
      <c r="N192" s="31" t="str">
        <f t="shared" si="166"/>
        <v/>
      </c>
      <c r="O192" s="31" t="e">
        <f t="shared" si="174"/>
        <v>#N/A</v>
      </c>
      <c r="P192" s="31" t="e">
        <f t="shared" si="168"/>
        <v>#N/A</v>
      </c>
      <c r="Q192" s="31" t="e">
        <f t="shared" si="169"/>
        <v>#N/A</v>
      </c>
      <c r="R192" s="31" t="str">
        <f t="shared" si="167"/>
        <v/>
      </c>
      <c r="S192" s="31" t="str">
        <f t="shared" si="175"/>
        <v>2021-02-15</v>
      </c>
      <c r="T192" s="31" t="str">
        <f t="shared" si="175"/>
        <v>2021-03-11</v>
      </c>
      <c r="U192" s="31" t="str">
        <f t="shared" si="175"/>
        <v>2021-03-11</v>
      </c>
      <c r="V192" s="31" t="str">
        <f t="shared" si="175"/>
        <v/>
      </c>
      <c r="W192" s="31">
        <f t="shared" si="176"/>
        <v>0</v>
      </c>
      <c r="X192" s="31">
        <f t="shared" si="176"/>
        <v>44301</v>
      </c>
      <c r="Y192" s="31">
        <f t="shared" si="176"/>
        <v>44301</v>
      </c>
      <c r="Z192" s="31" t="str">
        <f t="shared" si="176"/>
        <v/>
      </c>
      <c r="AD192" s="23"/>
      <c r="AE192" s="30" t="str">
        <f t="shared" si="147"/>
        <v xml:space="preserve">{ "IndicatorID" : "14.c.1", </v>
      </c>
      <c r="AF192" s="30" t="str">
        <f t="shared" si="148"/>
        <v xml:space="preserve">"Change" : "", </v>
      </c>
      <c r="AG192" s="30" t="str">
        <f t="shared" si="149"/>
        <v xml:space="preserve">"Tier" : "Tier II", </v>
      </c>
      <c r="AH192" s="30" t="str">
        <f t="shared" si="150"/>
        <v xml:space="preserve">"Custodian" : "UN-DOALOS,
FAO,
UNEP,
ILO,
other UN-Oceans agencies
", </v>
      </c>
      <c r="AI192" s="30" t="str">
        <f t="shared" si="151"/>
        <v xml:space="preserve">"Partners" : "", </v>
      </c>
      <c r="AJ192" s="30" t="str">
        <f t="shared" si="152"/>
        <v xml:space="preserve">"SenderName" : "", </v>
      </c>
      <c r="AK192" s="30" t="e">
        <f t="shared" si="153"/>
        <v>#N/A</v>
      </c>
      <c r="AL192" s="30" t="str">
        <f t="shared" si="154"/>
        <v xml:space="preserve">"StorylineDate" : "2021-03-11", </v>
      </c>
      <c r="AM192" s="30" t="str">
        <f t="shared" si="155"/>
        <v xml:space="preserve">"ChartDate" : "", </v>
      </c>
      <c r="AN192" s="30" t="str">
        <f t="shared" si="156"/>
        <v xml:space="preserve">"DataDate" : "2021-02-15", </v>
      </c>
      <c r="AO192" s="30" t="str">
        <f t="shared" si="157"/>
        <v xml:space="preserve">"MetadataDate" : "", </v>
      </c>
      <c r="AP192" s="30" t="str">
        <f t="shared" si="158"/>
        <v xml:space="preserve">"StorylineFile" : "44301", </v>
      </c>
      <c r="AQ192" s="30" t="str">
        <f t="shared" si="159"/>
        <v xml:space="preserve">"ChartFile" : "", </v>
      </c>
      <c r="AR192" s="30" t="str">
        <f t="shared" si="160"/>
        <v xml:space="preserve">"DataFile" : "0", </v>
      </c>
      <c r="AS192" s="30" t="str">
        <f t="shared" si="161"/>
        <v xml:space="preserve">"Directory" : "Goal 14", </v>
      </c>
      <c r="AT192" s="30" t="str">
        <f t="shared" si="162"/>
        <v xml:space="preserve">"Subdirectory" : "", </v>
      </c>
      <c r="AU192" s="30" t="s">
        <v>1857</v>
      </c>
      <c r="AV192" s="30" t="str">
        <f t="shared" si="163"/>
        <v xml:space="preserve">"Notes" : "" }, </v>
      </c>
    </row>
    <row r="193" spans="1:48" x14ac:dyDescent="0.45">
      <c r="A193" s="27" t="e">
        <f t="shared" si="146"/>
        <v>#N/A</v>
      </c>
      <c r="C193" s="23" t="b">
        <f t="shared" si="164"/>
        <v>0</v>
      </c>
      <c r="D193" s="31">
        <f>COUNTIF('Log table'!C:C,'for JSON'!F193)</f>
        <v>3</v>
      </c>
      <c r="F193" s="31" t="s">
        <v>164</v>
      </c>
      <c r="G193" s="31" t="str">
        <f>IF(VLOOKUP($F193, 'Indicator table'!$C:$H, 'for JSON'!G$1, FALSE)=0, "", VLOOKUP($F193, 'Indicator table'!$C:$H, 'for JSON'!G$1, FALSE))</f>
        <v>Goal 15</v>
      </c>
      <c r="H193" s="31" t="str">
        <f>IF(VLOOKUP($F193, 'Indicator table'!$C:$H, 'for JSON'!H$1, FALSE)=0, "", VLOOKUP($F193, 'Indicator table'!$C:$H, 'for JSON'!H$1, FALSE))</f>
        <v>Tier I</v>
      </c>
      <c r="I193" s="31" t="str">
        <f>IF(VLOOKUP($F193, 'Indicator table'!$C:$H, 'for JSON'!I$1, FALSE)=0, "", VLOOKUP($F193, 'Indicator table'!$C:$H, 'for JSON'!I$1, FALSE))</f>
        <v xml:space="preserve">FAO
</v>
      </c>
      <c r="J193" s="31" t="str">
        <f>IF(VLOOKUP($F193, 'Indicator table'!$C:$H, 'for JSON'!J$1, FALSE)=0, "", VLOOKUP($F193, 'Indicator table'!$C:$H, 'for JSON'!J$1, FALSE))</f>
        <v xml:space="preserve">UNEP
</v>
      </c>
      <c r="K193" s="31" t="str">
        <f t="shared" si="165"/>
        <v>15.1.1_FAO</v>
      </c>
      <c r="L193" s="31" t="str">
        <f t="shared" si="174"/>
        <v>DorianKalamvrezos.Navarro@fao.org</v>
      </c>
      <c r="M193" s="31" t="str">
        <f t="shared" si="174"/>
        <v>DorianKalamvrezos.Navarro@fao.org</v>
      </c>
      <c r="N193" s="31" t="str">
        <f t="shared" si="166"/>
        <v/>
      </c>
      <c r="O193" s="31" t="e">
        <f t="shared" si="174"/>
        <v>#N/A</v>
      </c>
      <c r="P193" s="31" t="e">
        <f t="shared" si="168"/>
        <v>#N/A</v>
      </c>
      <c r="Q193" s="31" t="e">
        <f t="shared" si="169"/>
        <v>#N/A</v>
      </c>
      <c r="R193" s="31" t="str">
        <f t="shared" si="167"/>
        <v/>
      </c>
      <c r="S193" s="31" t="str">
        <f t="shared" si="175"/>
        <v>2021-03-16</v>
      </c>
      <c r="T193" s="31" t="str">
        <f t="shared" si="175"/>
        <v>2021-03-03</v>
      </c>
      <c r="U193" s="31" t="str">
        <f t="shared" si="175"/>
        <v>2021-03-03</v>
      </c>
      <c r="V193" s="31" t="str">
        <f t="shared" si="175"/>
        <v/>
      </c>
      <c r="W193" s="31">
        <f t="shared" si="176"/>
        <v>0</v>
      </c>
      <c r="X193" s="31">
        <f t="shared" si="176"/>
        <v>0</v>
      </c>
      <c r="Y193" s="31">
        <f t="shared" si="176"/>
        <v>0</v>
      </c>
      <c r="Z193" s="31" t="str">
        <f t="shared" si="176"/>
        <v/>
      </c>
      <c r="AD193" s="23"/>
      <c r="AE193" s="30" t="str">
        <f t="shared" si="147"/>
        <v xml:space="preserve">{ "IndicatorID" : "15.1.1", </v>
      </c>
      <c r="AF193" s="30" t="str">
        <f t="shared" si="148"/>
        <v xml:space="preserve">"Change" : "", </v>
      </c>
      <c r="AG193" s="30" t="str">
        <f t="shared" si="149"/>
        <v xml:space="preserve">"Tier" : "Tier I", </v>
      </c>
      <c r="AH193" s="30" t="str">
        <f t="shared" si="150"/>
        <v xml:space="preserve">"Custodian" : "FAO
", </v>
      </c>
      <c r="AI193" s="30" t="str">
        <f t="shared" si="151"/>
        <v xml:space="preserve">"Partners" : "UNEP
", </v>
      </c>
      <c r="AJ193" s="30" t="str">
        <f t="shared" si="152"/>
        <v xml:space="preserve">"SenderName" : "", </v>
      </c>
      <c r="AK193" s="30" t="e">
        <f t="shared" si="153"/>
        <v>#N/A</v>
      </c>
      <c r="AL193" s="30" t="str">
        <f t="shared" si="154"/>
        <v xml:space="preserve">"StorylineDate" : "2021-03-03", </v>
      </c>
      <c r="AM193" s="30" t="str">
        <f t="shared" si="155"/>
        <v xml:space="preserve">"ChartDate" : "", </v>
      </c>
      <c r="AN193" s="30" t="str">
        <f t="shared" si="156"/>
        <v xml:space="preserve">"DataDate" : "2021-03-16", </v>
      </c>
      <c r="AO193" s="30" t="str">
        <f t="shared" si="157"/>
        <v xml:space="preserve">"MetadataDate" : "", </v>
      </c>
      <c r="AP193" s="30" t="str">
        <f t="shared" si="158"/>
        <v xml:space="preserve">"StorylineFile" : "0", </v>
      </c>
      <c r="AQ193" s="30" t="str">
        <f t="shared" si="159"/>
        <v xml:space="preserve">"ChartFile" : "", </v>
      </c>
      <c r="AR193" s="30" t="str">
        <f t="shared" si="160"/>
        <v xml:space="preserve">"DataFile" : "0", </v>
      </c>
      <c r="AS193" s="30" t="str">
        <f t="shared" si="161"/>
        <v xml:space="preserve">"Directory" : "Goal 15", </v>
      </c>
      <c r="AT193" s="30" t="str">
        <f t="shared" si="162"/>
        <v xml:space="preserve">"Subdirectory" : "15.1.1_FAO", </v>
      </c>
      <c r="AU193" s="30" t="s">
        <v>1857</v>
      </c>
      <c r="AV193" s="30" t="str">
        <f t="shared" si="163"/>
        <v xml:space="preserve">"Notes" : "" }, </v>
      </c>
    </row>
    <row r="194" spans="1:48" x14ac:dyDescent="0.45">
      <c r="A194" s="27" t="e">
        <f t="shared" si="146"/>
        <v>#N/A</v>
      </c>
      <c r="C194" s="23" t="b">
        <f t="shared" si="164"/>
        <v>0</v>
      </c>
      <c r="D194" s="31">
        <f>COUNTIF('Log table'!C:C,'for JSON'!F194)</f>
        <v>3</v>
      </c>
      <c r="F194" s="31" t="s">
        <v>170</v>
      </c>
      <c r="G194" s="31" t="str">
        <f>IF(VLOOKUP($F194, 'Indicator table'!$C:$H, 'for JSON'!G$1, FALSE)=0, "", VLOOKUP($F194, 'Indicator table'!$C:$H, 'for JSON'!G$1, FALSE))</f>
        <v>Goal 15</v>
      </c>
      <c r="H194" s="31" t="str">
        <f>IF(VLOOKUP($F194, 'Indicator table'!$C:$H, 'for JSON'!H$1, FALSE)=0, "", VLOOKUP($F194, 'Indicator table'!$C:$H, 'for JSON'!H$1, FALSE))</f>
        <v>Tier I</v>
      </c>
      <c r="I194" s="31" t="str">
        <f>IF(VLOOKUP($F194, 'Indicator table'!$C:$H, 'for JSON'!I$1, FALSE)=0, "", VLOOKUP($F194, 'Indicator table'!$C:$H, 'for JSON'!I$1, FALSE))</f>
        <v xml:space="preserve">UNEP-WCMC,
UNEP,
IUCN
</v>
      </c>
      <c r="J194" s="31" t="str">
        <f>IF(VLOOKUP($F194, 'Indicator table'!$C:$H, 'for JSON'!J$1, FALSE)=0, "", VLOOKUP($F194, 'Indicator table'!$C:$H, 'for JSON'!J$1, FALSE))</f>
        <v xml:space="preserve">Ramsar
</v>
      </c>
      <c r="K194" s="31" t="str">
        <f t="shared" si="165"/>
        <v>15.1.2_UNEP-WCMC_IUCN</v>
      </c>
      <c r="L194" s="31" t="str">
        <f t="shared" si="174"/>
        <v>Edward.Lewis@unep-wcmc.org</v>
      </c>
      <c r="M194" s="31" t="str">
        <f t="shared" si="174"/>
        <v>Edward.Lewis@unep-wcmc.org</v>
      </c>
      <c r="N194" s="31" t="str">
        <f t="shared" si="166"/>
        <v/>
      </c>
      <c r="O194" s="31" t="e">
        <f t="shared" si="174"/>
        <v>#N/A</v>
      </c>
      <c r="P194" s="31" t="e">
        <f t="shared" si="168"/>
        <v>#N/A</v>
      </c>
      <c r="Q194" s="31" t="e">
        <f t="shared" si="169"/>
        <v>#N/A</v>
      </c>
      <c r="R194" s="31" t="str">
        <f t="shared" si="167"/>
        <v/>
      </c>
      <c r="S194" s="31" t="str">
        <f t="shared" si="175"/>
        <v>2021-02-15</v>
      </c>
      <c r="T194" s="31" t="str">
        <f t="shared" si="175"/>
        <v>2021-03-01</v>
      </c>
      <c r="U194" s="31" t="str">
        <f t="shared" si="175"/>
        <v/>
      </c>
      <c r="V194" s="31" t="str">
        <f t="shared" si="175"/>
        <v/>
      </c>
      <c r="W194" s="31">
        <f t="shared" si="176"/>
        <v>0</v>
      </c>
      <c r="X194" s="31">
        <f t="shared" si="176"/>
        <v>44307</v>
      </c>
      <c r="Y194" s="31">
        <f t="shared" si="176"/>
        <v>0</v>
      </c>
      <c r="Z194" s="31" t="str">
        <f t="shared" si="176"/>
        <v/>
      </c>
      <c r="AD194" s="23"/>
      <c r="AE194" s="30" t="str">
        <f t="shared" si="147"/>
        <v xml:space="preserve">{ "IndicatorID" : "15.1.2", </v>
      </c>
      <c r="AF194" s="30" t="str">
        <f t="shared" si="148"/>
        <v xml:space="preserve">"Change" : "", </v>
      </c>
      <c r="AG194" s="30" t="str">
        <f t="shared" si="149"/>
        <v xml:space="preserve">"Tier" : "Tier I", </v>
      </c>
      <c r="AH194" s="30" t="str">
        <f t="shared" si="150"/>
        <v xml:space="preserve">"Custodian" : "UNEP-WCMC,
UNEP,
IUCN
", </v>
      </c>
      <c r="AI194" s="30" t="str">
        <f t="shared" si="151"/>
        <v xml:space="preserve">"Partners" : "Ramsar
", </v>
      </c>
      <c r="AJ194" s="30" t="str">
        <f t="shared" si="152"/>
        <v xml:space="preserve">"SenderName" : "", </v>
      </c>
      <c r="AK194" s="30" t="e">
        <f t="shared" si="153"/>
        <v>#N/A</v>
      </c>
      <c r="AL194" s="30" t="str">
        <f t="shared" si="154"/>
        <v xml:space="preserve">"StorylineDate" : "2021-03-01", </v>
      </c>
      <c r="AM194" s="30" t="str">
        <f t="shared" si="155"/>
        <v xml:space="preserve">"ChartDate" : "", </v>
      </c>
      <c r="AN194" s="30" t="str">
        <f t="shared" si="156"/>
        <v xml:space="preserve">"DataDate" : "2021-02-15", </v>
      </c>
      <c r="AO194" s="30" t="str">
        <f t="shared" si="157"/>
        <v xml:space="preserve">"MetadataDate" : "", </v>
      </c>
      <c r="AP194" s="30" t="str">
        <f t="shared" si="158"/>
        <v xml:space="preserve">"StorylineFile" : "44307", </v>
      </c>
      <c r="AQ194" s="30" t="str">
        <f t="shared" si="159"/>
        <v xml:space="preserve">"ChartFile" : "", </v>
      </c>
      <c r="AR194" s="30" t="str">
        <f t="shared" si="160"/>
        <v xml:space="preserve">"DataFile" : "0", </v>
      </c>
      <c r="AS194" s="30" t="str">
        <f t="shared" si="161"/>
        <v xml:space="preserve">"Directory" : "Goal 15", </v>
      </c>
      <c r="AT194" s="30" t="str">
        <f t="shared" si="162"/>
        <v xml:space="preserve">"Subdirectory" : "15.1.2_UNEP-WCMC_IUCN", </v>
      </c>
      <c r="AU194" s="30" t="s">
        <v>1857</v>
      </c>
      <c r="AV194" s="30" t="str">
        <f t="shared" si="163"/>
        <v xml:space="preserve">"Notes" : "" }, </v>
      </c>
    </row>
    <row r="195" spans="1:48" x14ac:dyDescent="0.45">
      <c r="A195" s="27" t="e">
        <f t="shared" si="146"/>
        <v>#N/A</v>
      </c>
      <c r="C195" s="23" t="b">
        <f t="shared" si="164"/>
        <v>0</v>
      </c>
      <c r="D195" s="31">
        <f>COUNTIF('Log table'!C:C,'for JSON'!F195)</f>
        <v>3</v>
      </c>
      <c r="F195" s="31" t="s">
        <v>172</v>
      </c>
      <c r="G195" s="31" t="str">
        <f>IF(VLOOKUP($F195, 'Indicator table'!$C:$H, 'for JSON'!G$1, FALSE)=0, "", VLOOKUP($F195, 'Indicator table'!$C:$H, 'for JSON'!G$1, FALSE))</f>
        <v>Goal 15</v>
      </c>
      <c r="H195" s="31" t="str">
        <f>IF(VLOOKUP($F195, 'Indicator table'!$C:$H, 'for JSON'!H$1, FALSE)=0, "", VLOOKUP($F195, 'Indicator table'!$C:$H, 'for JSON'!H$1, FALSE))</f>
        <v>Tier I</v>
      </c>
      <c r="I195" s="31" t="str">
        <f>IF(VLOOKUP($F195, 'Indicator table'!$C:$H, 'for JSON'!I$1, FALSE)=0, "", VLOOKUP($F195, 'Indicator table'!$C:$H, 'for JSON'!I$1, FALSE))</f>
        <v xml:space="preserve">FAO
</v>
      </c>
      <c r="J195" s="31" t="str">
        <f>IF(VLOOKUP($F195, 'Indicator table'!$C:$H, 'for JSON'!J$1, FALSE)=0, "", VLOOKUP($F195, 'Indicator table'!$C:$H, 'for JSON'!J$1, FALSE))</f>
        <v xml:space="preserve">UNEP,
UNFCCC
</v>
      </c>
      <c r="K195" s="31" t="str">
        <f t="shared" si="165"/>
        <v>15.2.1_FAO</v>
      </c>
      <c r="L195" s="31" t="str">
        <f t="shared" si="174"/>
        <v>DorianKalamvrezos.Navarro@fao.org</v>
      </c>
      <c r="M195" s="31" t="str">
        <f t="shared" si="174"/>
        <v>DorianKalamvrezos.Navarro@fao.org</v>
      </c>
      <c r="N195" s="31" t="str">
        <f t="shared" si="166"/>
        <v/>
      </c>
      <c r="O195" s="31" t="e">
        <f t="shared" si="174"/>
        <v>#N/A</v>
      </c>
      <c r="P195" s="31" t="e">
        <f t="shared" si="168"/>
        <v>#N/A</v>
      </c>
      <c r="Q195" s="31" t="e">
        <f t="shared" si="169"/>
        <v>#N/A</v>
      </c>
      <c r="R195" s="31" t="str">
        <f t="shared" si="167"/>
        <v/>
      </c>
      <c r="S195" s="31" t="str">
        <f t="shared" si="175"/>
        <v>2021-03-16</v>
      </c>
      <c r="T195" s="31" t="str">
        <f t="shared" si="175"/>
        <v>2021-03-03</v>
      </c>
      <c r="U195" s="31" t="str">
        <f t="shared" si="175"/>
        <v>2021-03-03</v>
      </c>
      <c r="V195" s="31" t="str">
        <f t="shared" si="175"/>
        <v/>
      </c>
      <c r="W195" s="31">
        <f t="shared" si="176"/>
        <v>0</v>
      </c>
      <c r="X195" s="31">
        <f t="shared" si="176"/>
        <v>0</v>
      </c>
      <c r="Y195" s="31">
        <f t="shared" si="176"/>
        <v>0</v>
      </c>
      <c r="Z195" s="31" t="str">
        <f t="shared" si="176"/>
        <v/>
      </c>
      <c r="AD195" s="23"/>
      <c r="AE195" s="30" t="str">
        <f t="shared" si="147"/>
        <v xml:space="preserve">{ "IndicatorID" : "15.2.1", </v>
      </c>
      <c r="AF195" s="30" t="str">
        <f t="shared" si="148"/>
        <v xml:space="preserve">"Change" : "", </v>
      </c>
      <c r="AG195" s="30" t="str">
        <f t="shared" si="149"/>
        <v xml:space="preserve">"Tier" : "Tier I", </v>
      </c>
      <c r="AH195" s="30" t="str">
        <f t="shared" si="150"/>
        <v xml:space="preserve">"Custodian" : "FAO
", </v>
      </c>
      <c r="AI195" s="30" t="str">
        <f t="shared" si="151"/>
        <v xml:space="preserve">"Partners" : "UNEP,
UNFCCC
", </v>
      </c>
      <c r="AJ195" s="30" t="str">
        <f t="shared" si="152"/>
        <v xml:space="preserve">"SenderName" : "", </v>
      </c>
      <c r="AK195" s="30" t="e">
        <f t="shared" si="153"/>
        <v>#N/A</v>
      </c>
      <c r="AL195" s="30" t="str">
        <f t="shared" si="154"/>
        <v xml:space="preserve">"StorylineDate" : "2021-03-03", </v>
      </c>
      <c r="AM195" s="30" t="str">
        <f t="shared" si="155"/>
        <v xml:space="preserve">"ChartDate" : "", </v>
      </c>
      <c r="AN195" s="30" t="str">
        <f t="shared" si="156"/>
        <v xml:space="preserve">"DataDate" : "2021-03-16", </v>
      </c>
      <c r="AO195" s="30" t="str">
        <f t="shared" si="157"/>
        <v xml:space="preserve">"MetadataDate" : "", </v>
      </c>
      <c r="AP195" s="30" t="str">
        <f t="shared" si="158"/>
        <v xml:space="preserve">"StorylineFile" : "0", </v>
      </c>
      <c r="AQ195" s="30" t="str">
        <f t="shared" si="159"/>
        <v xml:space="preserve">"ChartFile" : "", </v>
      </c>
      <c r="AR195" s="30" t="str">
        <f t="shared" si="160"/>
        <v xml:space="preserve">"DataFile" : "0", </v>
      </c>
      <c r="AS195" s="30" t="str">
        <f t="shared" si="161"/>
        <v xml:space="preserve">"Directory" : "Goal 15", </v>
      </c>
      <c r="AT195" s="30" t="str">
        <f t="shared" si="162"/>
        <v xml:space="preserve">"Subdirectory" : "15.2.1_FAO", </v>
      </c>
      <c r="AU195" s="30" t="s">
        <v>1857</v>
      </c>
      <c r="AV195" s="30" t="str">
        <f t="shared" si="163"/>
        <v xml:space="preserve">"Notes" : "" }, </v>
      </c>
    </row>
    <row r="196" spans="1:48" x14ac:dyDescent="0.45">
      <c r="A196" s="27" t="e">
        <f t="shared" si="146"/>
        <v>#N/A</v>
      </c>
      <c r="C196" s="23" t="b">
        <f t="shared" si="164"/>
        <v>0</v>
      </c>
      <c r="D196" s="31">
        <f>COUNTIF('Log table'!C:C,'for JSON'!F196)</f>
        <v>3</v>
      </c>
      <c r="F196" s="31" t="s">
        <v>177</v>
      </c>
      <c r="G196" s="31" t="str">
        <f>IF(VLOOKUP($F196, 'Indicator table'!$C:$H, 'for JSON'!G$1, FALSE)=0, "", VLOOKUP($F196, 'Indicator table'!$C:$H, 'for JSON'!G$1, FALSE))</f>
        <v>Goal 15</v>
      </c>
      <c r="H196" s="31" t="str">
        <f>IF(VLOOKUP($F196, 'Indicator table'!$C:$H, 'for JSON'!H$1, FALSE)=0, "", VLOOKUP($F196, 'Indicator table'!$C:$H, 'for JSON'!H$1, FALSE))</f>
        <v>Tier I</v>
      </c>
      <c r="I196" s="31" t="str">
        <f>IF(VLOOKUP($F196, 'Indicator table'!$C:$H, 'for JSON'!I$1, FALSE)=0, "", VLOOKUP($F196, 'Indicator table'!$C:$H, 'for JSON'!I$1, FALSE))</f>
        <v xml:space="preserve">UNCCD
</v>
      </c>
      <c r="J196" s="31" t="str">
        <f>IF(VLOOKUP($F196, 'Indicator table'!$C:$H, 'for JSON'!J$1, FALSE)=0, "", VLOOKUP($F196, 'Indicator table'!$C:$H, 'for JSON'!J$1, FALSE))</f>
        <v xml:space="preserve">FAO,
UNEP
</v>
      </c>
      <c r="K196" s="31" t="str">
        <f t="shared" si="165"/>
        <v>15.3.1_UNCCD</v>
      </c>
      <c r="L196" s="31" t="str">
        <f t="shared" si="174"/>
        <v>salexander@unccd.int</v>
      </c>
      <c r="M196" s="31" t="str">
        <f t="shared" si="174"/>
        <v>salexander@unccd.int</v>
      </c>
      <c r="N196" s="31" t="str">
        <f t="shared" si="166"/>
        <v/>
      </c>
      <c r="O196" s="31" t="e">
        <f t="shared" si="174"/>
        <v>#N/A</v>
      </c>
      <c r="P196" s="31" t="e">
        <f t="shared" si="168"/>
        <v>#N/A</v>
      </c>
      <c r="Q196" s="31" t="e">
        <f t="shared" si="169"/>
        <v>#N/A</v>
      </c>
      <c r="R196" s="31" t="str">
        <f t="shared" si="167"/>
        <v/>
      </c>
      <c r="S196" s="31" t="str">
        <f t="shared" si="175"/>
        <v>2021-02-04</v>
      </c>
      <c r="T196" s="31" t="str">
        <f t="shared" si="175"/>
        <v>2021-02-19</v>
      </c>
      <c r="U196" s="31" t="str">
        <f t="shared" si="175"/>
        <v/>
      </c>
      <c r="V196" s="31" t="str">
        <f t="shared" si="175"/>
        <v/>
      </c>
      <c r="W196" s="31">
        <f t="shared" si="176"/>
        <v>0</v>
      </c>
      <c r="X196" s="31">
        <f t="shared" si="176"/>
        <v>0</v>
      </c>
      <c r="Y196" s="31">
        <f t="shared" si="176"/>
        <v>0</v>
      </c>
      <c r="Z196" s="31" t="str">
        <f t="shared" si="176"/>
        <v/>
      </c>
      <c r="AD196" s="23"/>
      <c r="AE196" s="30" t="str">
        <f t="shared" si="147"/>
        <v xml:space="preserve">{ "IndicatorID" : "15.3.1", </v>
      </c>
      <c r="AF196" s="30" t="str">
        <f t="shared" si="148"/>
        <v xml:space="preserve">"Change" : "", </v>
      </c>
      <c r="AG196" s="30" t="str">
        <f t="shared" si="149"/>
        <v xml:space="preserve">"Tier" : "Tier I", </v>
      </c>
      <c r="AH196" s="30" t="str">
        <f t="shared" si="150"/>
        <v xml:space="preserve">"Custodian" : "UNCCD
", </v>
      </c>
      <c r="AI196" s="30" t="str">
        <f t="shared" si="151"/>
        <v xml:space="preserve">"Partners" : "FAO,
UNEP
", </v>
      </c>
      <c r="AJ196" s="30" t="str">
        <f t="shared" si="152"/>
        <v xml:space="preserve">"SenderName" : "", </v>
      </c>
      <c r="AK196" s="30" t="e">
        <f t="shared" si="153"/>
        <v>#N/A</v>
      </c>
      <c r="AL196" s="30" t="str">
        <f t="shared" si="154"/>
        <v xml:space="preserve">"StorylineDate" : "2021-02-19", </v>
      </c>
      <c r="AM196" s="30" t="str">
        <f t="shared" si="155"/>
        <v xml:space="preserve">"ChartDate" : "", </v>
      </c>
      <c r="AN196" s="30" t="str">
        <f t="shared" si="156"/>
        <v xml:space="preserve">"DataDate" : "2021-02-04", </v>
      </c>
      <c r="AO196" s="30" t="str">
        <f t="shared" si="157"/>
        <v xml:space="preserve">"MetadataDate" : "", </v>
      </c>
      <c r="AP196" s="30" t="str">
        <f t="shared" si="158"/>
        <v xml:space="preserve">"StorylineFile" : "0", </v>
      </c>
      <c r="AQ196" s="30" t="str">
        <f t="shared" si="159"/>
        <v xml:space="preserve">"ChartFile" : "", </v>
      </c>
      <c r="AR196" s="30" t="str">
        <f t="shared" si="160"/>
        <v xml:space="preserve">"DataFile" : "0", </v>
      </c>
      <c r="AS196" s="30" t="str">
        <f t="shared" si="161"/>
        <v xml:space="preserve">"Directory" : "Goal 15", </v>
      </c>
      <c r="AT196" s="30" t="str">
        <f t="shared" si="162"/>
        <v xml:space="preserve">"Subdirectory" : "15.3.1_UNCCD", </v>
      </c>
      <c r="AU196" s="30" t="s">
        <v>1857</v>
      </c>
      <c r="AV196" s="30" t="str">
        <f t="shared" si="163"/>
        <v xml:space="preserve">"Notes" : "" }, </v>
      </c>
    </row>
    <row r="197" spans="1:48" x14ac:dyDescent="0.45">
      <c r="A197" s="27" t="e">
        <f t="shared" ref="A197:A255" si="177">CONCATENATE(AE197,AF197,AG197,AH197,AI197,AJ197,AK197,AL197,AM197,AN197,AO197,AP197,AQ197,AR197,AS197,AT197,AU197,AV197)</f>
        <v>#N/A</v>
      </c>
      <c r="C197" s="23" t="b">
        <f t="shared" si="164"/>
        <v>0</v>
      </c>
      <c r="D197" s="31">
        <f>COUNTIF('Log table'!C:C,'for JSON'!F197)</f>
        <v>3</v>
      </c>
      <c r="F197" s="31" t="s">
        <v>181</v>
      </c>
      <c r="G197" s="31" t="str">
        <f>IF(VLOOKUP($F197, 'Indicator table'!$C:$H, 'for JSON'!G$1, FALSE)=0, "", VLOOKUP($F197, 'Indicator table'!$C:$H, 'for JSON'!G$1, FALSE))</f>
        <v>Goal 15</v>
      </c>
      <c r="H197" s="31" t="str">
        <f>IF(VLOOKUP($F197, 'Indicator table'!$C:$H, 'for JSON'!H$1, FALSE)=0, "", VLOOKUP($F197, 'Indicator table'!$C:$H, 'for JSON'!H$1, FALSE))</f>
        <v>Tier I</v>
      </c>
      <c r="I197" s="31" t="str">
        <f>IF(VLOOKUP($F197, 'Indicator table'!$C:$H, 'for JSON'!I$1, FALSE)=0, "", VLOOKUP($F197, 'Indicator table'!$C:$H, 'for JSON'!I$1, FALSE))</f>
        <v xml:space="preserve">UNEP-WCMC,
UNEP,
IUCN
</v>
      </c>
      <c r="J197" s="31" t="str">
        <f>IF(VLOOKUP($F197, 'Indicator table'!$C:$H, 'for JSON'!J$1, FALSE)=0, "", VLOOKUP($F197, 'Indicator table'!$C:$H, 'for JSON'!J$1, FALSE))</f>
        <v/>
      </c>
      <c r="K197" s="31" t="str">
        <f t="shared" si="165"/>
        <v>15.4.1_UNEP-WCMC_IUCN</v>
      </c>
      <c r="L197" s="31" t="str">
        <f t="shared" si="174"/>
        <v>Edward.Lewis@unep-wcmc.org</v>
      </c>
      <c r="M197" s="31" t="str">
        <f t="shared" si="174"/>
        <v>Edward.Lewis@unep-wcmc.org</v>
      </c>
      <c r="N197" s="31" t="str">
        <f t="shared" si="166"/>
        <v/>
      </c>
      <c r="O197" s="31" t="e">
        <f t="shared" si="174"/>
        <v>#N/A</v>
      </c>
      <c r="P197" s="31" t="e">
        <f t="shared" si="168"/>
        <v>#N/A</v>
      </c>
      <c r="Q197" s="31" t="e">
        <f t="shared" si="169"/>
        <v>#N/A</v>
      </c>
      <c r="R197" s="31" t="str">
        <f t="shared" si="167"/>
        <v/>
      </c>
      <c r="S197" s="31" t="str">
        <f t="shared" si="175"/>
        <v>2021-02-15</v>
      </c>
      <c r="T197" s="31" t="str">
        <f t="shared" si="175"/>
        <v>2021-03-01</v>
      </c>
      <c r="U197" s="31" t="str">
        <f t="shared" si="175"/>
        <v/>
      </c>
      <c r="V197" s="31" t="str">
        <f t="shared" si="175"/>
        <v/>
      </c>
      <c r="W197" s="31">
        <f t="shared" si="176"/>
        <v>0</v>
      </c>
      <c r="X197" s="31">
        <f t="shared" si="176"/>
        <v>0</v>
      </c>
      <c r="Y197" s="31">
        <f t="shared" si="176"/>
        <v>0</v>
      </c>
      <c r="Z197" s="31" t="str">
        <f t="shared" si="176"/>
        <v/>
      </c>
      <c r="AD197" s="23"/>
      <c r="AE197" s="30" t="str">
        <f t="shared" ref="AE197:AE254" si="178">CONCATENATE("{ ",CHAR(34),AE$2,CHAR(34)," : ",CHAR(34),F197,CHAR(34),", ")</f>
        <v xml:space="preserve">{ "IndicatorID" : "15.4.1", </v>
      </c>
      <c r="AF197" s="30" t="str">
        <f t="shared" ref="AF197:AF254" si="179">CONCATENATE(CHAR(34),AF$2,CHAR(34)," : ",CHAR(34),CHAR(34),", ")</f>
        <v xml:space="preserve">"Change" : "", </v>
      </c>
      <c r="AG197" s="30" t="str">
        <f t="shared" ref="AG197:AG254" si="180">CONCATENATE(CHAR(34),AG$2,CHAR(34)," : ",CHAR(34),H197,CHAR(34),", ")</f>
        <v xml:space="preserve">"Tier" : "Tier I", </v>
      </c>
      <c r="AH197" s="30" t="str">
        <f t="shared" ref="AH197:AH254" si="181">CONCATENATE(CHAR(34),AH$2,CHAR(34)," : ",CHAR(34),I197,CHAR(34),", ")</f>
        <v xml:space="preserve">"Custodian" : "UNEP-WCMC,
UNEP,
IUCN
", </v>
      </c>
      <c r="AI197" s="30" t="str">
        <f t="shared" ref="AI197:AI254" si="182">CONCATENATE(CHAR(34),AI$2,CHAR(34)," : ",CHAR(34),J197,CHAR(34),", ")</f>
        <v xml:space="preserve">"Partners" : "", </v>
      </c>
      <c r="AJ197" s="30" t="str">
        <f t="shared" ref="AJ197:AJ254" si="183">CONCATENATE(CHAR(34),AJ$2,CHAR(34)," : ",CHAR(34),R197,CHAR(34),", ")</f>
        <v xml:space="preserve">"SenderName" : "", </v>
      </c>
      <c r="AK197" s="30" t="e">
        <f t="shared" ref="AK197:AK254" si="184">CONCATENATE(CHAR(34),AK$2,CHAR(34)," : ",CHAR(34),Q197,CHAR(34),", ")</f>
        <v>#N/A</v>
      </c>
      <c r="AL197" s="30" t="str">
        <f t="shared" ref="AL197:AL254" si="185">CONCATENATE(CHAR(34),AL$2,CHAR(34)," : ",CHAR(34),IF(ISBLANK(T197),"",TEXT(T197, "yyyy-mm-dd")),CHAR(34),", ")</f>
        <v xml:space="preserve">"StorylineDate" : "2021-03-01", </v>
      </c>
      <c r="AM197" s="30" t="str">
        <f t="shared" ref="AM197:AM254" si="186">IF(COUNTIF(HLPF,G197)&lt;&gt;0, CONCATENATE(CHAR(34),AM$2,CHAR(34)," : ",CHAR(34),IF(ISBLANK(U197),"",TEXT(U197, "yyyy-mm-dd")),CHAR(34),", "), CONCATENATE(CHAR(34),AM$2,CHAR(34)," : ",CHAR(34),CHAR(34),", "))</f>
        <v xml:space="preserve">"ChartDate" : "", </v>
      </c>
      <c r="AN197" s="30" t="str">
        <f t="shared" ref="AN197:AN254" si="187">CONCATENATE(CHAR(34),AN$2,CHAR(34)," : ",CHAR(34),IF(ISBLANK(S197),"",TEXT(S197, "yyyy-mm-dd")),CHAR(34),", ")</f>
        <v xml:space="preserve">"DataDate" : "2021-02-15", </v>
      </c>
      <c r="AO197" s="30" t="str">
        <f t="shared" ref="AO197:AO254" si="188">CONCATENATE(CHAR(34),AO$2,CHAR(34)," : ",CHAR(34),IF(ISBLANK(V197),"",TEXT(V197, "yyyy-mm-dd")),CHAR(34),", ")</f>
        <v xml:space="preserve">"MetadataDate" : "", </v>
      </c>
      <c r="AP197" s="30" t="str">
        <f t="shared" ref="AP197:AP254" si="189">CONCATENATE(CHAR(34),AP$2,CHAR(34)," : ",CHAR(34),X197,CHAR(34),", ")</f>
        <v xml:space="preserve">"StorylineFile" : "0", </v>
      </c>
      <c r="AQ197" s="30" t="str">
        <f t="shared" ref="AQ197:AQ254" si="190">IF(COUNTIF(HLPF, G197)&lt;&gt;0, CONCATENATE(CHAR(34),AQ$2,CHAR(34)," : ",CHAR(34),Y197,CHAR(34),", "), CONCATENATE(CHAR(34),AQ$2,CHAR(34)," : ",CHAR(34),CHAR(34),", "))</f>
        <v xml:space="preserve">"ChartFile" : "", </v>
      </c>
      <c r="AR197" s="30" t="str">
        <f t="shared" ref="AR197:AR254" si="191">CONCATENATE(CHAR(34),AR$2,CHAR(34)," : ",CHAR(34),W197,CHAR(34),", ")</f>
        <v xml:space="preserve">"DataFile" : "0", </v>
      </c>
      <c r="AS197" s="30" t="str">
        <f t="shared" ref="AS197:AS254" si="192">CONCATENATE(CHAR(34),AS$2,CHAR(34)," : ",CHAR(34),G197,CHAR(34),", ")</f>
        <v xml:space="preserve">"Directory" : "Goal 15", </v>
      </c>
      <c r="AT197" s="30" t="str">
        <f t="shared" ref="AT197:AT254" si="193">CONCATENATE(CHAR(34),AT$2,CHAR(34)," : ",CHAR(34),K197,CHAR(34),", ")</f>
        <v xml:space="preserve">"Subdirectory" : "15.4.1_UNEP-WCMC_IUCN", </v>
      </c>
      <c r="AU197" s="30" t="s">
        <v>1857</v>
      </c>
      <c r="AV197" s="30" t="str">
        <f t="shared" ref="AV197:AV254" si="194">CONCATENATE(CHAR(34),AV$2,CHAR(34)," : ",CHAR(34),CHAR(34)," }, ")</f>
        <v xml:space="preserve">"Notes" : "" }, </v>
      </c>
    </row>
    <row r="198" spans="1:48" x14ac:dyDescent="0.45">
      <c r="A198" s="27" t="e">
        <f t="shared" si="177"/>
        <v>#N/A</v>
      </c>
      <c r="C198" s="23" t="b">
        <f t="shared" si="164"/>
        <v>0</v>
      </c>
      <c r="D198" s="31">
        <f>COUNTIF('Log table'!C:C,'for JSON'!F198)</f>
        <v>3</v>
      </c>
      <c r="F198" s="31" t="s">
        <v>185</v>
      </c>
      <c r="G198" s="31" t="str">
        <f>IF(VLOOKUP($F198, 'Indicator table'!$C:$H, 'for JSON'!G$1, FALSE)=0, "", VLOOKUP($F198, 'Indicator table'!$C:$H, 'for JSON'!G$1, FALSE))</f>
        <v>Goal 15</v>
      </c>
      <c r="H198" s="31" t="str">
        <f>IF(VLOOKUP($F198, 'Indicator table'!$C:$H, 'for JSON'!H$1, FALSE)=0, "", VLOOKUP($F198, 'Indicator table'!$C:$H, 'for JSON'!H$1, FALSE))</f>
        <v>Tier I</v>
      </c>
      <c r="I198" s="31" t="str">
        <f>IF(VLOOKUP($F198, 'Indicator table'!$C:$H, 'for JSON'!I$1, FALSE)=0, "", VLOOKUP($F198, 'Indicator table'!$C:$H, 'for JSON'!I$1, FALSE))</f>
        <v xml:space="preserve">FAO
</v>
      </c>
      <c r="J198" s="31" t="str">
        <f>IF(VLOOKUP($F198, 'Indicator table'!$C:$H, 'for JSON'!J$1, FALSE)=0, "", VLOOKUP($F198, 'Indicator table'!$C:$H, 'for JSON'!J$1, FALSE))</f>
        <v xml:space="preserve">UNEP
</v>
      </c>
      <c r="K198" s="31" t="str">
        <f t="shared" si="165"/>
        <v>15.4.2_FAO</v>
      </c>
      <c r="L198" s="31" t="str">
        <f t="shared" si="174"/>
        <v>DorianKalamvrezos.Navarro@fao.org</v>
      </c>
      <c r="M198" s="31" t="str">
        <f t="shared" si="174"/>
        <v>DorianKalamvrezos.Navarro@fao.org</v>
      </c>
      <c r="N198" s="31" t="str">
        <f t="shared" si="166"/>
        <v/>
      </c>
      <c r="O198" s="31" t="e">
        <f t="shared" si="174"/>
        <v>#N/A</v>
      </c>
      <c r="P198" s="31" t="e">
        <f t="shared" si="168"/>
        <v>#N/A</v>
      </c>
      <c r="Q198" s="31" t="e">
        <f t="shared" si="169"/>
        <v>#N/A</v>
      </c>
      <c r="R198" s="31" t="str">
        <f t="shared" si="167"/>
        <v/>
      </c>
      <c r="S198" s="31" t="str">
        <f t="shared" si="175"/>
        <v>2021-02-16</v>
      </c>
      <c r="T198" s="31" t="str">
        <f t="shared" si="175"/>
        <v>2021-03-03</v>
      </c>
      <c r="U198" s="31" t="str">
        <f t="shared" si="175"/>
        <v>2021-03-03</v>
      </c>
      <c r="V198" s="31" t="str">
        <f t="shared" si="175"/>
        <v/>
      </c>
      <c r="W198" s="31">
        <f t="shared" si="176"/>
        <v>0</v>
      </c>
      <c r="X198" s="31">
        <f t="shared" si="176"/>
        <v>0</v>
      </c>
      <c r="Y198" s="31">
        <f t="shared" si="176"/>
        <v>0</v>
      </c>
      <c r="Z198" s="31" t="str">
        <f t="shared" si="176"/>
        <v/>
      </c>
      <c r="AD198" s="23"/>
      <c r="AE198" s="30" t="str">
        <f t="shared" si="178"/>
        <v xml:space="preserve">{ "IndicatorID" : "15.4.2", </v>
      </c>
      <c r="AF198" s="30" t="str">
        <f t="shared" si="179"/>
        <v xml:space="preserve">"Change" : "", </v>
      </c>
      <c r="AG198" s="30" t="str">
        <f t="shared" si="180"/>
        <v xml:space="preserve">"Tier" : "Tier I", </v>
      </c>
      <c r="AH198" s="30" t="str">
        <f t="shared" si="181"/>
        <v xml:space="preserve">"Custodian" : "FAO
", </v>
      </c>
      <c r="AI198" s="30" t="str">
        <f t="shared" si="182"/>
        <v xml:space="preserve">"Partners" : "UNEP
", </v>
      </c>
      <c r="AJ198" s="30" t="str">
        <f t="shared" si="183"/>
        <v xml:space="preserve">"SenderName" : "", </v>
      </c>
      <c r="AK198" s="30" t="e">
        <f t="shared" si="184"/>
        <v>#N/A</v>
      </c>
      <c r="AL198" s="30" t="str">
        <f t="shared" si="185"/>
        <v xml:space="preserve">"StorylineDate" : "2021-03-03", </v>
      </c>
      <c r="AM198" s="30" t="str">
        <f t="shared" si="186"/>
        <v xml:space="preserve">"ChartDate" : "", </v>
      </c>
      <c r="AN198" s="30" t="str">
        <f t="shared" si="187"/>
        <v xml:space="preserve">"DataDate" : "2021-02-16", </v>
      </c>
      <c r="AO198" s="30" t="str">
        <f t="shared" si="188"/>
        <v xml:space="preserve">"MetadataDate" : "", </v>
      </c>
      <c r="AP198" s="30" t="str">
        <f t="shared" si="189"/>
        <v xml:space="preserve">"StorylineFile" : "0", </v>
      </c>
      <c r="AQ198" s="30" t="str">
        <f t="shared" si="190"/>
        <v xml:space="preserve">"ChartFile" : "", </v>
      </c>
      <c r="AR198" s="30" t="str">
        <f t="shared" si="191"/>
        <v xml:space="preserve">"DataFile" : "0", </v>
      </c>
      <c r="AS198" s="30" t="str">
        <f t="shared" si="192"/>
        <v xml:space="preserve">"Directory" : "Goal 15", </v>
      </c>
      <c r="AT198" s="30" t="str">
        <f t="shared" si="193"/>
        <v xml:space="preserve">"Subdirectory" : "15.4.2_FAO", </v>
      </c>
      <c r="AU198" s="30" t="s">
        <v>1857</v>
      </c>
      <c r="AV198" s="30" t="str">
        <f t="shared" si="194"/>
        <v xml:space="preserve">"Notes" : "" }, </v>
      </c>
    </row>
    <row r="199" spans="1:48" x14ac:dyDescent="0.45">
      <c r="A199" s="27" t="e">
        <f t="shared" si="177"/>
        <v>#N/A</v>
      </c>
      <c r="C199" s="23" t="b">
        <f t="shared" si="164"/>
        <v>0</v>
      </c>
      <c r="D199" s="31">
        <f>COUNTIF('Log table'!C:C,'for JSON'!F199)</f>
        <v>3</v>
      </c>
      <c r="F199" s="31" t="s">
        <v>187</v>
      </c>
      <c r="G199" s="31" t="str">
        <f>IF(VLOOKUP($F199, 'Indicator table'!$C:$H, 'for JSON'!G$1, FALSE)=0, "", VLOOKUP($F199, 'Indicator table'!$C:$H, 'for JSON'!G$1, FALSE))</f>
        <v>Goal 15</v>
      </c>
      <c r="H199" s="31" t="str">
        <f>IF(VLOOKUP($F199, 'Indicator table'!$C:$H, 'for JSON'!H$1, FALSE)=0, "", VLOOKUP($F199, 'Indicator table'!$C:$H, 'for JSON'!H$1, FALSE))</f>
        <v>Tier I</v>
      </c>
      <c r="I199" s="31" t="str">
        <f>IF(VLOOKUP($F199, 'Indicator table'!$C:$H, 'for JSON'!I$1, FALSE)=0, "", VLOOKUP($F199, 'Indicator table'!$C:$H, 'for JSON'!I$1, FALSE))</f>
        <v xml:space="preserve">IUCN
</v>
      </c>
      <c r="J199" s="31" t="str">
        <f>IF(VLOOKUP($F199, 'Indicator table'!$C:$H, 'for JSON'!J$1, FALSE)=0, "", VLOOKUP($F199, 'Indicator table'!$C:$H, 'for JSON'!J$1, FALSE))</f>
        <v xml:space="preserve">UNEP,
CITES
</v>
      </c>
      <c r="K199" s="31" t="str">
        <f t="shared" si="165"/>
        <v>15.5.1_IUCN</v>
      </c>
      <c r="L199" s="31" t="str">
        <f t="shared" si="174"/>
        <v>Thomas.BROOKS@iucn.org</v>
      </c>
      <c r="M199" s="31" t="str">
        <f t="shared" si="174"/>
        <v>Thomas.BROOKS@iucn.org</v>
      </c>
      <c r="N199" s="31" t="str">
        <f t="shared" si="166"/>
        <v/>
      </c>
      <c r="O199" s="31" t="e">
        <f t="shared" si="174"/>
        <v>#N/A</v>
      </c>
      <c r="P199" s="31" t="e">
        <f t="shared" si="168"/>
        <v>#N/A</v>
      </c>
      <c r="Q199" s="31" t="e">
        <f t="shared" si="169"/>
        <v>#N/A</v>
      </c>
      <c r="R199" s="31" t="str">
        <f t="shared" si="167"/>
        <v/>
      </c>
      <c r="S199" s="31" t="str">
        <f t="shared" ref="S199:V219" si="195">IFERROR(IF(ISBLANK(VLOOKUP(CONCATENATE($F199,S$2), log_table, 10, FALSE)),"", TEXT(VLOOKUP(CONCATENATE($F199,S$2), log_table, 10, FALSE), "yyyy-mm-dd")),"")</f>
        <v>2021-02-10</v>
      </c>
      <c r="T199" s="31" t="str">
        <f t="shared" si="195"/>
        <v>2021-02-10</v>
      </c>
      <c r="U199" s="31" t="str">
        <f t="shared" si="195"/>
        <v>2021-02-10</v>
      </c>
      <c r="V199" s="31" t="str">
        <f t="shared" si="195"/>
        <v/>
      </c>
      <c r="W199" s="31">
        <f t="shared" ref="W199:Z219" si="196">IFERROR(VLOOKUP(CONCATENATE($F199,W$2), log_table, 13, FALSE),"")</f>
        <v>0</v>
      </c>
      <c r="X199" s="31">
        <f t="shared" si="196"/>
        <v>44307</v>
      </c>
      <c r="Y199" s="31">
        <f t="shared" si="196"/>
        <v>0</v>
      </c>
      <c r="Z199" s="31" t="str">
        <f t="shared" si="196"/>
        <v/>
      </c>
      <c r="AD199" s="23"/>
      <c r="AE199" s="30" t="str">
        <f t="shared" si="178"/>
        <v xml:space="preserve">{ "IndicatorID" : "15.5.1", </v>
      </c>
      <c r="AF199" s="30" t="str">
        <f t="shared" si="179"/>
        <v xml:space="preserve">"Change" : "", </v>
      </c>
      <c r="AG199" s="30" t="str">
        <f t="shared" si="180"/>
        <v xml:space="preserve">"Tier" : "Tier I", </v>
      </c>
      <c r="AH199" s="30" t="str">
        <f t="shared" si="181"/>
        <v xml:space="preserve">"Custodian" : "IUCN
", </v>
      </c>
      <c r="AI199" s="30" t="str">
        <f t="shared" si="182"/>
        <v xml:space="preserve">"Partners" : "UNEP,
CITES
", </v>
      </c>
      <c r="AJ199" s="30" t="str">
        <f t="shared" si="183"/>
        <v xml:space="preserve">"SenderName" : "", </v>
      </c>
      <c r="AK199" s="30" t="e">
        <f t="shared" si="184"/>
        <v>#N/A</v>
      </c>
      <c r="AL199" s="30" t="str">
        <f t="shared" si="185"/>
        <v xml:space="preserve">"StorylineDate" : "2021-02-10", </v>
      </c>
      <c r="AM199" s="30" t="str">
        <f t="shared" si="186"/>
        <v xml:space="preserve">"ChartDate" : "", </v>
      </c>
      <c r="AN199" s="30" t="str">
        <f t="shared" si="187"/>
        <v xml:space="preserve">"DataDate" : "2021-02-10", </v>
      </c>
      <c r="AO199" s="30" t="str">
        <f t="shared" si="188"/>
        <v xml:space="preserve">"MetadataDate" : "", </v>
      </c>
      <c r="AP199" s="30" t="str">
        <f t="shared" si="189"/>
        <v xml:space="preserve">"StorylineFile" : "44307", </v>
      </c>
      <c r="AQ199" s="30" t="str">
        <f t="shared" si="190"/>
        <v xml:space="preserve">"ChartFile" : "", </v>
      </c>
      <c r="AR199" s="30" t="str">
        <f t="shared" si="191"/>
        <v xml:space="preserve">"DataFile" : "0", </v>
      </c>
      <c r="AS199" s="30" t="str">
        <f t="shared" si="192"/>
        <v xml:space="preserve">"Directory" : "Goal 15", </v>
      </c>
      <c r="AT199" s="30" t="str">
        <f t="shared" si="193"/>
        <v xml:space="preserve">"Subdirectory" : "15.5.1_IUCN", </v>
      </c>
      <c r="AU199" s="30" t="s">
        <v>1857</v>
      </c>
      <c r="AV199" s="30" t="str">
        <f t="shared" si="194"/>
        <v xml:space="preserve">"Notes" : "" }, </v>
      </c>
    </row>
    <row r="200" spans="1:48" x14ac:dyDescent="0.45">
      <c r="A200" s="27" t="e">
        <f t="shared" si="177"/>
        <v>#N/A</v>
      </c>
      <c r="C200" s="23" t="b">
        <f t="shared" ref="C200:C255" si="197">F200=F201</f>
        <v>1</v>
      </c>
      <c r="D200" s="31">
        <f>COUNTIF('Log table'!C:C,'for JSON'!F200)</f>
        <v>3</v>
      </c>
      <c r="F200" s="31" t="s">
        <v>193</v>
      </c>
      <c r="G200" s="31" t="str">
        <f>IF(VLOOKUP($F200, 'Indicator table'!$C:$H, 'for JSON'!G$1, FALSE)=0, "", VLOOKUP($F200, 'Indicator table'!$C:$H, 'for JSON'!G$1, FALSE))</f>
        <v>Goal 15</v>
      </c>
      <c r="H200" s="31" t="str">
        <f>IF(VLOOKUP($F200, 'Indicator table'!$C:$H, 'for JSON'!H$1, FALSE)=0, "", VLOOKUP($F200, 'Indicator table'!$C:$H, 'for JSON'!H$1, FALSE))</f>
        <v>Tier I</v>
      </c>
      <c r="I200" s="31" t="str">
        <f>IF(VLOOKUP($F200, 'Indicator table'!$C:$H, 'for JSON'!I$1, FALSE)=0, "", VLOOKUP($F200, 'Indicator table'!$C:$H, 'for JSON'!I$1, FALSE))</f>
        <v xml:space="preserve">CBD-Secretariat
</v>
      </c>
      <c r="J200" s="31" t="str">
        <f>IF(VLOOKUP($F200, 'Indicator table'!$C:$H, 'for JSON'!J$1, FALSE)=0, "", VLOOKUP($F200, 'Indicator table'!$C:$H, 'for JSON'!J$1, FALSE))</f>
        <v xml:space="preserve">FAO,
UNEP
</v>
      </c>
      <c r="K200" s="31" t="str">
        <f t="shared" ref="K200:K255" si="198">IFERROR(VLOOKUP(F200, pivot, 6, FALSE),"")</f>
        <v>15.6.1_CBD-Secretariat_FAO</v>
      </c>
      <c r="L200" s="31" t="str">
        <f t="shared" si="174"/>
        <v>beatriz.gomez@cbd.int</v>
      </c>
      <c r="M200" s="31" t="str">
        <f t="shared" si="174"/>
        <v>DorianKalamvrezos.Navarro@fao.org</v>
      </c>
      <c r="N200" s="31" t="str">
        <f t="shared" ref="N200:N255" si="199">IF(COUNTIF(HLPF, G200)&lt;&gt;0, IF(ISBLANK(VLOOKUP(CONCATENATE($F200,N$2), log_table, 9, FALSE)), "", VLOOKUP(CONCATENATE($F200,N$2), log_table, 9, FALSE)),"")</f>
        <v/>
      </c>
      <c r="O200" s="31" t="e">
        <f t="shared" si="174"/>
        <v>#N/A</v>
      </c>
      <c r="P200" s="31" t="e">
        <f t="shared" si="168"/>
        <v>#N/A</v>
      </c>
      <c r="Q200" s="31" t="e">
        <f t="shared" si="169"/>
        <v>#N/A</v>
      </c>
      <c r="R200" s="31" t="str">
        <f t="shared" ref="R200:R255" si="200">IFERROR(IF(P200=0, "", IF(P200=1, VLOOKUP(Q200, submitter, 6, FALSE), VLOOKUP(L200, submitter, 6, FALSE)&amp;"; "&amp;VLOOKUP(M200, submitter, 6, FALSE))), "")</f>
        <v/>
      </c>
      <c r="S200" s="31" t="str">
        <f t="shared" si="195"/>
        <v>2021-02-15</v>
      </c>
      <c r="T200" s="31" t="str">
        <f t="shared" si="195"/>
        <v>2021-03-03</v>
      </c>
      <c r="U200" s="31" t="str">
        <f t="shared" si="195"/>
        <v>2021-03-03</v>
      </c>
      <c r="V200" s="31" t="str">
        <f t="shared" si="195"/>
        <v/>
      </c>
      <c r="W200" s="31">
        <f t="shared" si="196"/>
        <v>0</v>
      </c>
      <c r="X200" s="31">
        <f t="shared" si="196"/>
        <v>0</v>
      </c>
      <c r="Y200" s="31">
        <f t="shared" si="196"/>
        <v>0</v>
      </c>
      <c r="Z200" s="31" t="str">
        <f t="shared" si="196"/>
        <v/>
      </c>
      <c r="AD200" s="23"/>
      <c r="AE200" s="30" t="str">
        <f t="shared" si="178"/>
        <v xml:space="preserve">{ "IndicatorID" : "15.6.1", </v>
      </c>
      <c r="AF200" s="30" t="str">
        <f t="shared" si="179"/>
        <v xml:space="preserve">"Change" : "", </v>
      </c>
      <c r="AG200" s="30" t="str">
        <f t="shared" si="180"/>
        <v xml:space="preserve">"Tier" : "Tier I", </v>
      </c>
      <c r="AH200" s="30" t="str">
        <f t="shared" si="181"/>
        <v xml:space="preserve">"Custodian" : "CBD-Secretariat
", </v>
      </c>
      <c r="AI200" s="30" t="str">
        <f t="shared" si="182"/>
        <v xml:space="preserve">"Partners" : "FAO,
UNEP
", </v>
      </c>
      <c r="AJ200" s="30" t="str">
        <f t="shared" si="183"/>
        <v xml:space="preserve">"SenderName" : "", </v>
      </c>
      <c r="AK200" s="30" t="e">
        <f t="shared" si="184"/>
        <v>#N/A</v>
      </c>
      <c r="AL200" s="30" t="str">
        <f t="shared" si="185"/>
        <v xml:space="preserve">"StorylineDate" : "2021-03-03", </v>
      </c>
      <c r="AM200" s="30" t="str">
        <f t="shared" si="186"/>
        <v xml:space="preserve">"ChartDate" : "", </v>
      </c>
      <c r="AN200" s="30" t="str">
        <f t="shared" si="187"/>
        <v xml:space="preserve">"DataDate" : "2021-02-15", </v>
      </c>
      <c r="AO200" s="30" t="str">
        <f t="shared" si="188"/>
        <v xml:space="preserve">"MetadataDate" : "", </v>
      </c>
      <c r="AP200" s="30" t="str">
        <f t="shared" si="189"/>
        <v xml:space="preserve">"StorylineFile" : "0", </v>
      </c>
      <c r="AQ200" s="30" t="str">
        <f t="shared" si="190"/>
        <v xml:space="preserve">"ChartFile" : "", </v>
      </c>
      <c r="AR200" s="30" t="str">
        <f t="shared" si="191"/>
        <v xml:space="preserve">"DataFile" : "0", </v>
      </c>
      <c r="AS200" s="30" t="str">
        <f t="shared" si="192"/>
        <v xml:space="preserve">"Directory" : "Goal 15", </v>
      </c>
      <c r="AT200" s="30" t="str">
        <f t="shared" si="193"/>
        <v xml:space="preserve">"Subdirectory" : "15.6.1_CBD-Secretariat_FAO", </v>
      </c>
      <c r="AU200" s="30" t="s">
        <v>1857</v>
      </c>
      <c r="AV200" s="30" t="str">
        <f t="shared" si="194"/>
        <v xml:space="preserve">"Notes" : "" }, </v>
      </c>
    </row>
    <row r="201" spans="1:48" ht="85.5" x14ac:dyDescent="0.45">
      <c r="A201" s="27" t="str">
        <f t="shared" si="177"/>
        <v xml:space="preserve">{ "IndicatorID" : "15.6.1", "Change" : "", "Tier" : "Tier I", "Custodian" : "CBD-Secretariat
", "Partners" : "FAO,
UNEP
", "SenderName" : "", "SenderEmail" : "", "StorylineDate" : "", "ChartDate" : "", "DataDate" : "", "MetadataDate" : "", "StorylineFile" : "", "ChartFile" : "", "DataFile" : "", "Directory" : "Goal 15", "Subdirectory" : "15.6.1_CBD-Secretariat_FAO", "Display" : "1", "Notes" : "" }, </v>
      </c>
      <c r="C201" s="23" t="b">
        <f t="shared" si="197"/>
        <v>0</v>
      </c>
      <c r="D201" s="31">
        <f>COUNTIF('Log table'!C:C,'for JSON'!F201)</f>
        <v>3</v>
      </c>
      <c r="F201" s="31" t="s">
        <v>193</v>
      </c>
      <c r="G201" s="31" t="str">
        <f>IF(VLOOKUP($F201, 'Indicator table'!$C:$H, 'for JSON'!G$1, FALSE)=0, "", VLOOKUP($F201, 'Indicator table'!$C:$H, 'for JSON'!G$1, FALSE))</f>
        <v>Goal 15</v>
      </c>
      <c r="H201" s="31" t="str">
        <f>IF(VLOOKUP($F201, 'Indicator table'!$C:$H, 'for JSON'!H$1, FALSE)=0, "", VLOOKUP($F201, 'Indicator table'!$C:$H, 'for JSON'!H$1, FALSE))</f>
        <v>Tier I</v>
      </c>
      <c r="I201" s="31" t="str">
        <f>IF(VLOOKUP($F201, 'Indicator table'!$C:$H, 'for JSON'!I$1, FALSE)=0, "", VLOOKUP($F201, 'Indicator table'!$C:$H, 'for JSON'!I$1, FALSE))</f>
        <v xml:space="preserve">CBD-Secretariat
</v>
      </c>
      <c r="J201" s="31" t="str">
        <f>IF(VLOOKUP($F201, 'Indicator table'!$C:$H, 'for JSON'!J$1, FALSE)=0, "", VLOOKUP($F201, 'Indicator table'!$C:$H, 'for JSON'!J$1, FALSE))</f>
        <v xml:space="preserve">FAO,
UNEP
</v>
      </c>
      <c r="K201" s="31" t="str">
        <f t="shared" si="198"/>
        <v>15.6.1_CBD-Secretariat_FAO</v>
      </c>
      <c r="L201" s="31" t="str">
        <f>IFERROR(IF(ISBLANK(VLOOKUP(CONCATENATE($F201,L$2,2), log_table, 9, FALSE)), "", VLOOKUP(CONCATENATE($F201,L$2,2), log_table, 9, FALSE)),"")</f>
        <v/>
      </c>
      <c r="M201" s="31" t="str">
        <f>IFERROR(IF(ISBLANK(VLOOKUP(CONCATENATE($F201,M$2,2), log_table, 9, FALSE)), "", VLOOKUP(CONCATENATE($F201,M$2,2), log_table, 9, FALSE)),"")</f>
        <v/>
      </c>
      <c r="N201" s="31" t="str">
        <f t="shared" si="199"/>
        <v/>
      </c>
      <c r="O201" s="31" t="str">
        <f>IFERROR(IF(ISBLANK(VLOOKUP(CONCATENATE($F201,O$2,2), log_table, 9, FALSE)), "", VLOOKUP(CONCATENATE($F201,O$2,2), log_table, 9, FALSE)),"")</f>
        <v/>
      </c>
      <c r="P201" s="31">
        <f t="shared" ref="P201" si="201">SUMPRODUCT((L201:O201&lt;&gt;"")/COUNTIF(L201:O201,L201:O201&amp;""))</f>
        <v>0</v>
      </c>
      <c r="Q201" s="31" t="str">
        <f t="shared" ref="Q201" si="202">IF(P201=0,"", IF(P201=2, L201&amp;"; "&amp;M201, IF(L201="",M201,L201)))</f>
        <v/>
      </c>
      <c r="R201" s="31" t="str">
        <f t="shared" si="200"/>
        <v/>
      </c>
      <c r="S201" s="31" t="str">
        <f>IFERROR(IF(ISBLANK(VLOOKUP(CONCATENATE($F201,S$2,2), log_table, 10, FALSE)),"", TEXT(VLOOKUP(CONCATENATE($F201,S$2,2), log_table, 10, FALSE), "yyyy-mm-dd")),"")</f>
        <v/>
      </c>
      <c r="T201" s="31" t="str">
        <f>IFERROR(IF(ISBLANK(VLOOKUP(CONCATENATE($F201,T$2,2), log_table, 10, FALSE)),"", TEXT(VLOOKUP(CONCATENATE($F201,T$2,2), log_table, 10, FALSE), "yyyy-mm-dd")),"")</f>
        <v/>
      </c>
      <c r="U201" s="31" t="str">
        <f>IFERROR(IF(ISBLANK(VLOOKUP(CONCATENATE($F201,U$2,2), log_table, 10, FALSE)),"", TEXT(VLOOKUP(CONCATENATE($F201,U$2,2), log_table, 10, FALSE), "yyyy-mm-dd")),"")</f>
        <v/>
      </c>
      <c r="V201" s="31" t="str">
        <f>IFERROR(IF(ISBLANK(VLOOKUP(CONCATENATE($F201,V$2,2), log_table, 10, FALSE)),"", TEXT(VLOOKUP(CONCATENATE($F201,V$2,2), log_table, 10, FALSE), "yyyy-mm-dd")),"")</f>
        <v/>
      </c>
      <c r="W201" s="31" t="str">
        <f>IFERROR(VLOOKUP(CONCATENATE($F201,W$2,2), log_table, 13, FALSE),"")</f>
        <v/>
      </c>
      <c r="X201" s="31" t="str">
        <f>IFERROR(VLOOKUP(CONCATENATE($F201,X$2,2), log_table, 13, FALSE),"")</f>
        <v/>
      </c>
      <c r="Y201" s="31" t="str">
        <f>IFERROR(VLOOKUP(CONCATENATE($F201,Y$2,2), log_table, 13, FALSE),"")</f>
        <v/>
      </c>
      <c r="Z201" s="31" t="str">
        <f>IFERROR(VLOOKUP(CONCATENATE($F201,Z$2,2), log_table, 13, FALSE),"")</f>
        <v/>
      </c>
      <c r="AD201" s="23"/>
      <c r="AE201" s="30" t="str">
        <f t="shared" si="178"/>
        <v xml:space="preserve">{ "IndicatorID" : "15.6.1", </v>
      </c>
      <c r="AF201" s="30" t="str">
        <f t="shared" si="179"/>
        <v xml:space="preserve">"Change" : "", </v>
      </c>
      <c r="AG201" s="30" t="str">
        <f t="shared" si="180"/>
        <v xml:space="preserve">"Tier" : "Tier I", </v>
      </c>
      <c r="AH201" s="30" t="str">
        <f t="shared" si="181"/>
        <v xml:space="preserve">"Custodian" : "CBD-Secretariat
", </v>
      </c>
      <c r="AI201" s="30" t="str">
        <f t="shared" si="182"/>
        <v xml:space="preserve">"Partners" : "FAO,
UNEP
", </v>
      </c>
      <c r="AJ201" s="30" t="str">
        <f t="shared" si="183"/>
        <v xml:space="preserve">"SenderName" : "", </v>
      </c>
      <c r="AK201" s="30" t="str">
        <f t="shared" si="184"/>
        <v xml:space="preserve">"SenderEmail" : "", </v>
      </c>
      <c r="AL201" s="30" t="str">
        <f t="shared" si="185"/>
        <v xml:space="preserve">"StorylineDate" : "", </v>
      </c>
      <c r="AM201" s="30" t="str">
        <f t="shared" si="186"/>
        <v xml:space="preserve">"ChartDate" : "", </v>
      </c>
      <c r="AN201" s="30" t="str">
        <f t="shared" si="187"/>
        <v xml:space="preserve">"DataDate" : "", </v>
      </c>
      <c r="AO201" s="30" t="str">
        <f t="shared" si="188"/>
        <v xml:space="preserve">"MetadataDate" : "", </v>
      </c>
      <c r="AP201" s="30" t="str">
        <f t="shared" si="189"/>
        <v xml:space="preserve">"StorylineFile" : "", </v>
      </c>
      <c r="AQ201" s="30" t="str">
        <f t="shared" si="190"/>
        <v xml:space="preserve">"ChartFile" : "", </v>
      </c>
      <c r="AR201" s="30" t="str">
        <f t="shared" si="191"/>
        <v xml:space="preserve">"DataFile" : "", </v>
      </c>
      <c r="AS201" s="30" t="str">
        <f t="shared" si="192"/>
        <v xml:space="preserve">"Directory" : "Goal 15", </v>
      </c>
      <c r="AT201" s="30" t="str">
        <f t="shared" si="193"/>
        <v xml:space="preserve">"Subdirectory" : "15.6.1_CBD-Secretariat_FAO", </v>
      </c>
      <c r="AU201" s="30" t="s">
        <v>1857</v>
      </c>
      <c r="AV201" s="30" t="str">
        <f t="shared" si="194"/>
        <v xml:space="preserve">"Notes" : "" }, </v>
      </c>
    </row>
    <row r="202" spans="1:48" x14ac:dyDescent="0.45">
      <c r="A202" s="27" t="e">
        <f t="shared" si="177"/>
        <v>#N/A</v>
      </c>
      <c r="C202" s="23" t="b">
        <f t="shared" si="197"/>
        <v>0</v>
      </c>
      <c r="D202" s="31">
        <f>COUNTIF('Log table'!C:C,'for JSON'!F202)</f>
        <v>3</v>
      </c>
      <c r="F202" s="31" t="s">
        <v>475</v>
      </c>
      <c r="G202" s="31" t="str">
        <f>IF(VLOOKUP($F202, 'Indicator table'!$C:$H, 'for JSON'!G$1, FALSE)=0, "", VLOOKUP($F202, 'Indicator table'!$C:$H, 'for JSON'!G$1, FALSE))</f>
        <v>Goal 15</v>
      </c>
      <c r="H202" s="31" t="str">
        <f>IF(VLOOKUP($F202, 'Indicator table'!$C:$H, 'for JSON'!H$1, FALSE)=0, "", VLOOKUP($F202, 'Indicator table'!$C:$H, 'for JSON'!H$1, FALSE))</f>
        <v>Tier II</v>
      </c>
      <c r="I202" s="31" t="str">
        <f>IF(VLOOKUP($F202, 'Indicator table'!$C:$H, 'for JSON'!I$1, FALSE)=0, "", VLOOKUP($F202, 'Indicator table'!$C:$H, 'for JSON'!I$1, FALSE))</f>
        <v xml:space="preserve">UNODC,
CITES
</v>
      </c>
      <c r="J202" s="31" t="str">
        <f>IF(VLOOKUP($F202, 'Indicator table'!$C:$H, 'for JSON'!J$1, FALSE)=0, "", VLOOKUP($F202, 'Indicator table'!$C:$H, 'for JSON'!J$1, FALSE))</f>
        <v xml:space="preserve">UNEP
</v>
      </c>
      <c r="K202" s="31" t="str">
        <f t="shared" si="198"/>
        <v/>
      </c>
      <c r="L202" s="31" t="str">
        <f t="shared" si="174"/>
        <v/>
      </c>
      <c r="M202" s="31" t="str">
        <f t="shared" si="174"/>
        <v>francesca.rosa@un.org</v>
      </c>
      <c r="N202" s="31" t="str">
        <f t="shared" si="199"/>
        <v/>
      </c>
      <c r="O202" s="31" t="e">
        <f t="shared" si="174"/>
        <v>#N/A</v>
      </c>
      <c r="P202" s="31" t="e">
        <f t="shared" ref="P202:P255" si="203">SUMPRODUCT((L202:O202&lt;&gt;"")/COUNTIF(L202:O202,L202:O202&amp;""))</f>
        <v>#N/A</v>
      </c>
      <c r="Q202" s="31" t="e">
        <f t="shared" ref="Q202:Q255" si="204">IF(P202=0,"", IF(P202=2, L202&amp;"; "&amp;M202, IF(L202="",M202,L202)))</f>
        <v>#N/A</v>
      </c>
      <c r="R202" s="31" t="str">
        <f t="shared" si="200"/>
        <v/>
      </c>
      <c r="S202" s="31" t="str">
        <f t="shared" si="195"/>
        <v/>
      </c>
      <c r="T202" s="31" t="str">
        <f t="shared" si="195"/>
        <v>2021-03-23</v>
      </c>
      <c r="U202" s="31" t="str">
        <f t="shared" si="195"/>
        <v>2021-03-23</v>
      </c>
      <c r="V202" s="31" t="str">
        <f t="shared" si="195"/>
        <v/>
      </c>
      <c r="W202" s="31">
        <f t="shared" si="196"/>
        <v>0</v>
      </c>
      <c r="X202" s="31">
        <f t="shared" si="196"/>
        <v>0</v>
      </c>
      <c r="Y202" s="31">
        <f t="shared" si="196"/>
        <v>0</v>
      </c>
      <c r="Z202" s="31" t="str">
        <f t="shared" si="196"/>
        <v/>
      </c>
      <c r="AD202" s="23"/>
      <c r="AE202" s="30" t="str">
        <f t="shared" si="178"/>
        <v xml:space="preserve">{ "IndicatorID" : "15.7.1", </v>
      </c>
      <c r="AF202" s="30" t="str">
        <f t="shared" si="179"/>
        <v xml:space="preserve">"Change" : "", </v>
      </c>
      <c r="AG202" s="30" t="str">
        <f t="shared" si="180"/>
        <v xml:space="preserve">"Tier" : "Tier II", </v>
      </c>
      <c r="AH202" s="30" t="str">
        <f t="shared" si="181"/>
        <v xml:space="preserve">"Custodian" : "UNODC,
CITES
", </v>
      </c>
      <c r="AI202" s="30" t="str">
        <f t="shared" si="182"/>
        <v xml:space="preserve">"Partners" : "UNEP
", </v>
      </c>
      <c r="AJ202" s="30" t="str">
        <f t="shared" si="183"/>
        <v xml:space="preserve">"SenderName" : "", </v>
      </c>
      <c r="AK202" s="30" t="e">
        <f t="shared" si="184"/>
        <v>#N/A</v>
      </c>
      <c r="AL202" s="30" t="str">
        <f t="shared" si="185"/>
        <v xml:space="preserve">"StorylineDate" : "2021-03-23", </v>
      </c>
      <c r="AM202" s="30" t="str">
        <f t="shared" si="186"/>
        <v xml:space="preserve">"ChartDate" : "", </v>
      </c>
      <c r="AN202" s="30" t="str">
        <f t="shared" si="187"/>
        <v xml:space="preserve">"DataDate" : "", </v>
      </c>
      <c r="AO202" s="30" t="str">
        <f t="shared" si="188"/>
        <v xml:space="preserve">"MetadataDate" : "", </v>
      </c>
      <c r="AP202" s="30" t="str">
        <f t="shared" si="189"/>
        <v xml:space="preserve">"StorylineFile" : "0", </v>
      </c>
      <c r="AQ202" s="30" t="str">
        <f t="shared" si="190"/>
        <v xml:space="preserve">"ChartFile" : "", </v>
      </c>
      <c r="AR202" s="30" t="str">
        <f t="shared" si="191"/>
        <v xml:space="preserve">"DataFile" : "0", </v>
      </c>
      <c r="AS202" s="30" t="str">
        <f t="shared" si="192"/>
        <v xml:space="preserve">"Directory" : "Goal 15", </v>
      </c>
      <c r="AT202" s="30" t="str">
        <f t="shared" si="193"/>
        <v xml:space="preserve">"Subdirectory" : "", </v>
      </c>
      <c r="AU202" s="30" t="s">
        <v>1857</v>
      </c>
      <c r="AV202" s="30" t="str">
        <f t="shared" si="194"/>
        <v xml:space="preserve">"Notes" : "" }, </v>
      </c>
    </row>
    <row r="203" spans="1:48" x14ac:dyDescent="0.45">
      <c r="A203" s="27" t="e">
        <f t="shared" si="177"/>
        <v>#N/A</v>
      </c>
      <c r="C203" s="23" t="b">
        <f t="shared" si="197"/>
        <v>0</v>
      </c>
      <c r="D203" s="31">
        <f>COUNTIF('Log table'!C:C,'for JSON'!F203)</f>
        <v>3</v>
      </c>
      <c r="F203" s="31" t="s">
        <v>480</v>
      </c>
      <c r="G203" s="31" t="str">
        <f>IF(VLOOKUP($F203, 'Indicator table'!$C:$H, 'for JSON'!G$1, FALSE)=0, "", VLOOKUP($F203, 'Indicator table'!$C:$H, 'for JSON'!G$1, FALSE))</f>
        <v>Goal 15</v>
      </c>
      <c r="H203" s="31" t="str">
        <f>IF(VLOOKUP($F203, 'Indicator table'!$C:$H, 'for JSON'!H$1, FALSE)=0, "", VLOOKUP($F203, 'Indicator table'!$C:$H, 'for JSON'!H$1, FALSE))</f>
        <v>Tier II</v>
      </c>
      <c r="I203" s="31" t="str">
        <f>IF(VLOOKUP($F203, 'Indicator table'!$C:$H, 'for JSON'!I$1, FALSE)=0, "", VLOOKUP($F203, 'Indicator table'!$C:$H, 'for JSON'!I$1, FALSE))</f>
        <v xml:space="preserve">IUCN
</v>
      </c>
      <c r="J203" s="31" t="str">
        <f>IF(VLOOKUP($F203, 'Indicator table'!$C:$H, 'for JSON'!J$1, FALSE)=0, "", VLOOKUP($F203, 'Indicator table'!$C:$H, 'for JSON'!J$1, FALSE))</f>
        <v xml:space="preserve">UNEP
</v>
      </c>
      <c r="K203" s="31" t="str">
        <f t="shared" si="198"/>
        <v/>
      </c>
      <c r="L203" s="31" t="str">
        <f t="shared" si="174"/>
        <v>Thomas.BROOKS@iucn.org</v>
      </c>
      <c r="M203" s="31" t="str">
        <f t="shared" si="174"/>
        <v>Thomas.BROOKS@iucn.org</v>
      </c>
      <c r="N203" s="31" t="str">
        <f t="shared" si="199"/>
        <v/>
      </c>
      <c r="O203" s="31" t="e">
        <f t="shared" si="174"/>
        <v>#N/A</v>
      </c>
      <c r="P203" s="31" t="e">
        <f t="shared" si="203"/>
        <v>#N/A</v>
      </c>
      <c r="Q203" s="31" t="e">
        <f t="shared" si="204"/>
        <v>#N/A</v>
      </c>
      <c r="R203" s="31" t="str">
        <f t="shared" si="200"/>
        <v/>
      </c>
      <c r="S203" s="31" t="str">
        <f t="shared" si="195"/>
        <v>2021-02-15</v>
      </c>
      <c r="T203" s="31" t="str">
        <f t="shared" si="195"/>
        <v>2021-03-10</v>
      </c>
      <c r="U203" s="31" t="str">
        <f t="shared" si="195"/>
        <v>2021-03-10</v>
      </c>
      <c r="V203" s="31" t="str">
        <f t="shared" si="195"/>
        <v/>
      </c>
      <c r="W203" s="31">
        <f t="shared" si="196"/>
        <v>0</v>
      </c>
      <c r="X203" s="31">
        <f t="shared" si="196"/>
        <v>44307</v>
      </c>
      <c r="Y203" s="31">
        <f t="shared" si="196"/>
        <v>0</v>
      </c>
      <c r="Z203" s="31" t="str">
        <f t="shared" si="196"/>
        <v/>
      </c>
      <c r="AD203" s="23"/>
      <c r="AE203" s="30" t="str">
        <f t="shared" si="178"/>
        <v xml:space="preserve">{ "IndicatorID" : "15.8.1", </v>
      </c>
      <c r="AF203" s="30" t="str">
        <f t="shared" si="179"/>
        <v xml:space="preserve">"Change" : "", </v>
      </c>
      <c r="AG203" s="30" t="str">
        <f t="shared" si="180"/>
        <v xml:space="preserve">"Tier" : "Tier II", </v>
      </c>
      <c r="AH203" s="30" t="str">
        <f t="shared" si="181"/>
        <v xml:space="preserve">"Custodian" : "IUCN
", </v>
      </c>
      <c r="AI203" s="30" t="str">
        <f t="shared" si="182"/>
        <v xml:space="preserve">"Partners" : "UNEP
", </v>
      </c>
      <c r="AJ203" s="30" t="str">
        <f t="shared" si="183"/>
        <v xml:space="preserve">"SenderName" : "", </v>
      </c>
      <c r="AK203" s="30" t="e">
        <f t="shared" si="184"/>
        <v>#N/A</v>
      </c>
      <c r="AL203" s="30" t="str">
        <f t="shared" si="185"/>
        <v xml:space="preserve">"StorylineDate" : "2021-03-10", </v>
      </c>
      <c r="AM203" s="30" t="str">
        <f t="shared" si="186"/>
        <v xml:space="preserve">"ChartDate" : "", </v>
      </c>
      <c r="AN203" s="30" t="str">
        <f t="shared" si="187"/>
        <v xml:space="preserve">"DataDate" : "2021-02-15", </v>
      </c>
      <c r="AO203" s="30" t="str">
        <f t="shared" si="188"/>
        <v xml:space="preserve">"MetadataDate" : "", </v>
      </c>
      <c r="AP203" s="30" t="str">
        <f t="shared" si="189"/>
        <v xml:space="preserve">"StorylineFile" : "44307", </v>
      </c>
      <c r="AQ203" s="30" t="str">
        <f t="shared" si="190"/>
        <v xml:space="preserve">"ChartFile" : "", </v>
      </c>
      <c r="AR203" s="30" t="str">
        <f t="shared" si="191"/>
        <v xml:space="preserve">"DataFile" : "0", </v>
      </c>
      <c r="AS203" s="30" t="str">
        <f t="shared" si="192"/>
        <v xml:space="preserve">"Directory" : "Goal 15", </v>
      </c>
      <c r="AT203" s="30" t="str">
        <f t="shared" si="193"/>
        <v xml:space="preserve">"Subdirectory" : "", </v>
      </c>
      <c r="AU203" s="30" t="s">
        <v>1857</v>
      </c>
      <c r="AV203" s="30" t="str">
        <f t="shared" si="194"/>
        <v xml:space="preserve">"Notes" : "" }, </v>
      </c>
    </row>
    <row r="204" spans="1:48" x14ac:dyDescent="0.45">
      <c r="A204" s="27" t="e">
        <f t="shared" si="177"/>
        <v>#N/A</v>
      </c>
      <c r="C204" s="23" t="b">
        <f t="shared" si="197"/>
        <v>0</v>
      </c>
      <c r="D204" s="31">
        <f>COUNTIF('Log table'!C:C,'for JSON'!F204)</f>
        <v>3</v>
      </c>
      <c r="F204" s="31" t="s">
        <v>483</v>
      </c>
      <c r="G204" s="31" t="str">
        <f>IF(VLOOKUP($F204, 'Indicator table'!$C:$H, 'for JSON'!G$1, FALSE)=0, "", VLOOKUP($F204, 'Indicator table'!$C:$H, 'for JSON'!G$1, FALSE))</f>
        <v>Goal 15</v>
      </c>
      <c r="H204" s="31" t="str">
        <f>IF(VLOOKUP($F204, 'Indicator table'!$C:$H, 'for JSON'!H$1, FALSE)=0, "", VLOOKUP($F204, 'Indicator table'!$C:$H, 'for JSON'!H$1, FALSE))</f>
        <v>Tier II</v>
      </c>
      <c r="I204" s="31" t="str">
        <f>IF(VLOOKUP($F204, 'Indicator table'!$C:$H, 'for JSON'!I$1, FALSE)=0, "", VLOOKUP($F204, 'Indicator table'!$C:$H, 'for JSON'!I$1, FALSE))</f>
        <v xml:space="preserve">CBD-Secretariat,
UNEP
</v>
      </c>
      <c r="J204" s="31" t="str">
        <f>IF(VLOOKUP($F204, 'Indicator table'!$C:$H, 'for JSON'!J$1, FALSE)=0, "", VLOOKUP($F204, 'Indicator table'!$C:$H, 'for JSON'!J$1, FALSE))</f>
        <v/>
      </c>
      <c r="K204" s="31" t="str">
        <f t="shared" si="198"/>
        <v/>
      </c>
      <c r="L204" s="31" t="str">
        <f t="shared" si="174"/>
        <v/>
      </c>
      <c r="M204" s="31" t="str">
        <f t="shared" si="174"/>
        <v>dany.ghafari@un.org</v>
      </c>
      <c r="N204" s="31" t="str">
        <f t="shared" si="199"/>
        <v/>
      </c>
      <c r="O204" s="31" t="e">
        <f t="shared" si="174"/>
        <v>#N/A</v>
      </c>
      <c r="P204" s="31" t="e">
        <f t="shared" si="203"/>
        <v>#N/A</v>
      </c>
      <c r="Q204" s="31" t="e">
        <f t="shared" si="204"/>
        <v>#N/A</v>
      </c>
      <c r="R204" s="31" t="str">
        <f t="shared" si="200"/>
        <v/>
      </c>
      <c r="S204" s="31" t="str">
        <f t="shared" si="195"/>
        <v/>
      </c>
      <c r="T204" s="31" t="str">
        <f t="shared" si="195"/>
        <v>2021-03-01</v>
      </c>
      <c r="U204" s="31" t="str">
        <f t="shared" si="195"/>
        <v>2021-03-01</v>
      </c>
      <c r="V204" s="31" t="str">
        <f t="shared" si="195"/>
        <v/>
      </c>
      <c r="W204" s="31">
        <f t="shared" si="196"/>
        <v>0</v>
      </c>
      <c r="X204" s="31">
        <f t="shared" si="196"/>
        <v>44307</v>
      </c>
      <c r="Y204" s="31">
        <f t="shared" si="196"/>
        <v>0</v>
      </c>
      <c r="Z204" s="31" t="str">
        <f t="shared" si="196"/>
        <v/>
      </c>
      <c r="AD204" s="23"/>
      <c r="AE204" s="30" t="str">
        <f t="shared" si="178"/>
        <v xml:space="preserve">{ "IndicatorID" : "15.9.1", </v>
      </c>
      <c r="AF204" s="30" t="str">
        <f t="shared" si="179"/>
        <v xml:space="preserve">"Change" : "", </v>
      </c>
      <c r="AG204" s="30" t="str">
        <f t="shared" si="180"/>
        <v xml:space="preserve">"Tier" : "Tier II", </v>
      </c>
      <c r="AH204" s="30" t="str">
        <f t="shared" si="181"/>
        <v xml:space="preserve">"Custodian" : "CBD-Secretariat,
UNEP
", </v>
      </c>
      <c r="AI204" s="30" t="str">
        <f t="shared" si="182"/>
        <v xml:space="preserve">"Partners" : "", </v>
      </c>
      <c r="AJ204" s="30" t="str">
        <f t="shared" si="183"/>
        <v xml:space="preserve">"SenderName" : "", </v>
      </c>
      <c r="AK204" s="30" t="e">
        <f t="shared" si="184"/>
        <v>#N/A</v>
      </c>
      <c r="AL204" s="30" t="str">
        <f t="shared" si="185"/>
        <v xml:space="preserve">"StorylineDate" : "2021-03-01", </v>
      </c>
      <c r="AM204" s="30" t="str">
        <f t="shared" si="186"/>
        <v xml:space="preserve">"ChartDate" : "", </v>
      </c>
      <c r="AN204" s="30" t="str">
        <f t="shared" si="187"/>
        <v xml:space="preserve">"DataDate" : "", </v>
      </c>
      <c r="AO204" s="30" t="str">
        <f t="shared" si="188"/>
        <v xml:space="preserve">"MetadataDate" : "", </v>
      </c>
      <c r="AP204" s="30" t="str">
        <f t="shared" si="189"/>
        <v xml:space="preserve">"StorylineFile" : "44307", </v>
      </c>
      <c r="AQ204" s="30" t="str">
        <f t="shared" si="190"/>
        <v xml:space="preserve">"ChartFile" : "", </v>
      </c>
      <c r="AR204" s="30" t="str">
        <f t="shared" si="191"/>
        <v xml:space="preserve">"DataFile" : "0", </v>
      </c>
      <c r="AS204" s="30" t="str">
        <f t="shared" si="192"/>
        <v xml:space="preserve">"Directory" : "Goal 15", </v>
      </c>
      <c r="AT204" s="30" t="str">
        <f t="shared" si="193"/>
        <v xml:space="preserve">"Subdirectory" : "", </v>
      </c>
      <c r="AU204" s="30" t="s">
        <v>1857</v>
      </c>
      <c r="AV204" s="30" t="str">
        <f t="shared" si="194"/>
        <v xml:space="preserve">"Notes" : "" }, </v>
      </c>
    </row>
    <row r="205" spans="1:48" x14ac:dyDescent="0.45">
      <c r="A205" s="27" t="e">
        <f t="shared" si="177"/>
        <v>#N/A</v>
      </c>
      <c r="C205" s="23" t="b">
        <f t="shared" si="197"/>
        <v>0</v>
      </c>
      <c r="D205" s="31">
        <f>COUNTIF('Log table'!C:C,'for JSON'!F205)</f>
        <v>6</v>
      </c>
      <c r="F205" s="31" t="s">
        <v>198</v>
      </c>
      <c r="G205" s="31" t="str">
        <f>IF(VLOOKUP($F205, 'Indicator table'!$C:$H, 'for JSON'!G$1, FALSE)=0, "", VLOOKUP($F205, 'Indicator table'!$C:$H, 'for JSON'!G$1, FALSE))</f>
        <v>Goal 15</v>
      </c>
      <c r="H205" s="31" t="str">
        <f>IF(VLOOKUP($F205, 'Indicator table'!$C:$H, 'for JSON'!H$1, FALSE)=0, "", VLOOKUP($F205, 'Indicator table'!$C:$H, 'for JSON'!H$1, FALSE))</f>
        <v>Tier I (provisional)</v>
      </c>
      <c r="I205" s="31" t="str">
        <f>IF(VLOOKUP($F205, 'Indicator table'!$C:$H, 'for JSON'!I$1, FALSE)=0, "", VLOOKUP($F205, 'Indicator table'!$C:$H, 'for JSON'!I$1, FALSE))</f>
        <v>OECD,
UNEP,
World Bank</v>
      </c>
      <c r="J205" s="31" t="str">
        <f>IF(VLOOKUP($F205, 'Indicator table'!$C:$H, 'for JSON'!J$1, FALSE)=0, "", VLOOKUP($F205, 'Indicator table'!$C:$H, 'for JSON'!J$1, FALSE))</f>
        <v/>
      </c>
      <c r="K205" s="31" t="str">
        <f t="shared" si="198"/>
        <v>15.a.1_OECD</v>
      </c>
      <c r="L205" s="31" t="str">
        <f t="shared" si="174"/>
        <v/>
      </c>
      <c r="M205" s="31" t="str">
        <f t="shared" si="174"/>
        <v>Yasmin.AHMAD@oecd.org</v>
      </c>
      <c r="N205" s="31" t="str">
        <f t="shared" si="199"/>
        <v/>
      </c>
      <c r="O205" s="31" t="e">
        <f t="shared" si="174"/>
        <v>#N/A</v>
      </c>
      <c r="P205" s="31" t="e">
        <f t="shared" si="203"/>
        <v>#N/A</v>
      </c>
      <c r="Q205" s="31" t="e">
        <f t="shared" si="204"/>
        <v>#N/A</v>
      </c>
      <c r="R205" s="31" t="str">
        <f t="shared" si="200"/>
        <v/>
      </c>
      <c r="S205" s="31" t="str">
        <f t="shared" si="195"/>
        <v/>
      </c>
      <c r="T205" s="31" t="str">
        <f t="shared" si="195"/>
        <v>2021-04-27</v>
      </c>
      <c r="U205" s="31" t="str">
        <f t="shared" si="195"/>
        <v/>
      </c>
      <c r="V205" s="31" t="str">
        <f t="shared" si="195"/>
        <v/>
      </c>
      <c r="W205" s="31">
        <f t="shared" si="196"/>
        <v>0</v>
      </c>
      <c r="X205" s="31">
        <f t="shared" si="196"/>
        <v>0</v>
      </c>
      <c r="Y205" s="31">
        <f t="shared" si="196"/>
        <v>0</v>
      </c>
      <c r="Z205" s="31" t="str">
        <f t="shared" si="196"/>
        <v/>
      </c>
      <c r="AD205" s="23"/>
      <c r="AE205" s="30" t="str">
        <f t="shared" si="178"/>
        <v xml:space="preserve">{ "IndicatorID" : "15.a.1", </v>
      </c>
      <c r="AF205" s="30" t="str">
        <f t="shared" si="179"/>
        <v xml:space="preserve">"Change" : "", </v>
      </c>
      <c r="AG205" s="30" t="str">
        <f t="shared" si="180"/>
        <v xml:space="preserve">"Tier" : "Tier I (provisional)", </v>
      </c>
      <c r="AH205" s="30" t="str">
        <f t="shared" si="181"/>
        <v xml:space="preserve">"Custodian" : "OECD,
UNEP,
World Bank", </v>
      </c>
      <c r="AI205" s="30" t="str">
        <f t="shared" si="182"/>
        <v xml:space="preserve">"Partners" : "", </v>
      </c>
      <c r="AJ205" s="30" t="str">
        <f t="shared" si="183"/>
        <v xml:space="preserve">"SenderName" : "", </v>
      </c>
      <c r="AK205" s="30" t="e">
        <f t="shared" si="184"/>
        <v>#N/A</v>
      </c>
      <c r="AL205" s="30" t="str">
        <f t="shared" si="185"/>
        <v xml:space="preserve">"StorylineDate" : "2021-04-27", </v>
      </c>
      <c r="AM205" s="30" t="str">
        <f t="shared" si="186"/>
        <v xml:space="preserve">"ChartDate" : "", </v>
      </c>
      <c r="AN205" s="30" t="str">
        <f t="shared" si="187"/>
        <v xml:space="preserve">"DataDate" : "", </v>
      </c>
      <c r="AO205" s="30" t="str">
        <f t="shared" si="188"/>
        <v xml:space="preserve">"MetadataDate" : "", </v>
      </c>
      <c r="AP205" s="30" t="str">
        <f t="shared" si="189"/>
        <v xml:space="preserve">"StorylineFile" : "0", </v>
      </c>
      <c r="AQ205" s="30" t="str">
        <f t="shared" si="190"/>
        <v xml:space="preserve">"ChartFile" : "", </v>
      </c>
      <c r="AR205" s="30" t="str">
        <f t="shared" si="191"/>
        <v xml:space="preserve">"DataFile" : "0", </v>
      </c>
      <c r="AS205" s="30" t="str">
        <f t="shared" si="192"/>
        <v xml:space="preserve">"Directory" : "Goal 15", </v>
      </c>
      <c r="AT205" s="30" t="str">
        <f t="shared" si="193"/>
        <v xml:space="preserve">"Subdirectory" : "15.a.1_OECD", </v>
      </c>
      <c r="AU205" s="30" t="s">
        <v>1857</v>
      </c>
      <c r="AV205" s="30" t="str">
        <f t="shared" si="194"/>
        <v xml:space="preserve">"Notes" : "" }, </v>
      </c>
    </row>
    <row r="206" spans="1:48" x14ac:dyDescent="0.45">
      <c r="A206" s="27" t="e">
        <f t="shared" si="177"/>
        <v>#N/A</v>
      </c>
      <c r="C206" s="23" t="b">
        <f t="shared" si="197"/>
        <v>0</v>
      </c>
      <c r="D206" s="31">
        <f>COUNTIF('Log table'!C:C,'for JSON'!F206)</f>
        <v>6</v>
      </c>
      <c r="F206" s="31" t="s">
        <v>202</v>
      </c>
      <c r="G206" s="31" t="str">
        <f>IF(VLOOKUP($F206, 'Indicator table'!$C:$H, 'for JSON'!G$1, FALSE)=0, "", VLOOKUP($F206, 'Indicator table'!$C:$H, 'for JSON'!G$1, FALSE))</f>
        <v>Goal 15</v>
      </c>
      <c r="H206" s="31" t="str">
        <f>IF(VLOOKUP($F206, 'Indicator table'!$C:$H, 'for JSON'!H$1, FALSE)=0, "", VLOOKUP($F206, 'Indicator table'!$C:$H, 'for JSON'!H$1, FALSE))</f>
        <v>Tier I (provisional)</v>
      </c>
      <c r="I206" s="31" t="str">
        <f>IF(VLOOKUP($F206, 'Indicator table'!$C:$H, 'for JSON'!I$1, FALSE)=0, "", VLOOKUP($F206, 'Indicator table'!$C:$H, 'for JSON'!I$1, FALSE))</f>
        <v>OECD,
UNEP,
World Bank</v>
      </c>
      <c r="J206" s="31" t="str">
        <f>IF(VLOOKUP($F206, 'Indicator table'!$C:$H, 'for JSON'!J$1, FALSE)=0, "", VLOOKUP($F206, 'Indicator table'!$C:$H, 'for JSON'!J$1, FALSE))</f>
        <v/>
      </c>
      <c r="K206" s="31" t="str">
        <f t="shared" si="198"/>
        <v>15.b.1_OECD</v>
      </c>
      <c r="L206" s="31" t="str">
        <f t="shared" si="174"/>
        <v/>
      </c>
      <c r="M206" s="31" t="str">
        <f t="shared" si="174"/>
        <v>Yasmin.AHMAD@oecd.org</v>
      </c>
      <c r="N206" s="31" t="str">
        <f t="shared" si="199"/>
        <v/>
      </c>
      <c r="O206" s="31" t="e">
        <f t="shared" si="174"/>
        <v>#N/A</v>
      </c>
      <c r="P206" s="31" t="e">
        <f t="shared" si="203"/>
        <v>#N/A</v>
      </c>
      <c r="Q206" s="31" t="e">
        <f t="shared" si="204"/>
        <v>#N/A</v>
      </c>
      <c r="R206" s="31" t="str">
        <f t="shared" si="200"/>
        <v/>
      </c>
      <c r="S206" s="31" t="str">
        <f t="shared" si="195"/>
        <v/>
      </c>
      <c r="T206" s="31" t="str">
        <f t="shared" si="195"/>
        <v>2021-03-11</v>
      </c>
      <c r="U206" s="31" t="str">
        <f t="shared" si="195"/>
        <v/>
      </c>
      <c r="V206" s="31" t="str">
        <f t="shared" si="195"/>
        <v/>
      </c>
      <c r="W206" s="31">
        <f t="shared" si="196"/>
        <v>0</v>
      </c>
      <c r="X206" s="31">
        <f t="shared" si="196"/>
        <v>0</v>
      </c>
      <c r="Y206" s="31">
        <f t="shared" si="196"/>
        <v>0</v>
      </c>
      <c r="Z206" s="31" t="str">
        <f t="shared" si="196"/>
        <v/>
      </c>
      <c r="AD206" s="23"/>
      <c r="AE206" s="30" t="str">
        <f t="shared" si="178"/>
        <v xml:space="preserve">{ "IndicatorID" : "15.b.1", </v>
      </c>
      <c r="AF206" s="30" t="str">
        <f t="shared" si="179"/>
        <v xml:space="preserve">"Change" : "", </v>
      </c>
      <c r="AG206" s="30" t="str">
        <f t="shared" si="180"/>
        <v xml:space="preserve">"Tier" : "Tier I (provisional)", </v>
      </c>
      <c r="AH206" s="30" t="str">
        <f t="shared" si="181"/>
        <v xml:space="preserve">"Custodian" : "OECD,
UNEP,
World Bank", </v>
      </c>
      <c r="AI206" s="30" t="str">
        <f t="shared" si="182"/>
        <v xml:space="preserve">"Partners" : "", </v>
      </c>
      <c r="AJ206" s="30" t="str">
        <f t="shared" si="183"/>
        <v xml:space="preserve">"SenderName" : "", </v>
      </c>
      <c r="AK206" s="30" t="e">
        <f t="shared" si="184"/>
        <v>#N/A</v>
      </c>
      <c r="AL206" s="30" t="str">
        <f t="shared" si="185"/>
        <v xml:space="preserve">"StorylineDate" : "2021-03-11", </v>
      </c>
      <c r="AM206" s="30" t="str">
        <f t="shared" si="186"/>
        <v xml:space="preserve">"ChartDate" : "", </v>
      </c>
      <c r="AN206" s="30" t="str">
        <f t="shared" si="187"/>
        <v xml:space="preserve">"DataDate" : "", </v>
      </c>
      <c r="AO206" s="30" t="str">
        <f t="shared" si="188"/>
        <v xml:space="preserve">"MetadataDate" : "", </v>
      </c>
      <c r="AP206" s="30" t="str">
        <f t="shared" si="189"/>
        <v xml:space="preserve">"StorylineFile" : "0", </v>
      </c>
      <c r="AQ206" s="30" t="str">
        <f t="shared" si="190"/>
        <v xml:space="preserve">"ChartFile" : "", </v>
      </c>
      <c r="AR206" s="30" t="str">
        <f t="shared" si="191"/>
        <v xml:space="preserve">"DataFile" : "0", </v>
      </c>
      <c r="AS206" s="30" t="str">
        <f t="shared" si="192"/>
        <v xml:space="preserve">"Directory" : "Goal 15", </v>
      </c>
      <c r="AT206" s="30" t="str">
        <f t="shared" si="193"/>
        <v xml:space="preserve">"Subdirectory" : "15.b.1_OECD", </v>
      </c>
      <c r="AU206" s="30" t="s">
        <v>1857</v>
      </c>
      <c r="AV206" s="30" t="str">
        <f t="shared" si="194"/>
        <v xml:space="preserve">"Notes" : "" }, </v>
      </c>
    </row>
    <row r="207" spans="1:48" x14ac:dyDescent="0.45">
      <c r="A207" s="27" t="e">
        <f t="shared" si="177"/>
        <v>#N/A</v>
      </c>
      <c r="C207" s="23" t="b">
        <f t="shared" si="197"/>
        <v>0</v>
      </c>
      <c r="D207" s="31">
        <f>COUNTIF('Log table'!C:C,'for JSON'!F207)</f>
        <v>3</v>
      </c>
      <c r="F207" s="31" t="s">
        <v>504</v>
      </c>
      <c r="G207" s="31" t="str">
        <f>IF(VLOOKUP($F207, 'Indicator table'!$C:$H, 'for JSON'!G$1, FALSE)=0, "", VLOOKUP($F207, 'Indicator table'!$C:$H, 'for JSON'!G$1, FALSE))</f>
        <v>Goal 15</v>
      </c>
      <c r="H207" s="31" t="str">
        <f>IF(VLOOKUP($F207, 'Indicator table'!$C:$H, 'for JSON'!H$1, FALSE)=0, "", VLOOKUP($F207, 'Indicator table'!$C:$H, 'for JSON'!H$1, FALSE))</f>
        <v>Tier II</v>
      </c>
      <c r="I207" s="31" t="str">
        <f>IF(VLOOKUP($F207, 'Indicator table'!$C:$H, 'for JSON'!I$1, FALSE)=0, "", VLOOKUP($F207, 'Indicator table'!$C:$H, 'for JSON'!I$1, FALSE))</f>
        <v xml:space="preserve">UNODC,
CITES
</v>
      </c>
      <c r="J207" s="31" t="str">
        <f>IF(VLOOKUP($F207, 'Indicator table'!$C:$H, 'for JSON'!J$1, FALSE)=0, "", VLOOKUP($F207, 'Indicator table'!$C:$H, 'for JSON'!J$1, FALSE))</f>
        <v xml:space="preserve">UNEP
</v>
      </c>
      <c r="K207" s="31" t="str">
        <f t="shared" si="198"/>
        <v/>
      </c>
      <c r="L207" s="31" t="str">
        <f t="shared" si="174"/>
        <v/>
      </c>
      <c r="M207" s="31" t="str">
        <f t="shared" si="174"/>
        <v>francesca.rosa@un.org</v>
      </c>
      <c r="N207" s="31" t="str">
        <f t="shared" si="199"/>
        <v/>
      </c>
      <c r="O207" s="31" t="e">
        <f t="shared" si="174"/>
        <v>#N/A</v>
      </c>
      <c r="P207" s="31" t="e">
        <f t="shared" si="203"/>
        <v>#N/A</v>
      </c>
      <c r="Q207" s="31" t="e">
        <f t="shared" si="204"/>
        <v>#N/A</v>
      </c>
      <c r="R207" s="31" t="str">
        <f t="shared" si="200"/>
        <v/>
      </c>
      <c r="S207" s="31" t="str">
        <f t="shared" si="195"/>
        <v/>
      </c>
      <c r="T207" s="31" t="str">
        <f t="shared" si="195"/>
        <v>2021-03-23</v>
      </c>
      <c r="U207" s="31" t="str">
        <f t="shared" si="195"/>
        <v>2021-03-23</v>
      </c>
      <c r="V207" s="31" t="str">
        <f t="shared" si="195"/>
        <v/>
      </c>
      <c r="W207" s="31">
        <f t="shared" si="196"/>
        <v>0</v>
      </c>
      <c r="X207" s="31">
        <f t="shared" si="196"/>
        <v>0</v>
      </c>
      <c r="Y207" s="31">
        <f t="shared" si="196"/>
        <v>0</v>
      </c>
      <c r="Z207" s="31" t="str">
        <f t="shared" si="196"/>
        <v/>
      </c>
      <c r="AD207" s="23"/>
      <c r="AE207" s="30" t="str">
        <f t="shared" si="178"/>
        <v xml:space="preserve">{ "IndicatorID" : "15.c.1", </v>
      </c>
      <c r="AF207" s="30" t="str">
        <f t="shared" si="179"/>
        <v xml:space="preserve">"Change" : "", </v>
      </c>
      <c r="AG207" s="30" t="str">
        <f t="shared" si="180"/>
        <v xml:space="preserve">"Tier" : "Tier II", </v>
      </c>
      <c r="AH207" s="30" t="str">
        <f t="shared" si="181"/>
        <v xml:space="preserve">"Custodian" : "UNODC,
CITES
", </v>
      </c>
      <c r="AI207" s="30" t="str">
        <f t="shared" si="182"/>
        <v xml:space="preserve">"Partners" : "UNEP
", </v>
      </c>
      <c r="AJ207" s="30" t="str">
        <f t="shared" si="183"/>
        <v xml:space="preserve">"SenderName" : "", </v>
      </c>
      <c r="AK207" s="30" t="e">
        <f t="shared" si="184"/>
        <v>#N/A</v>
      </c>
      <c r="AL207" s="30" t="str">
        <f t="shared" si="185"/>
        <v xml:space="preserve">"StorylineDate" : "2021-03-23", </v>
      </c>
      <c r="AM207" s="30" t="str">
        <f t="shared" si="186"/>
        <v xml:space="preserve">"ChartDate" : "", </v>
      </c>
      <c r="AN207" s="30" t="str">
        <f t="shared" si="187"/>
        <v xml:space="preserve">"DataDate" : "", </v>
      </c>
      <c r="AO207" s="30" t="str">
        <f t="shared" si="188"/>
        <v xml:space="preserve">"MetadataDate" : "", </v>
      </c>
      <c r="AP207" s="30" t="str">
        <f t="shared" si="189"/>
        <v xml:space="preserve">"StorylineFile" : "0", </v>
      </c>
      <c r="AQ207" s="30" t="str">
        <f t="shared" si="190"/>
        <v xml:space="preserve">"ChartFile" : "", </v>
      </c>
      <c r="AR207" s="30" t="str">
        <f t="shared" si="191"/>
        <v xml:space="preserve">"DataFile" : "0", </v>
      </c>
      <c r="AS207" s="30" t="str">
        <f t="shared" si="192"/>
        <v xml:space="preserve">"Directory" : "Goal 15", </v>
      </c>
      <c r="AT207" s="30" t="str">
        <f t="shared" si="193"/>
        <v xml:space="preserve">"Subdirectory" : "", </v>
      </c>
      <c r="AU207" s="30" t="s">
        <v>1857</v>
      </c>
      <c r="AV207" s="30" t="str">
        <f t="shared" si="194"/>
        <v xml:space="preserve">"Notes" : "" }, </v>
      </c>
    </row>
    <row r="208" spans="1:48" x14ac:dyDescent="0.45">
      <c r="A208" s="27" t="e">
        <f t="shared" si="177"/>
        <v>#N/A</v>
      </c>
      <c r="C208" s="23" t="b">
        <f t="shared" si="197"/>
        <v>0</v>
      </c>
      <c r="D208" s="31">
        <f>COUNTIF('Log table'!C:C,'for JSON'!F208)</f>
        <v>3</v>
      </c>
      <c r="F208" s="31" t="s">
        <v>206</v>
      </c>
      <c r="G208" s="31" t="str">
        <f>IF(VLOOKUP($F208, 'Indicator table'!$C:$H, 'for JSON'!G$1, FALSE)=0, "", VLOOKUP($F208, 'Indicator table'!$C:$H, 'for JSON'!G$1, FALSE))</f>
        <v>Goal 16</v>
      </c>
      <c r="H208" s="31" t="str">
        <f>IF(VLOOKUP($F208, 'Indicator table'!$C:$H, 'for JSON'!H$1, FALSE)=0, "", VLOOKUP($F208, 'Indicator table'!$C:$H, 'for JSON'!H$1, FALSE))</f>
        <v>Tier I</v>
      </c>
      <c r="I208" s="31" t="str">
        <f>IF(VLOOKUP($F208, 'Indicator table'!$C:$H, 'for JSON'!I$1, FALSE)=0, "", VLOOKUP($F208, 'Indicator table'!$C:$H, 'for JSON'!I$1, FALSE))</f>
        <v xml:space="preserve">UNODC,
WHO
</v>
      </c>
      <c r="J208" s="31" t="str">
        <f>IF(VLOOKUP($F208, 'Indicator table'!$C:$H, 'for JSON'!J$1, FALSE)=0, "", VLOOKUP($F208, 'Indicator table'!$C:$H, 'for JSON'!J$1, FALSE))</f>
        <v xml:space="preserve">DESA Population Division, 
UNICEF 
</v>
      </c>
      <c r="K208" s="31" t="str">
        <f t="shared" si="198"/>
        <v>16.1.1_UNODC_WHO</v>
      </c>
      <c r="L208" s="31" t="str">
        <f t="shared" si="174"/>
        <v/>
      </c>
      <c r="M208" s="31" t="str">
        <f t="shared" si="174"/>
        <v>francesca.rosa@un.org</v>
      </c>
      <c r="N208" s="31" t="str">
        <f t="shared" si="199"/>
        <v/>
      </c>
      <c r="O208" s="31" t="e">
        <f t="shared" si="174"/>
        <v>#N/A</v>
      </c>
      <c r="P208" s="31" t="e">
        <f t="shared" si="203"/>
        <v>#N/A</v>
      </c>
      <c r="Q208" s="31" t="e">
        <f t="shared" si="204"/>
        <v>#N/A</v>
      </c>
      <c r="R208" s="31" t="str">
        <f t="shared" si="200"/>
        <v/>
      </c>
      <c r="S208" s="31" t="str">
        <f t="shared" si="195"/>
        <v/>
      </c>
      <c r="T208" s="31" t="str">
        <f t="shared" si="195"/>
        <v>2021-03-23</v>
      </c>
      <c r="U208" s="31" t="str">
        <f t="shared" si="195"/>
        <v>2021-03-23</v>
      </c>
      <c r="V208" s="31" t="str">
        <f t="shared" si="195"/>
        <v/>
      </c>
      <c r="W208" s="31">
        <f t="shared" si="196"/>
        <v>0</v>
      </c>
      <c r="X208" s="31">
        <f t="shared" si="196"/>
        <v>0</v>
      </c>
      <c r="Y208" s="31">
        <f t="shared" si="196"/>
        <v>0</v>
      </c>
      <c r="Z208" s="31" t="str">
        <f t="shared" si="196"/>
        <v/>
      </c>
      <c r="AD208" s="23"/>
      <c r="AE208" s="30" t="str">
        <f t="shared" si="178"/>
        <v xml:space="preserve">{ "IndicatorID" : "16.1.1", </v>
      </c>
      <c r="AF208" s="30" t="str">
        <f t="shared" si="179"/>
        <v xml:space="preserve">"Change" : "", </v>
      </c>
      <c r="AG208" s="30" t="str">
        <f t="shared" si="180"/>
        <v xml:space="preserve">"Tier" : "Tier I", </v>
      </c>
      <c r="AH208" s="30" t="str">
        <f t="shared" si="181"/>
        <v xml:space="preserve">"Custodian" : "UNODC,
WHO
", </v>
      </c>
      <c r="AI208" s="30" t="str">
        <f t="shared" si="182"/>
        <v xml:space="preserve">"Partners" : "DESA Population Division, 
UNICEF 
", </v>
      </c>
      <c r="AJ208" s="30" t="str">
        <f t="shared" si="183"/>
        <v xml:space="preserve">"SenderName" : "", </v>
      </c>
      <c r="AK208" s="30" t="e">
        <f t="shared" si="184"/>
        <v>#N/A</v>
      </c>
      <c r="AL208" s="30" t="str">
        <f t="shared" si="185"/>
        <v xml:space="preserve">"StorylineDate" : "2021-03-23", </v>
      </c>
      <c r="AM208" s="30" t="str">
        <f t="shared" si="186"/>
        <v xml:space="preserve">"ChartDate" : "", </v>
      </c>
      <c r="AN208" s="30" t="str">
        <f t="shared" si="187"/>
        <v xml:space="preserve">"DataDate" : "", </v>
      </c>
      <c r="AO208" s="30" t="str">
        <f t="shared" si="188"/>
        <v xml:space="preserve">"MetadataDate" : "", </v>
      </c>
      <c r="AP208" s="30" t="str">
        <f t="shared" si="189"/>
        <v xml:space="preserve">"StorylineFile" : "0", </v>
      </c>
      <c r="AQ208" s="30" t="str">
        <f t="shared" si="190"/>
        <v xml:space="preserve">"ChartFile" : "", </v>
      </c>
      <c r="AR208" s="30" t="str">
        <f t="shared" si="191"/>
        <v xml:space="preserve">"DataFile" : "0", </v>
      </c>
      <c r="AS208" s="30" t="str">
        <f t="shared" si="192"/>
        <v xml:space="preserve">"Directory" : "Goal 16", </v>
      </c>
      <c r="AT208" s="30" t="str">
        <f t="shared" si="193"/>
        <v xml:space="preserve">"Subdirectory" : "16.1.1_UNODC_WHO", </v>
      </c>
      <c r="AU208" s="30" t="s">
        <v>1857</v>
      </c>
      <c r="AV208" s="30" t="str">
        <f t="shared" si="194"/>
        <v xml:space="preserve">"Notes" : "" }, </v>
      </c>
    </row>
    <row r="209" spans="1:48" x14ac:dyDescent="0.45">
      <c r="A209" s="27" t="e">
        <f t="shared" si="177"/>
        <v>#N/A</v>
      </c>
      <c r="C209" s="23" t="b">
        <f t="shared" si="197"/>
        <v>0</v>
      </c>
      <c r="D209" s="31">
        <f>COUNTIF('Log table'!C:C,'for JSON'!F209)</f>
        <v>3</v>
      </c>
      <c r="F209" s="31" t="s">
        <v>518</v>
      </c>
      <c r="G209" s="31" t="str">
        <f>IF(VLOOKUP($F209, 'Indicator table'!$C:$H, 'for JSON'!G$1, FALSE)=0, "", VLOOKUP($F209, 'Indicator table'!$C:$H, 'for JSON'!G$1, FALSE))</f>
        <v>Goal 16</v>
      </c>
      <c r="H209" s="31" t="str">
        <f>IF(VLOOKUP($F209, 'Indicator table'!$C:$H, 'for JSON'!H$1, FALSE)=0, "", VLOOKUP($F209, 'Indicator table'!$C:$H, 'for JSON'!H$1, FALSE))</f>
        <v>Tier II</v>
      </c>
      <c r="I209" s="31" t="str">
        <f>IF(VLOOKUP($F209, 'Indicator table'!$C:$H, 'for JSON'!I$1, FALSE)=0, "", VLOOKUP($F209, 'Indicator table'!$C:$H, 'for JSON'!I$1, FALSE))</f>
        <v xml:space="preserve">OHCHR
</v>
      </c>
      <c r="J209" s="31" t="str">
        <f>IF(VLOOKUP($F209, 'Indicator table'!$C:$H, 'for JSON'!J$1, FALSE)=0, "", VLOOKUP($F209, 'Indicator table'!$C:$H, 'for JSON'!J$1, FALSE))</f>
        <v xml:space="preserve">UNMAS,  
DESA Population Division
</v>
      </c>
      <c r="K209" s="31" t="str">
        <f t="shared" si="198"/>
        <v/>
      </c>
      <c r="L209" s="31" t="str">
        <f t="shared" si="174"/>
        <v>gsteffan@ohchr.org</v>
      </c>
      <c r="M209" s="31" t="str">
        <f t="shared" si="174"/>
        <v>gsteffan@ohchr.org</v>
      </c>
      <c r="N209" s="31" t="str">
        <f t="shared" si="199"/>
        <v/>
      </c>
      <c r="O209" s="31" t="e">
        <f t="shared" si="174"/>
        <v>#N/A</v>
      </c>
      <c r="P209" s="31" t="e">
        <f t="shared" si="203"/>
        <v>#N/A</v>
      </c>
      <c r="Q209" s="31" t="e">
        <f t="shared" si="204"/>
        <v>#N/A</v>
      </c>
      <c r="R209" s="31" t="str">
        <f t="shared" si="200"/>
        <v/>
      </c>
      <c r="S209" s="31" t="str">
        <f t="shared" si="195"/>
        <v>2021-04-29</v>
      </c>
      <c r="T209" s="31" t="str">
        <f t="shared" si="195"/>
        <v>2021-04-30</v>
      </c>
      <c r="U209" s="31" t="str">
        <f t="shared" si="195"/>
        <v>2021-05-03</v>
      </c>
      <c r="V209" s="31" t="str">
        <f t="shared" si="195"/>
        <v/>
      </c>
      <c r="W209" s="31">
        <f t="shared" si="196"/>
        <v>0</v>
      </c>
      <c r="X209" s="31">
        <f t="shared" si="196"/>
        <v>0</v>
      </c>
      <c r="Y209" s="31">
        <f t="shared" si="196"/>
        <v>0</v>
      </c>
      <c r="Z209" s="31" t="str">
        <f t="shared" si="196"/>
        <v/>
      </c>
      <c r="AD209" s="23"/>
      <c r="AE209" s="30" t="str">
        <f t="shared" si="178"/>
        <v xml:space="preserve">{ "IndicatorID" : "16.1.2", </v>
      </c>
      <c r="AF209" s="30" t="str">
        <f t="shared" si="179"/>
        <v xml:space="preserve">"Change" : "", </v>
      </c>
      <c r="AG209" s="30" t="str">
        <f t="shared" si="180"/>
        <v xml:space="preserve">"Tier" : "Tier II", </v>
      </c>
      <c r="AH209" s="30" t="str">
        <f t="shared" si="181"/>
        <v xml:space="preserve">"Custodian" : "OHCHR
", </v>
      </c>
      <c r="AI209" s="30" t="str">
        <f t="shared" si="182"/>
        <v xml:space="preserve">"Partners" : "UNMAS,  
DESA Population Division
", </v>
      </c>
      <c r="AJ209" s="30" t="str">
        <f t="shared" si="183"/>
        <v xml:space="preserve">"SenderName" : "", </v>
      </c>
      <c r="AK209" s="30" t="e">
        <f t="shared" si="184"/>
        <v>#N/A</v>
      </c>
      <c r="AL209" s="30" t="str">
        <f t="shared" si="185"/>
        <v xml:space="preserve">"StorylineDate" : "2021-04-30", </v>
      </c>
      <c r="AM209" s="30" t="str">
        <f t="shared" si="186"/>
        <v xml:space="preserve">"ChartDate" : "", </v>
      </c>
      <c r="AN209" s="30" t="str">
        <f t="shared" si="187"/>
        <v xml:space="preserve">"DataDate" : "2021-04-29", </v>
      </c>
      <c r="AO209" s="30" t="str">
        <f t="shared" si="188"/>
        <v xml:space="preserve">"MetadataDate" : "", </v>
      </c>
      <c r="AP209" s="30" t="str">
        <f t="shared" si="189"/>
        <v xml:space="preserve">"StorylineFile" : "0", </v>
      </c>
      <c r="AQ209" s="30" t="str">
        <f t="shared" si="190"/>
        <v xml:space="preserve">"ChartFile" : "", </v>
      </c>
      <c r="AR209" s="30" t="str">
        <f t="shared" si="191"/>
        <v xml:space="preserve">"DataFile" : "0", </v>
      </c>
      <c r="AS209" s="30" t="str">
        <f t="shared" si="192"/>
        <v xml:space="preserve">"Directory" : "Goal 16", </v>
      </c>
      <c r="AT209" s="30" t="str">
        <f t="shared" si="193"/>
        <v xml:space="preserve">"Subdirectory" : "", </v>
      </c>
      <c r="AU209" s="30" t="s">
        <v>1857</v>
      </c>
      <c r="AV209" s="30" t="str">
        <f t="shared" si="194"/>
        <v xml:space="preserve">"Notes" : "" }, </v>
      </c>
    </row>
    <row r="210" spans="1:48" x14ac:dyDescent="0.45">
      <c r="A210" s="27" t="e">
        <f t="shared" si="177"/>
        <v>#N/A</v>
      </c>
      <c r="C210" s="23" t="b">
        <f t="shared" si="197"/>
        <v>0</v>
      </c>
      <c r="D210" s="31">
        <f>COUNTIF('Log table'!C:C,'for JSON'!F210)</f>
        <v>3</v>
      </c>
      <c r="F210" s="31" t="s">
        <v>211</v>
      </c>
      <c r="G210" s="31" t="str">
        <f>IF(VLOOKUP($F210, 'Indicator table'!$C:$H, 'for JSON'!G$1, FALSE)=0, "", VLOOKUP($F210, 'Indicator table'!$C:$H, 'for JSON'!G$1, FALSE))</f>
        <v>Goal 16</v>
      </c>
      <c r="H210" s="31" t="str">
        <f>IF(VLOOKUP($F210, 'Indicator table'!$C:$H, 'for JSON'!H$1, FALSE)=0, "", VLOOKUP($F210, 'Indicator table'!$C:$H, 'for JSON'!H$1, FALSE))</f>
        <v>Tier II</v>
      </c>
      <c r="I210" s="31" t="str">
        <f>IF(VLOOKUP($F210, 'Indicator table'!$C:$H, 'for JSON'!I$1, FALSE)=0, "", VLOOKUP($F210, 'Indicator table'!$C:$H, 'for JSON'!I$1, FALSE))</f>
        <v xml:space="preserve">UNODC
</v>
      </c>
      <c r="J210" s="31" t="str">
        <f>IF(VLOOKUP($F210, 'Indicator table'!$C:$H, 'for JSON'!J$1, FALSE)=0, "", VLOOKUP($F210, 'Indicator table'!$C:$H, 'for JSON'!J$1, FALSE))</f>
        <v xml:space="preserve">UN Women, UNFPA, 
WHO,
UNICEF
</v>
      </c>
      <c r="K210" s="31" t="str">
        <f t="shared" si="198"/>
        <v>16.1.3_UNODC</v>
      </c>
      <c r="L210" s="31" t="str">
        <f t="shared" si="174"/>
        <v/>
      </c>
      <c r="M210" s="31" t="str">
        <f t="shared" si="174"/>
        <v/>
      </c>
      <c r="N210" s="31" t="str">
        <f t="shared" si="199"/>
        <v/>
      </c>
      <c r="O210" s="31" t="e">
        <f t="shared" si="174"/>
        <v>#N/A</v>
      </c>
      <c r="P210" s="31" t="e">
        <f t="shared" si="203"/>
        <v>#N/A</v>
      </c>
      <c r="Q210" s="31" t="e">
        <f t="shared" si="204"/>
        <v>#N/A</v>
      </c>
      <c r="R210" s="31" t="str">
        <f t="shared" si="200"/>
        <v/>
      </c>
      <c r="S210" s="31" t="str">
        <f t="shared" si="195"/>
        <v/>
      </c>
      <c r="T210" s="31" t="str">
        <f t="shared" si="195"/>
        <v/>
      </c>
      <c r="U210" s="31" t="str">
        <f t="shared" si="195"/>
        <v/>
      </c>
      <c r="V210" s="31" t="str">
        <f t="shared" si="195"/>
        <v/>
      </c>
      <c r="W210" s="31">
        <f t="shared" si="196"/>
        <v>0</v>
      </c>
      <c r="X210" s="31">
        <f t="shared" si="196"/>
        <v>0</v>
      </c>
      <c r="Y210" s="31">
        <f t="shared" si="196"/>
        <v>0</v>
      </c>
      <c r="Z210" s="31" t="str">
        <f t="shared" si="196"/>
        <v/>
      </c>
      <c r="AD210" s="23"/>
      <c r="AE210" s="30" t="str">
        <f t="shared" si="178"/>
        <v xml:space="preserve">{ "IndicatorID" : "16.1.3", </v>
      </c>
      <c r="AF210" s="30" t="str">
        <f t="shared" si="179"/>
        <v xml:space="preserve">"Change" : "", </v>
      </c>
      <c r="AG210" s="30" t="str">
        <f t="shared" si="180"/>
        <v xml:space="preserve">"Tier" : "Tier II", </v>
      </c>
      <c r="AH210" s="30" t="str">
        <f t="shared" si="181"/>
        <v xml:space="preserve">"Custodian" : "UNODC
", </v>
      </c>
      <c r="AI210" s="30" t="str">
        <f t="shared" si="182"/>
        <v xml:space="preserve">"Partners" : "UN Women, UNFPA, 
WHO,
UNICEF
", </v>
      </c>
      <c r="AJ210" s="30" t="str">
        <f t="shared" si="183"/>
        <v xml:space="preserve">"SenderName" : "", </v>
      </c>
      <c r="AK210" s="30" t="e">
        <f t="shared" si="184"/>
        <v>#N/A</v>
      </c>
      <c r="AL210" s="30" t="str">
        <f t="shared" si="185"/>
        <v xml:space="preserve">"StorylineDate" : "", </v>
      </c>
      <c r="AM210" s="30" t="str">
        <f t="shared" si="186"/>
        <v xml:space="preserve">"ChartDate" : "", </v>
      </c>
      <c r="AN210" s="30" t="str">
        <f t="shared" si="187"/>
        <v xml:space="preserve">"DataDate" : "", </v>
      </c>
      <c r="AO210" s="30" t="str">
        <f t="shared" si="188"/>
        <v xml:space="preserve">"MetadataDate" : "", </v>
      </c>
      <c r="AP210" s="30" t="str">
        <f t="shared" si="189"/>
        <v xml:space="preserve">"StorylineFile" : "0", </v>
      </c>
      <c r="AQ210" s="30" t="str">
        <f t="shared" si="190"/>
        <v xml:space="preserve">"ChartFile" : "", </v>
      </c>
      <c r="AR210" s="30" t="str">
        <f t="shared" si="191"/>
        <v xml:space="preserve">"DataFile" : "0", </v>
      </c>
      <c r="AS210" s="30" t="str">
        <f t="shared" si="192"/>
        <v xml:space="preserve">"Directory" : "Goal 16", </v>
      </c>
      <c r="AT210" s="30" t="str">
        <f t="shared" si="193"/>
        <v xml:space="preserve">"Subdirectory" : "16.1.3_UNODC", </v>
      </c>
      <c r="AU210" s="30" t="s">
        <v>1857</v>
      </c>
      <c r="AV210" s="30" t="str">
        <f t="shared" si="194"/>
        <v xml:space="preserve">"Notes" : "" }, </v>
      </c>
    </row>
    <row r="211" spans="1:48" x14ac:dyDescent="0.45">
      <c r="A211" s="27" t="e">
        <f t="shared" si="177"/>
        <v>#N/A</v>
      </c>
      <c r="C211" s="23" t="b">
        <f t="shared" si="197"/>
        <v>0</v>
      </c>
      <c r="D211" s="31">
        <f>COUNTIF('Log table'!C:C,'for JSON'!F211)</f>
        <v>3</v>
      </c>
      <c r="F211" s="31" t="s">
        <v>216</v>
      </c>
      <c r="G211" s="31" t="str">
        <f>IF(VLOOKUP($F211, 'Indicator table'!$C:$H, 'for JSON'!G$1, FALSE)=0, "", VLOOKUP($F211, 'Indicator table'!$C:$H, 'for JSON'!G$1, FALSE))</f>
        <v>Goal 16</v>
      </c>
      <c r="H211" s="31" t="str">
        <f>IF(VLOOKUP($F211, 'Indicator table'!$C:$H, 'for JSON'!H$1, FALSE)=0, "", VLOOKUP($F211, 'Indicator table'!$C:$H, 'for JSON'!H$1, FALSE))</f>
        <v>Tier II</v>
      </c>
      <c r="I211" s="31" t="str">
        <f>IF(VLOOKUP($F211, 'Indicator table'!$C:$H, 'for JSON'!I$1, FALSE)=0, "", VLOOKUP($F211, 'Indicator table'!$C:$H, 'for JSON'!I$1, FALSE))</f>
        <v xml:space="preserve">UNODC
</v>
      </c>
      <c r="J211" s="31" t="str">
        <f>IF(VLOOKUP($F211, 'Indicator table'!$C:$H, 'for JSON'!J$1, FALSE)=0, "", VLOOKUP($F211, 'Indicator table'!$C:$H, 'for JSON'!J$1, FALSE))</f>
        <v/>
      </c>
      <c r="K211" s="31" t="str">
        <f t="shared" si="198"/>
        <v>16.1.4_UNODC</v>
      </c>
      <c r="L211" s="31" t="str">
        <f t="shared" si="174"/>
        <v/>
      </c>
      <c r="M211" s="31" t="str">
        <f t="shared" si="174"/>
        <v/>
      </c>
      <c r="N211" s="31" t="str">
        <f t="shared" si="199"/>
        <v/>
      </c>
      <c r="O211" s="31" t="e">
        <f t="shared" si="174"/>
        <v>#N/A</v>
      </c>
      <c r="P211" s="31" t="e">
        <f t="shared" si="203"/>
        <v>#N/A</v>
      </c>
      <c r="Q211" s="31" t="e">
        <f t="shared" si="204"/>
        <v>#N/A</v>
      </c>
      <c r="R211" s="31" t="str">
        <f t="shared" si="200"/>
        <v/>
      </c>
      <c r="S211" s="31" t="str">
        <f t="shared" si="195"/>
        <v/>
      </c>
      <c r="T211" s="31" t="str">
        <f t="shared" si="195"/>
        <v/>
      </c>
      <c r="U211" s="31" t="str">
        <f t="shared" si="195"/>
        <v/>
      </c>
      <c r="V211" s="31" t="str">
        <f t="shared" si="195"/>
        <v/>
      </c>
      <c r="W211" s="31">
        <f t="shared" si="196"/>
        <v>0</v>
      </c>
      <c r="X211" s="31">
        <f t="shared" si="196"/>
        <v>0</v>
      </c>
      <c r="Y211" s="31">
        <f t="shared" si="196"/>
        <v>0</v>
      </c>
      <c r="Z211" s="31" t="str">
        <f t="shared" si="196"/>
        <v/>
      </c>
      <c r="AD211" s="23"/>
      <c r="AE211" s="30" t="str">
        <f t="shared" si="178"/>
        <v xml:space="preserve">{ "IndicatorID" : "16.1.4", </v>
      </c>
      <c r="AF211" s="30" t="str">
        <f t="shared" si="179"/>
        <v xml:space="preserve">"Change" : "", </v>
      </c>
      <c r="AG211" s="30" t="str">
        <f t="shared" si="180"/>
        <v xml:space="preserve">"Tier" : "Tier II", </v>
      </c>
      <c r="AH211" s="30" t="str">
        <f t="shared" si="181"/>
        <v xml:space="preserve">"Custodian" : "UNODC
", </v>
      </c>
      <c r="AI211" s="30" t="str">
        <f t="shared" si="182"/>
        <v xml:space="preserve">"Partners" : "", </v>
      </c>
      <c r="AJ211" s="30" t="str">
        <f t="shared" si="183"/>
        <v xml:space="preserve">"SenderName" : "", </v>
      </c>
      <c r="AK211" s="30" t="e">
        <f t="shared" si="184"/>
        <v>#N/A</v>
      </c>
      <c r="AL211" s="30" t="str">
        <f t="shared" si="185"/>
        <v xml:space="preserve">"StorylineDate" : "", </v>
      </c>
      <c r="AM211" s="30" t="str">
        <f t="shared" si="186"/>
        <v xml:space="preserve">"ChartDate" : "", </v>
      </c>
      <c r="AN211" s="30" t="str">
        <f t="shared" si="187"/>
        <v xml:space="preserve">"DataDate" : "", </v>
      </c>
      <c r="AO211" s="30" t="str">
        <f t="shared" si="188"/>
        <v xml:space="preserve">"MetadataDate" : "", </v>
      </c>
      <c r="AP211" s="30" t="str">
        <f t="shared" si="189"/>
        <v xml:space="preserve">"StorylineFile" : "0", </v>
      </c>
      <c r="AQ211" s="30" t="str">
        <f t="shared" si="190"/>
        <v xml:space="preserve">"ChartFile" : "", </v>
      </c>
      <c r="AR211" s="30" t="str">
        <f t="shared" si="191"/>
        <v xml:space="preserve">"DataFile" : "0", </v>
      </c>
      <c r="AS211" s="30" t="str">
        <f t="shared" si="192"/>
        <v xml:space="preserve">"Directory" : "Goal 16", </v>
      </c>
      <c r="AT211" s="30" t="str">
        <f t="shared" si="193"/>
        <v xml:space="preserve">"Subdirectory" : "16.1.4_UNODC", </v>
      </c>
      <c r="AU211" s="30" t="s">
        <v>1857</v>
      </c>
      <c r="AV211" s="30" t="str">
        <f t="shared" si="194"/>
        <v xml:space="preserve">"Notes" : "" }, </v>
      </c>
    </row>
    <row r="212" spans="1:48" x14ac:dyDescent="0.45">
      <c r="A212" s="27" t="e">
        <f t="shared" si="177"/>
        <v>#N/A</v>
      </c>
      <c r="C212" s="23" t="b">
        <f t="shared" si="197"/>
        <v>0</v>
      </c>
      <c r="D212" s="31">
        <f>COUNTIF('Log table'!C:C,'for JSON'!F212)</f>
        <v>3</v>
      </c>
      <c r="F212" s="31" t="s">
        <v>225</v>
      </c>
      <c r="G212" s="31" t="str">
        <f>IF(VLOOKUP($F212, 'Indicator table'!$C:$H, 'for JSON'!G$1, FALSE)=0, "", VLOOKUP($F212, 'Indicator table'!$C:$H, 'for JSON'!G$1, FALSE))</f>
        <v>Goal 16</v>
      </c>
      <c r="H212" s="31" t="str">
        <f>IF(VLOOKUP($F212, 'Indicator table'!$C:$H, 'for JSON'!H$1, FALSE)=0, "", VLOOKUP($F212, 'Indicator table'!$C:$H, 'for JSON'!H$1, FALSE))</f>
        <v>Tier II</v>
      </c>
      <c r="I212" s="31" t="str">
        <f>IF(VLOOKUP($F212, 'Indicator table'!$C:$H, 'for JSON'!I$1, FALSE)=0, "", VLOOKUP($F212, 'Indicator table'!$C:$H, 'for JSON'!I$1, FALSE))</f>
        <v xml:space="preserve">UNICEF
</v>
      </c>
      <c r="J212" s="31" t="str">
        <f>IF(VLOOKUP($F212, 'Indicator table'!$C:$H, 'for JSON'!J$1, FALSE)=0, "", VLOOKUP($F212, 'Indicator table'!$C:$H, 'for JSON'!J$1, FALSE))</f>
        <v/>
      </c>
      <c r="K212" s="31" t="str">
        <f t="shared" si="198"/>
        <v>16.2.1_UNICEF</v>
      </c>
      <c r="L212" s="31" t="str">
        <f t="shared" si="174"/>
        <v>ccappa@unicef.org</v>
      </c>
      <c r="M212" s="31" t="str">
        <f t="shared" si="174"/>
        <v>ccappa@unicef.org</v>
      </c>
      <c r="N212" s="31" t="str">
        <f t="shared" si="199"/>
        <v/>
      </c>
      <c r="O212" s="31" t="e">
        <f t="shared" si="174"/>
        <v>#N/A</v>
      </c>
      <c r="P212" s="31" t="e">
        <f t="shared" si="203"/>
        <v>#N/A</v>
      </c>
      <c r="Q212" s="31" t="e">
        <f t="shared" si="204"/>
        <v>#N/A</v>
      </c>
      <c r="R212" s="31" t="str">
        <f t="shared" si="200"/>
        <v/>
      </c>
      <c r="S212" s="31" t="str">
        <f t="shared" si="195"/>
        <v>2021-02-17</v>
      </c>
      <c r="T212" s="31" t="str">
        <f t="shared" si="195"/>
        <v>2021-03-26</v>
      </c>
      <c r="U212" s="31" t="str">
        <f t="shared" si="195"/>
        <v/>
      </c>
      <c r="V212" s="31" t="str">
        <f t="shared" si="195"/>
        <v/>
      </c>
      <c r="W212" s="31">
        <f t="shared" si="196"/>
        <v>0</v>
      </c>
      <c r="X212" s="31">
        <f t="shared" si="196"/>
        <v>0</v>
      </c>
      <c r="Y212" s="31">
        <f t="shared" si="196"/>
        <v>0</v>
      </c>
      <c r="Z212" s="31" t="str">
        <f t="shared" si="196"/>
        <v/>
      </c>
      <c r="AD212" s="23"/>
      <c r="AE212" s="30" t="str">
        <f t="shared" si="178"/>
        <v xml:space="preserve">{ "IndicatorID" : "16.2.1", </v>
      </c>
      <c r="AF212" s="30" t="str">
        <f t="shared" si="179"/>
        <v xml:space="preserve">"Change" : "", </v>
      </c>
      <c r="AG212" s="30" t="str">
        <f t="shared" si="180"/>
        <v xml:space="preserve">"Tier" : "Tier II", </v>
      </c>
      <c r="AH212" s="30" t="str">
        <f t="shared" si="181"/>
        <v xml:space="preserve">"Custodian" : "UNICEF
", </v>
      </c>
      <c r="AI212" s="30" t="str">
        <f t="shared" si="182"/>
        <v xml:space="preserve">"Partners" : "", </v>
      </c>
      <c r="AJ212" s="30" t="str">
        <f t="shared" si="183"/>
        <v xml:space="preserve">"SenderName" : "", </v>
      </c>
      <c r="AK212" s="30" t="e">
        <f t="shared" si="184"/>
        <v>#N/A</v>
      </c>
      <c r="AL212" s="30" t="str">
        <f t="shared" si="185"/>
        <v xml:space="preserve">"StorylineDate" : "2021-03-26", </v>
      </c>
      <c r="AM212" s="30" t="str">
        <f t="shared" si="186"/>
        <v xml:space="preserve">"ChartDate" : "", </v>
      </c>
      <c r="AN212" s="30" t="str">
        <f t="shared" si="187"/>
        <v xml:space="preserve">"DataDate" : "2021-02-17", </v>
      </c>
      <c r="AO212" s="30" t="str">
        <f t="shared" si="188"/>
        <v xml:space="preserve">"MetadataDate" : "", </v>
      </c>
      <c r="AP212" s="30" t="str">
        <f t="shared" si="189"/>
        <v xml:space="preserve">"StorylineFile" : "0", </v>
      </c>
      <c r="AQ212" s="30" t="str">
        <f t="shared" si="190"/>
        <v xml:space="preserve">"ChartFile" : "", </v>
      </c>
      <c r="AR212" s="30" t="str">
        <f t="shared" si="191"/>
        <v xml:space="preserve">"DataFile" : "0", </v>
      </c>
      <c r="AS212" s="30" t="str">
        <f t="shared" si="192"/>
        <v xml:space="preserve">"Directory" : "Goal 16", </v>
      </c>
      <c r="AT212" s="30" t="str">
        <f t="shared" si="193"/>
        <v xml:space="preserve">"Subdirectory" : "16.2.1_UNICEF", </v>
      </c>
      <c r="AU212" s="30" t="s">
        <v>1857</v>
      </c>
      <c r="AV212" s="30" t="str">
        <f t="shared" si="194"/>
        <v xml:space="preserve">"Notes" : "" }, </v>
      </c>
    </row>
    <row r="213" spans="1:48" x14ac:dyDescent="0.45">
      <c r="A213" s="27" t="e">
        <f t="shared" si="177"/>
        <v>#N/A</v>
      </c>
      <c r="C213" s="23" t="b">
        <f t="shared" si="197"/>
        <v>0</v>
      </c>
      <c r="D213" s="31">
        <f>COUNTIF('Log table'!C:C,'for JSON'!F213)</f>
        <v>3</v>
      </c>
      <c r="F213" s="31" t="s">
        <v>227</v>
      </c>
      <c r="G213" s="31" t="str">
        <f>IF(VLOOKUP($F213, 'Indicator table'!$C:$H, 'for JSON'!G$1, FALSE)=0, "", VLOOKUP($F213, 'Indicator table'!$C:$H, 'for JSON'!G$1, FALSE))</f>
        <v>Goal 16</v>
      </c>
      <c r="H213" s="31" t="str">
        <f>IF(VLOOKUP($F213, 'Indicator table'!$C:$H, 'for JSON'!H$1, FALSE)=0, "", VLOOKUP($F213, 'Indicator table'!$C:$H, 'for JSON'!H$1, FALSE))</f>
        <v>Tier II</v>
      </c>
      <c r="I213" s="31" t="str">
        <f>IF(VLOOKUP($F213, 'Indicator table'!$C:$H, 'for JSON'!I$1, FALSE)=0, "", VLOOKUP($F213, 'Indicator table'!$C:$H, 'for JSON'!I$1, FALSE))</f>
        <v xml:space="preserve">UNODC
</v>
      </c>
      <c r="J213" s="31" t="str">
        <f>IF(VLOOKUP($F213, 'Indicator table'!$C:$H, 'for JSON'!J$1, FALSE)=0, "", VLOOKUP($F213, 'Indicator table'!$C:$H, 'for JSON'!J$1, FALSE))</f>
        <v xml:space="preserve">UNICEF
</v>
      </c>
      <c r="K213" s="31" t="str">
        <f t="shared" si="198"/>
        <v>16.2.2_UNODC</v>
      </c>
      <c r="L213" s="31" t="str">
        <f t="shared" si="174"/>
        <v/>
      </c>
      <c r="M213" s="31" t="str">
        <f t="shared" si="174"/>
        <v>francesca.rosa@un.org</v>
      </c>
      <c r="N213" s="31" t="str">
        <f t="shared" si="199"/>
        <v/>
      </c>
      <c r="O213" s="31" t="e">
        <f t="shared" si="174"/>
        <v>#N/A</v>
      </c>
      <c r="P213" s="31" t="e">
        <f t="shared" si="203"/>
        <v>#N/A</v>
      </c>
      <c r="Q213" s="31" t="e">
        <f t="shared" si="204"/>
        <v>#N/A</v>
      </c>
      <c r="R213" s="31" t="str">
        <f t="shared" si="200"/>
        <v/>
      </c>
      <c r="S213" s="31" t="str">
        <f t="shared" si="195"/>
        <v/>
      </c>
      <c r="T213" s="31" t="str">
        <f t="shared" si="195"/>
        <v>2021-03-29</v>
      </c>
      <c r="U213" s="31" t="str">
        <f t="shared" si="195"/>
        <v>2021-03-29</v>
      </c>
      <c r="V213" s="31" t="str">
        <f t="shared" si="195"/>
        <v/>
      </c>
      <c r="W213" s="31">
        <f t="shared" si="196"/>
        <v>0</v>
      </c>
      <c r="X213" s="31">
        <f t="shared" si="196"/>
        <v>0</v>
      </c>
      <c r="Y213" s="31">
        <f t="shared" si="196"/>
        <v>0</v>
      </c>
      <c r="Z213" s="31" t="str">
        <f t="shared" si="196"/>
        <v/>
      </c>
      <c r="AD213" s="23"/>
      <c r="AE213" s="30" t="str">
        <f t="shared" si="178"/>
        <v xml:space="preserve">{ "IndicatorID" : "16.2.2", </v>
      </c>
      <c r="AF213" s="30" t="str">
        <f t="shared" si="179"/>
        <v xml:space="preserve">"Change" : "", </v>
      </c>
      <c r="AG213" s="30" t="str">
        <f t="shared" si="180"/>
        <v xml:space="preserve">"Tier" : "Tier II", </v>
      </c>
      <c r="AH213" s="30" t="str">
        <f t="shared" si="181"/>
        <v xml:space="preserve">"Custodian" : "UNODC
", </v>
      </c>
      <c r="AI213" s="30" t="str">
        <f t="shared" si="182"/>
        <v xml:space="preserve">"Partners" : "UNICEF
", </v>
      </c>
      <c r="AJ213" s="30" t="str">
        <f t="shared" si="183"/>
        <v xml:space="preserve">"SenderName" : "", </v>
      </c>
      <c r="AK213" s="30" t="e">
        <f t="shared" si="184"/>
        <v>#N/A</v>
      </c>
      <c r="AL213" s="30" t="str">
        <f t="shared" si="185"/>
        <v xml:space="preserve">"StorylineDate" : "2021-03-29", </v>
      </c>
      <c r="AM213" s="30" t="str">
        <f t="shared" si="186"/>
        <v xml:space="preserve">"ChartDate" : "", </v>
      </c>
      <c r="AN213" s="30" t="str">
        <f t="shared" si="187"/>
        <v xml:space="preserve">"DataDate" : "", </v>
      </c>
      <c r="AO213" s="30" t="str">
        <f t="shared" si="188"/>
        <v xml:space="preserve">"MetadataDate" : "", </v>
      </c>
      <c r="AP213" s="30" t="str">
        <f t="shared" si="189"/>
        <v xml:space="preserve">"StorylineFile" : "0", </v>
      </c>
      <c r="AQ213" s="30" t="str">
        <f t="shared" si="190"/>
        <v xml:space="preserve">"ChartFile" : "", </v>
      </c>
      <c r="AR213" s="30" t="str">
        <f t="shared" si="191"/>
        <v xml:space="preserve">"DataFile" : "0", </v>
      </c>
      <c r="AS213" s="30" t="str">
        <f t="shared" si="192"/>
        <v xml:space="preserve">"Directory" : "Goal 16", </v>
      </c>
      <c r="AT213" s="30" t="str">
        <f t="shared" si="193"/>
        <v xml:space="preserve">"Subdirectory" : "16.2.2_UNODC", </v>
      </c>
      <c r="AU213" s="30" t="s">
        <v>1857</v>
      </c>
      <c r="AV213" s="30" t="str">
        <f t="shared" si="194"/>
        <v xml:space="preserve">"Notes" : "" }, </v>
      </c>
    </row>
    <row r="214" spans="1:48" x14ac:dyDescent="0.45">
      <c r="A214" s="27" t="e">
        <f t="shared" si="177"/>
        <v>#N/A</v>
      </c>
      <c r="C214" s="23" t="b">
        <f t="shared" si="197"/>
        <v>0</v>
      </c>
      <c r="D214" s="31">
        <f>COUNTIF('Log table'!C:C,'for JSON'!F214)</f>
        <v>3</v>
      </c>
      <c r="F214" s="31" t="s">
        <v>231</v>
      </c>
      <c r="G214" s="31" t="str">
        <f>IF(VLOOKUP($F214, 'Indicator table'!$C:$H, 'for JSON'!G$1, FALSE)=0, "", VLOOKUP($F214, 'Indicator table'!$C:$H, 'for JSON'!G$1, FALSE))</f>
        <v>Goal 16</v>
      </c>
      <c r="H214" s="31" t="str">
        <f>IF(VLOOKUP($F214, 'Indicator table'!$C:$H, 'for JSON'!H$1, FALSE)=0, "", VLOOKUP($F214, 'Indicator table'!$C:$H, 'for JSON'!H$1, FALSE))</f>
        <v>Tier II</v>
      </c>
      <c r="I214" s="31" t="str">
        <f>IF(VLOOKUP($F214, 'Indicator table'!$C:$H, 'for JSON'!I$1, FALSE)=0, "", VLOOKUP($F214, 'Indicator table'!$C:$H, 'for JSON'!I$1, FALSE))</f>
        <v xml:space="preserve">UNICEF
</v>
      </c>
      <c r="J214" s="31" t="str">
        <f>IF(VLOOKUP($F214, 'Indicator table'!$C:$H, 'for JSON'!J$1, FALSE)=0, "", VLOOKUP($F214, 'Indicator table'!$C:$H, 'for JSON'!J$1, FALSE))</f>
        <v xml:space="preserve">UNSD, 
UNODC
</v>
      </c>
      <c r="K214" s="31" t="str">
        <f t="shared" si="198"/>
        <v>16.2.3_UNICEF</v>
      </c>
      <c r="L214" s="31" t="str">
        <f t="shared" si="174"/>
        <v>ccappa@unicef.org</v>
      </c>
      <c r="M214" s="31" t="str">
        <f t="shared" si="174"/>
        <v>ccappa@unicef.org</v>
      </c>
      <c r="N214" s="31" t="str">
        <f t="shared" si="199"/>
        <v/>
      </c>
      <c r="O214" s="31" t="e">
        <f t="shared" si="174"/>
        <v>#N/A</v>
      </c>
      <c r="P214" s="31" t="e">
        <f t="shared" si="203"/>
        <v>#N/A</v>
      </c>
      <c r="Q214" s="31" t="e">
        <f t="shared" si="204"/>
        <v>#N/A</v>
      </c>
      <c r="R214" s="31" t="str">
        <f t="shared" si="200"/>
        <v/>
      </c>
      <c r="S214" s="31" t="str">
        <f t="shared" si="195"/>
        <v>2021-02-17</v>
      </c>
      <c r="T214" s="31" t="str">
        <f t="shared" si="195"/>
        <v>2021-03-26</v>
      </c>
      <c r="U214" s="31" t="str">
        <f t="shared" si="195"/>
        <v/>
      </c>
      <c r="V214" s="31" t="str">
        <f t="shared" si="195"/>
        <v/>
      </c>
      <c r="W214" s="31">
        <f t="shared" si="196"/>
        <v>0</v>
      </c>
      <c r="X214" s="31">
        <f t="shared" si="196"/>
        <v>0</v>
      </c>
      <c r="Y214" s="31">
        <f t="shared" si="196"/>
        <v>0</v>
      </c>
      <c r="Z214" s="31" t="str">
        <f t="shared" si="196"/>
        <v/>
      </c>
      <c r="AD214" s="23"/>
      <c r="AE214" s="30" t="str">
        <f t="shared" si="178"/>
        <v xml:space="preserve">{ "IndicatorID" : "16.2.3", </v>
      </c>
      <c r="AF214" s="30" t="str">
        <f t="shared" si="179"/>
        <v xml:space="preserve">"Change" : "", </v>
      </c>
      <c r="AG214" s="30" t="str">
        <f t="shared" si="180"/>
        <v xml:space="preserve">"Tier" : "Tier II", </v>
      </c>
      <c r="AH214" s="30" t="str">
        <f t="shared" si="181"/>
        <v xml:space="preserve">"Custodian" : "UNICEF
", </v>
      </c>
      <c r="AI214" s="30" t="str">
        <f t="shared" si="182"/>
        <v xml:space="preserve">"Partners" : "UNSD, 
UNODC
", </v>
      </c>
      <c r="AJ214" s="30" t="str">
        <f t="shared" si="183"/>
        <v xml:space="preserve">"SenderName" : "", </v>
      </c>
      <c r="AK214" s="30" t="e">
        <f t="shared" si="184"/>
        <v>#N/A</v>
      </c>
      <c r="AL214" s="30" t="str">
        <f t="shared" si="185"/>
        <v xml:space="preserve">"StorylineDate" : "2021-03-26", </v>
      </c>
      <c r="AM214" s="30" t="str">
        <f t="shared" si="186"/>
        <v xml:space="preserve">"ChartDate" : "", </v>
      </c>
      <c r="AN214" s="30" t="str">
        <f t="shared" si="187"/>
        <v xml:space="preserve">"DataDate" : "2021-02-17", </v>
      </c>
      <c r="AO214" s="30" t="str">
        <f t="shared" si="188"/>
        <v xml:space="preserve">"MetadataDate" : "", </v>
      </c>
      <c r="AP214" s="30" t="str">
        <f t="shared" si="189"/>
        <v xml:space="preserve">"StorylineFile" : "0", </v>
      </c>
      <c r="AQ214" s="30" t="str">
        <f t="shared" si="190"/>
        <v xml:space="preserve">"ChartFile" : "", </v>
      </c>
      <c r="AR214" s="30" t="str">
        <f t="shared" si="191"/>
        <v xml:space="preserve">"DataFile" : "0", </v>
      </c>
      <c r="AS214" s="30" t="str">
        <f t="shared" si="192"/>
        <v xml:space="preserve">"Directory" : "Goal 16", </v>
      </c>
      <c r="AT214" s="30" t="str">
        <f t="shared" si="193"/>
        <v xml:space="preserve">"Subdirectory" : "16.2.3_UNICEF", </v>
      </c>
      <c r="AU214" s="30" t="s">
        <v>1857</v>
      </c>
      <c r="AV214" s="30" t="str">
        <f t="shared" si="194"/>
        <v xml:space="preserve">"Notes" : "" }, </v>
      </c>
    </row>
    <row r="215" spans="1:48" x14ac:dyDescent="0.45">
      <c r="A215" s="27" t="e">
        <f t="shared" si="177"/>
        <v>#N/A</v>
      </c>
      <c r="C215" s="23" t="b">
        <f t="shared" si="197"/>
        <v>0</v>
      </c>
      <c r="D215" s="31">
        <f>COUNTIF('Log table'!C:C,'for JSON'!F215)</f>
        <v>3</v>
      </c>
      <c r="F215" s="31" t="s">
        <v>234</v>
      </c>
      <c r="G215" s="31" t="str">
        <f>IF(VLOOKUP($F215, 'Indicator table'!$C:$H, 'for JSON'!G$1, FALSE)=0, "", VLOOKUP($F215, 'Indicator table'!$C:$H, 'for JSON'!G$1, FALSE))</f>
        <v>Goal 16</v>
      </c>
      <c r="H215" s="31" t="str">
        <f>IF(VLOOKUP($F215, 'Indicator table'!$C:$H, 'for JSON'!H$1, FALSE)=0, "", VLOOKUP($F215, 'Indicator table'!$C:$H, 'for JSON'!H$1, FALSE))</f>
        <v>Tier II</v>
      </c>
      <c r="I215" s="31" t="str">
        <f>IF(VLOOKUP($F215, 'Indicator table'!$C:$H, 'for JSON'!I$1, FALSE)=0, "", VLOOKUP($F215, 'Indicator table'!$C:$H, 'for JSON'!I$1, FALSE))</f>
        <v xml:space="preserve">UNODC
</v>
      </c>
      <c r="J215" s="31" t="str">
        <f>IF(VLOOKUP($F215, 'Indicator table'!$C:$H, 'for JSON'!J$1, FALSE)=0, "", VLOOKUP($F215, 'Indicator table'!$C:$H, 'for JSON'!J$1, FALSE))</f>
        <v/>
      </c>
      <c r="K215" s="31" t="str">
        <f t="shared" si="198"/>
        <v>16.3.1_UNODC</v>
      </c>
      <c r="L215" s="31" t="str">
        <f t="shared" si="174"/>
        <v/>
      </c>
      <c r="M215" s="31" t="str">
        <f t="shared" si="174"/>
        <v/>
      </c>
      <c r="N215" s="31" t="str">
        <f t="shared" si="199"/>
        <v/>
      </c>
      <c r="O215" s="31" t="e">
        <f t="shared" si="174"/>
        <v>#N/A</v>
      </c>
      <c r="P215" s="31" t="e">
        <f t="shared" si="203"/>
        <v>#N/A</v>
      </c>
      <c r="Q215" s="31" t="e">
        <f t="shared" si="204"/>
        <v>#N/A</v>
      </c>
      <c r="R215" s="31" t="str">
        <f t="shared" si="200"/>
        <v/>
      </c>
      <c r="S215" s="31" t="str">
        <f t="shared" si="195"/>
        <v/>
      </c>
      <c r="T215" s="31" t="str">
        <f t="shared" si="195"/>
        <v/>
      </c>
      <c r="U215" s="31" t="str">
        <f t="shared" si="195"/>
        <v/>
      </c>
      <c r="V215" s="31" t="str">
        <f t="shared" si="195"/>
        <v/>
      </c>
      <c r="W215" s="31">
        <f t="shared" si="196"/>
        <v>0</v>
      </c>
      <c r="X215" s="31">
        <f t="shared" si="196"/>
        <v>0</v>
      </c>
      <c r="Y215" s="31">
        <f t="shared" si="196"/>
        <v>0</v>
      </c>
      <c r="Z215" s="31" t="str">
        <f t="shared" si="196"/>
        <v/>
      </c>
      <c r="AD215" s="23"/>
      <c r="AE215" s="30" t="str">
        <f t="shared" si="178"/>
        <v xml:space="preserve">{ "IndicatorID" : "16.3.1", </v>
      </c>
      <c r="AF215" s="30" t="str">
        <f t="shared" si="179"/>
        <v xml:space="preserve">"Change" : "", </v>
      </c>
      <c r="AG215" s="30" t="str">
        <f t="shared" si="180"/>
        <v xml:space="preserve">"Tier" : "Tier II", </v>
      </c>
      <c r="AH215" s="30" t="str">
        <f t="shared" si="181"/>
        <v xml:space="preserve">"Custodian" : "UNODC
", </v>
      </c>
      <c r="AI215" s="30" t="str">
        <f t="shared" si="182"/>
        <v xml:space="preserve">"Partners" : "", </v>
      </c>
      <c r="AJ215" s="30" t="str">
        <f t="shared" si="183"/>
        <v xml:space="preserve">"SenderName" : "", </v>
      </c>
      <c r="AK215" s="30" t="e">
        <f t="shared" si="184"/>
        <v>#N/A</v>
      </c>
      <c r="AL215" s="30" t="str">
        <f t="shared" si="185"/>
        <v xml:space="preserve">"StorylineDate" : "", </v>
      </c>
      <c r="AM215" s="30" t="str">
        <f t="shared" si="186"/>
        <v xml:space="preserve">"ChartDate" : "", </v>
      </c>
      <c r="AN215" s="30" t="str">
        <f t="shared" si="187"/>
        <v xml:space="preserve">"DataDate" : "", </v>
      </c>
      <c r="AO215" s="30" t="str">
        <f t="shared" si="188"/>
        <v xml:space="preserve">"MetadataDate" : "", </v>
      </c>
      <c r="AP215" s="30" t="str">
        <f t="shared" si="189"/>
        <v xml:space="preserve">"StorylineFile" : "0", </v>
      </c>
      <c r="AQ215" s="30" t="str">
        <f t="shared" si="190"/>
        <v xml:space="preserve">"ChartFile" : "", </v>
      </c>
      <c r="AR215" s="30" t="str">
        <f t="shared" si="191"/>
        <v xml:space="preserve">"DataFile" : "0", </v>
      </c>
      <c r="AS215" s="30" t="str">
        <f t="shared" si="192"/>
        <v xml:space="preserve">"Directory" : "Goal 16", </v>
      </c>
      <c r="AT215" s="30" t="str">
        <f t="shared" si="193"/>
        <v xml:space="preserve">"Subdirectory" : "16.3.1_UNODC", </v>
      </c>
      <c r="AU215" s="30" t="s">
        <v>1857</v>
      </c>
      <c r="AV215" s="30" t="str">
        <f t="shared" si="194"/>
        <v xml:space="preserve">"Notes" : "" }, </v>
      </c>
    </row>
    <row r="216" spans="1:48" x14ac:dyDescent="0.45">
      <c r="A216" s="27" t="e">
        <f t="shared" si="177"/>
        <v>#N/A</v>
      </c>
      <c r="C216" s="23" t="b">
        <f t="shared" si="197"/>
        <v>0</v>
      </c>
      <c r="D216" s="31">
        <f>COUNTIF('Log table'!C:C,'for JSON'!F216)</f>
        <v>3</v>
      </c>
      <c r="F216" s="31" t="s">
        <v>237</v>
      </c>
      <c r="G216" s="31" t="str">
        <f>IF(VLOOKUP($F216, 'Indicator table'!$C:$H, 'for JSON'!G$1, FALSE)=0, "", VLOOKUP($F216, 'Indicator table'!$C:$H, 'for JSON'!G$1, FALSE))</f>
        <v>Goal 16</v>
      </c>
      <c r="H216" s="31" t="str">
        <f>IF(VLOOKUP($F216, 'Indicator table'!$C:$H, 'for JSON'!H$1, FALSE)=0, "", VLOOKUP($F216, 'Indicator table'!$C:$H, 'for JSON'!H$1, FALSE))</f>
        <v>Tier I</v>
      </c>
      <c r="I216" s="31" t="str">
        <f>IF(VLOOKUP($F216, 'Indicator table'!$C:$H, 'for JSON'!I$1, FALSE)=0, "", VLOOKUP($F216, 'Indicator table'!$C:$H, 'for JSON'!I$1, FALSE))</f>
        <v xml:space="preserve">UNODC
</v>
      </c>
      <c r="J216" s="31" t="str">
        <f>IF(VLOOKUP($F216, 'Indicator table'!$C:$H, 'for JSON'!J$1, FALSE)=0, "", VLOOKUP($F216, 'Indicator table'!$C:$H, 'for JSON'!J$1, FALSE))</f>
        <v/>
      </c>
      <c r="K216" s="31" t="str">
        <f t="shared" si="198"/>
        <v>16.3.2_UNODC</v>
      </c>
      <c r="L216" s="31" t="str">
        <f t="shared" si="174"/>
        <v/>
      </c>
      <c r="M216" s="31" t="str">
        <f t="shared" si="174"/>
        <v>francesca.rosa@un.org</v>
      </c>
      <c r="N216" s="31" t="str">
        <f t="shared" si="199"/>
        <v/>
      </c>
      <c r="O216" s="31" t="e">
        <f t="shared" si="174"/>
        <v>#N/A</v>
      </c>
      <c r="P216" s="31" t="e">
        <f t="shared" si="203"/>
        <v>#N/A</v>
      </c>
      <c r="Q216" s="31" t="e">
        <f t="shared" si="204"/>
        <v>#N/A</v>
      </c>
      <c r="R216" s="31" t="str">
        <f t="shared" si="200"/>
        <v/>
      </c>
      <c r="S216" s="31" t="str">
        <f t="shared" si="195"/>
        <v/>
      </c>
      <c r="T216" s="31" t="str">
        <f t="shared" si="195"/>
        <v>2021-03-29</v>
      </c>
      <c r="U216" s="31" t="str">
        <f t="shared" si="195"/>
        <v>2021-03-29</v>
      </c>
      <c r="V216" s="31" t="str">
        <f t="shared" si="195"/>
        <v/>
      </c>
      <c r="W216" s="31">
        <f t="shared" si="196"/>
        <v>0</v>
      </c>
      <c r="X216" s="31">
        <f t="shared" si="196"/>
        <v>0</v>
      </c>
      <c r="Y216" s="31">
        <f t="shared" si="196"/>
        <v>0</v>
      </c>
      <c r="Z216" s="31" t="str">
        <f t="shared" si="196"/>
        <v/>
      </c>
      <c r="AD216" s="23"/>
      <c r="AE216" s="30" t="str">
        <f t="shared" si="178"/>
        <v xml:space="preserve">{ "IndicatorID" : "16.3.2", </v>
      </c>
      <c r="AF216" s="30" t="str">
        <f t="shared" si="179"/>
        <v xml:space="preserve">"Change" : "", </v>
      </c>
      <c r="AG216" s="30" t="str">
        <f t="shared" si="180"/>
        <v xml:space="preserve">"Tier" : "Tier I", </v>
      </c>
      <c r="AH216" s="30" t="str">
        <f t="shared" si="181"/>
        <v xml:space="preserve">"Custodian" : "UNODC
", </v>
      </c>
      <c r="AI216" s="30" t="str">
        <f t="shared" si="182"/>
        <v xml:space="preserve">"Partners" : "", </v>
      </c>
      <c r="AJ216" s="30" t="str">
        <f t="shared" si="183"/>
        <v xml:space="preserve">"SenderName" : "", </v>
      </c>
      <c r="AK216" s="30" t="e">
        <f t="shared" si="184"/>
        <v>#N/A</v>
      </c>
      <c r="AL216" s="30" t="str">
        <f t="shared" si="185"/>
        <v xml:space="preserve">"StorylineDate" : "2021-03-29", </v>
      </c>
      <c r="AM216" s="30" t="str">
        <f t="shared" si="186"/>
        <v xml:space="preserve">"ChartDate" : "", </v>
      </c>
      <c r="AN216" s="30" t="str">
        <f t="shared" si="187"/>
        <v xml:space="preserve">"DataDate" : "", </v>
      </c>
      <c r="AO216" s="30" t="str">
        <f t="shared" si="188"/>
        <v xml:space="preserve">"MetadataDate" : "", </v>
      </c>
      <c r="AP216" s="30" t="str">
        <f t="shared" si="189"/>
        <v xml:space="preserve">"StorylineFile" : "0", </v>
      </c>
      <c r="AQ216" s="30" t="str">
        <f t="shared" si="190"/>
        <v xml:space="preserve">"ChartFile" : "", </v>
      </c>
      <c r="AR216" s="30" t="str">
        <f t="shared" si="191"/>
        <v xml:space="preserve">"DataFile" : "0", </v>
      </c>
      <c r="AS216" s="30" t="str">
        <f t="shared" si="192"/>
        <v xml:space="preserve">"Directory" : "Goal 16", </v>
      </c>
      <c r="AT216" s="30" t="str">
        <f t="shared" si="193"/>
        <v xml:space="preserve">"Subdirectory" : "16.3.2_UNODC", </v>
      </c>
      <c r="AU216" s="30" t="s">
        <v>1857</v>
      </c>
      <c r="AV216" s="30" t="str">
        <f t="shared" si="194"/>
        <v xml:space="preserve">"Notes" : "" }, </v>
      </c>
    </row>
    <row r="217" spans="1:48" x14ac:dyDescent="0.45">
      <c r="A217" s="27" t="e">
        <f t="shared" si="177"/>
        <v>#N/A</v>
      </c>
      <c r="C217" s="23" t="b">
        <f t="shared" si="197"/>
        <v>0</v>
      </c>
      <c r="D217" s="31">
        <f>COUNTIF('Log table'!C:C,'for JSON'!F217)</f>
        <v>3</v>
      </c>
      <c r="F217" s="31" t="s">
        <v>582</v>
      </c>
      <c r="G217" s="31" t="str">
        <f>IF(VLOOKUP($F217, 'Indicator table'!$C:$H, 'for JSON'!G$1, FALSE)=0, "", VLOOKUP($F217, 'Indicator table'!$C:$H, 'for JSON'!G$1, FALSE))</f>
        <v>Goal 16</v>
      </c>
      <c r="H217" s="31" t="str">
        <f>IF(VLOOKUP($F217, 'Indicator table'!$C:$H, 'for JSON'!H$1, FALSE)=0, "", VLOOKUP($F217, 'Indicator table'!$C:$H, 'for JSON'!H$1, FALSE))</f>
        <v>Tier II</v>
      </c>
      <c r="I217" s="31" t="str">
        <f>IF(VLOOKUP($F217, 'Indicator table'!$C:$H, 'for JSON'!I$1, FALSE)=0, "", VLOOKUP($F217, 'Indicator table'!$C:$H, 'for JSON'!I$1, FALSE))</f>
        <v xml:space="preserve">UNODC,
UNCTAD
</v>
      </c>
      <c r="J217" s="31" t="str">
        <f>IF(VLOOKUP($F217, 'Indicator table'!$C:$H, 'for JSON'!J$1, FALSE)=0, "", VLOOKUP($F217, 'Indicator table'!$C:$H, 'for JSON'!J$1, FALSE))</f>
        <v/>
      </c>
      <c r="K217" s="31" t="str">
        <f t="shared" si="198"/>
        <v/>
      </c>
      <c r="L217" s="31" t="str">
        <f t="shared" si="174"/>
        <v/>
      </c>
      <c r="M217" s="31" t="str">
        <f t="shared" si="174"/>
        <v/>
      </c>
      <c r="N217" s="31" t="str">
        <f t="shared" si="199"/>
        <v/>
      </c>
      <c r="O217" s="31" t="e">
        <f t="shared" si="174"/>
        <v>#N/A</v>
      </c>
      <c r="P217" s="31" t="e">
        <f t="shared" si="203"/>
        <v>#N/A</v>
      </c>
      <c r="Q217" s="31" t="e">
        <f t="shared" si="204"/>
        <v>#N/A</v>
      </c>
      <c r="R217" s="31" t="str">
        <f t="shared" si="200"/>
        <v/>
      </c>
      <c r="S217" s="31" t="str">
        <f t="shared" si="195"/>
        <v/>
      </c>
      <c r="T217" s="31" t="str">
        <f t="shared" si="195"/>
        <v/>
      </c>
      <c r="U217" s="31" t="str">
        <f t="shared" si="195"/>
        <v/>
      </c>
      <c r="V217" s="31" t="str">
        <f t="shared" si="195"/>
        <v/>
      </c>
      <c r="W217" s="31">
        <f t="shared" si="196"/>
        <v>0</v>
      </c>
      <c r="X217" s="31">
        <f t="shared" si="196"/>
        <v>0</v>
      </c>
      <c r="Y217" s="31">
        <f t="shared" si="196"/>
        <v>0</v>
      </c>
      <c r="Z217" s="31" t="str">
        <f t="shared" si="196"/>
        <v/>
      </c>
      <c r="AD217" s="23"/>
      <c r="AE217" s="30" t="str">
        <f t="shared" si="178"/>
        <v xml:space="preserve">{ "IndicatorID" : "16.4.1", </v>
      </c>
      <c r="AF217" s="30" t="str">
        <f t="shared" si="179"/>
        <v xml:space="preserve">"Change" : "", </v>
      </c>
      <c r="AG217" s="30" t="str">
        <f t="shared" si="180"/>
        <v xml:space="preserve">"Tier" : "Tier II", </v>
      </c>
      <c r="AH217" s="30" t="str">
        <f t="shared" si="181"/>
        <v xml:space="preserve">"Custodian" : "UNODC,
UNCTAD
", </v>
      </c>
      <c r="AI217" s="30" t="str">
        <f t="shared" si="182"/>
        <v xml:space="preserve">"Partners" : "", </v>
      </c>
      <c r="AJ217" s="30" t="str">
        <f t="shared" si="183"/>
        <v xml:space="preserve">"SenderName" : "", </v>
      </c>
      <c r="AK217" s="30" t="e">
        <f t="shared" si="184"/>
        <v>#N/A</v>
      </c>
      <c r="AL217" s="30" t="str">
        <f t="shared" si="185"/>
        <v xml:space="preserve">"StorylineDate" : "", </v>
      </c>
      <c r="AM217" s="30" t="str">
        <f t="shared" si="186"/>
        <v xml:space="preserve">"ChartDate" : "", </v>
      </c>
      <c r="AN217" s="30" t="str">
        <f t="shared" si="187"/>
        <v xml:space="preserve">"DataDate" : "", </v>
      </c>
      <c r="AO217" s="30" t="str">
        <f t="shared" si="188"/>
        <v xml:space="preserve">"MetadataDate" : "", </v>
      </c>
      <c r="AP217" s="30" t="str">
        <f t="shared" si="189"/>
        <v xml:space="preserve">"StorylineFile" : "0", </v>
      </c>
      <c r="AQ217" s="30" t="str">
        <f t="shared" si="190"/>
        <v xml:space="preserve">"ChartFile" : "", </v>
      </c>
      <c r="AR217" s="30" t="str">
        <f t="shared" si="191"/>
        <v xml:space="preserve">"DataFile" : "0", </v>
      </c>
      <c r="AS217" s="30" t="str">
        <f t="shared" si="192"/>
        <v xml:space="preserve">"Directory" : "Goal 16", </v>
      </c>
      <c r="AT217" s="30" t="str">
        <f t="shared" si="193"/>
        <v xml:space="preserve">"Subdirectory" : "", </v>
      </c>
      <c r="AU217" s="30" t="s">
        <v>1857</v>
      </c>
      <c r="AV217" s="30" t="str">
        <f t="shared" si="194"/>
        <v xml:space="preserve">"Notes" : "" }, </v>
      </c>
    </row>
    <row r="218" spans="1:48" x14ac:dyDescent="0.45">
      <c r="A218" s="27" t="e">
        <f t="shared" si="177"/>
        <v>#N/A</v>
      </c>
      <c r="C218" s="23" t="b">
        <f t="shared" si="197"/>
        <v>0</v>
      </c>
      <c r="D218" s="31">
        <f>COUNTIF('Log table'!C:C,'for JSON'!F218)</f>
        <v>3</v>
      </c>
      <c r="F218" s="31" t="s">
        <v>239</v>
      </c>
      <c r="G218" s="31" t="str">
        <f>IF(VLOOKUP($F218, 'Indicator table'!$C:$H, 'for JSON'!G$1, FALSE)=0, "", VLOOKUP($F218, 'Indicator table'!$C:$H, 'for JSON'!G$1, FALSE))</f>
        <v>Goal 16</v>
      </c>
      <c r="H218" s="31" t="str">
        <f>IF(VLOOKUP($F218, 'Indicator table'!$C:$H, 'for JSON'!H$1, FALSE)=0, "", VLOOKUP($F218, 'Indicator table'!$C:$H, 'for JSON'!H$1, FALSE))</f>
        <v>Tier II</v>
      </c>
      <c r="I218" s="31" t="str">
        <f>IF(VLOOKUP($F218, 'Indicator table'!$C:$H, 'for JSON'!I$1, FALSE)=0, "", VLOOKUP($F218, 'Indicator table'!$C:$H, 'for JSON'!I$1, FALSE))</f>
        <v xml:space="preserve">UNODC,
UNODA
</v>
      </c>
      <c r="J218" s="31" t="str">
        <f>IF(VLOOKUP($F218, 'Indicator table'!$C:$H, 'for JSON'!J$1, FALSE)=0, "", VLOOKUP($F218, 'Indicator table'!$C:$H, 'for JSON'!J$1, FALSE))</f>
        <v/>
      </c>
      <c r="K218" s="31" t="str">
        <f t="shared" si="198"/>
        <v>16.4.2_UNODC</v>
      </c>
      <c r="L218" s="31" t="str">
        <f t="shared" si="174"/>
        <v/>
      </c>
      <c r="M218" s="31" t="str">
        <f t="shared" si="174"/>
        <v>mashiko@un.org</v>
      </c>
      <c r="N218" s="31" t="str">
        <f t="shared" si="199"/>
        <v/>
      </c>
      <c r="O218" s="31" t="e">
        <f t="shared" si="174"/>
        <v>#N/A</v>
      </c>
      <c r="P218" s="31" t="e">
        <f t="shared" si="203"/>
        <v>#N/A</v>
      </c>
      <c r="Q218" s="31" t="e">
        <f t="shared" si="204"/>
        <v>#N/A</v>
      </c>
      <c r="R218" s="31" t="str">
        <f t="shared" si="200"/>
        <v/>
      </c>
      <c r="S218" s="31" t="str">
        <f t="shared" si="195"/>
        <v/>
      </c>
      <c r="T218" s="31" t="str">
        <f t="shared" si="195"/>
        <v>2021-04-23</v>
      </c>
      <c r="U218" s="31" t="str">
        <f t="shared" si="195"/>
        <v/>
      </c>
      <c r="V218" s="31" t="str">
        <f t="shared" si="195"/>
        <v/>
      </c>
      <c r="W218" s="31">
        <f t="shared" si="196"/>
        <v>0</v>
      </c>
      <c r="X218" s="31">
        <f t="shared" si="196"/>
        <v>0</v>
      </c>
      <c r="Y218" s="31">
        <f t="shared" si="196"/>
        <v>0</v>
      </c>
      <c r="Z218" s="31" t="str">
        <f t="shared" si="196"/>
        <v/>
      </c>
      <c r="AD218" s="23"/>
      <c r="AE218" s="30" t="str">
        <f t="shared" si="178"/>
        <v xml:space="preserve">{ "IndicatorID" : "16.4.2", </v>
      </c>
      <c r="AF218" s="30" t="str">
        <f t="shared" si="179"/>
        <v xml:space="preserve">"Change" : "", </v>
      </c>
      <c r="AG218" s="30" t="str">
        <f t="shared" si="180"/>
        <v xml:space="preserve">"Tier" : "Tier II", </v>
      </c>
      <c r="AH218" s="30" t="str">
        <f t="shared" si="181"/>
        <v xml:space="preserve">"Custodian" : "UNODC,
UNODA
", </v>
      </c>
      <c r="AI218" s="30" t="str">
        <f t="shared" si="182"/>
        <v xml:space="preserve">"Partners" : "", </v>
      </c>
      <c r="AJ218" s="30" t="str">
        <f t="shared" si="183"/>
        <v xml:space="preserve">"SenderName" : "", </v>
      </c>
      <c r="AK218" s="30" t="e">
        <f t="shared" si="184"/>
        <v>#N/A</v>
      </c>
      <c r="AL218" s="30" t="str">
        <f t="shared" si="185"/>
        <v xml:space="preserve">"StorylineDate" : "2021-04-23", </v>
      </c>
      <c r="AM218" s="30" t="str">
        <f t="shared" si="186"/>
        <v xml:space="preserve">"ChartDate" : "", </v>
      </c>
      <c r="AN218" s="30" t="str">
        <f t="shared" si="187"/>
        <v xml:space="preserve">"DataDate" : "", </v>
      </c>
      <c r="AO218" s="30" t="str">
        <f t="shared" si="188"/>
        <v xml:space="preserve">"MetadataDate" : "", </v>
      </c>
      <c r="AP218" s="30" t="str">
        <f t="shared" si="189"/>
        <v xml:space="preserve">"StorylineFile" : "0", </v>
      </c>
      <c r="AQ218" s="30" t="str">
        <f t="shared" si="190"/>
        <v xml:space="preserve">"ChartFile" : "", </v>
      </c>
      <c r="AR218" s="30" t="str">
        <f t="shared" si="191"/>
        <v xml:space="preserve">"DataFile" : "0", </v>
      </c>
      <c r="AS218" s="30" t="str">
        <f t="shared" si="192"/>
        <v xml:space="preserve">"Directory" : "Goal 16", </v>
      </c>
      <c r="AT218" s="30" t="str">
        <f t="shared" si="193"/>
        <v xml:space="preserve">"Subdirectory" : "16.4.2_UNODC", </v>
      </c>
      <c r="AU218" s="30" t="s">
        <v>1857</v>
      </c>
      <c r="AV218" s="30" t="str">
        <f t="shared" si="194"/>
        <v xml:space="preserve">"Notes" : "" }, </v>
      </c>
    </row>
    <row r="219" spans="1:48" x14ac:dyDescent="0.45">
      <c r="A219" s="27" t="e">
        <f t="shared" si="177"/>
        <v>#N/A</v>
      </c>
      <c r="C219" s="23" t="b">
        <f t="shared" si="197"/>
        <v>0</v>
      </c>
      <c r="D219" s="31">
        <f>COUNTIF('Log table'!C:C,'for JSON'!F219)</f>
        <v>3</v>
      </c>
      <c r="F219" s="31" t="s">
        <v>244</v>
      </c>
      <c r="G219" s="31" t="str">
        <f>IF(VLOOKUP($F219, 'Indicator table'!$C:$H, 'for JSON'!G$1, FALSE)=0, "", VLOOKUP($F219, 'Indicator table'!$C:$H, 'for JSON'!G$1, FALSE))</f>
        <v>Goal 16</v>
      </c>
      <c r="H219" s="31" t="str">
        <f>IF(VLOOKUP($F219, 'Indicator table'!$C:$H, 'for JSON'!H$1, FALSE)=0, "", VLOOKUP($F219, 'Indicator table'!$C:$H, 'for JSON'!H$1, FALSE))</f>
        <v>Tier II</v>
      </c>
      <c r="I219" s="31" t="str">
        <f>IF(VLOOKUP($F219, 'Indicator table'!$C:$H, 'for JSON'!I$1, FALSE)=0, "", VLOOKUP($F219, 'Indicator table'!$C:$H, 'for JSON'!I$1, FALSE))</f>
        <v xml:space="preserve">UNODC
</v>
      </c>
      <c r="J219" s="31" t="str">
        <f>IF(VLOOKUP($F219, 'Indicator table'!$C:$H, 'for JSON'!J$1, FALSE)=0, "", VLOOKUP($F219, 'Indicator table'!$C:$H, 'for JSON'!J$1, FALSE))</f>
        <v/>
      </c>
      <c r="K219" s="31" t="str">
        <f t="shared" si="198"/>
        <v>16.5.1_UNODC</v>
      </c>
      <c r="L219" s="31" t="str">
        <f t="shared" si="174"/>
        <v/>
      </c>
      <c r="M219" s="31" t="str">
        <f t="shared" si="174"/>
        <v>francesca.rosa@un.org</v>
      </c>
      <c r="N219" s="31" t="str">
        <f t="shared" si="199"/>
        <v/>
      </c>
      <c r="O219" s="31" t="e">
        <f t="shared" si="174"/>
        <v>#N/A</v>
      </c>
      <c r="P219" s="31" t="e">
        <f t="shared" si="203"/>
        <v>#N/A</v>
      </c>
      <c r="Q219" s="31" t="e">
        <f t="shared" si="204"/>
        <v>#N/A</v>
      </c>
      <c r="R219" s="31" t="str">
        <f t="shared" si="200"/>
        <v/>
      </c>
      <c r="S219" s="31" t="str">
        <f t="shared" si="195"/>
        <v/>
      </c>
      <c r="T219" s="31" t="str">
        <f t="shared" si="195"/>
        <v>2021-03-23</v>
      </c>
      <c r="U219" s="31" t="str">
        <f t="shared" si="195"/>
        <v>2021-03-23</v>
      </c>
      <c r="V219" s="31" t="str">
        <f t="shared" si="195"/>
        <v/>
      </c>
      <c r="W219" s="31">
        <f t="shared" si="196"/>
        <v>0</v>
      </c>
      <c r="X219" s="31">
        <f t="shared" si="196"/>
        <v>0</v>
      </c>
      <c r="Y219" s="31">
        <f t="shared" si="196"/>
        <v>0</v>
      </c>
      <c r="Z219" s="31" t="str">
        <f t="shared" si="196"/>
        <v/>
      </c>
      <c r="AD219" s="23"/>
      <c r="AE219" s="30" t="str">
        <f t="shared" si="178"/>
        <v xml:space="preserve">{ "IndicatorID" : "16.5.1", </v>
      </c>
      <c r="AF219" s="30" t="str">
        <f t="shared" si="179"/>
        <v xml:space="preserve">"Change" : "", </v>
      </c>
      <c r="AG219" s="30" t="str">
        <f t="shared" si="180"/>
        <v xml:space="preserve">"Tier" : "Tier II", </v>
      </c>
      <c r="AH219" s="30" t="str">
        <f t="shared" si="181"/>
        <v xml:space="preserve">"Custodian" : "UNODC
", </v>
      </c>
      <c r="AI219" s="30" t="str">
        <f t="shared" si="182"/>
        <v xml:space="preserve">"Partners" : "", </v>
      </c>
      <c r="AJ219" s="30" t="str">
        <f t="shared" si="183"/>
        <v xml:space="preserve">"SenderName" : "", </v>
      </c>
      <c r="AK219" s="30" t="e">
        <f t="shared" si="184"/>
        <v>#N/A</v>
      </c>
      <c r="AL219" s="30" t="str">
        <f t="shared" si="185"/>
        <v xml:space="preserve">"StorylineDate" : "2021-03-23", </v>
      </c>
      <c r="AM219" s="30" t="str">
        <f t="shared" si="186"/>
        <v xml:space="preserve">"ChartDate" : "", </v>
      </c>
      <c r="AN219" s="30" t="str">
        <f t="shared" si="187"/>
        <v xml:space="preserve">"DataDate" : "", </v>
      </c>
      <c r="AO219" s="30" t="str">
        <f t="shared" si="188"/>
        <v xml:space="preserve">"MetadataDate" : "", </v>
      </c>
      <c r="AP219" s="30" t="str">
        <f t="shared" si="189"/>
        <v xml:space="preserve">"StorylineFile" : "0", </v>
      </c>
      <c r="AQ219" s="30" t="str">
        <f t="shared" si="190"/>
        <v xml:space="preserve">"ChartFile" : "", </v>
      </c>
      <c r="AR219" s="30" t="str">
        <f t="shared" si="191"/>
        <v xml:space="preserve">"DataFile" : "0", </v>
      </c>
      <c r="AS219" s="30" t="str">
        <f t="shared" si="192"/>
        <v xml:space="preserve">"Directory" : "Goal 16", </v>
      </c>
      <c r="AT219" s="30" t="str">
        <f t="shared" si="193"/>
        <v xml:space="preserve">"Subdirectory" : "16.5.1_UNODC", </v>
      </c>
      <c r="AU219" s="30" t="s">
        <v>1857</v>
      </c>
      <c r="AV219" s="30" t="str">
        <f t="shared" si="194"/>
        <v xml:space="preserve">"Notes" : "" }, </v>
      </c>
    </row>
    <row r="220" spans="1:48" x14ac:dyDescent="0.45">
      <c r="A220" s="27" t="e">
        <f t="shared" si="177"/>
        <v>#N/A</v>
      </c>
      <c r="C220" s="23" t="b">
        <f t="shared" si="197"/>
        <v>0</v>
      </c>
      <c r="D220" s="31">
        <f>COUNTIF('Log table'!C:C,'for JSON'!F220)</f>
        <v>3</v>
      </c>
      <c r="F220" s="31" t="s">
        <v>596</v>
      </c>
      <c r="G220" s="31" t="str">
        <f>IF(VLOOKUP($F220, 'Indicator table'!$C:$H, 'for JSON'!G$1, FALSE)=0, "", VLOOKUP($F220, 'Indicator table'!$C:$H, 'for JSON'!G$1, FALSE))</f>
        <v>Goal 16</v>
      </c>
      <c r="H220" s="31" t="str">
        <f>IF(VLOOKUP($F220, 'Indicator table'!$C:$H, 'for JSON'!H$1, FALSE)=0, "", VLOOKUP($F220, 'Indicator table'!$C:$H, 'for JSON'!H$1, FALSE))</f>
        <v>Tier I</v>
      </c>
      <c r="I220" s="31" t="str">
        <f>IF(VLOOKUP($F220, 'Indicator table'!$C:$H, 'for JSON'!I$1, FALSE)=0, "", VLOOKUP($F220, 'Indicator table'!$C:$H, 'for JSON'!I$1, FALSE))</f>
        <v xml:space="preserve">World Bank,
UNODC
</v>
      </c>
      <c r="J220" s="31" t="str">
        <f>IF(VLOOKUP($F220, 'Indicator table'!$C:$H, 'for JSON'!J$1, FALSE)=0, "", VLOOKUP($F220, 'Indicator table'!$C:$H, 'for JSON'!J$1, FALSE))</f>
        <v/>
      </c>
      <c r="K220" s="31" t="str">
        <f t="shared" si="198"/>
        <v/>
      </c>
      <c r="L220" s="31" t="str">
        <f t="shared" si="174"/>
        <v/>
      </c>
      <c r="M220" s="31" t="str">
        <f t="shared" si="174"/>
        <v>jrodriguezmeza@worldbank.org</v>
      </c>
      <c r="N220" s="31" t="str">
        <f t="shared" si="199"/>
        <v/>
      </c>
      <c r="O220" s="31" t="e">
        <f t="shared" si="174"/>
        <v>#N/A</v>
      </c>
      <c r="P220" s="31" t="e">
        <f t="shared" si="203"/>
        <v>#N/A</v>
      </c>
      <c r="Q220" s="31" t="e">
        <f t="shared" si="204"/>
        <v>#N/A</v>
      </c>
      <c r="R220" s="31" t="str">
        <f t="shared" si="200"/>
        <v/>
      </c>
      <c r="S220" s="31" t="str">
        <f t="shared" ref="S220:V239" si="205">IFERROR(IF(ISBLANK(VLOOKUP(CONCATENATE($F220,S$2), log_table, 10, FALSE)),"", TEXT(VLOOKUP(CONCATENATE($F220,S$2), log_table, 10, FALSE), "yyyy-mm-dd")),"")</f>
        <v/>
      </c>
      <c r="T220" s="31" t="str">
        <f t="shared" si="205"/>
        <v>2021-03-01</v>
      </c>
      <c r="U220" s="31" t="str">
        <f t="shared" si="205"/>
        <v>2021-03-23</v>
      </c>
      <c r="V220" s="31" t="str">
        <f t="shared" si="205"/>
        <v/>
      </c>
      <c r="W220" s="31">
        <f t="shared" ref="W220:Z239" si="206">IFERROR(VLOOKUP(CONCATENATE($F220,W$2), log_table, 13, FALSE),"")</f>
        <v>0</v>
      </c>
      <c r="X220" s="31">
        <f t="shared" si="206"/>
        <v>44301</v>
      </c>
      <c r="Y220" s="31">
        <f t="shared" si="206"/>
        <v>44301</v>
      </c>
      <c r="Z220" s="31" t="str">
        <f t="shared" si="206"/>
        <v/>
      </c>
      <c r="AD220" s="23"/>
      <c r="AE220" s="30" t="str">
        <f t="shared" si="178"/>
        <v xml:space="preserve">{ "IndicatorID" : "16.5.2", </v>
      </c>
      <c r="AF220" s="30" t="str">
        <f t="shared" si="179"/>
        <v xml:space="preserve">"Change" : "", </v>
      </c>
      <c r="AG220" s="30" t="str">
        <f t="shared" si="180"/>
        <v xml:space="preserve">"Tier" : "Tier I", </v>
      </c>
      <c r="AH220" s="30" t="str">
        <f t="shared" si="181"/>
        <v xml:space="preserve">"Custodian" : "World Bank,
UNODC
", </v>
      </c>
      <c r="AI220" s="30" t="str">
        <f t="shared" si="182"/>
        <v xml:space="preserve">"Partners" : "", </v>
      </c>
      <c r="AJ220" s="30" t="str">
        <f t="shared" si="183"/>
        <v xml:space="preserve">"SenderName" : "", </v>
      </c>
      <c r="AK220" s="30" t="e">
        <f t="shared" si="184"/>
        <v>#N/A</v>
      </c>
      <c r="AL220" s="30" t="str">
        <f t="shared" si="185"/>
        <v xml:space="preserve">"StorylineDate" : "2021-03-01", </v>
      </c>
      <c r="AM220" s="30" t="str">
        <f t="shared" si="186"/>
        <v xml:space="preserve">"ChartDate" : "", </v>
      </c>
      <c r="AN220" s="30" t="str">
        <f t="shared" si="187"/>
        <v xml:space="preserve">"DataDate" : "", </v>
      </c>
      <c r="AO220" s="30" t="str">
        <f t="shared" si="188"/>
        <v xml:space="preserve">"MetadataDate" : "", </v>
      </c>
      <c r="AP220" s="30" t="str">
        <f t="shared" si="189"/>
        <v xml:space="preserve">"StorylineFile" : "44301", </v>
      </c>
      <c r="AQ220" s="30" t="str">
        <f t="shared" si="190"/>
        <v xml:space="preserve">"ChartFile" : "", </v>
      </c>
      <c r="AR220" s="30" t="str">
        <f t="shared" si="191"/>
        <v xml:space="preserve">"DataFile" : "0", </v>
      </c>
      <c r="AS220" s="30" t="str">
        <f t="shared" si="192"/>
        <v xml:space="preserve">"Directory" : "Goal 16", </v>
      </c>
      <c r="AT220" s="30" t="str">
        <f t="shared" si="193"/>
        <v xml:space="preserve">"Subdirectory" : "", </v>
      </c>
      <c r="AU220" s="30" t="s">
        <v>1857</v>
      </c>
      <c r="AV220" s="30" t="str">
        <f t="shared" si="194"/>
        <v xml:space="preserve">"Notes" : "" }, </v>
      </c>
    </row>
    <row r="221" spans="1:48" x14ac:dyDescent="0.45">
      <c r="A221" s="27" t="e">
        <f t="shared" si="177"/>
        <v>#N/A</v>
      </c>
      <c r="C221" s="23" t="b">
        <f t="shared" si="197"/>
        <v>0</v>
      </c>
      <c r="D221" s="31">
        <f>COUNTIF('Log table'!C:C,'for JSON'!F221)</f>
        <v>3</v>
      </c>
      <c r="F221" s="31" t="s">
        <v>246</v>
      </c>
      <c r="G221" s="31" t="str">
        <f>IF(VLOOKUP($F221, 'Indicator table'!$C:$H, 'for JSON'!G$1, FALSE)=0, "", VLOOKUP($F221, 'Indicator table'!$C:$H, 'for JSON'!G$1, FALSE))</f>
        <v>Goal 16</v>
      </c>
      <c r="H221" s="31" t="str">
        <f>IF(VLOOKUP($F221, 'Indicator table'!$C:$H, 'for JSON'!H$1, FALSE)=0, "", VLOOKUP($F221, 'Indicator table'!$C:$H, 'for JSON'!H$1, FALSE))</f>
        <v>Tier II</v>
      </c>
      <c r="I221" s="31" t="str">
        <f>IF(VLOOKUP($F221, 'Indicator table'!$C:$H, 'for JSON'!I$1, FALSE)=0, "", VLOOKUP($F221, 'Indicator table'!$C:$H, 'for JSON'!I$1, FALSE))</f>
        <v xml:space="preserve">World Bank
</v>
      </c>
      <c r="J221" s="31" t="str">
        <f>IF(VLOOKUP($F221, 'Indicator table'!$C:$H, 'for JSON'!J$1, FALSE)=0, "", VLOOKUP($F221, 'Indicator table'!$C:$H, 'for JSON'!J$1, FALSE))</f>
        <v/>
      </c>
      <c r="K221" s="31" t="str">
        <f t="shared" si="198"/>
        <v>16.6.1_WorldBank</v>
      </c>
      <c r="L221" s="31" t="str">
        <f t="shared" si="174"/>
        <v/>
      </c>
      <c r="M221" s="31" t="str">
        <f t="shared" si="174"/>
        <v>userajuddin@worldbank.org</v>
      </c>
      <c r="N221" s="31" t="str">
        <f t="shared" si="199"/>
        <v/>
      </c>
      <c r="O221" s="31" t="e">
        <f t="shared" si="174"/>
        <v>#N/A</v>
      </c>
      <c r="P221" s="31" t="e">
        <f t="shared" si="203"/>
        <v>#N/A</v>
      </c>
      <c r="Q221" s="31" t="e">
        <f t="shared" si="204"/>
        <v>#N/A</v>
      </c>
      <c r="R221" s="31" t="str">
        <f t="shared" si="200"/>
        <v/>
      </c>
      <c r="S221" s="31" t="str">
        <f t="shared" si="205"/>
        <v/>
      </c>
      <c r="T221" s="31" t="str">
        <f t="shared" si="205"/>
        <v>2021-03-01</v>
      </c>
      <c r="U221" s="31" t="str">
        <f t="shared" si="205"/>
        <v>2021-03-01</v>
      </c>
      <c r="V221" s="31" t="str">
        <f t="shared" si="205"/>
        <v/>
      </c>
      <c r="W221" s="31">
        <f t="shared" si="206"/>
        <v>0</v>
      </c>
      <c r="X221" s="31">
        <f t="shared" si="206"/>
        <v>0</v>
      </c>
      <c r="Y221" s="31">
        <f t="shared" si="206"/>
        <v>0</v>
      </c>
      <c r="Z221" s="31" t="str">
        <f t="shared" si="206"/>
        <v/>
      </c>
      <c r="AD221" s="23"/>
      <c r="AE221" s="30" t="str">
        <f t="shared" si="178"/>
        <v xml:space="preserve">{ "IndicatorID" : "16.6.1", </v>
      </c>
      <c r="AF221" s="30" t="str">
        <f t="shared" si="179"/>
        <v xml:space="preserve">"Change" : "", </v>
      </c>
      <c r="AG221" s="30" t="str">
        <f t="shared" si="180"/>
        <v xml:space="preserve">"Tier" : "Tier II", </v>
      </c>
      <c r="AH221" s="30" t="str">
        <f t="shared" si="181"/>
        <v xml:space="preserve">"Custodian" : "World Bank
", </v>
      </c>
      <c r="AI221" s="30" t="str">
        <f t="shared" si="182"/>
        <v xml:space="preserve">"Partners" : "", </v>
      </c>
      <c r="AJ221" s="30" t="str">
        <f t="shared" si="183"/>
        <v xml:space="preserve">"SenderName" : "", </v>
      </c>
      <c r="AK221" s="30" t="e">
        <f t="shared" si="184"/>
        <v>#N/A</v>
      </c>
      <c r="AL221" s="30" t="str">
        <f t="shared" si="185"/>
        <v xml:space="preserve">"StorylineDate" : "2021-03-01", </v>
      </c>
      <c r="AM221" s="30" t="str">
        <f t="shared" si="186"/>
        <v xml:space="preserve">"ChartDate" : "", </v>
      </c>
      <c r="AN221" s="30" t="str">
        <f t="shared" si="187"/>
        <v xml:space="preserve">"DataDate" : "", </v>
      </c>
      <c r="AO221" s="30" t="str">
        <f t="shared" si="188"/>
        <v xml:space="preserve">"MetadataDate" : "", </v>
      </c>
      <c r="AP221" s="30" t="str">
        <f t="shared" si="189"/>
        <v xml:space="preserve">"StorylineFile" : "0", </v>
      </c>
      <c r="AQ221" s="30" t="str">
        <f t="shared" si="190"/>
        <v xml:space="preserve">"ChartFile" : "", </v>
      </c>
      <c r="AR221" s="30" t="str">
        <f t="shared" si="191"/>
        <v xml:space="preserve">"DataFile" : "0", </v>
      </c>
      <c r="AS221" s="30" t="str">
        <f t="shared" si="192"/>
        <v xml:space="preserve">"Directory" : "Goal 16", </v>
      </c>
      <c r="AT221" s="30" t="str">
        <f t="shared" si="193"/>
        <v xml:space="preserve">"Subdirectory" : "16.6.1_WorldBank", </v>
      </c>
      <c r="AU221" s="30" t="s">
        <v>1857</v>
      </c>
      <c r="AV221" s="30" t="str">
        <f t="shared" si="194"/>
        <v xml:space="preserve">"Notes" : "" }, </v>
      </c>
    </row>
    <row r="222" spans="1:48" x14ac:dyDescent="0.45">
      <c r="A222" s="27" t="e">
        <f t="shared" si="177"/>
        <v>#N/A</v>
      </c>
      <c r="C222" s="23" t="b">
        <f t="shared" si="197"/>
        <v>0</v>
      </c>
      <c r="D222" s="31">
        <f>COUNTIF('Log table'!C:C,'for JSON'!F222)</f>
        <v>3</v>
      </c>
      <c r="F222" s="31" t="s">
        <v>249</v>
      </c>
      <c r="G222" s="31" t="str">
        <f>IF(VLOOKUP($F222, 'Indicator table'!$C:$H, 'for JSON'!G$1, FALSE)=0, "", VLOOKUP($F222, 'Indicator table'!$C:$H, 'for JSON'!G$1, FALSE))</f>
        <v>Goal 16</v>
      </c>
      <c r="H222" s="31" t="str">
        <f>IF(VLOOKUP($F222, 'Indicator table'!$C:$H, 'for JSON'!H$1, FALSE)=0, "", VLOOKUP($F222, 'Indicator table'!$C:$H, 'for JSON'!H$1, FALSE))</f>
        <v>Tier II</v>
      </c>
      <c r="I222" s="31" t="str">
        <f>IF(VLOOKUP($F222, 'Indicator table'!$C:$H, 'for JSON'!I$1, FALSE)=0, "", VLOOKUP($F222, 'Indicator table'!$C:$H, 'for JSON'!I$1, FALSE))</f>
        <v xml:space="preserve">UNDP
</v>
      </c>
      <c r="J222" s="31" t="str">
        <f>IF(VLOOKUP($F222, 'Indicator table'!$C:$H, 'for JSON'!J$1, FALSE)=0, "", VLOOKUP($F222, 'Indicator table'!$C:$H, 'for JSON'!J$1, FALSE))</f>
        <v/>
      </c>
      <c r="K222" s="31" t="str">
        <f t="shared" si="198"/>
        <v>16.6.2_UNDP</v>
      </c>
      <c r="L222" s="31" t="str">
        <f t="shared" si="174"/>
        <v/>
      </c>
      <c r="M222" s="31" t="str">
        <f t="shared" si="174"/>
        <v/>
      </c>
      <c r="N222" s="31" t="str">
        <f t="shared" si="199"/>
        <v/>
      </c>
      <c r="O222" s="31" t="e">
        <f t="shared" si="174"/>
        <v>#N/A</v>
      </c>
      <c r="P222" s="31" t="e">
        <f t="shared" si="203"/>
        <v>#N/A</v>
      </c>
      <c r="Q222" s="31" t="e">
        <f t="shared" si="204"/>
        <v>#N/A</v>
      </c>
      <c r="R222" s="31" t="str">
        <f t="shared" si="200"/>
        <v/>
      </c>
      <c r="S222" s="31" t="str">
        <f t="shared" si="205"/>
        <v/>
      </c>
      <c r="T222" s="31" t="str">
        <f t="shared" si="205"/>
        <v/>
      </c>
      <c r="U222" s="31" t="str">
        <f t="shared" si="205"/>
        <v/>
      </c>
      <c r="V222" s="31" t="str">
        <f t="shared" si="205"/>
        <v/>
      </c>
      <c r="W222" s="31">
        <f t="shared" si="206"/>
        <v>0</v>
      </c>
      <c r="X222" s="31">
        <f t="shared" si="206"/>
        <v>0</v>
      </c>
      <c r="Y222" s="31">
        <f t="shared" si="206"/>
        <v>0</v>
      </c>
      <c r="Z222" s="31" t="str">
        <f t="shared" si="206"/>
        <v/>
      </c>
      <c r="AD222" s="23"/>
      <c r="AE222" s="30" t="str">
        <f t="shared" si="178"/>
        <v xml:space="preserve">{ "IndicatorID" : "16.6.2", </v>
      </c>
      <c r="AF222" s="30" t="str">
        <f t="shared" si="179"/>
        <v xml:space="preserve">"Change" : "", </v>
      </c>
      <c r="AG222" s="30" t="str">
        <f t="shared" si="180"/>
        <v xml:space="preserve">"Tier" : "Tier II", </v>
      </c>
      <c r="AH222" s="30" t="str">
        <f t="shared" si="181"/>
        <v xml:space="preserve">"Custodian" : "UNDP
", </v>
      </c>
      <c r="AI222" s="30" t="str">
        <f t="shared" si="182"/>
        <v xml:space="preserve">"Partners" : "", </v>
      </c>
      <c r="AJ222" s="30" t="str">
        <f t="shared" si="183"/>
        <v xml:space="preserve">"SenderName" : "", </v>
      </c>
      <c r="AK222" s="30" t="e">
        <f t="shared" si="184"/>
        <v>#N/A</v>
      </c>
      <c r="AL222" s="30" t="str">
        <f t="shared" si="185"/>
        <v xml:space="preserve">"StorylineDate" : "", </v>
      </c>
      <c r="AM222" s="30" t="str">
        <f t="shared" si="186"/>
        <v xml:space="preserve">"ChartDate" : "", </v>
      </c>
      <c r="AN222" s="30" t="str">
        <f t="shared" si="187"/>
        <v xml:space="preserve">"DataDate" : "", </v>
      </c>
      <c r="AO222" s="30" t="str">
        <f t="shared" si="188"/>
        <v xml:space="preserve">"MetadataDate" : "", </v>
      </c>
      <c r="AP222" s="30" t="str">
        <f t="shared" si="189"/>
        <v xml:space="preserve">"StorylineFile" : "0", </v>
      </c>
      <c r="AQ222" s="30" t="str">
        <f t="shared" si="190"/>
        <v xml:space="preserve">"ChartFile" : "", </v>
      </c>
      <c r="AR222" s="30" t="str">
        <f t="shared" si="191"/>
        <v xml:space="preserve">"DataFile" : "0", </v>
      </c>
      <c r="AS222" s="30" t="str">
        <f t="shared" si="192"/>
        <v xml:space="preserve">"Directory" : "Goal 16", </v>
      </c>
      <c r="AT222" s="30" t="str">
        <f t="shared" si="193"/>
        <v xml:space="preserve">"Subdirectory" : "16.6.2_UNDP", </v>
      </c>
      <c r="AU222" s="30" t="s">
        <v>1857</v>
      </c>
      <c r="AV222" s="30" t="str">
        <f t="shared" si="194"/>
        <v xml:space="preserve">"Notes" : "" }, </v>
      </c>
    </row>
    <row r="223" spans="1:48" x14ac:dyDescent="0.45">
      <c r="A223" s="27" t="e">
        <f t="shared" si="177"/>
        <v>#N/A</v>
      </c>
      <c r="C223" s="23" t="b">
        <f t="shared" si="197"/>
        <v>0</v>
      </c>
      <c r="D223" s="31">
        <f>COUNTIF('Log table'!C:C,'for JSON'!F223)</f>
        <v>3</v>
      </c>
      <c r="F223" s="31" t="s">
        <v>252</v>
      </c>
      <c r="G223" s="31" t="str">
        <f>IF(VLOOKUP($F223, 'Indicator table'!$C:$H, 'for JSON'!G$1, FALSE)=0, "", VLOOKUP($F223, 'Indicator table'!$C:$H, 'for JSON'!G$1, FALSE))</f>
        <v>Goal 16</v>
      </c>
      <c r="H223" s="31" t="str">
        <f>IF(VLOOKUP($F223, 'Indicator table'!$C:$H, 'for JSON'!H$1, FALSE)=0, "", VLOOKUP($F223, 'Indicator table'!$C:$H, 'for JSON'!H$1, FALSE))</f>
        <v>Tier II</v>
      </c>
      <c r="I223" s="31" t="str">
        <f>IF(VLOOKUP($F223, 'Indicator table'!$C:$H, 'for JSON'!I$1, FALSE)=0, "", VLOOKUP($F223, 'Indicator table'!$C:$H, 'for JSON'!I$1, FALSE))</f>
        <v xml:space="preserve">IPU, 
UNDP
</v>
      </c>
      <c r="J223" s="31" t="str">
        <f>IF(VLOOKUP($F223, 'Indicator table'!$C:$H, 'for JSON'!J$1, FALSE)=0, "", VLOOKUP($F223, 'Indicator table'!$C:$H, 'for JSON'!J$1, FALSE))</f>
        <v xml:space="preserve">UN Women,
OECD
</v>
      </c>
      <c r="K223" s="31" t="str">
        <f t="shared" si="198"/>
        <v>16.7.1_UNDP</v>
      </c>
      <c r="L223" s="31" t="str">
        <f t="shared" si="174"/>
        <v>ar@ipu.org</v>
      </c>
      <c r="M223" s="31" t="str">
        <f t="shared" si="174"/>
        <v>ar@ipu.org</v>
      </c>
      <c r="N223" s="31" t="str">
        <f t="shared" si="199"/>
        <v/>
      </c>
      <c r="O223" s="31" t="e">
        <f t="shared" si="174"/>
        <v>#N/A</v>
      </c>
      <c r="P223" s="31" t="e">
        <f t="shared" si="203"/>
        <v>#N/A</v>
      </c>
      <c r="Q223" s="31" t="e">
        <f t="shared" si="204"/>
        <v>#N/A</v>
      </c>
      <c r="R223" s="31" t="str">
        <f t="shared" si="200"/>
        <v/>
      </c>
      <c r="S223" s="31" t="str">
        <f t="shared" si="205"/>
        <v>2021-03-02</v>
      </c>
      <c r="T223" s="31" t="str">
        <f t="shared" si="205"/>
        <v>2021-03-02</v>
      </c>
      <c r="U223" s="31" t="str">
        <f t="shared" si="205"/>
        <v>2021-03-02</v>
      </c>
      <c r="V223" s="31" t="str">
        <f t="shared" si="205"/>
        <v/>
      </c>
      <c r="W223" s="31">
        <f t="shared" si="206"/>
        <v>0</v>
      </c>
      <c r="X223" s="31">
        <f t="shared" si="206"/>
        <v>0</v>
      </c>
      <c r="Y223" s="31">
        <f t="shared" si="206"/>
        <v>0</v>
      </c>
      <c r="Z223" s="31" t="str">
        <f t="shared" si="206"/>
        <v/>
      </c>
      <c r="AD223" s="23"/>
      <c r="AE223" s="30" t="str">
        <f t="shared" si="178"/>
        <v xml:space="preserve">{ "IndicatorID" : "16.7.1", </v>
      </c>
      <c r="AF223" s="30" t="str">
        <f t="shared" si="179"/>
        <v xml:space="preserve">"Change" : "", </v>
      </c>
      <c r="AG223" s="30" t="str">
        <f t="shared" si="180"/>
        <v xml:space="preserve">"Tier" : "Tier II", </v>
      </c>
      <c r="AH223" s="30" t="str">
        <f t="shared" si="181"/>
        <v xml:space="preserve">"Custodian" : "IPU, 
UNDP
", </v>
      </c>
      <c r="AI223" s="30" t="str">
        <f t="shared" si="182"/>
        <v xml:space="preserve">"Partners" : "UN Women,
OECD
", </v>
      </c>
      <c r="AJ223" s="30" t="str">
        <f t="shared" si="183"/>
        <v xml:space="preserve">"SenderName" : "", </v>
      </c>
      <c r="AK223" s="30" t="e">
        <f t="shared" si="184"/>
        <v>#N/A</v>
      </c>
      <c r="AL223" s="30" t="str">
        <f t="shared" si="185"/>
        <v xml:space="preserve">"StorylineDate" : "2021-03-02", </v>
      </c>
      <c r="AM223" s="30" t="str">
        <f t="shared" si="186"/>
        <v xml:space="preserve">"ChartDate" : "", </v>
      </c>
      <c r="AN223" s="30" t="str">
        <f t="shared" si="187"/>
        <v xml:space="preserve">"DataDate" : "2021-03-02", </v>
      </c>
      <c r="AO223" s="30" t="str">
        <f t="shared" si="188"/>
        <v xml:space="preserve">"MetadataDate" : "", </v>
      </c>
      <c r="AP223" s="30" t="str">
        <f t="shared" si="189"/>
        <v xml:space="preserve">"StorylineFile" : "0", </v>
      </c>
      <c r="AQ223" s="30" t="str">
        <f t="shared" si="190"/>
        <v xml:space="preserve">"ChartFile" : "", </v>
      </c>
      <c r="AR223" s="30" t="str">
        <f t="shared" si="191"/>
        <v xml:space="preserve">"DataFile" : "0", </v>
      </c>
      <c r="AS223" s="30" t="str">
        <f t="shared" si="192"/>
        <v xml:space="preserve">"Directory" : "Goal 16", </v>
      </c>
      <c r="AT223" s="30" t="str">
        <f t="shared" si="193"/>
        <v xml:space="preserve">"Subdirectory" : "16.7.1_UNDP", </v>
      </c>
      <c r="AU223" s="30" t="s">
        <v>1857</v>
      </c>
      <c r="AV223" s="30" t="str">
        <f t="shared" si="194"/>
        <v xml:space="preserve">"Notes" : "" }, </v>
      </c>
    </row>
    <row r="224" spans="1:48" x14ac:dyDescent="0.45">
      <c r="A224" s="27" t="e">
        <f t="shared" si="177"/>
        <v>#N/A</v>
      </c>
      <c r="C224" s="23" t="b">
        <f t="shared" si="197"/>
        <v>0</v>
      </c>
      <c r="D224" s="31">
        <f>COUNTIF('Log table'!C:C,'for JSON'!F224)</f>
        <v>3</v>
      </c>
      <c r="F224" s="31" t="s">
        <v>616</v>
      </c>
      <c r="G224" s="31" t="str">
        <f>IF(VLOOKUP($F224, 'Indicator table'!$C:$H, 'for JSON'!G$1, FALSE)=0, "", VLOOKUP($F224, 'Indicator table'!$C:$H, 'for JSON'!G$1, FALSE))</f>
        <v>Goal 16</v>
      </c>
      <c r="H224" s="31" t="str">
        <f>IF(VLOOKUP($F224, 'Indicator table'!$C:$H, 'for JSON'!H$1, FALSE)=0, "", VLOOKUP($F224, 'Indicator table'!$C:$H, 'for JSON'!H$1, FALSE))</f>
        <v>Tier II</v>
      </c>
      <c r="I224" s="31" t="str">
        <f>IF(VLOOKUP($F224, 'Indicator table'!$C:$H, 'for JSON'!I$1, FALSE)=0, "", VLOOKUP($F224, 'Indicator table'!$C:$H, 'for JSON'!I$1, FALSE))</f>
        <v xml:space="preserve">UNDP
</v>
      </c>
      <c r="J224" s="31" t="str">
        <f>IF(VLOOKUP($F224, 'Indicator table'!$C:$H, 'for JSON'!J$1, FALSE)=0, "", VLOOKUP($F224, 'Indicator table'!$C:$H, 'for JSON'!J$1, FALSE))</f>
        <v/>
      </c>
      <c r="K224" s="31" t="str">
        <f t="shared" si="198"/>
        <v/>
      </c>
      <c r="L224" s="31" t="str">
        <f t="shared" si="174"/>
        <v/>
      </c>
      <c r="M224" s="31" t="str">
        <f t="shared" si="174"/>
        <v/>
      </c>
      <c r="N224" s="31" t="str">
        <f t="shared" si="199"/>
        <v/>
      </c>
      <c r="O224" s="31" t="e">
        <f t="shared" si="174"/>
        <v>#N/A</v>
      </c>
      <c r="P224" s="31" t="e">
        <f t="shared" si="203"/>
        <v>#N/A</v>
      </c>
      <c r="Q224" s="31" t="e">
        <f t="shared" si="204"/>
        <v>#N/A</v>
      </c>
      <c r="R224" s="31" t="str">
        <f t="shared" si="200"/>
        <v/>
      </c>
      <c r="S224" s="31" t="str">
        <f t="shared" si="205"/>
        <v/>
      </c>
      <c r="T224" s="31" t="str">
        <f t="shared" si="205"/>
        <v/>
      </c>
      <c r="U224" s="31" t="str">
        <f t="shared" si="205"/>
        <v/>
      </c>
      <c r="V224" s="31" t="str">
        <f t="shared" si="205"/>
        <v/>
      </c>
      <c r="W224" s="31">
        <f t="shared" si="206"/>
        <v>0</v>
      </c>
      <c r="X224" s="31">
        <f t="shared" si="206"/>
        <v>0</v>
      </c>
      <c r="Y224" s="31">
        <f t="shared" si="206"/>
        <v>0</v>
      </c>
      <c r="Z224" s="31" t="str">
        <f t="shared" si="206"/>
        <v/>
      </c>
      <c r="AD224" s="23"/>
      <c r="AE224" s="30" t="str">
        <f t="shared" si="178"/>
        <v xml:space="preserve">{ "IndicatorID" : "16.7.2", </v>
      </c>
      <c r="AF224" s="30" t="str">
        <f t="shared" si="179"/>
        <v xml:space="preserve">"Change" : "", </v>
      </c>
      <c r="AG224" s="30" t="str">
        <f t="shared" si="180"/>
        <v xml:space="preserve">"Tier" : "Tier II", </v>
      </c>
      <c r="AH224" s="30" t="str">
        <f t="shared" si="181"/>
        <v xml:space="preserve">"Custodian" : "UNDP
", </v>
      </c>
      <c r="AI224" s="30" t="str">
        <f t="shared" si="182"/>
        <v xml:space="preserve">"Partners" : "", </v>
      </c>
      <c r="AJ224" s="30" t="str">
        <f t="shared" si="183"/>
        <v xml:space="preserve">"SenderName" : "", </v>
      </c>
      <c r="AK224" s="30" t="e">
        <f t="shared" si="184"/>
        <v>#N/A</v>
      </c>
      <c r="AL224" s="30" t="str">
        <f t="shared" si="185"/>
        <v xml:space="preserve">"StorylineDate" : "", </v>
      </c>
      <c r="AM224" s="30" t="str">
        <f t="shared" si="186"/>
        <v xml:space="preserve">"ChartDate" : "", </v>
      </c>
      <c r="AN224" s="30" t="str">
        <f t="shared" si="187"/>
        <v xml:space="preserve">"DataDate" : "", </v>
      </c>
      <c r="AO224" s="30" t="str">
        <f t="shared" si="188"/>
        <v xml:space="preserve">"MetadataDate" : "", </v>
      </c>
      <c r="AP224" s="30" t="str">
        <f t="shared" si="189"/>
        <v xml:space="preserve">"StorylineFile" : "0", </v>
      </c>
      <c r="AQ224" s="30" t="str">
        <f t="shared" si="190"/>
        <v xml:space="preserve">"ChartFile" : "", </v>
      </c>
      <c r="AR224" s="30" t="str">
        <f t="shared" si="191"/>
        <v xml:space="preserve">"DataFile" : "0", </v>
      </c>
      <c r="AS224" s="30" t="str">
        <f t="shared" si="192"/>
        <v xml:space="preserve">"Directory" : "Goal 16", </v>
      </c>
      <c r="AT224" s="30" t="str">
        <f t="shared" si="193"/>
        <v xml:space="preserve">"Subdirectory" : "", </v>
      </c>
      <c r="AU224" s="30" t="s">
        <v>1857</v>
      </c>
      <c r="AV224" s="30" t="str">
        <f t="shared" si="194"/>
        <v xml:space="preserve">"Notes" : "" }, </v>
      </c>
    </row>
    <row r="225" spans="1:48" x14ac:dyDescent="0.45">
      <c r="A225" s="27" t="e">
        <f t="shared" si="177"/>
        <v>#N/A</v>
      </c>
      <c r="C225" s="23" t="b">
        <f t="shared" si="197"/>
        <v>0</v>
      </c>
      <c r="D225" s="31">
        <f>COUNTIF('Log table'!C:C,'for JSON'!F225)</f>
        <v>3</v>
      </c>
      <c r="F225" s="31" t="s">
        <v>257</v>
      </c>
      <c r="G225" s="31" t="str">
        <f>IF(VLOOKUP($F225, 'Indicator table'!$C:$H, 'for JSON'!G$1, FALSE)=0, "", VLOOKUP($F225, 'Indicator table'!$C:$H, 'for JSON'!G$1, FALSE))</f>
        <v>Goal 16</v>
      </c>
      <c r="H225" s="31" t="str">
        <f>IF(VLOOKUP($F225, 'Indicator table'!$C:$H, 'for JSON'!H$1, FALSE)=0, "", VLOOKUP($F225, 'Indicator table'!$C:$H, 'for JSON'!H$1, FALSE))</f>
        <v>Tier I</v>
      </c>
      <c r="I225" s="31" t="str">
        <f>IF(VLOOKUP($F225, 'Indicator table'!$C:$H, 'for JSON'!I$1, FALSE)=0, "", VLOOKUP($F225, 'Indicator table'!$C:$H, 'for JSON'!I$1, FALSE))</f>
        <v xml:space="preserve">DESA/FFDO
</v>
      </c>
      <c r="J225" s="31" t="str">
        <f>IF(VLOOKUP($F225, 'Indicator table'!$C:$H, 'for JSON'!J$1, FALSE)=0, "", VLOOKUP($F225, 'Indicator table'!$C:$H, 'for JSON'!J$1, FALSE))</f>
        <v/>
      </c>
      <c r="K225" s="31" t="str">
        <f t="shared" si="198"/>
        <v>16.8.1_DESA</v>
      </c>
      <c r="L225" s="31" t="str">
        <f t="shared" si="174"/>
        <v/>
      </c>
      <c r="M225" s="31" t="str">
        <f t="shared" si="174"/>
        <v/>
      </c>
      <c r="N225" s="31" t="str">
        <f t="shared" si="199"/>
        <v/>
      </c>
      <c r="O225" s="31" t="e">
        <f t="shared" si="174"/>
        <v>#N/A</v>
      </c>
      <c r="P225" s="31" t="e">
        <f t="shared" si="203"/>
        <v>#N/A</v>
      </c>
      <c r="Q225" s="31" t="e">
        <f t="shared" si="204"/>
        <v>#N/A</v>
      </c>
      <c r="R225" s="31" t="str">
        <f t="shared" si="200"/>
        <v/>
      </c>
      <c r="S225" s="31" t="str">
        <f t="shared" si="205"/>
        <v/>
      </c>
      <c r="T225" s="31" t="str">
        <f t="shared" si="205"/>
        <v/>
      </c>
      <c r="U225" s="31" t="str">
        <f t="shared" si="205"/>
        <v/>
      </c>
      <c r="V225" s="31" t="str">
        <f t="shared" si="205"/>
        <v/>
      </c>
      <c r="W225" s="31">
        <f t="shared" si="206"/>
        <v>0</v>
      </c>
      <c r="X225" s="31">
        <f t="shared" si="206"/>
        <v>0</v>
      </c>
      <c r="Y225" s="31">
        <f t="shared" si="206"/>
        <v>0</v>
      </c>
      <c r="Z225" s="31" t="str">
        <f t="shared" si="206"/>
        <v/>
      </c>
      <c r="AD225" s="23"/>
      <c r="AE225" s="30" t="str">
        <f t="shared" si="178"/>
        <v xml:space="preserve">{ "IndicatorID" : "16.8.1", </v>
      </c>
      <c r="AF225" s="30" t="str">
        <f t="shared" si="179"/>
        <v xml:space="preserve">"Change" : "", </v>
      </c>
      <c r="AG225" s="30" t="str">
        <f t="shared" si="180"/>
        <v xml:space="preserve">"Tier" : "Tier I", </v>
      </c>
      <c r="AH225" s="30" t="str">
        <f t="shared" si="181"/>
        <v xml:space="preserve">"Custodian" : "DESA/FFDO
", </v>
      </c>
      <c r="AI225" s="30" t="str">
        <f t="shared" si="182"/>
        <v xml:space="preserve">"Partners" : "", </v>
      </c>
      <c r="AJ225" s="30" t="str">
        <f t="shared" si="183"/>
        <v xml:space="preserve">"SenderName" : "", </v>
      </c>
      <c r="AK225" s="30" t="e">
        <f t="shared" si="184"/>
        <v>#N/A</v>
      </c>
      <c r="AL225" s="30" t="str">
        <f t="shared" si="185"/>
        <v xml:space="preserve">"StorylineDate" : "", </v>
      </c>
      <c r="AM225" s="30" t="str">
        <f t="shared" si="186"/>
        <v xml:space="preserve">"ChartDate" : "", </v>
      </c>
      <c r="AN225" s="30" t="str">
        <f t="shared" si="187"/>
        <v xml:space="preserve">"DataDate" : "", </v>
      </c>
      <c r="AO225" s="30" t="str">
        <f t="shared" si="188"/>
        <v xml:space="preserve">"MetadataDate" : "", </v>
      </c>
      <c r="AP225" s="30" t="str">
        <f t="shared" si="189"/>
        <v xml:space="preserve">"StorylineFile" : "0", </v>
      </c>
      <c r="AQ225" s="30" t="str">
        <f t="shared" si="190"/>
        <v xml:space="preserve">"ChartFile" : "", </v>
      </c>
      <c r="AR225" s="30" t="str">
        <f t="shared" si="191"/>
        <v xml:space="preserve">"DataFile" : "0", </v>
      </c>
      <c r="AS225" s="30" t="str">
        <f t="shared" si="192"/>
        <v xml:space="preserve">"Directory" : "Goal 16", </v>
      </c>
      <c r="AT225" s="30" t="str">
        <f t="shared" si="193"/>
        <v xml:space="preserve">"Subdirectory" : "16.8.1_DESA", </v>
      </c>
      <c r="AU225" s="30" t="s">
        <v>1857</v>
      </c>
      <c r="AV225" s="30" t="str">
        <f t="shared" si="194"/>
        <v xml:space="preserve">"Notes" : "" }, </v>
      </c>
    </row>
    <row r="226" spans="1:48" x14ac:dyDescent="0.45">
      <c r="A226" s="27" t="e">
        <f t="shared" si="177"/>
        <v>#N/A</v>
      </c>
      <c r="C226" s="23" t="b">
        <f t="shared" si="197"/>
        <v>0</v>
      </c>
      <c r="D226" s="31">
        <f>COUNTIF('Log table'!C:C,'for JSON'!F226)</f>
        <v>3</v>
      </c>
      <c r="F226" s="31" t="s">
        <v>259</v>
      </c>
      <c r="G226" s="31" t="str">
        <f>IF(VLOOKUP($F226, 'Indicator table'!$C:$H, 'for JSON'!G$1, FALSE)=0, "", VLOOKUP($F226, 'Indicator table'!$C:$H, 'for JSON'!G$1, FALSE))</f>
        <v>Goal 16</v>
      </c>
      <c r="H226" s="31" t="str">
        <f>IF(VLOOKUP($F226, 'Indicator table'!$C:$H, 'for JSON'!H$1, FALSE)=0, "", VLOOKUP($F226, 'Indicator table'!$C:$H, 'for JSON'!H$1, FALSE))</f>
        <v>Tier I</v>
      </c>
      <c r="I226" s="31" t="str">
        <f>IF(VLOOKUP($F226, 'Indicator table'!$C:$H, 'for JSON'!I$1, FALSE)=0, "", VLOOKUP($F226, 'Indicator table'!$C:$H, 'for JSON'!I$1, FALSE))</f>
        <v xml:space="preserve">UNSD,
UNICEF
</v>
      </c>
      <c r="J226" s="31" t="str">
        <f>IF(VLOOKUP($F226, 'Indicator table'!$C:$H, 'for JSON'!J$1, FALSE)=0, "", VLOOKUP($F226, 'Indicator table'!$C:$H, 'for JSON'!J$1, FALSE))</f>
        <v xml:space="preserve">UNFPA,  
DESA Population Division
</v>
      </c>
      <c r="K226" s="31" t="str">
        <f t="shared" si="198"/>
        <v>16.9.1_UNICEF</v>
      </c>
      <c r="L226" s="31" t="str">
        <f t="shared" si="174"/>
        <v>ccappa@unicef.org</v>
      </c>
      <c r="M226" s="31" t="str">
        <f t="shared" si="174"/>
        <v>ccappa@unicef.org</v>
      </c>
      <c r="N226" s="31" t="str">
        <f t="shared" si="199"/>
        <v/>
      </c>
      <c r="O226" s="31" t="e">
        <f t="shared" si="174"/>
        <v>#N/A</v>
      </c>
      <c r="P226" s="31" t="e">
        <f t="shared" si="203"/>
        <v>#N/A</v>
      </c>
      <c r="Q226" s="31" t="e">
        <f t="shared" si="204"/>
        <v>#N/A</v>
      </c>
      <c r="R226" s="31" t="str">
        <f t="shared" si="200"/>
        <v/>
      </c>
      <c r="S226" s="31" t="str">
        <f t="shared" si="205"/>
        <v>2021-02-17</v>
      </c>
      <c r="T226" s="31" t="str">
        <f t="shared" si="205"/>
        <v>2021-03-26</v>
      </c>
      <c r="U226" s="31" t="str">
        <f t="shared" si="205"/>
        <v/>
      </c>
      <c r="V226" s="31" t="str">
        <f t="shared" si="205"/>
        <v/>
      </c>
      <c r="W226" s="31">
        <f t="shared" si="206"/>
        <v>0</v>
      </c>
      <c r="X226" s="31">
        <f t="shared" si="206"/>
        <v>0</v>
      </c>
      <c r="Y226" s="31">
        <f t="shared" si="206"/>
        <v>0</v>
      </c>
      <c r="Z226" s="31" t="str">
        <f t="shared" si="206"/>
        <v/>
      </c>
      <c r="AD226" s="23"/>
      <c r="AE226" s="30" t="str">
        <f t="shared" si="178"/>
        <v xml:space="preserve">{ "IndicatorID" : "16.9.1", </v>
      </c>
      <c r="AF226" s="30" t="str">
        <f t="shared" si="179"/>
        <v xml:space="preserve">"Change" : "", </v>
      </c>
      <c r="AG226" s="30" t="str">
        <f t="shared" si="180"/>
        <v xml:space="preserve">"Tier" : "Tier I", </v>
      </c>
      <c r="AH226" s="30" t="str">
        <f t="shared" si="181"/>
        <v xml:space="preserve">"Custodian" : "UNSD,
UNICEF
", </v>
      </c>
      <c r="AI226" s="30" t="str">
        <f t="shared" si="182"/>
        <v xml:space="preserve">"Partners" : "UNFPA,  
DESA Population Division
", </v>
      </c>
      <c r="AJ226" s="30" t="str">
        <f t="shared" si="183"/>
        <v xml:space="preserve">"SenderName" : "", </v>
      </c>
      <c r="AK226" s="30" t="e">
        <f t="shared" si="184"/>
        <v>#N/A</v>
      </c>
      <c r="AL226" s="30" t="str">
        <f t="shared" si="185"/>
        <v xml:space="preserve">"StorylineDate" : "2021-03-26", </v>
      </c>
      <c r="AM226" s="30" t="str">
        <f t="shared" si="186"/>
        <v xml:space="preserve">"ChartDate" : "", </v>
      </c>
      <c r="AN226" s="30" t="str">
        <f t="shared" si="187"/>
        <v xml:space="preserve">"DataDate" : "2021-02-17", </v>
      </c>
      <c r="AO226" s="30" t="str">
        <f t="shared" si="188"/>
        <v xml:space="preserve">"MetadataDate" : "", </v>
      </c>
      <c r="AP226" s="30" t="str">
        <f t="shared" si="189"/>
        <v xml:space="preserve">"StorylineFile" : "0", </v>
      </c>
      <c r="AQ226" s="30" t="str">
        <f t="shared" si="190"/>
        <v xml:space="preserve">"ChartFile" : "", </v>
      </c>
      <c r="AR226" s="30" t="str">
        <f t="shared" si="191"/>
        <v xml:space="preserve">"DataFile" : "0", </v>
      </c>
      <c r="AS226" s="30" t="str">
        <f t="shared" si="192"/>
        <v xml:space="preserve">"Directory" : "Goal 16", </v>
      </c>
      <c r="AT226" s="30" t="str">
        <f t="shared" si="193"/>
        <v xml:space="preserve">"Subdirectory" : "16.9.1_UNICEF", </v>
      </c>
      <c r="AU226" s="30" t="s">
        <v>1857</v>
      </c>
      <c r="AV226" s="30" t="str">
        <f t="shared" si="194"/>
        <v xml:space="preserve">"Notes" : "" }, </v>
      </c>
    </row>
    <row r="227" spans="1:48" x14ac:dyDescent="0.45">
      <c r="A227" s="27" t="e">
        <f t="shared" si="177"/>
        <v>#N/A</v>
      </c>
      <c r="C227" s="23" t="b">
        <f t="shared" si="197"/>
        <v>0</v>
      </c>
      <c r="D227" s="31">
        <f>COUNTIF('Log table'!C:C,'for JSON'!F227)</f>
        <v>3</v>
      </c>
      <c r="F227" s="31" t="s">
        <v>219</v>
      </c>
      <c r="G227" s="31" t="str">
        <f>IF(VLOOKUP($F227, 'Indicator table'!$C:$H, 'for JSON'!G$1, FALSE)=0, "", VLOOKUP($F227, 'Indicator table'!$C:$H, 'for JSON'!G$1, FALSE))</f>
        <v>Goal 16</v>
      </c>
      <c r="H227" s="31" t="str">
        <f>IF(VLOOKUP($F227, 'Indicator table'!$C:$H, 'for JSON'!H$1, FALSE)=0, "", VLOOKUP($F227, 'Indicator table'!$C:$H, 'for JSON'!H$1, FALSE))</f>
        <v>Tier II</v>
      </c>
      <c r="I227" s="31" t="str">
        <f>IF(VLOOKUP($F227, 'Indicator table'!$C:$H, 'for JSON'!I$1, FALSE)=0, "", VLOOKUP($F227, 'Indicator table'!$C:$H, 'for JSON'!I$1, FALSE))</f>
        <v xml:space="preserve">OHCHR
</v>
      </c>
      <c r="J227" s="31" t="str">
        <f>IF(VLOOKUP($F227, 'Indicator table'!$C:$H, 'for JSON'!J$1, FALSE)=0, "", VLOOKUP($F227, 'Indicator table'!$C:$H, 'for JSON'!J$1, FALSE))</f>
        <v xml:space="preserve">ILO, 
UNESCO-UIS
</v>
      </c>
      <c r="K227" s="31" t="str">
        <f t="shared" si="198"/>
        <v>16.10.1_OHCHR</v>
      </c>
      <c r="L227" s="31" t="str">
        <f t="shared" si="174"/>
        <v>gsteffan@ohchr.org</v>
      </c>
      <c r="M227" s="31" t="str">
        <f t="shared" si="174"/>
        <v>gsteffan@ohchr.org</v>
      </c>
      <c r="N227" s="31" t="str">
        <f t="shared" si="199"/>
        <v/>
      </c>
      <c r="O227" s="31" t="e">
        <f t="shared" si="174"/>
        <v>#N/A</v>
      </c>
      <c r="P227" s="31" t="e">
        <f t="shared" si="203"/>
        <v>#N/A</v>
      </c>
      <c r="Q227" s="31" t="e">
        <f t="shared" si="204"/>
        <v>#N/A</v>
      </c>
      <c r="R227" s="31" t="str">
        <f t="shared" si="200"/>
        <v/>
      </c>
      <c r="S227" s="31" t="str">
        <f t="shared" si="205"/>
        <v>2021-04-29</v>
      </c>
      <c r="T227" s="31" t="str">
        <f t="shared" si="205"/>
        <v>2021-04-30</v>
      </c>
      <c r="U227" s="31" t="str">
        <f t="shared" si="205"/>
        <v>2021-05-03</v>
      </c>
      <c r="V227" s="31" t="str">
        <f t="shared" si="205"/>
        <v/>
      </c>
      <c r="W227" s="31">
        <f t="shared" si="206"/>
        <v>0</v>
      </c>
      <c r="X227" s="31">
        <f t="shared" si="206"/>
        <v>0</v>
      </c>
      <c r="Y227" s="31">
        <f t="shared" si="206"/>
        <v>0</v>
      </c>
      <c r="Z227" s="31" t="str">
        <f t="shared" si="206"/>
        <v/>
      </c>
      <c r="AD227" s="23"/>
      <c r="AE227" s="30" t="str">
        <f t="shared" si="178"/>
        <v xml:space="preserve">{ "IndicatorID" : "16.10.1", </v>
      </c>
      <c r="AF227" s="30" t="str">
        <f t="shared" si="179"/>
        <v xml:space="preserve">"Change" : "", </v>
      </c>
      <c r="AG227" s="30" t="str">
        <f t="shared" si="180"/>
        <v xml:space="preserve">"Tier" : "Tier II", </v>
      </c>
      <c r="AH227" s="30" t="str">
        <f t="shared" si="181"/>
        <v xml:space="preserve">"Custodian" : "OHCHR
", </v>
      </c>
      <c r="AI227" s="30" t="str">
        <f t="shared" si="182"/>
        <v xml:space="preserve">"Partners" : "ILO, 
UNESCO-UIS
", </v>
      </c>
      <c r="AJ227" s="30" t="str">
        <f t="shared" si="183"/>
        <v xml:space="preserve">"SenderName" : "", </v>
      </c>
      <c r="AK227" s="30" t="e">
        <f t="shared" si="184"/>
        <v>#N/A</v>
      </c>
      <c r="AL227" s="30" t="str">
        <f t="shared" si="185"/>
        <v xml:space="preserve">"StorylineDate" : "2021-04-30", </v>
      </c>
      <c r="AM227" s="30" t="str">
        <f t="shared" si="186"/>
        <v xml:space="preserve">"ChartDate" : "", </v>
      </c>
      <c r="AN227" s="30" t="str">
        <f t="shared" si="187"/>
        <v xml:space="preserve">"DataDate" : "2021-04-29", </v>
      </c>
      <c r="AO227" s="30" t="str">
        <f t="shared" si="188"/>
        <v xml:space="preserve">"MetadataDate" : "", </v>
      </c>
      <c r="AP227" s="30" t="str">
        <f t="shared" si="189"/>
        <v xml:space="preserve">"StorylineFile" : "0", </v>
      </c>
      <c r="AQ227" s="30" t="str">
        <f t="shared" si="190"/>
        <v xml:space="preserve">"ChartFile" : "", </v>
      </c>
      <c r="AR227" s="30" t="str">
        <f t="shared" si="191"/>
        <v xml:space="preserve">"DataFile" : "0", </v>
      </c>
      <c r="AS227" s="30" t="str">
        <f t="shared" si="192"/>
        <v xml:space="preserve">"Directory" : "Goal 16", </v>
      </c>
      <c r="AT227" s="30" t="str">
        <f t="shared" si="193"/>
        <v xml:space="preserve">"Subdirectory" : "16.10.1_OHCHR", </v>
      </c>
      <c r="AU227" s="30" t="s">
        <v>1857</v>
      </c>
      <c r="AV227" s="30" t="str">
        <f t="shared" si="194"/>
        <v xml:space="preserve">"Notes" : "" }, </v>
      </c>
    </row>
    <row r="228" spans="1:48" x14ac:dyDescent="0.45">
      <c r="A228" s="27" t="e">
        <f t="shared" si="177"/>
        <v>#N/A</v>
      </c>
      <c r="C228" s="23" t="b">
        <f t="shared" si="197"/>
        <v>0</v>
      </c>
      <c r="D228" s="31">
        <f>COUNTIF('Log table'!C:C,'for JSON'!F228)</f>
        <v>3</v>
      </c>
      <c r="F228" s="31" t="s">
        <v>222</v>
      </c>
      <c r="G228" s="31" t="str">
        <f>IF(VLOOKUP($F228, 'Indicator table'!$C:$H, 'for JSON'!G$1, FALSE)=0, "", VLOOKUP($F228, 'Indicator table'!$C:$H, 'for JSON'!G$1, FALSE))</f>
        <v>Goal 16</v>
      </c>
      <c r="H228" s="31" t="str">
        <f>IF(VLOOKUP($F228, 'Indicator table'!$C:$H, 'for JSON'!H$1, FALSE)=0, "", VLOOKUP($F228, 'Indicator table'!$C:$H, 'for JSON'!H$1, FALSE))</f>
        <v>Tier I</v>
      </c>
      <c r="I228" s="31" t="str">
        <f>IF(VLOOKUP($F228, 'Indicator table'!$C:$H, 'for JSON'!I$1, FALSE)=0, "", VLOOKUP($F228, 'Indicator table'!$C:$H, 'for JSON'!I$1, FALSE))</f>
        <v xml:space="preserve">UNESCO-UIS
</v>
      </c>
      <c r="J228" s="31" t="str">
        <f>IF(VLOOKUP($F228, 'Indicator table'!$C:$H, 'for JSON'!J$1, FALSE)=0, "", VLOOKUP($F228, 'Indicator table'!$C:$H, 'for JSON'!J$1, FALSE))</f>
        <v xml:space="preserve">World Bank, 
UNEP
</v>
      </c>
      <c r="K228" s="31" t="str">
        <f t="shared" si="198"/>
        <v>16.10.2_UNESCO</v>
      </c>
      <c r="L228" s="31" t="str">
        <f t="shared" si="174"/>
        <v>d.kuswandini@unesco.org</v>
      </c>
      <c r="M228" s="31" t="str">
        <f t="shared" si="174"/>
        <v>d.kuswandini@unesco.org</v>
      </c>
      <c r="N228" s="31" t="str">
        <f t="shared" si="199"/>
        <v/>
      </c>
      <c r="O228" s="31" t="e">
        <f t="shared" si="174"/>
        <v>#N/A</v>
      </c>
      <c r="P228" s="31" t="e">
        <f t="shared" si="203"/>
        <v>#N/A</v>
      </c>
      <c r="Q228" s="31" t="e">
        <f t="shared" si="204"/>
        <v>#N/A</v>
      </c>
      <c r="R228" s="31" t="str">
        <f t="shared" si="200"/>
        <v/>
      </c>
      <c r="S228" s="31" t="str">
        <f t="shared" si="205"/>
        <v>2021-02-22</v>
      </c>
      <c r="T228" s="31" t="str">
        <f t="shared" si="205"/>
        <v>2021-03-01</v>
      </c>
      <c r="U228" s="31" t="str">
        <f t="shared" si="205"/>
        <v/>
      </c>
      <c r="V228" s="31" t="str">
        <f t="shared" si="205"/>
        <v/>
      </c>
      <c r="W228" s="31">
        <f t="shared" si="206"/>
        <v>0</v>
      </c>
      <c r="X228" s="31">
        <f t="shared" si="206"/>
        <v>0</v>
      </c>
      <c r="Y228" s="31">
        <f t="shared" si="206"/>
        <v>0</v>
      </c>
      <c r="Z228" s="31" t="str">
        <f t="shared" si="206"/>
        <v/>
      </c>
      <c r="AD228" s="23"/>
      <c r="AE228" s="30" t="str">
        <f t="shared" si="178"/>
        <v xml:space="preserve">{ "IndicatorID" : "16.10.2", </v>
      </c>
      <c r="AF228" s="30" t="str">
        <f t="shared" si="179"/>
        <v xml:space="preserve">"Change" : "", </v>
      </c>
      <c r="AG228" s="30" t="str">
        <f t="shared" si="180"/>
        <v xml:space="preserve">"Tier" : "Tier I", </v>
      </c>
      <c r="AH228" s="30" t="str">
        <f t="shared" si="181"/>
        <v xml:space="preserve">"Custodian" : "UNESCO-UIS
", </v>
      </c>
      <c r="AI228" s="30" t="str">
        <f t="shared" si="182"/>
        <v xml:space="preserve">"Partners" : "World Bank, 
UNEP
", </v>
      </c>
      <c r="AJ228" s="30" t="str">
        <f t="shared" si="183"/>
        <v xml:space="preserve">"SenderName" : "", </v>
      </c>
      <c r="AK228" s="30" t="e">
        <f t="shared" si="184"/>
        <v>#N/A</v>
      </c>
      <c r="AL228" s="30" t="str">
        <f t="shared" si="185"/>
        <v xml:space="preserve">"StorylineDate" : "2021-03-01", </v>
      </c>
      <c r="AM228" s="30" t="str">
        <f t="shared" si="186"/>
        <v xml:space="preserve">"ChartDate" : "", </v>
      </c>
      <c r="AN228" s="30" t="str">
        <f t="shared" si="187"/>
        <v xml:space="preserve">"DataDate" : "2021-02-22", </v>
      </c>
      <c r="AO228" s="30" t="str">
        <f t="shared" si="188"/>
        <v xml:space="preserve">"MetadataDate" : "", </v>
      </c>
      <c r="AP228" s="30" t="str">
        <f t="shared" si="189"/>
        <v xml:space="preserve">"StorylineFile" : "0", </v>
      </c>
      <c r="AQ228" s="30" t="str">
        <f t="shared" si="190"/>
        <v xml:space="preserve">"ChartFile" : "", </v>
      </c>
      <c r="AR228" s="30" t="str">
        <f t="shared" si="191"/>
        <v xml:space="preserve">"DataFile" : "0", </v>
      </c>
      <c r="AS228" s="30" t="str">
        <f t="shared" si="192"/>
        <v xml:space="preserve">"Directory" : "Goal 16", </v>
      </c>
      <c r="AT228" s="30" t="str">
        <f t="shared" si="193"/>
        <v xml:space="preserve">"Subdirectory" : "16.10.2_UNESCO", </v>
      </c>
      <c r="AU228" s="30" t="s">
        <v>1857</v>
      </c>
      <c r="AV228" s="30" t="str">
        <f t="shared" si="194"/>
        <v xml:space="preserve">"Notes" : "" }, </v>
      </c>
    </row>
    <row r="229" spans="1:48" x14ac:dyDescent="0.45">
      <c r="A229" s="27" t="e">
        <f t="shared" si="177"/>
        <v>#N/A</v>
      </c>
      <c r="C229" s="23" t="b">
        <f t="shared" si="197"/>
        <v>0</v>
      </c>
      <c r="D229" s="31">
        <f>COUNTIF('Log table'!C:C,'for JSON'!F229)</f>
        <v>3</v>
      </c>
      <c r="F229" s="31" t="s">
        <v>263</v>
      </c>
      <c r="G229" s="31" t="str">
        <f>IF(VLOOKUP($F229, 'Indicator table'!$C:$H, 'for JSON'!G$1, FALSE)=0, "", VLOOKUP($F229, 'Indicator table'!$C:$H, 'for JSON'!G$1, FALSE))</f>
        <v>Goal 16</v>
      </c>
      <c r="H229" s="31" t="str">
        <f>IF(VLOOKUP($F229, 'Indicator table'!$C:$H, 'for JSON'!H$1, FALSE)=0, "", VLOOKUP($F229, 'Indicator table'!$C:$H, 'for JSON'!H$1, FALSE))</f>
        <v>Tier I</v>
      </c>
      <c r="I229" s="31" t="str">
        <f>IF(VLOOKUP($F229, 'Indicator table'!$C:$H, 'for JSON'!I$1, FALSE)=0, "", VLOOKUP($F229, 'Indicator table'!$C:$H, 'for JSON'!I$1, FALSE))</f>
        <v xml:space="preserve">OHCHR
</v>
      </c>
      <c r="J229" s="31" t="str">
        <f>IF(VLOOKUP($F229, 'Indicator table'!$C:$H, 'for JSON'!J$1, FALSE)=0, "", VLOOKUP($F229, 'Indicator table'!$C:$H, 'for JSON'!J$1, FALSE))</f>
        <v/>
      </c>
      <c r="K229" s="31" t="str">
        <f t="shared" si="198"/>
        <v>16.a.1_OHCHR</v>
      </c>
      <c r="L229" s="31" t="str">
        <f t="shared" si="174"/>
        <v>gsteffan@ohchr.org</v>
      </c>
      <c r="M229" s="31" t="str">
        <f t="shared" si="174"/>
        <v>gsteffan@ohchr.org</v>
      </c>
      <c r="N229" s="31" t="str">
        <f t="shared" si="199"/>
        <v/>
      </c>
      <c r="O229" s="31" t="e">
        <f t="shared" si="174"/>
        <v>#N/A</v>
      </c>
      <c r="P229" s="31" t="e">
        <f t="shared" si="203"/>
        <v>#N/A</v>
      </c>
      <c r="Q229" s="31" t="e">
        <f t="shared" si="204"/>
        <v>#N/A</v>
      </c>
      <c r="R229" s="31" t="str">
        <f t="shared" si="200"/>
        <v/>
      </c>
      <c r="S229" s="31" t="str">
        <f t="shared" si="205"/>
        <v>2021-04-15</v>
      </c>
      <c r="T229" s="31" t="str">
        <f t="shared" si="205"/>
        <v>2021-04-30</v>
      </c>
      <c r="U229" s="31" t="str">
        <f t="shared" si="205"/>
        <v>2021-05-03</v>
      </c>
      <c r="V229" s="31" t="str">
        <f t="shared" si="205"/>
        <v/>
      </c>
      <c r="W229" s="31">
        <f t="shared" si="206"/>
        <v>0</v>
      </c>
      <c r="X229" s="31">
        <f t="shared" si="206"/>
        <v>0</v>
      </c>
      <c r="Y229" s="31">
        <f t="shared" si="206"/>
        <v>0</v>
      </c>
      <c r="Z229" s="31" t="str">
        <f t="shared" si="206"/>
        <v/>
      </c>
      <c r="AD229" s="23"/>
      <c r="AE229" s="30" t="str">
        <f t="shared" si="178"/>
        <v xml:space="preserve">{ "IndicatorID" : "16.a.1", </v>
      </c>
      <c r="AF229" s="30" t="str">
        <f t="shared" si="179"/>
        <v xml:space="preserve">"Change" : "", </v>
      </c>
      <c r="AG229" s="30" t="str">
        <f t="shared" si="180"/>
        <v xml:space="preserve">"Tier" : "Tier I", </v>
      </c>
      <c r="AH229" s="30" t="str">
        <f t="shared" si="181"/>
        <v xml:space="preserve">"Custodian" : "OHCHR
", </v>
      </c>
      <c r="AI229" s="30" t="str">
        <f t="shared" si="182"/>
        <v xml:space="preserve">"Partners" : "", </v>
      </c>
      <c r="AJ229" s="30" t="str">
        <f t="shared" si="183"/>
        <v xml:space="preserve">"SenderName" : "", </v>
      </c>
      <c r="AK229" s="30" t="e">
        <f t="shared" si="184"/>
        <v>#N/A</v>
      </c>
      <c r="AL229" s="30" t="str">
        <f t="shared" si="185"/>
        <v xml:space="preserve">"StorylineDate" : "2021-04-30", </v>
      </c>
      <c r="AM229" s="30" t="str">
        <f t="shared" si="186"/>
        <v xml:space="preserve">"ChartDate" : "", </v>
      </c>
      <c r="AN229" s="30" t="str">
        <f t="shared" si="187"/>
        <v xml:space="preserve">"DataDate" : "2021-04-15", </v>
      </c>
      <c r="AO229" s="30" t="str">
        <f t="shared" si="188"/>
        <v xml:space="preserve">"MetadataDate" : "", </v>
      </c>
      <c r="AP229" s="30" t="str">
        <f t="shared" si="189"/>
        <v xml:space="preserve">"StorylineFile" : "0", </v>
      </c>
      <c r="AQ229" s="30" t="str">
        <f t="shared" si="190"/>
        <v xml:space="preserve">"ChartFile" : "", </v>
      </c>
      <c r="AR229" s="30" t="str">
        <f t="shared" si="191"/>
        <v xml:space="preserve">"DataFile" : "0", </v>
      </c>
      <c r="AS229" s="30" t="str">
        <f t="shared" si="192"/>
        <v xml:space="preserve">"Directory" : "Goal 16", </v>
      </c>
      <c r="AT229" s="30" t="str">
        <f t="shared" si="193"/>
        <v xml:space="preserve">"Subdirectory" : "16.a.1_OHCHR", </v>
      </c>
      <c r="AU229" s="30" t="s">
        <v>1857</v>
      </c>
      <c r="AV229" s="30" t="str">
        <f t="shared" si="194"/>
        <v xml:space="preserve">"Notes" : "" }, </v>
      </c>
    </row>
    <row r="230" spans="1:48" x14ac:dyDescent="0.45">
      <c r="A230" s="27" t="e">
        <f t="shared" si="177"/>
        <v>#N/A</v>
      </c>
      <c r="C230" s="23" t="b">
        <f t="shared" si="197"/>
        <v>0</v>
      </c>
      <c r="D230" s="31">
        <f>COUNTIF('Log table'!C:C,'for JSON'!F230)</f>
        <v>3</v>
      </c>
      <c r="F230" s="31" t="s">
        <v>633</v>
      </c>
      <c r="G230" s="31" t="str">
        <f>IF(VLOOKUP($F230, 'Indicator table'!$C:$H, 'for JSON'!G$1, FALSE)=0, "", VLOOKUP($F230, 'Indicator table'!$C:$H, 'for JSON'!G$1, FALSE))</f>
        <v>Goal 16</v>
      </c>
      <c r="H230" s="31" t="str">
        <f>IF(VLOOKUP($F230, 'Indicator table'!$C:$H, 'for JSON'!H$1, FALSE)=0, "", VLOOKUP($F230, 'Indicator table'!$C:$H, 'for JSON'!H$1, FALSE))</f>
        <v>Tier II</v>
      </c>
      <c r="I230" s="31" t="str">
        <f>IF(VLOOKUP($F230, 'Indicator table'!$C:$H, 'for JSON'!I$1, FALSE)=0, "", VLOOKUP($F230, 'Indicator table'!$C:$H, 'for JSON'!I$1, FALSE))</f>
        <v xml:space="preserve">OHCHR
</v>
      </c>
      <c r="J230" s="31" t="str">
        <f>IF(VLOOKUP($F230, 'Indicator table'!$C:$H, 'for JSON'!J$1, FALSE)=0, "", VLOOKUP($F230, 'Indicator table'!$C:$H, 'for JSON'!J$1, FALSE))</f>
        <v/>
      </c>
      <c r="K230" s="31" t="str">
        <f t="shared" si="198"/>
        <v/>
      </c>
      <c r="L230" s="31" t="str">
        <f t="shared" si="174"/>
        <v>gsteffan@ohchr.org</v>
      </c>
      <c r="M230" s="31" t="str">
        <f t="shared" si="174"/>
        <v>gsteffan@ohchr.org</v>
      </c>
      <c r="N230" s="31" t="str">
        <f t="shared" si="199"/>
        <v/>
      </c>
      <c r="O230" s="31" t="e">
        <f t="shared" si="174"/>
        <v>#N/A</v>
      </c>
      <c r="P230" s="31" t="e">
        <f t="shared" si="203"/>
        <v>#N/A</v>
      </c>
      <c r="Q230" s="31" t="e">
        <f t="shared" si="204"/>
        <v>#N/A</v>
      </c>
      <c r="R230" s="31" t="str">
        <f t="shared" si="200"/>
        <v/>
      </c>
      <c r="S230" s="31" t="str">
        <f t="shared" si="205"/>
        <v>2021-04-15</v>
      </c>
      <c r="T230" s="31" t="str">
        <f t="shared" si="205"/>
        <v>2021-04-30</v>
      </c>
      <c r="U230" s="31" t="str">
        <f t="shared" si="205"/>
        <v>2021-05-03</v>
      </c>
      <c r="V230" s="31" t="str">
        <f t="shared" si="205"/>
        <v/>
      </c>
      <c r="W230" s="31">
        <f t="shared" si="206"/>
        <v>0</v>
      </c>
      <c r="X230" s="31">
        <f t="shared" si="206"/>
        <v>0</v>
      </c>
      <c r="Y230" s="31">
        <f t="shared" si="206"/>
        <v>0</v>
      </c>
      <c r="Z230" s="31" t="str">
        <f t="shared" si="206"/>
        <v/>
      </c>
      <c r="AD230" s="23"/>
      <c r="AE230" s="30" t="str">
        <f t="shared" si="178"/>
        <v xml:space="preserve">{ "IndicatorID" : "16.b.1", </v>
      </c>
      <c r="AF230" s="30" t="str">
        <f t="shared" si="179"/>
        <v xml:space="preserve">"Change" : "", </v>
      </c>
      <c r="AG230" s="30" t="str">
        <f t="shared" si="180"/>
        <v xml:space="preserve">"Tier" : "Tier II", </v>
      </c>
      <c r="AH230" s="30" t="str">
        <f t="shared" si="181"/>
        <v xml:space="preserve">"Custodian" : "OHCHR
", </v>
      </c>
      <c r="AI230" s="30" t="str">
        <f t="shared" si="182"/>
        <v xml:space="preserve">"Partners" : "", </v>
      </c>
      <c r="AJ230" s="30" t="str">
        <f t="shared" si="183"/>
        <v xml:space="preserve">"SenderName" : "", </v>
      </c>
      <c r="AK230" s="30" t="e">
        <f t="shared" si="184"/>
        <v>#N/A</v>
      </c>
      <c r="AL230" s="30" t="str">
        <f t="shared" si="185"/>
        <v xml:space="preserve">"StorylineDate" : "2021-04-30", </v>
      </c>
      <c r="AM230" s="30" t="str">
        <f t="shared" si="186"/>
        <v xml:space="preserve">"ChartDate" : "", </v>
      </c>
      <c r="AN230" s="30" t="str">
        <f t="shared" si="187"/>
        <v xml:space="preserve">"DataDate" : "2021-04-15", </v>
      </c>
      <c r="AO230" s="30" t="str">
        <f t="shared" si="188"/>
        <v xml:space="preserve">"MetadataDate" : "", </v>
      </c>
      <c r="AP230" s="30" t="str">
        <f t="shared" si="189"/>
        <v xml:space="preserve">"StorylineFile" : "0", </v>
      </c>
      <c r="AQ230" s="30" t="str">
        <f t="shared" si="190"/>
        <v xml:space="preserve">"ChartFile" : "", </v>
      </c>
      <c r="AR230" s="30" t="str">
        <f t="shared" si="191"/>
        <v xml:space="preserve">"DataFile" : "0", </v>
      </c>
      <c r="AS230" s="30" t="str">
        <f t="shared" si="192"/>
        <v xml:space="preserve">"Directory" : "Goal 16", </v>
      </c>
      <c r="AT230" s="30" t="str">
        <f t="shared" si="193"/>
        <v xml:space="preserve">"Subdirectory" : "", </v>
      </c>
      <c r="AU230" s="30" t="s">
        <v>1857</v>
      </c>
      <c r="AV230" s="30" t="str">
        <f t="shared" si="194"/>
        <v xml:space="preserve">"Notes" : "" }, </v>
      </c>
    </row>
    <row r="231" spans="1:48" x14ac:dyDescent="0.45">
      <c r="A231" s="27" t="e">
        <f t="shared" si="177"/>
        <v>#N/A</v>
      </c>
      <c r="C231" s="23" t="b">
        <f t="shared" si="197"/>
        <v>0</v>
      </c>
      <c r="D231" s="31">
        <f>COUNTIF('Log table'!C:C,'for JSON'!F231)</f>
        <v>3</v>
      </c>
      <c r="F231" s="31" t="s">
        <v>265</v>
      </c>
      <c r="G231" s="31" t="str">
        <f>IF(VLOOKUP($F231, 'Indicator table'!$C:$H, 'for JSON'!G$1, FALSE)=0, "", VLOOKUP($F231, 'Indicator table'!$C:$H, 'for JSON'!G$1, FALSE))</f>
        <v>Goal 17</v>
      </c>
      <c r="H231" s="31" t="str">
        <f>IF(VLOOKUP($F231, 'Indicator table'!$C:$H, 'for JSON'!H$1, FALSE)=0, "", VLOOKUP($F231, 'Indicator table'!$C:$H, 'for JSON'!H$1, FALSE))</f>
        <v>Tier I</v>
      </c>
      <c r="I231" s="31" t="str">
        <f>IF(VLOOKUP($F231, 'Indicator table'!$C:$H, 'for JSON'!I$1, FALSE)=0, "", VLOOKUP($F231, 'Indicator table'!$C:$H, 'for JSON'!I$1, FALSE))</f>
        <v xml:space="preserve">IMF
</v>
      </c>
      <c r="J231" s="31" t="str">
        <f>IF(VLOOKUP($F231, 'Indicator table'!$C:$H, 'for JSON'!J$1, FALSE)=0, "", VLOOKUP($F231, 'Indicator table'!$C:$H, 'for JSON'!J$1, FALSE))</f>
        <v xml:space="preserve">OECD, 
World Bank
</v>
      </c>
      <c r="K231" s="31" t="str">
        <f t="shared" si="198"/>
        <v>17.1.1_IMF</v>
      </c>
      <c r="L231" s="31" t="str">
        <f t="shared" si="174"/>
        <v/>
      </c>
      <c r="M231" s="31" t="str">
        <f t="shared" si="174"/>
        <v>NOsawa@imf.org</v>
      </c>
      <c r="N231" s="31" t="str">
        <f t="shared" si="199"/>
        <v/>
      </c>
      <c r="O231" s="31" t="e">
        <f t="shared" si="174"/>
        <v>#N/A</v>
      </c>
      <c r="P231" s="31" t="e">
        <f t="shared" si="203"/>
        <v>#N/A</v>
      </c>
      <c r="Q231" s="31" t="e">
        <f t="shared" si="204"/>
        <v>#N/A</v>
      </c>
      <c r="R231" s="31" t="str">
        <f t="shared" si="200"/>
        <v/>
      </c>
      <c r="S231" s="31" t="str">
        <f t="shared" si="205"/>
        <v/>
      </c>
      <c r="T231" s="31" t="str">
        <f t="shared" si="205"/>
        <v>2021-03-03</v>
      </c>
      <c r="U231" s="31" t="str">
        <f t="shared" si="205"/>
        <v>2021-03-03</v>
      </c>
      <c r="V231" s="31" t="str">
        <f t="shared" si="205"/>
        <v/>
      </c>
      <c r="W231" s="31">
        <f t="shared" si="206"/>
        <v>0</v>
      </c>
      <c r="X231" s="31">
        <f t="shared" si="206"/>
        <v>0</v>
      </c>
      <c r="Y231" s="31">
        <f t="shared" si="206"/>
        <v>0</v>
      </c>
      <c r="Z231" s="31" t="str">
        <f t="shared" si="206"/>
        <v/>
      </c>
      <c r="AD231" s="23"/>
      <c r="AE231" s="30" t="str">
        <f t="shared" si="178"/>
        <v xml:space="preserve">{ "IndicatorID" : "17.1.1", </v>
      </c>
      <c r="AF231" s="30" t="str">
        <f t="shared" si="179"/>
        <v xml:space="preserve">"Change" : "", </v>
      </c>
      <c r="AG231" s="30" t="str">
        <f t="shared" si="180"/>
        <v xml:space="preserve">"Tier" : "Tier I", </v>
      </c>
      <c r="AH231" s="30" t="str">
        <f t="shared" si="181"/>
        <v xml:space="preserve">"Custodian" : "IMF
", </v>
      </c>
      <c r="AI231" s="30" t="str">
        <f t="shared" si="182"/>
        <v xml:space="preserve">"Partners" : "OECD, 
World Bank
", </v>
      </c>
      <c r="AJ231" s="30" t="str">
        <f t="shared" si="183"/>
        <v xml:space="preserve">"SenderName" : "", </v>
      </c>
      <c r="AK231" s="30" t="e">
        <f t="shared" si="184"/>
        <v>#N/A</v>
      </c>
      <c r="AL231" s="30" t="str">
        <f t="shared" si="185"/>
        <v xml:space="preserve">"StorylineDate" : "2021-03-03", </v>
      </c>
      <c r="AM231" s="30" t="str">
        <f t="shared" si="186"/>
        <v xml:space="preserve">"ChartDate" : "", </v>
      </c>
      <c r="AN231" s="30" t="str">
        <f t="shared" si="187"/>
        <v xml:space="preserve">"DataDate" : "", </v>
      </c>
      <c r="AO231" s="30" t="str">
        <f t="shared" si="188"/>
        <v xml:space="preserve">"MetadataDate" : "", </v>
      </c>
      <c r="AP231" s="30" t="str">
        <f t="shared" si="189"/>
        <v xml:space="preserve">"StorylineFile" : "0", </v>
      </c>
      <c r="AQ231" s="30" t="str">
        <f t="shared" si="190"/>
        <v xml:space="preserve">"ChartFile" : "", </v>
      </c>
      <c r="AR231" s="30" t="str">
        <f t="shared" si="191"/>
        <v xml:space="preserve">"DataFile" : "0", </v>
      </c>
      <c r="AS231" s="30" t="str">
        <f t="shared" si="192"/>
        <v xml:space="preserve">"Directory" : "Goal 17", </v>
      </c>
      <c r="AT231" s="30" t="str">
        <f t="shared" si="193"/>
        <v xml:space="preserve">"Subdirectory" : "17.1.1_IMF", </v>
      </c>
      <c r="AU231" s="30" t="s">
        <v>1857</v>
      </c>
      <c r="AV231" s="30" t="str">
        <f t="shared" si="194"/>
        <v xml:space="preserve">"Notes" : "" }, </v>
      </c>
    </row>
    <row r="232" spans="1:48" x14ac:dyDescent="0.45">
      <c r="A232" s="27" t="e">
        <f t="shared" si="177"/>
        <v>#N/A</v>
      </c>
      <c r="C232" s="23" t="b">
        <f t="shared" si="197"/>
        <v>0</v>
      </c>
      <c r="D232" s="31">
        <f>COUNTIF('Log table'!C:C,'for JSON'!F232)</f>
        <v>3</v>
      </c>
      <c r="F232" s="31" t="s">
        <v>269</v>
      </c>
      <c r="G232" s="31" t="str">
        <f>IF(VLOOKUP($F232, 'Indicator table'!$C:$H, 'for JSON'!G$1, FALSE)=0, "", VLOOKUP($F232, 'Indicator table'!$C:$H, 'for JSON'!G$1, FALSE))</f>
        <v>Goal 17</v>
      </c>
      <c r="H232" s="31" t="str">
        <f>IF(VLOOKUP($F232, 'Indicator table'!$C:$H, 'for JSON'!H$1, FALSE)=0, "", VLOOKUP($F232, 'Indicator table'!$C:$H, 'for JSON'!H$1, FALSE))</f>
        <v>Tier I</v>
      </c>
      <c r="I232" s="31" t="str">
        <f>IF(VLOOKUP($F232, 'Indicator table'!$C:$H, 'for JSON'!I$1, FALSE)=0, "", VLOOKUP($F232, 'Indicator table'!$C:$H, 'for JSON'!I$1, FALSE))</f>
        <v xml:space="preserve">IMF
</v>
      </c>
      <c r="J232" s="31" t="str">
        <f>IF(VLOOKUP($F232, 'Indicator table'!$C:$H, 'for JSON'!J$1, FALSE)=0, "", VLOOKUP($F232, 'Indicator table'!$C:$H, 'for JSON'!J$1, FALSE))</f>
        <v/>
      </c>
      <c r="K232" s="31" t="str">
        <f t="shared" si="198"/>
        <v>17.1.2_IMF</v>
      </c>
      <c r="L232" s="31" t="str">
        <f t="shared" si="174"/>
        <v/>
      </c>
      <c r="M232" s="31" t="str">
        <f t="shared" si="174"/>
        <v>NOsawa@imf.org</v>
      </c>
      <c r="N232" s="31" t="str">
        <f t="shared" si="199"/>
        <v/>
      </c>
      <c r="O232" s="31" t="e">
        <f t="shared" si="174"/>
        <v>#N/A</v>
      </c>
      <c r="P232" s="31" t="e">
        <f t="shared" si="203"/>
        <v>#N/A</v>
      </c>
      <c r="Q232" s="31" t="e">
        <f t="shared" si="204"/>
        <v>#N/A</v>
      </c>
      <c r="R232" s="31" t="str">
        <f t="shared" si="200"/>
        <v/>
      </c>
      <c r="S232" s="31" t="str">
        <f t="shared" si="205"/>
        <v/>
      </c>
      <c r="T232" s="31" t="str">
        <f t="shared" si="205"/>
        <v>2021-03-03</v>
      </c>
      <c r="U232" s="31" t="str">
        <f t="shared" si="205"/>
        <v>2021-03-03</v>
      </c>
      <c r="V232" s="31" t="str">
        <f t="shared" si="205"/>
        <v/>
      </c>
      <c r="W232" s="31">
        <f t="shared" si="206"/>
        <v>0</v>
      </c>
      <c r="X232" s="31">
        <f t="shared" si="206"/>
        <v>0</v>
      </c>
      <c r="Y232" s="31">
        <f t="shared" si="206"/>
        <v>0</v>
      </c>
      <c r="Z232" s="31" t="str">
        <f t="shared" si="206"/>
        <v/>
      </c>
      <c r="AD232" s="23"/>
      <c r="AE232" s="30" t="str">
        <f t="shared" si="178"/>
        <v xml:space="preserve">{ "IndicatorID" : "17.1.2", </v>
      </c>
      <c r="AF232" s="30" t="str">
        <f t="shared" si="179"/>
        <v xml:space="preserve">"Change" : "", </v>
      </c>
      <c r="AG232" s="30" t="str">
        <f t="shared" si="180"/>
        <v xml:space="preserve">"Tier" : "Tier I", </v>
      </c>
      <c r="AH232" s="30" t="str">
        <f t="shared" si="181"/>
        <v xml:space="preserve">"Custodian" : "IMF
", </v>
      </c>
      <c r="AI232" s="30" t="str">
        <f t="shared" si="182"/>
        <v xml:space="preserve">"Partners" : "", </v>
      </c>
      <c r="AJ232" s="30" t="str">
        <f t="shared" si="183"/>
        <v xml:space="preserve">"SenderName" : "", </v>
      </c>
      <c r="AK232" s="30" t="e">
        <f t="shared" si="184"/>
        <v>#N/A</v>
      </c>
      <c r="AL232" s="30" t="str">
        <f t="shared" si="185"/>
        <v xml:space="preserve">"StorylineDate" : "2021-03-03", </v>
      </c>
      <c r="AM232" s="30" t="str">
        <f t="shared" si="186"/>
        <v xml:space="preserve">"ChartDate" : "", </v>
      </c>
      <c r="AN232" s="30" t="str">
        <f t="shared" si="187"/>
        <v xml:space="preserve">"DataDate" : "", </v>
      </c>
      <c r="AO232" s="30" t="str">
        <f t="shared" si="188"/>
        <v xml:space="preserve">"MetadataDate" : "", </v>
      </c>
      <c r="AP232" s="30" t="str">
        <f t="shared" si="189"/>
        <v xml:space="preserve">"StorylineFile" : "0", </v>
      </c>
      <c r="AQ232" s="30" t="str">
        <f t="shared" si="190"/>
        <v xml:space="preserve">"ChartFile" : "", </v>
      </c>
      <c r="AR232" s="30" t="str">
        <f t="shared" si="191"/>
        <v xml:space="preserve">"DataFile" : "0", </v>
      </c>
      <c r="AS232" s="30" t="str">
        <f t="shared" si="192"/>
        <v xml:space="preserve">"Directory" : "Goal 17", </v>
      </c>
      <c r="AT232" s="30" t="str">
        <f t="shared" si="193"/>
        <v xml:space="preserve">"Subdirectory" : "17.1.2_IMF", </v>
      </c>
      <c r="AU232" s="30" t="s">
        <v>1857</v>
      </c>
      <c r="AV232" s="30" t="str">
        <f t="shared" si="194"/>
        <v xml:space="preserve">"Notes" : "" }, </v>
      </c>
    </row>
    <row r="233" spans="1:48" x14ac:dyDescent="0.45">
      <c r="A233" s="27" t="e">
        <f t="shared" si="177"/>
        <v>#N/A</v>
      </c>
      <c r="C233" s="23" t="b">
        <f t="shared" si="197"/>
        <v>0</v>
      </c>
      <c r="D233" s="31">
        <f>COUNTIF('Log table'!C:C,'for JSON'!F233)</f>
        <v>3</v>
      </c>
      <c r="F233" s="31" t="s">
        <v>308</v>
      </c>
      <c r="G233" s="31" t="str">
        <f>IF(VLOOKUP($F233, 'Indicator table'!$C:$H, 'for JSON'!G$1, FALSE)=0, "", VLOOKUP($F233, 'Indicator table'!$C:$H, 'for JSON'!G$1, FALSE))</f>
        <v>Goal 17</v>
      </c>
      <c r="H233" s="31" t="str">
        <f>IF(VLOOKUP($F233, 'Indicator table'!$C:$H, 'for JSON'!H$1, FALSE)=0, "", VLOOKUP($F233, 'Indicator table'!$C:$H, 'for JSON'!H$1, FALSE))</f>
        <v>Tier I</v>
      </c>
      <c r="I233" s="31" t="str">
        <f>IF(VLOOKUP($F233, 'Indicator table'!$C:$H, 'for JSON'!I$1, FALSE)=0, "", VLOOKUP($F233, 'Indicator table'!$C:$H, 'for JSON'!I$1, FALSE))</f>
        <v xml:space="preserve">OECD
</v>
      </c>
      <c r="J233" s="31" t="str">
        <f>IF(VLOOKUP($F233, 'Indicator table'!$C:$H, 'for JSON'!J$1, FALSE)=0, "", VLOOKUP($F233, 'Indicator table'!$C:$H, 'for JSON'!J$1, FALSE))</f>
        <v/>
      </c>
      <c r="K233" s="31" t="str">
        <f t="shared" si="198"/>
        <v>17.2.1_OECD</v>
      </c>
      <c r="L233" s="31" t="str">
        <f t="shared" si="174"/>
        <v>Elena.BERNALDODEQUIROS@oecd.org</v>
      </c>
      <c r="M233" s="31" t="str">
        <f t="shared" si="174"/>
        <v>Yasmin.AHMAD@oecd.org</v>
      </c>
      <c r="N233" s="31" t="str">
        <f t="shared" si="199"/>
        <v/>
      </c>
      <c r="O233" s="31" t="e">
        <f t="shared" si="174"/>
        <v>#N/A</v>
      </c>
      <c r="P233" s="31" t="e">
        <f t="shared" si="203"/>
        <v>#N/A</v>
      </c>
      <c r="Q233" s="31" t="e">
        <f t="shared" si="204"/>
        <v>#N/A</v>
      </c>
      <c r="R233" s="31" t="str">
        <f t="shared" si="200"/>
        <v/>
      </c>
      <c r="S233" s="31" t="str">
        <f t="shared" si="205"/>
        <v>2021-04-30</v>
      </c>
      <c r="T233" s="31" t="str">
        <f t="shared" si="205"/>
        <v>2021-04-27</v>
      </c>
      <c r="U233" s="31" t="str">
        <f t="shared" si="205"/>
        <v/>
      </c>
      <c r="V233" s="31" t="str">
        <f t="shared" si="205"/>
        <v/>
      </c>
      <c r="W233" s="31">
        <f t="shared" si="206"/>
        <v>0</v>
      </c>
      <c r="X233" s="31">
        <f t="shared" si="206"/>
        <v>0</v>
      </c>
      <c r="Y233" s="31">
        <f t="shared" si="206"/>
        <v>0</v>
      </c>
      <c r="Z233" s="31" t="str">
        <f t="shared" si="206"/>
        <v/>
      </c>
      <c r="AD233" s="23"/>
      <c r="AE233" s="30" t="str">
        <f t="shared" si="178"/>
        <v xml:space="preserve">{ "IndicatorID" : "17.2.1", </v>
      </c>
      <c r="AF233" s="30" t="str">
        <f t="shared" si="179"/>
        <v xml:space="preserve">"Change" : "", </v>
      </c>
      <c r="AG233" s="30" t="str">
        <f t="shared" si="180"/>
        <v xml:space="preserve">"Tier" : "Tier I", </v>
      </c>
      <c r="AH233" s="30" t="str">
        <f t="shared" si="181"/>
        <v xml:space="preserve">"Custodian" : "OECD
", </v>
      </c>
      <c r="AI233" s="30" t="str">
        <f t="shared" si="182"/>
        <v xml:space="preserve">"Partners" : "", </v>
      </c>
      <c r="AJ233" s="30" t="str">
        <f t="shared" si="183"/>
        <v xml:space="preserve">"SenderName" : "", </v>
      </c>
      <c r="AK233" s="30" t="e">
        <f t="shared" si="184"/>
        <v>#N/A</v>
      </c>
      <c r="AL233" s="30" t="str">
        <f t="shared" si="185"/>
        <v xml:space="preserve">"StorylineDate" : "2021-04-27", </v>
      </c>
      <c r="AM233" s="30" t="str">
        <f t="shared" si="186"/>
        <v xml:space="preserve">"ChartDate" : "", </v>
      </c>
      <c r="AN233" s="30" t="str">
        <f t="shared" si="187"/>
        <v xml:space="preserve">"DataDate" : "2021-04-30", </v>
      </c>
      <c r="AO233" s="30" t="str">
        <f t="shared" si="188"/>
        <v xml:space="preserve">"MetadataDate" : "", </v>
      </c>
      <c r="AP233" s="30" t="str">
        <f t="shared" si="189"/>
        <v xml:space="preserve">"StorylineFile" : "0", </v>
      </c>
      <c r="AQ233" s="30" t="str">
        <f t="shared" si="190"/>
        <v xml:space="preserve">"ChartFile" : "", </v>
      </c>
      <c r="AR233" s="30" t="str">
        <f t="shared" si="191"/>
        <v xml:space="preserve">"DataFile" : "0", </v>
      </c>
      <c r="AS233" s="30" t="str">
        <f t="shared" si="192"/>
        <v xml:space="preserve">"Directory" : "Goal 17", </v>
      </c>
      <c r="AT233" s="30" t="str">
        <f t="shared" si="193"/>
        <v xml:space="preserve">"Subdirectory" : "17.2.1_OECD", </v>
      </c>
      <c r="AU233" s="30" t="s">
        <v>1857</v>
      </c>
      <c r="AV233" s="30" t="str">
        <f t="shared" si="194"/>
        <v xml:space="preserve">"Notes" : "" }, </v>
      </c>
    </row>
    <row r="234" spans="1:48" x14ac:dyDescent="0.45">
      <c r="A234" s="27" t="e">
        <f t="shared" si="177"/>
        <v>#N/A</v>
      </c>
      <c r="C234" s="23" t="b">
        <f t="shared" si="197"/>
        <v>0</v>
      </c>
      <c r="D234" s="31">
        <f>COUNTIF('Log table'!C:C,'for JSON'!F234)</f>
        <v>4</v>
      </c>
      <c r="F234" s="31" t="s">
        <v>654</v>
      </c>
      <c r="G234" s="31" t="str">
        <f>IF(VLOOKUP($F234, 'Indicator table'!$C:$H, 'for JSON'!G$1, FALSE)=0, "", VLOOKUP($F234, 'Indicator table'!$C:$H, 'for JSON'!G$1, FALSE))</f>
        <v>Goal 17</v>
      </c>
      <c r="H234" s="31" t="str">
        <f>IF(VLOOKUP($F234, 'Indicator table'!$C:$H, 'for JSON'!H$1, FALSE)=0, "", VLOOKUP($F234, 'Indicator table'!$C:$H, 'for JSON'!H$1, FALSE))</f>
        <v>Tier I (ODA) (provisional)</v>
      </c>
      <c r="I234" s="31" t="str">
        <f>IF(VLOOKUP($F234, 'Indicator table'!$C:$H, 'for JSON'!I$1, FALSE)=0, "", VLOOKUP($F234, 'Indicator table'!$C:$H, 'for JSON'!I$1, FALSE))</f>
        <v>OECD,
UNCTAD</v>
      </c>
      <c r="J234" s="31" t="str">
        <f>IF(VLOOKUP($F234, 'Indicator table'!$C:$H, 'for JSON'!J$1, FALSE)=0, "", VLOOKUP($F234, 'Indicator table'!$C:$H, 'for JSON'!J$1, FALSE))</f>
        <v/>
      </c>
      <c r="K234" s="31" t="str">
        <f t="shared" si="198"/>
        <v/>
      </c>
      <c r="L234" s="31" t="str">
        <f t="shared" si="174"/>
        <v>astrit.sulstarova@unctad.org</v>
      </c>
      <c r="M234" s="31" t="str">
        <f t="shared" si="174"/>
        <v>astrit.sulstarova@unctad.org</v>
      </c>
      <c r="N234" s="31" t="str">
        <f t="shared" si="199"/>
        <v/>
      </c>
      <c r="O234" s="31" t="e">
        <f t="shared" si="174"/>
        <v>#N/A</v>
      </c>
      <c r="P234" s="31" t="e">
        <f t="shared" si="203"/>
        <v>#N/A</v>
      </c>
      <c r="Q234" s="31" t="e">
        <f t="shared" si="204"/>
        <v>#N/A</v>
      </c>
      <c r="R234" s="31" t="str">
        <f t="shared" si="200"/>
        <v/>
      </c>
      <c r="S234" s="31" t="str">
        <f t="shared" si="205"/>
        <v>2021-02-09</v>
      </c>
      <c r="T234" s="31" t="str">
        <f t="shared" si="205"/>
        <v>2021-03-12</v>
      </c>
      <c r="U234" s="31" t="str">
        <f t="shared" si="205"/>
        <v/>
      </c>
      <c r="V234" s="31" t="str">
        <f t="shared" si="205"/>
        <v/>
      </c>
      <c r="W234" s="31">
        <f t="shared" si="206"/>
        <v>0</v>
      </c>
      <c r="X234" s="31">
        <f t="shared" si="206"/>
        <v>0</v>
      </c>
      <c r="Y234" s="31">
        <f t="shared" si="206"/>
        <v>0</v>
      </c>
      <c r="Z234" s="31" t="str">
        <f t="shared" si="206"/>
        <v/>
      </c>
      <c r="AD234" s="23"/>
      <c r="AE234" s="30" t="str">
        <f t="shared" si="178"/>
        <v xml:space="preserve">{ "IndicatorID" : "17.3.1", </v>
      </c>
      <c r="AF234" s="30" t="str">
        <f t="shared" si="179"/>
        <v xml:space="preserve">"Change" : "", </v>
      </c>
      <c r="AG234" s="30" t="str">
        <f t="shared" si="180"/>
        <v xml:space="preserve">"Tier" : "Tier I (ODA) (provisional)", </v>
      </c>
      <c r="AH234" s="30" t="str">
        <f t="shared" si="181"/>
        <v xml:space="preserve">"Custodian" : "OECD,
UNCTAD", </v>
      </c>
      <c r="AI234" s="30" t="str">
        <f t="shared" si="182"/>
        <v xml:space="preserve">"Partners" : "", </v>
      </c>
      <c r="AJ234" s="30" t="str">
        <f t="shared" si="183"/>
        <v xml:space="preserve">"SenderName" : "", </v>
      </c>
      <c r="AK234" s="30" t="e">
        <f t="shared" si="184"/>
        <v>#N/A</v>
      </c>
      <c r="AL234" s="30" t="str">
        <f t="shared" si="185"/>
        <v xml:space="preserve">"StorylineDate" : "2021-03-12", </v>
      </c>
      <c r="AM234" s="30" t="str">
        <f t="shared" si="186"/>
        <v xml:space="preserve">"ChartDate" : "", </v>
      </c>
      <c r="AN234" s="30" t="str">
        <f t="shared" si="187"/>
        <v xml:space="preserve">"DataDate" : "2021-02-09", </v>
      </c>
      <c r="AO234" s="30" t="str">
        <f t="shared" si="188"/>
        <v xml:space="preserve">"MetadataDate" : "", </v>
      </c>
      <c r="AP234" s="30" t="str">
        <f t="shared" si="189"/>
        <v xml:space="preserve">"StorylineFile" : "0", </v>
      </c>
      <c r="AQ234" s="30" t="str">
        <f t="shared" si="190"/>
        <v xml:space="preserve">"ChartFile" : "", </v>
      </c>
      <c r="AR234" s="30" t="str">
        <f t="shared" si="191"/>
        <v xml:space="preserve">"DataFile" : "0", </v>
      </c>
      <c r="AS234" s="30" t="str">
        <f t="shared" si="192"/>
        <v xml:space="preserve">"Directory" : "Goal 17", </v>
      </c>
      <c r="AT234" s="30" t="str">
        <f t="shared" si="193"/>
        <v xml:space="preserve">"Subdirectory" : "", </v>
      </c>
      <c r="AU234" s="30" t="s">
        <v>1857</v>
      </c>
      <c r="AV234" s="30" t="str">
        <f t="shared" si="194"/>
        <v xml:space="preserve">"Notes" : "" }, </v>
      </c>
    </row>
    <row r="235" spans="1:48" x14ac:dyDescent="0.45">
      <c r="A235" s="27" t="e">
        <f t="shared" si="177"/>
        <v>#N/A</v>
      </c>
      <c r="C235" s="23" t="b">
        <f t="shared" si="197"/>
        <v>0</v>
      </c>
      <c r="D235" s="31">
        <f>COUNTIF('Log table'!C:C,'for JSON'!F235)</f>
        <v>3</v>
      </c>
      <c r="F235" s="31" t="s">
        <v>311</v>
      </c>
      <c r="G235" s="31" t="str">
        <f>IF(VLOOKUP($F235, 'Indicator table'!$C:$H, 'for JSON'!G$1, FALSE)=0, "", VLOOKUP($F235, 'Indicator table'!$C:$H, 'for JSON'!G$1, FALSE))</f>
        <v>Goal 17</v>
      </c>
      <c r="H235" s="31" t="str">
        <f>IF(VLOOKUP($F235, 'Indicator table'!$C:$H, 'for JSON'!H$1, FALSE)=0, "", VLOOKUP($F235, 'Indicator table'!$C:$H, 'for JSON'!H$1, FALSE))</f>
        <v>Tier I</v>
      </c>
      <c r="I235" s="31" t="str">
        <f>IF(VLOOKUP($F235, 'Indicator table'!$C:$H, 'for JSON'!I$1, FALSE)=0, "", VLOOKUP($F235, 'Indicator table'!$C:$H, 'for JSON'!I$1, FALSE))</f>
        <v xml:space="preserve">World Bank
</v>
      </c>
      <c r="J235" s="31" t="str">
        <f>IF(VLOOKUP($F235, 'Indicator table'!$C:$H, 'for JSON'!J$1, FALSE)=0, "", VLOOKUP($F235, 'Indicator table'!$C:$H, 'for JSON'!J$1, FALSE))</f>
        <v/>
      </c>
      <c r="K235" s="31" t="str">
        <f t="shared" si="198"/>
        <v>17.3.2_WorldBank</v>
      </c>
      <c r="L235" s="31" t="str">
        <f t="shared" si="174"/>
        <v>userajuddin@worldbank.org</v>
      </c>
      <c r="M235" s="31" t="str">
        <f t="shared" si="174"/>
        <v>userajuddin@worldbank.org</v>
      </c>
      <c r="N235" s="31" t="str">
        <f t="shared" si="199"/>
        <v/>
      </c>
      <c r="O235" s="31" t="e">
        <f t="shared" si="174"/>
        <v>#N/A</v>
      </c>
      <c r="P235" s="31" t="e">
        <f t="shared" si="203"/>
        <v>#N/A</v>
      </c>
      <c r="Q235" s="31" t="e">
        <f t="shared" si="204"/>
        <v>#N/A</v>
      </c>
      <c r="R235" s="31" t="str">
        <f t="shared" si="200"/>
        <v/>
      </c>
      <c r="S235" s="31" t="str">
        <f t="shared" si="205"/>
        <v>2021-03-09</v>
      </c>
      <c r="T235" s="31" t="str">
        <f t="shared" si="205"/>
        <v>2021-03-09</v>
      </c>
      <c r="U235" s="31" t="str">
        <f t="shared" si="205"/>
        <v>2021-03-09</v>
      </c>
      <c r="V235" s="31" t="str">
        <f t="shared" si="205"/>
        <v/>
      </c>
      <c r="W235" s="31">
        <f t="shared" si="206"/>
        <v>0</v>
      </c>
      <c r="X235" s="31">
        <f t="shared" si="206"/>
        <v>0</v>
      </c>
      <c r="Y235" s="31">
        <f t="shared" si="206"/>
        <v>0</v>
      </c>
      <c r="Z235" s="31" t="str">
        <f t="shared" si="206"/>
        <v/>
      </c>
      <c r="AD235" s="23"/>
      <c r="AE235" s="30" t="str">
        <f t="shared" si="178"/>
        <v xml:space="preserve">{ "IndicatorID" : "17.3.2", </v>
      </c>
      <c r="AF235" s="30" t="str">
        <f t="shared" si="179"/>
        <v xml:space="preserve">"Change" : "", </v>
      </c>
      <c r="AG235" s="30" t="str">
        <f t="shared" si="180"/>
        <v xml:space="preserve">"Tier" : "Tier I", </v>
      </c>
      <c r="AH235" s="30" t="str">
        <f t="shared" si="181"/>
        <v xml:space="preserve">"Custodian" : "World Bank
", </v>
      </c>
      <c r="AI235" s="30" t="str">
        <f t="shared" si="182"/>
        <v xml:space="preserve">"Partners" : "", </v>
      </c>
      <c r="AJ235" s="30" t="str">
        <f t="shared" si="183"/>
        <v xml:space="preserve">"SenderName" : "", </v>
      </c>
      <c r="AK235" s="30" t="e">
        <f t="shared" si="184"/>
        <v>#N/A</v>
      </c>
      <c r="AL235" s="30" t="str">
        <f t="shared" si="185"/>
        <v xml:space="preserve">"StorylineDate" : "2021-03-09", </v>
      </c>
      <c r="AM235" s="30" t="str">
        <f t="shared" si="186"/>
        <v xml:space="preserve">"ChartDate" : "", </v>
      </c>
      <c r="AN235" s="30" t="str">
        <f t="shared" si="187"/>
        <v xml:space="preserve">"DataDate" : "2021-03-09", </v>
      </c>
      <c r="AO235" s="30" t="str">
        <f t="shared" si="188"/>
        <v xml:space="preserve">"MetadataDate" : "", </v>
      </c>
      <c r="AP235" s="30" t="str">
        <f t="shared" si="189"/>
        <v xml:space="preserve">"StorylineFile" : "0", </v>
      </c>
      <c r="AQ235" s="30" t="str">
        <f t="shared" si="190"/>
        <v xml:space="preserve">"ChartFile" : "", </v>
      </c>
      <c r="AR235" s="30" t="str">
        <f t="shared" si="191"/>
        <v xml:space="preserve">"DataFile" : "0", </v>
      </c>
      <c r="AS235" s="30" t="str">
        <f t="shared" si="192"/>
        <v xml:space="preserve">"Directory" : "Goal 17", </v>
      </c>
      <c r="AT235" s="30" t="str">
        <f t="shared" si="193"/>
        <v xml:space="preserve">"Subdirectory" : "17.3.2_WorldBank", </v>
      </c>
      <c r="AU235" s="30" t="s">
        <v>1857</v>
      </c>
      <c r="AV235" s="30" t="str">
        <f t="shared" si="194"/>
        <v xml:space="preserve">"Notes" : "" }, </v>
      </c>
    </row>
    <row r="236" spans="1:48" x14ac:dyDescent="0.45">
      <c r="A236" s="27" t="e">
        <f t="shared" si="177"/>
        <v>#N/A</v>
      </c>
      <c r="C236" s="23" t="b">
        <f t="shared" si="197"/>
        <v>0</v>
      </c>
      <c r="D236" s="31">
        <f>COUNTIF('Log table'!C:C,'for JSON'!F236)</f>
        <v>3</v>
      </c>
      <c r="F236" s="31" t="s">
        <v>658</v>
      </c>
      <c r="G236" s="31" t="str">
        <f>IF(VLOOKUP($F236, 'Indicator table'!$C:$H, 'for JSON'!G$1, FALSE)=0, "", VLOOKUP($F236, 'Indicator table'!$C:$H, 'for JSON'!G$1, FALSE))</f>
        <v>Goal 17</v>
      </c>
      <c r="H236" s="31" t="str">
        <f>IF(VLOOKUP($F236, 'Indicator table'!$C:$H, 'for JSON'!H$1, FALSE)=0, "", VLOOKUP($F236, 'Indicator table'!$C:$H, 'for JSON'!H$1, FALSE))</f>
        <v>Tier I</v>
      </c>
      <c r="I236" s="31" t="str">
        <f>IF(VLOOKUP($F236, 'Indicator table'!$C:$H, 'for JSON'!I$1, FALSE)=0, "", VLOOKUP($F236, 'Indicator table'!$C:$H, 'for JSON'!I$1, FALSE))</f>
        <v xml:space="preserve">World Bank
</v>
      </c>
      <c r="J236" s="31" t="str">
        <f>IF(VLOOKUP($F236, 'Indicator table'!$C:$H, 'for JSON'!J$1, FALSE)=0, "", VLOOKUP($F236, 'Indicator table'!$C:$H, 'for JSON'!J$1, FALSE))</f>
        <v xml:space="preserve">UNCTAD
</v>
      </c>
      <c r="K236" s="31" t="str">
        <f t="shared" si="198"/>
        <v/>
      </c>
      <c r="L236" s="31" t="str">
        <f t="shared" si="174"/>
        <v/>
      </c>
      <c r="M236" s="31" t="str">
        <f t="shared" si="174"/>
        <v/>
      </c>
      <c r="N236" s="31" t="str">
        <f t="shared" si="199"/>
        <v/>
      </c>
      <c r="O236" s="31" t="e">
        <f t="shared" si="174"/>
        <v>#N/A</v>
      </c>
      <c r="P236" s="31" t="e">
        <f t="shared" si="203"/>
        <v>#N/A</v>
      </c>
      <c r="Q236" s="31" t="e">
        <f t="shared" si="204"/>
        <v>#N/A</v>
      </c>
      <c r="R236" s="31" t="str">
        <f t="shared" si="200"/>
        <v/>
      </c>
      <c r="S236" s="31" t="str">
        <f t="shared" si="205"/>
        <v/>
      </c>
      <c r="T236" s="31" t="str">
        <f t="shared" si="205"/>
        <v/>
      </c>
      <c r="U236" s="31" t="str">
        <f t="shared" si="205"/>
        <v/>
      </c>
      <c r="V236" s="31" t="str">
        <f t="shared" si="205"/>
        <v/>
      </c>
      <c r="W236" s="31">
        <f t="shared" si="206"/>
        <v>0</v>
      </c>
      <c r="X236" s="31">
        <f t="shared" si="206"/>
        <v>0</v>
      </c>
      <c r="Y236" s="31">
        <f t="shared" si="206"/>
        <v>0</v>
      </c>
      <c r="Z236" s="31" t="str">
        <f t="shared" si="206"/>
        <v/>
      </c>
      <c r="AD236" s="23"/>
      <c r="AE236" s="30" t="str">
        <f t="shared" si="178"/>
        <v xml:space="preserve">{ "IndicatorID" : "17.4.1", </v>
      </c>
      <c r="AF236" s="30" t="str">
        <f t="shared" si="179"/>
        <v xml:space="preserve">"Change" : "", </v>
      </c>
      <c r="AG236" s="30" t="str">
        <f t="shared" si="180"/>
        <v xml:space="preserve">"Tier" : "Tier I", </v>
      </c>
      <c r="AH236" s="30" t="str">
        <f t="shared" si="181"/>
        <v xml:space="preserve">"Custodian" : "World Bank
", </v>
      </c>
      <c r="AI236" s="30" t="str">
        <f t="shared" si="182"/>
        <v xml:space="preserve">"Partners" : "UNCTAD
", </v>
      </c>
      <c r="AJ236" s="30" t="str">
        <f t="shared" si="183"/>
        <v xml:space="preserve">"SenderName" : "", </v>
      </c>
      <c r="AK236" s="30" t="e">
        <f t="shared" si="184"/>
        <v>#N/A</v>
      </c>
      <c r="AL236" s="30" t="str">
        <f t="shared" si="185"/>
        <v xml:space="preserve">"StorylineDate" : "", </v>
      </c>
      <c r="AM236" s="30" t="str">
        <f t="shared" si="186"/>
        <v xml:space="preserve">"ChartDate" : "", </v>
      </c>
      <c r="AN236" s="30" t="str">
        <f t="shared" si="187"/>
        <v xml:space="preserve">"DataDate" : "", </v>
      </c>
      <c r="AO236" s="30" t="str">
        <f t="shared" si="188"/>
        <v xml:space="preserve">"MetadataDate" : "", </v>
      </c>
      <c r="AP236" s="30" t="str">
        <f t="shared" si="189"/>
        <v xml:space="preserve">"StorylineFile" : "0", </v>
      </c>
      <c r="AQ236" s="30" t="str">
        <f t="shared" si="190"/>
        <v xml:space="preserve">"ChartFile" : "", </v>
      </c>
      <c r="AR236" s="30" t="str">
        <f t="shared" si="191"/>
        <v xml:space="preserve">"DataFile" : "0", </v>
      </c>
      <c r="AS236" s="30" t="str">
        <f t="shared" si="192"/>
        <v xml:space="preserve">"Directory" : "Goal 17", </v>
      </c>
      <c r="AT236" s="30" t="str">
        <f t="shared" si="193"/>
        <v xml:space="preserve">"Subdirectory" : "", </v>
      </c>
      <c r="AU236" s="30" t="s">
        <v>1857</v>
      </c>
      <c r="AV236" s="30" t="str">
        <f t="shared" si="194"/>
        <v xml:space="preserve">"Notes" : "" }, </v>
      </c>
    </row>
    <row r="237" spans="1:48" x14ac:dyDescent="0.45">
      <c r="A237" s="27" t="e">
        <f t="shared" si="177"/>
        <v>#N/A</v>
      </c>
      <c r="C237" s="23" t="b">
        <f t="shared" si="197"/>
        <v>0</v>
      </c>
      <c r="D237" s="31">
        <f>COUNTIF('Log table'!C:C,'for JSON'!F237)</f>
        <v>3</v>
      </c>
      <c r="F237" s="31" t="s">
        <v>661</v>
      </c>
      <c r="G237" s="31" t="str">
        <f>IF(VLOOKUP($F237, 'Indicator table'!$C:$H, 'for JSON'!G$1, FALSE)=0, "", VLOOKUP($F237, 'Indicator table'!$C:$H, 'for JSON'!G$1, FALSE))</f>
        <v>Goal 17</v>
      </c>
      <c r="H237" s="31" t="str">
        <f>IF(VLOOKUP($F237, 'Indicator table'!$C:$H, 'for JSON'!H$1, FALSE)=0, "", VLOOKUP($F237, 'Indicator table'!$C:$H, 'for JSON'!H$1, FALSE))</f>
        <v>Tier II</v>
      </c>
      <c r="I237" s="31" t="str">
        <f>IF(VLOOKUP($F237, 'Indicator table'!$C:$H, 'for JSON'!I$1, FALSE)=0, "", VLOOKUP($F237, 'Indicator table'!$C:$H, 'for JSON'!I$1, FALSE))</f>
        <v xml:space="preserve">UNCTAD
</v>
      </c>
      <c r="J237" s="31" t="str">
        <f>IF(VLOOKUP($F237, 'Indicator table'!$C:$H, 'for JSON'!J$1, FALSE)=0, "", VLOOKUP($F237, 'Indicator table'!$C:$H, 'for JSON'!J$1, FALSE))</f>
        <v/>
      </c>
      <c r="K237" s="31" t="str">
        <f t="shared" si="198"/>
        <v/>
      </c>
      <c r="L237" s="31" t="str">
        <f t="shared" si="174"/>
        <v>daniel.hopp@unctad.org</v>
      </c>
      <c r="M237" s="31" t="str">
        <f t="shared" si="174"/>
        <v>daniel.hopp@unctad.org</v>
      </c>
      <c r="N237" s="31" t="str">
        <f t="shared" si="199"/>
        <v/>
      </c>
      <c r="O237" s="31" t="e">
        <f t="shared" si="174"/>
        <v>#N/A</v>
      </c>
      <c r="P237" s="31" t="e">
        <f t="shared" si="203"/>
        <v>#N/A</v>
      </c>
      <c r="Q237" s="31" t="e">
        <f t="shared" si="204"/>
        <v>#N/A</v>
      </c>
      <c r="R237" s="31" t="str">
        <f t="shared" si="200"/>
        <v/>
      </c>
      <c r="S237" s="31" t="str">
        <f t="shared" si="205"/>
        <v>2021-03-09</v>
      </c>
      <c r="T237" s="31" t="str">
        <f t="shared" si="205"/>
        <v>2021-03-01</v>
      </c>
      <c r="U237" s="31" t="str">
        <f t="shared" si="205"/>
        <v>2021-03-01</v>
      </c>
      <c r="V237" s="31" t="str">
        <f t="shared" si="205"/>
        <v/>
      </c>
      <c r="W237" s="31">
        <f t="shared" si="206"/>
        <v>0</v>
      </c>
      <c r="X237" s="31">
        <f t="shared" si="206"/>
        <v>0</v>
      </c>
      <c r="Y237" s="31">
        <f t="shared" si="206"/>
        <v>0</v>
      </c>
      <c r="Z237" s="31" t="str">
        <f t="shared" si="206"/>
        <v/>
      </c>
      <c r="AD237" s="23"/>
      <c r="AE237" s="30" t="str">
        <f t="shared" si="178"/>
        <v xml:space="preserve">{ "IndicatorID" : "17.5.1", </v>
      </c>
      <c r="AF237" s="30" t="str">
        <f t="shared" si="179"/>
        <v xml:space="preserve">"Change" : "", </v>
      </c>
      <c r="AG237" s="30" t="str">
        <f t="shared" si="180"/>
        <v xml:space="preserve">"Tier" : "Tier II", </v>
      </c>
      <c r="AH237" s="30" t="str">
        <f t="shared" si="181"/>
        <v xml:space="preserve">"Custodian" : "UNCTAD
", </v>
      </c>
      <c r="AI237" s="30" t="str">
        <f t="shared" si="182"/>
        <v xml:space="preserve">"Partners" : "", </v>
      </c>
      <c r="AJ237" s="30" t="str">
        <f t="shared" si="183"/>
        <v xml:space="preserve">"SenderName" : "", </v>
      </c>
      <c r="AK237" s="30" t="e">
        <f t="shared" si="184"/>
        <v>#N/A</v>
      </c>
      <c r="AL237" s="30" t="str">
        <f t="shared" si="185"/>
        <v xml:space="preserve">"StorylineDate" : "2021-03-01", </v>
      </c>
      <c r="AM237" s="30" t="str">
        <f t="shared" si="186"/>
        <v xml:space="preserve">"ChartDate" : "", </v>
      </c>
      <c r="AN237" s="30" t="str">
        <f t="shared" si="187"/>
        <v xml:space="preserve">"DataDate" : "2021-03-09", </v>
      </c>
      <c r="AO237" s="30" t="str">
        <f t="shared" si="188"/>
        <v xml:space="preserve">"MetadataDate" : "", </v>
      </c>
      <c r="AP237" s="30" t="str">
        <f t="shared" si="189"/>
        <v xml:space="preserve">"StorylineFile" : "0", </v>
      </c>
      <c r="AQ237" s="30" t="str">
        <f t="shared" si="190"/>
        <v xml:space="preserve">"ChartFile" : "", </v>
      </c>
      <c r="AR237" s="30" t="str">
        <f t="shared" si="191"/>
        <v xml:space="preserve">"DataFile" : "0", </v>
      </c>
      <c r="AS237" s="30" t="str">
        <f t="shared" si="192"/>
        <v xml:space="preserve">"Directory" : "Goal 17", </v>
      </c>
      <c r="AT237" s="30" t="str">
        <f t="shared" si="193"/>
        <v xml:space="preserve">"Subdirectory" : "", </v>
      </c>
      <c r="AU237" s="30" t="s">
        <v>1857</v>
      </c>
      <c r="AV237" s="30" t="str">
        <f t="shared" si="194"/>
        <v xml:space="preserve">"Notes" : "" }, </v>
      </c>
    </row>
    <row r="238" spans="1:48" x14ac:dyDescent="0.45">
      <c r="A238" s="27" t="e">
        <f t="shared" si="177"/>
        <v>#N/A</v>
      </c>
      <c r="C238" s="23" t="b">
        <f t="shared" si="197"/>
        <v>0</v>
      </c>
      <c r="D238" s="31">
        <f>COUNTIF('Log table'!C:C,'for JSON'!F238)</f>
        <v>3</v>
      </c>
      <c r="F238" s="31" t="s">
        <v>662</v>
      </c>
      <c r="G238" s="31" t="str">
        <f>IF(VLOOKUP($F238, 'Indicator table'!$C:$H, 'for JSON'!G$1, FALSE)=0, "", VLOOKUP($F238, 'Indicator table'!$C:$H, 'for JSON'!G$1, FALSE))</f>
        <v>Goal 17</v>
      </c>
      <c r="H238" s="31" t="str">
        <f>IF(VLOOKUP($F238, 'Indicator table'!$C:$H, 'for JSON'!H$1, FALSE)=0, "", VLOOKUP($F238, 'Indicator table'!$C:$H, 'for JSON'!H$1, FALSE))</f>
        <v>Tier I</v>
      </c>
      <c r="I238" s="31" t="str">
        <f>IF(VLOOKUP($F238, 'Indicator table'!$C:$H, 'for JSON'!I$1, FALSE)=0, "", VLOOKUP($F238, 'Indicator table'!$C:$H, 'for JSON'!I$1, FALSE))</f>
        <v xml:space="preserve">ITU
</v>
      </c>
      <c r="J238" s="31" t="str">
        <f>IF(VLOOKUP($F238, 'Indicator table'!$C:$H, 'for JSON'!J$1, FALSE)=0, "", VLOOKUP($F238, 'Indicator table'!$C:$H, 'for JSON'!J$1, FALSE))</f>
        <v/>
      </c>
      <c r="K238" s="31" t="str">
        <f t="shared" si="198"/>
        <v/>
      </c>
      <c r="L238" s="31" t="str">
        <f t="shared" si="174"/>
        <v>esperanza.magpantay@itu.int</v>
      </c>
      <c r="M238" s="31" t="str">
        <f t="shared" si="174"/>
        <v>martin.schaaper@itu.int</v>
      </c>
      <c r="N238" s="31" t="str">
        <f t="shared" si="199"/>
        <v/>
      </c>
      <c r="O238" s="31" t="e">
        <f t="shared" si="174"/>
        <v>#N/A</v>
      </c>
      <c r="P238" s="31" t="e">
        <f t="shared" si="203"/>
        <v>#N/A</v>
      </c>
      <c r="Q238" s="31" t="e">
        <f t="shared" si="204"/>
        <v>#N/A</v>
      </c>
      <c r="R238" s="31" t="str">
        <f t="shared" si="200"/>
        <v/>
      </c>
      <c r="S238" s="31" t="str">
        <f t="shared" si="205"/>
        <v>2021-02-15</v>
      </c>
      <c r="T238" s="31" t="str">
        <f t="shared" si="205"/>
        <v>2021-03-02</v>
      </c>
      <c r="U238" s="31" t="str">
        <f t="shared" si="205"/>
        <v>2021-03-02</v>
      </c>
      <c r="V238" s="31" t="str">
        <f t="shared" si="205"/>
        <v/>
      </c>
      <c r="W238" s="31">
        <f t="shared" si="206"/>
        <v>0</v>
      </c>
      <c r="X238" s="31">
        <f t="shared" si="206"/>
        <v>0</v>
      </c>
      <c r="Y238" s="31">
        <f t="shared" si="206"/>
        <v>0</v>
      </c>
      <c r="Z238" s="31" t="str">
        <f t="shared" si="206"/>
        <v/>
      </c>
      <c r="AD238" s="23"/>
      <c r="AE238" s="30" t="str">
        <f t="shared" si="178"/>
        <v xml:space="preserve">{ "IndicatorID" : "17.6.1", </v>
      </c>
      <c r="AF238" s="30" t="str">
        <f t="shared" si="179"/>
        <v xml:space="preserve">"Change" : "", </v>
      </c>
      <c r="AG238" s="30" t="str">
        <f t="shared" si="180"/>
        <v xml:space="preserve">"Tier" : "Tier I", </v>
      </c>
      <c r="AH238" s="30" t="str">
        <f t="shared" si="181"/>
        <v xml:space="preserve">"Custodian" : "ITU
", </v>
      </c>
      <c r="AI238" s="30" t="str">
        <f t="shared" si="182"/>
        <v xml:space="preserve">"Partners" : "", </v>
      </c>
      <c r="AJ238" s="30" t="str">
        <f t="shared" si="183"/>
        <v xml:space="preserve">"SenderName" : "", </v>
      </c>
      <c r="AK238" s="30" t="e">
        <f t="shared" si="184"/>
        <v>#N/A</v>
      </c>
      <c r="AL238" s="30" t="str">
        <f t="shared" si="185"/>
        <v xml:space="preserve">"StorylineDate" : "2021-03-02", </v>
      </c>
      <c r="AM238" s="30" t="str">
        <f t="shared" si="186"/>
        <v xml:space="preserve">"ChartDate" : "", </v>
      </c>
      <c r="AN238" s="30" t="str">
        <f t="shared" si="187"/>
        <v xml:space="preserve">"DataDate" : "2021-02-15", </v>
      </c>
      <c r="AO238" s="30" t="str">
        <f t="shared" si="188"/>
        <v xml:space="preserve">"MetadataDate" : "", </v>
      </c>
      <c r="AP238" s="30" t="str">
        <f t="shared" si="189"/>
        <v xml:space="preserve">"StorylineFile" : "0", </v>
      </c>
      <c r="AQ238" s="30" t="str">
        <f t="shared" si="190"/>
        <v xml:space="preserve">"ChartFile" : "", </v>
      </c>
      <c r="AR238" s="30" t="str">
        <f t="shared" si="191"/>
        <v xml:space="preserve">"DataFile" : "0", </v>
      </c>
      <c r="AS238" s="30" t="str">
        <f t="shared" si="192"/>
        <v xml:space="preserve">"Directory" : "Goal 17", </v>
      </c>
      <c r="AT238" s="30" t="str">
        <f t="shared" si="193"/>
        <v xml:space="preserve">"Subdirectory" : "", </v>
      </c>
      <c r="AU238" s="30" t="s">
        <v>1857</v>
      </c>
      <c r="AV238" s="30" t="str">
        <f t="shared" si="194"/>
        <v xml:space="preserve">"Notes" : "" }, </v>
      </c>
    </row>
    <row r="239" spans="1:48" x14ac:dyDescent="0.45">
      <c r="A239" s="27" t="e">
        <f t="shared" si="177"/>
        <v>#N/A</v>
      </c>
      <c r="C239" s="23" t="b">
        <f t="shared" si="197"/>
        <v>0</v>
      </c>
      <c r="D239" s="31">
        <f>COUNTIF('Log table'!C:C,'for JSON'!F239)</f>
        <v>0</v>
      </c>
      <c r="F239" s="31" t="s">
        <v>315</v>
      </c>
      <c r="G239" s="31" t="e">
        <f>IF(VLOOKUP($F239, 'Indicator table'!$C:$H, 'for JSON'!G$1, FALSE)=0, "", VLOOKUP($F239, 'Indicator table'!$C:$H, 'for JSON'!G$1, FALSE))</f>
        <v>#N/A</v>
      </c>
      <c r="H239" s="31" t="e">
        <f>IF(VLOOKUP($F239, 'Indicator table'!$C:$H, 'for JSON'!H$1, FALSE)=0, "", VLOOKUP($F239, 'Indicator table'!$C:$H, 'for JSON'!H$1, FALSE))</f>
        <v>#N/A</v>
      </c>
      <c r="I239" s="31" t="e">
        <f>IF(VLOOKUP($F239, 'Indicator table'!$C:$H, 'for JSON'!I$1, FALSE)=0, "", VLOOKUP($F239, 'Indicator table'!$C:$H, 'for JSON'!I$1, FALSE))</f>
        <v>#N/A</v>
      </c>
      <c r="J239" s="31" t="e">
        <f>IF(VLOOKUP($F239, 'Indicator table'!$C:$H, 'for JSON'!J$1, FALSE)=0, "", VLOOKUP($F239, 'Indicator table'!$C:$H, 'for JSON'!J$1, FALSE))</f>
        <v>#N/A</v>
      </c>
      <c r="K239" s="31" t="str">
        <f t="shared" si="198"/>
        <v>17.6.2_ITU</v>
      </c>
      <c r="L239" s="31" t="e">
        <f t="shared" si="174"/>
        <v>#N/A</v>
      </c>
      <c r="M239" s="31" t="e">
        <f t="shared" si="174"/>
        <v>#N/A</v>
      </c>
      <c r="N239" s="31" t="str">
        <f t="shared" si="199"/>
        <v/>
      </c>
      <c r="O239" s="31" t="e">
        <f t="shared" si="174"/>
        <v>#N/A</v>
      </c>
      <c r="P239" s="31" t="e">
        <f t="shared" si="203"/>
        <v>#N/A</v>
      </c>
      <c r="Q239" s="31" t="e">
        <f t="shared" si="204"/>
        <v>#N/A</v>
      </c>
      <c r="R239" s="31" t="str">
        <f t="shared" si="200"/>
        <v/>
      </c>
      <c r="S239" s="31" t="str">
        <f t="shared" si="205"/>
        <v/>
      </c>
      <c r="T239" s="31" t="str">
        <f t="shared" si="205"/>
        <v/>
      </c>
      <c r="U239" s="31" t="str">
        <f t="shared" si="205"/>
        <v/>
      </c>
      <c r="V239" s="31" t="str">
        <f t="shared" si="205"/>
        <v/>
      </c>
      <c r="W239" s="31" t="str">
        <f t="shared" si="206"/>
        <v/>
      </c>
      <c r="X239" s="31" t="str">
        <f t="shared" si="206"/>
        <v/>
      </c>
      <c r="Y239" s="31" t="str">
        <f t="shared" si="206"/>
        <v/>
      </c>
      <c r="Z239" s="31" t="str">
        <f t="shared" si="206"/>
        <v/>
      </c>
      <c r="AD239" s="23"/>
      <c r="AE239" s="30" t="str">
        <f t="shared" si="178"/>
        <v xml:space="preserve">{ "IndicatorID" : "17.6.2", </v>
      </c>
      <c r="AF239" s="30" t="str">
        <f t="shared" si="179"/>
        <v xml:space="preserve">"Change" : "", </v>
      </c>
      <c r="AG239" s="30" t="e">
        <f t="shared" si="180"/>
        <v>#N/A</v>
      </c>
      <c r="AH239" s="30" t="e">
        <f t="shared" si="181"/>
        <v>#N/A</v>
      </c>
      <c r="AI239" s="30" t="e">
        <f t="shared" si="182"/>
        <v>#N/A</v>
      </c>
      <c r="AJ239" s="30" t="str">
        <f t="shared" si="183"/>
        <v xml:space="preserve">"SenderName" : "", </v>
      </c>
      <c r="AK239" s="30" t="e">
        <f t="shared" si="184"/>
        <v>#N/A</v>
      </c>
      <c r="AL239" s="30" t="str">
        <f t="shared" si="185"/>
        <v xml:space="preserve">"StorylineDate" : "", </v>
      </c>
      <c r="AM239" s="30" t="str">
        <f t="shared" si="186"/>
        <v xml:space="preserve">"ChartDate" : "", </v>
      </c>
      <c r="AN239" s="30" t="str">
        <f t="shared" si="187"/>
        <v xml:space="preserve">"DataDate" : "", </v>
      </c>
      <c r="AO239" s="30" t="str">
        <f t="shared" si="188"/>
        <v xml:space="preserve">"MetadataDate" : "", </v>
      </c>
      <c r="AP239" s="30" t="str">
        <f t="shared" si="189"/>
        <v xml:space="preserve">"StorylineFile" : "", </v>
      </c>
      <c r="AQ239" s="30" t="str">
        <f t="shared" si="190"/>
        <v xml:space="preserve">"ChartFile" : "", </v>
      </c>
      <c r="AR239" s="30" t="str">
        <f t="shared" si="191"/>
        <v xml:space="preserve">"DataFile" : "", </v>
      </c>
      <c r="AS239" s="30" t="e">
        <f t="shared" si="192"/>
        <v>#N/A</v>
      </c>
      <c r="AT239" s="30" t="str">
        <f t="shared" si="193"/>
        <v xml:space="preserve">"Subdirectory" : "17.6.2_ITU", </v>
      </c>
      <c r="AU239" s="30" t="s">
        <v>1857</v>
      </c>
      <c r="AV239" s="30" t="str">
        <f t="shared" si="194"/>
        <v xml:space="preserve">"Notes" : "" }, </v>
      </c>
    </row>
    <row r="240" spans="1:48" x14ac:dyDescent="0.45">
      <c r="A240" s="27" t="e">
        <f t="shared" si="177"/>
        <v>#N/A</v>
      </c>
      <c r="C240" s="23" t="b">
        <f t="shared" si="197"/>
        <v>0</v>
      </c>
      <c r="D240" s="31">
        <f>COUNTIF('Log table'!C:C,'for JSON'!F240)</f>
        <v>3</v>
      </c>
      <c r="F240" s="31" t="s">
        <v>663</v>
      </c>
      <c r="G240" s="31" t="str">
        <f>IF(VLOOKUP($F240, 'Indicator table'!$C:$H, 'for JSON'!G$1, FALSE)=0, "", VLOOKUP($F240, 'Indicator table'!$C:$H, 'for JSON'!G$1, FALSE))</f>
        <v>Goal 17</v>
      </c>
      <c r="H240" s="31" t="str">
        <f>IF(VLOOKUP($F240, 'Indicator table'!$C:$H, 'for JSON'!H$1, FALSE)=0, "", VLOOKUP($F240, 'Indicator table'!$C:$H, 'for JSON'!H$1, FALSE))</f>
        <v>Tier II</v>
      </c>
      <c r="I240" s="31" t="str">
        <f>IF(VLOOKUP($F240, 'Indicator table'!$C:$H, 'for JSON'!I$1, FALSE)=0, "", VLOOKUP($F240, 'Indicator table'!$C:$H, 'for JSON'!I$1, FALSE))</f>
        <v xml:space="preserve">UNEP-CTCN
</v>
      </c>
      <c r="J240" s="31" t="str">
        <f>IF(VLOOKUP($F240, 'Indicator table'!$C:$H, 'for JSON'!J$1, FALSE)=0, "", VLOOKUP($F240, 'Indicator table'!$C:$H, 'for JSON'!J$1, FALSE))</f>
        <v xml:space="preserve">OECD
</v>
      </c>
      <c r="K240" s="31" t="str">
        <f t="shared" si="198"/>
        <v/>
      </c>
      <c r="L240" s="31" t="str">
        <f t="shared" ref="L240:O255" si="207">IF(ISBLANK(VLOOKUP(CONCATENATE($F240,L$2), log_table, 9, FALSE)), "", VLOOKUP(CONCATENATE($F240,L$2), log_table, 9, FALSE))</f>
        <v/>
      </c>
      <c r="M240" s="31" t="str">
        <f t="shared" si="207"/>
        <v/>
      </c>
      <c r="N240" s="31" t="str">
        <f t="shared" si="199"/>
        <v/>
      </c>
      <c r="O240" s="31" t="e">
        <f t="shared" si="207"/>
        <v>#N/A</v>
      </c>
      <c r="P240" s="31" t="e">
        <f t="shared" si="203"/>
        <v>#N/A</v>
      </c>
      <c r="Q240" s="31" t="e">
        <f t="shared" si="204"/>
        <v>#N/A</v>
      </c>
      <c r="R240" s="31" t="str">
        <f t="shared" si="200"/>
        <v/>
      </c>
      <c r="S240" s="31" t="str">
        <f t="shared" ref="S240:V255" si="208">IFERROR(IF(ISBLANK(VLOOKUP(CONCATENATE($F240,S$2), log_table, 10, FALSE)),"", TEXT(VLOOKUP(CONCATENATE($F240,S$2), log_table, 10, FALSE), "yyyy-mm-dd")),"")</f>
        <v/>
      </c>
      <c r="T240" s="31" t="str">
        <f t="shared" si="208"/>
        <v/>
      </c>
      <c r="U240" s="31" t="str">
        <f t="shared" si="208"/>
        <v/>
      </c>
      <c r="V240" s="31" t="str">
        <f t="shared" si="208"/>
        <v/>
      </c>
      <c r="W240" s="31">
        <f t="shared" ref="W240:Z255" si="209">IFERROR(VLOOKUP(CONCATENATE($F240,W$2), log_table, 13, FALSE),"")</f>
        <v>0</v>
      </c>
      <c r="X240" s="31">
        <f t="shared" si="209"/>
        <v>0</v>
      </c>
      <c r="Y240" s="31">
        <f t="shared" si="209"/>
        <v>0</v>
      </c>
      <c r="Z240" s="31" t="str">
        <f t="shared" si="209"/>
        <v/>
      </c>
      <c r="AD240" s="23"/>
      <c r="AE240" s="30" t="str">
        <f t="shared" si="178"/>
        <v xml:space="preserve">{ "IndicatorID" : "17.7.1", </v>
      </c>
      <c r="AF240" s="30" t="str">
        <f t="shared" si="179"/>
        <v xml:space="preserve">"Change" : "", </v>
      </c>
      <c r="AG240" s="30" t="str">
        <f t="shared" si="180"/>
        <v xml:space="preserve">"Tier" : "Tier II", </v>
      </c>
      <c r="AH240" s="30" t="str">
        <f t="shared" si="181"/>
        <v xml:space="preserve">"Custodian" : "UNEP-CTCN
", </v>
      </c>
      <c r="AI240" s="30" t="str">
        <f t="shared" si="182"/>
        <v xml:space="preserve">"Partners" : "OECD
", </v>
      </c>
      <c r="AJ240" s="30" t="str">
        <f t="shared" si="183"/>
        <v xml:space="preserve">"SenderName" : "", </v>
      </c>
      <c r="AK240" s="30" t="e">
        <f t="shared" si="184"/>
        <v>#N/A</v>
      </c>
      <c r="AL240" s="30" t="str">
        <f t="shared" si="185"/>
        <v xml:space="preserve">"StorylineDate" : "", </v>
      </c>
      <c r="AM240" s="30" t="str">
        <f t="shared" si="186"/>
        <v xml:space="preserve">"ChartDate" : "", </v>
      </c>
      <c r="AN240" s="30" t="str">
        <f t="shared" si="187"/>
        <v xml:space="preserve">"DataDate" : "", </v>
      </c>
      <c r="AO240" s="30" t="str">
        <f t="shared" si="188"/>
        <v xml:space="preserve">"MetadataDate" : "", </v>
      </c>
      <c r="AP240" s="30" t="str">
        <f t="shared" si="189"/>
        <v xml:space="preserve">"StorylineFile" : "0", </v>
      </c>
      <c r="AQ240" s="30" t="str">
        <f t="shared" si="190"/>
        <v xml:space="preserve">"ChartFile" : "", </v>
      </c>
      <c r="AR240" s="30" t="str">
        <f t="shared" si="191"/>
        <v xml:space="preserve">"DataFile" : "0", </v>
      </c>
      <c r="AS240" s="30" t="str">
        <f t="shared" si="192"/>
        <v xml:space="preserve">"Directory" : "Goal 17", </v>
      </c>
      <c r="AT240" s="30" t="str">
        <f t="shared" si="193"/>
        <v xml:space="preserve">"Subdirectory" : "", </v>
      </c>
      <c r="AU240" s="30" t="s">
        <v>1857</v>
      </c>
      <c r="AV240" s="30" t="str">
        <f t="shared" si="194"/>
        <v xml:space="preserve">"Notes" : "" }, </v>
      </c>
    </row>
    <row r="241" spans="1:48" x14ac:dyDescent="0.45">
      <c r="A241" s="27" t="e">
        <f t="shared" si="177"/>
        <v>#N/A</v>
      </c>
      <c r="C241" s="23" t="b">
        <f t="shared" si="197"/>
        <v>0</v>
      </c>
      <c r="D241" s="31">
        <f>COUNTIF('Log table'!C:C,'for JSON'!F241)</f>
        <v>3</v>
      </c>
      <c r="F241" s="31" t="s">
        <v>321</v>
      </c>
      <c r="G241" s="31" t="str">
        <f>IF(VLOOKUP($F241, 'Indicator table'!$C:$H, 'for JSON'!G$1, FALSE)=0, "", VLOOKUP($F241, 'Indicator table'!$C:$H, 'for JSON'!G$1, FALSE))</f>
        <v>Goal 17</v>
      </c>
      <c r="H241" s="31" t="str">
        <f>IF(VLOOKUP($F241, 'Indicator table'!$C:$H, 'for JSON'!H$1, FALSE)=0, "", VLOOKUP($F241, 'Indicator table'!$C:$H, 'for JSON'!H$1, FALSE))</f>
        <v>Tier I</v>
      </c>
      <c r="I241" s="31" t="str">
        <f>IF(VLOOKUP($F241, 'Indicator table'!$C:$H, 'for JSON'!I$1, FALSE)=0, "", VLOOKUP($F241, 'Indicator table'!$C:$H, 'for JSON'!I$1, FALSE))</f>
        <v xml:space="preserve">ITU
</v>
      </c>
      <c r="J241" s="31" t="str">
        <f>IF(VLOOKUP($F241, 'Indicator table'!$C:$H, 'for JSON'!J$1, FALSE)=0, "", VLOOKUP($F241, 'Indicator table'!$C:$H, 'for JSON'!J$1, FALSE))</f>
        <v/>
      </c>
      <c r="K241" s="31" t="str">
        <f t="shared" si="198"/>
        <v>17.8.1_ITU</v>
      </c>
      <c r="L241" s="31" t="str">
        <f t="shared" si="207"/>
        <v>esperanza.magpantay@itu.int</v>
      </c>
      <c r="M241" s="31" t="str">
        <f t="shared" si="207"/>
        <v>martin.schaaper@itu.int</v>
      </c>
      <c r="N241" s="31" t="str">
        <f t="shared" si="199"/>
        <v/>
      </c>
      <c r="O241" s="31" t="e">
        <f t="shared" si="207"/>
        <v>#N/A</v>
      </c>
      <c r="P241" s="31" t="e">
        <f t="shared" si="203"/>
        <v>#N/A</v>
      </c>
      <c r="Q241" s="31" t="e">
        <f t="shared" si="204"/>
        <v>#N/A</v>
      </c>
      <c r="R241" s="31" t="str">
        <f t="shared" si="200"/>
        <v/>
      </c>
      <c r="S241" s="31" t="str">
        <f t="shared" si="208"/>
        <v>2021-02-15</v>
      </c>
      <c r="T241" s="31" t="str">
        <f t="shared" si="208"/>
        <v>2021-03-02</v>
      </c>
      <c r="U241" s="31" t="str">
        <f t="shared" si="208"/>
        <v>2021-03-02</v>
      </c>
      <c r="V241" s="31" t="str">
        <f t="shared" si="208"/>
        <v/>
      </c>
      <c r="W241" s="31">
        <f t="shared" si="209"/>
        <v>0</v>
      </c>
      <c r="X241" s="31">
        <f t="shared" si="209"/>
        <v>0</v>
      </c>
      <c r="Y241" s="31">
        <f t="shared" si="209"/>
        <v>0</v>
      </c>
      <c r="Z241" s="31" t="str">
        <f t="shared" si="209"/>
        <v/>
      </c>
      <c r="AD241" s="23"/>
      <c r="AE241" s="30" t="str">
        <f t="shared" si="178"/>
        <v xml:space="preserve">{ "IndicatorID" : "17.8.1", </v>
      </c>
      <c r="AF241" s="30" t="str">
        <f t="shared" si="179"/>
        <v xml:space="preserve">"Change" : "", </v>
      </c>
      <c r="AG241" s="30" t="str">
        <f t="shared" si="180"/>
        <v xml:space="preserve">"Tier" : "Tier I", </v>
      </c>
      <c r="AH241" s="30" t="str">
        <f t="shared" si="181"/>
        <v xml:space="preserve">"Custodian" : "ITU
", </v>
      </c>
      <c r="AI241" s="30" t="str">
        <f t="shared" si="182"/>
        <v xml:space="preserve">"Partners" : "", </v>
      </c>
      <c r="AJ241" s="30" t="str">
        <f t="shared" si="183"/>
        <v xml:space="preserve">"SenderName" : "", </v>
      </c>
      <c r="AK241" s="30" t="e">
        <f t="shared" si="184"/>
        <v>#N/A</v>
      </c>
      <c r="AL241" s="30" t="str">
        <f t="shared" si="185"/>
        <v xml:space="preserve">"StorylineDate" : "2021-03-02", </v>
      </c>
      <c r="AM241" s="30" t="str">
        <f t="shared" si="186"/>
        <v xml:space="preserve">"ChartDate" : "", </v>
      </c>
      <c r="AN241" s="30" t="str">
        <f t="shared" si="187"/>
        <v xml:space="preserve">"DataDate" : "2021-02-15", </v>
      </c>
      <c r="AO241" s="30" t="str">
        <f t="shared" si="188"/>
        <v xml:space="preserve">"MetadataDate" : "", </v>
      </c>
      <c r="AP241" s="30" t="str">
        <f t="shared" si="189"/>
        <v xml:space="preserve">"StorylineFile" : "0", </v>
      </c>
      <c r="AQ241" s="30" t="str">
        <f t="shared" si="190"/>
        <v xml:space="preserve">"ChartFile" : "", </v>
      </c>
      <c r="AR241" s="30" t="str">
        <f t="shared" si="191"/>
        <v xml:space="preserve">"DataFile" : "0", </v>
      </c>
      <c r="AS241" s="30" t="str">
        <f t="shared" si="192"/>
        <v xml:space="preserve">"Directory" : "Goal 17", </v>
      </c>
      <c r="AT241" s="30" t="str">
        <f t="shared" si="193"/>
        <v xml:space="preserve">"Subdirectory" : "17.8.1_ITU", </v>
      </c>
      <c r="AU241" s="30" t="s">
        <v>1857</v>
      </c>
      <c r="AV241" s="30" t="str">
        <f t="shared" si="194"/>
        <v xml:space="preserve">"Notes" : "" }, </v>
      </c>
    </row>
    <row r="242" spans="1:48" x14ac:dyDescent="0.45">
      <c r="A242" s="27" t="e">
        <f t="shared" si="177"/>
        <v>#N/A</v>
      </c>
      <c r="C242" s="23" t="b">
        <f t="shared" si="197"/>
        <v>0</v>
      </c>
      <c r="D242" s="31">
        <f>COUNTIF('Log table'!C:C,'for JSON'!F242)</f>
        <v>3</v>
      </c>
      <c r="F242" s="31" t="s">
        <v>323</v>
      </c>
      <c r="G242" s="31" t="str">
        <f>IF(VLOOKUP($F242, 'Indicator table'!$C:$H, 'for JSON'!G$1, FALSE)=0, "", VLOOKUP($F242, 'Indicator table'!$C:$H, 'for JSON'!G$1, FALSE))</f>
        <v>Goal 17</v>
      </c>
      <c r="H242" s="31" t="str">
        <f>IF(VLOOKUP($F242, 'Indicator table'!$C:$H, 'for JSON'!H$1, FALSE)=0, "", VLOOKUP($F242, 'Indicator table'!$C:$H, 'for JSON'!H$1, FALSE))</f>
        <v>Tier I</v>
      </c>
      <c r="I242" s="31" t="str">
        <f>IF(VLOOKUP($F242, 'Indicator table'!$C:$H, 'for JSON'!I$1, FALSE)=0, "", VLOOKUP($F242, 'Indicator table'!$C:$H, 'for JSON'!I$1, FALSE))</f>
        <v xml:space="preserve">OECD
</v>
      </c>
      <c r="J242" s="31" t="str">
        <f>IF(VLOOKUP($F242, 'Indicator table'!$C:$H, 'for JSON'!J$1, FALSE)=0, "", VLOOKUP($F242, 'Indicator table'!$C:$H, 'for JSON'!J$1, FALSE))</f>
        <v/>
      </c>
      <c r="K242" s="31" t="str">
        <f t="shared" si="198"/>
        <v>17.9.1_OECD</v>
      </c>
      <c r="L242" s="31" t="str">
        <f t="shared" si="207"/>
        <v>Yasmin.AHMAD@oecd.org</v>
      </c>
      <c r="M242" s="31" t="str">
        <f t="shared" si="207"/>
        <v>Yasmin.AHMAD@oecd.org</v>
      </c>
      <c r="N242" s="31" t="str">
        <f t="shared" si="199"/>
        <v/>
      </c>
      <c r="O242" s="31" t="e">
        <f t="shared" si="207"/>
        <v>#N/A</v>
      </c>
      <c r="P242" s="31" t="e">
        <f t="shared" si="203"/>
        <v>#N/A</v>
      </c>
      <c r="Q242" s="31" t="e">
        <f t="shared" si="204"/>
        <v>#N/A</v>
      </c>
      <c r="R242" s="31" t="str">
        <f t="shared" si="200"/>
        <v/>
      </c>
      <c r="S242" s="31" t="str">
        <f t="shared" si="208"/>
        <v>2021-04-27</v>
      </c>
      <c r="T242" s="31" t="str">
        <f t="shared" si="208"/>
        <v>2021-04-27</v>
      </c>
      <c r="U242" s="31" t="str">
        <f t="shared" si="208"/>
        <v/>
      </c>
      <c r="V242" s="31" t="str">
        <f t="shared" si="208"/>
        <v/>
      </c>
      <c r="W242" s="31">
        <f t="shared" si="209"/>
        <v>0</v>
      </c>
      <c r="X242" s="31">
        <f t="shared" si="209"/>
        <v>0</v>
      </c>
      <c r="Y242" s="31">
        <f t="shared" si="209"/>
        <v>0</v>
      </c>
      <c r="Z242" s="31" t="str">
        <f t="shared" si="209"/>
        <v/>
      </c>
      <c r="AD242" s="23"/>
      <c r="AE242" s="30" t="str">
        <f t="shared" si="178"/>
        <v xml:space="preserve">{ "IndicatorID" : "17.9.1", </v>
      </c>
      <c r="AF242" s="30" t="str">
        <f t="shared" si="179"/>
        <v xml:space="preserve">"Change" : "", </v>
      </c>
      <c r="AG242" s="30" t="str">
        <f t="shared" si="180"/>
        <v xml:space="preserve">"Tier" : "Tier I", </v>
      </c>
      <c r="AH242" s="30" t="str">
        <f t="shared" si="181"/>
        <v xml:space="preserve">"Custodian" : "OECD
", </v>
      </c>
      <c r="AI242" s="30" t="str">
        <f t="shared" si="182"/>
        <v xml:space="preserve">"Partners" : "", </v>
      </c>
      <c r="AJ242" s="30" t="str">
        <f t="shared" si="183"/>
        <v xml:space="preserve">"SenderName" : "", </v>
      </c>
      <c r="AK242" s="30" t="e">
        <f t="shared" si="184"/>
        <v>#N/A</v>
      </c>
      <c r="AL242" s="30" t="str">
        <f t="shared" si="185"/>
        <v xml:space="preserve">"StorylineDate" : "2021-04-27", </v>
      </c>
      <c r="AM242" s="30" t="str">
        <f t="shared" si="186"/>
        <v xml:space="preserve">"ChartDate" : "", </v>
      </c>
      <c r="AN242" s="30" t="str">
        <f t="shared" si="187"/>
        <v xml:space="preserve">"DataDate" : "2021-04-27", </v>
      </c>
      <c r="AO242" s="30" t="str">
        <f t="shared" si="188"/>
        <v xml:space="preserve">"MetadataDate" : "", </v>
      </c>
      <c r="AP242" s="30" t="str">
        <f t="shared" si="189"/>
        <v xml:space="preserve">"StorylineFile" : "0", </v>
      </c>
      <c r="AQ242" s="30" t="str">
        <f t="shared" si="190"/>
        <v xml:space="preserve">"ChartFile" : "", </v>
      </c>
      <c r="AR242" s="30" t="str">
        <f t="shared" si="191"/>
        <v xml:space="preserve">"DataFile" : "0", </v>
      </c>
      <c r="AS242" s="30" t="str">
        <f t="shared" si="192"/>
        <v xml:space="preserve">"Directory" : "Goal 17", </v>
      </c>
      <c r="AT242" s="30" t="str">
        <f t="shared" si="193"/>
        <v xml:space="preserve">"Subdirectory" : "17.9.1_OECD", </v>
      </c>
      <c r="AU242" s="30" t="s">
        <v>1857</v>
      </c>
      <c r="AV242" s="30" t="str">
        <f t="shared" si="194"/>
        <v xml:space="preserve">"Notes" : "" }, </v>
      </c>
    </row>
    <row r="243" spans="1:48" x14ac:dyDescent="0.45">
      <c r="A243" s="27" t="e">
        <f t="shared" si="177"/>
        <v>#N/A</v>
      </c>
      <c r="C243" s="23" t="b">
        <f t="shared" si="197"/>
        <v>0</v>
      </c>
      <c r="D243" s="31">
        <f>COUNTIF('Log table'!C:C,'for JSON'!F243)</f>
        <v>3</v>
      </c>
      <c r="F243" s="31" t="s">
        <v>274</v>
      </c>
      <c r="G243" s="31" t="str">
        <f>IF(VLOOKUP($F243, 'Indicator table'!$C:$H, 'for JSON'!G$1, FALSE)=0, "", VLOOKUP($F243, 'Indicator table'!$C:$H, 'for JSON'!G$1, FALSE))</f>
        <v>Goal 17</v>
      </c>
      <c r="H243" s="31" t="str">
        <f>IF(VLOOKUP($F243, 'Indicator table'!$C:$H, 'for JSON'!H$1, FALSE)=0, "", VLOOKUP($F243, 'Indicator table'!$C:$H, 'for JSON'!H$1, FALSE))</f>
        <v>Tier I</v>
      </c>
      <c r="I243" s="31" t="str">
        <f>IF(VLOOKUP($F243, 'Indicator table'!$C:$H, 'for JSON'!I$1, FALSE)=0, "", VLOOKUP($F243, 'Indicator table'!$C:$H, 'for JSON'!I$1, FALSE))</f>
        <v xml:space="preserve">WTO,
ITC,
UNCTAD
</v>
      </c>
      <c r="J243" s="31" t="str">
        <f>IF(VLOOKUP($F243, 'Indicator table'!$C:$H, 'for JSON'!J$1, FALSE)=0, "", VLOOKUP($F243, 'Indicator table'!$C:$H, 'for JSON'!J$1, FALSE))</f>
        <v/>
      </c>
      <c r="K243" s="31" t="str">
        <f t="shared" si="198"/>
        <v>17.10.1_ITC_UNCTAD_WTO</v>
      </c>
      <c r="L243" s="31" t="str">
        <f t="shared" si="207"/>
        <v>samuel.munyaneza@unctad.org</v>
      </c>
      <c r="M243" s="31" t="str">
        <f t="shared" si="207"/>
        <v>samuel.munyaneza@unctad.org</v>
      </c>
      <c r="N243" s="31" t="str">
        <f t="shared" si="199"/>
        <v/>
      </c>
      <c r="O243" s="31" t="e">
        <f t="shared" si="207"/>
        <v>#N/A</v>
      </c>
      <c r="P243" s="31" t="e">
        <f t="shared" si="203"/>
        <v>#N/A</v>
      </c>
      <c r="Q243" s="31" t="e">
        <f t="shared" si="204"/>
        <v>#N/A</v>
      </c>
      <c r="R243" s="31" t="str">
        <f t="shared" si="200"/>
        <v/>
      </c>
      <c r="S243" s="31" t="str">
        <f t="shared" si="208"/>
        <v>2021-02-15</v>
      </c>
      <c r="T243" s="31" t="str">
        <f t="shared" si="208"/>
        <v>2021-03-02</v>
      </c>
      <c r="U243" s="31" t="str">
        <f t="shared" si="208"/>
        <v>2021-03-02</v>
      </c>
      <c r="V243" s="31" t="str">
        <f t="shared" si="208"/>
        <v/>
      </c>
      <c r="W243" s="31">
        <f t="shared" si="209"/>
        <v>0</v>
      </c>
      <c r="X243" s="31">
        <f t="shared" si="209"/>
        <v>0</v>
      </c>
      <c r="Y243" s="31">
        <f t="shared" si="209"/>
        <v>0</v>
      </c>
      <c r="Z243" s="31" t="str">
        <f t="shared" si="209"/>
        <v/>
      </c>
      <c r="AD243" s="23"/>
      <c r="AE243" s="30" t="str">
        <f t="shared" si="178"/>
        <v xml:space="preserve">{ "IndicatorID" : "17.10.1", </v>
      </c>
      <c r="AF243" s="30" t="str">
        <f t="shared" si="179"/>
        <v xml:space="preserve">"Change" : "", </v>
      </c>
      <c r="AG243" s="30" t="str">
        <f t="shared" si="180"/>
        <v xml:space="preserve">"Tier" : "Tier I", </v>
      </c>
      <c r="AH243" s="30" t="str">
        <f t="shared" si="181"/>
        <v xml:space="preserve">"Custodian" : "WTO,
ITC,
UNCTAD
", </v>
      </c>
      <c r="AI243" s="30" t="str">
        <f t="shared" si="182"/>
        <v xml:space="preserve">"Partners" : "", </v>
      </c>
      <c r="AJ243" s="30" t="str">
        <f t="shared" si="183"/>
        <v xml:space="preserve">"SenderName" : "", </v>
      </c>
      <c r="AK243" s="30" t="e">
        <f t="shared" si="184"/>
        <v>#N/A</v>
      </c>
      <c r="AL243" s="30" t="str">
        <f t="shared" si="185"/>
        <v xml:space="preserve">"StorylineDate" : "2021-03-02", </v>
      </c>
      <c r="AM243" s="30" t="str">
        <f t="shared" si="186"/>
        <v xml:space="preserve">"ChartDate" : "", </v>
      </c>
      <c r="AN243" s="30" t="str">
        <f t="shared" si="187"/>
        <v xml:space="preserve">"DataDate" : "2021-02-15", </v>
      </c>
      <c r="AO243" s="30" t="str">
        <f t="shared" si="188"/>
        <v xml:space="preserve">"MetadataDate" : "", </v>
      </c>
      <c r="AP243" s="30" t="str">
        <f t="shared" si="189"/>
        <v xml:space="preserve">"StorylineFile" : "0", </v>
      </c>
      <c r="AQ243" s="30" t="str">
        <f t="shared" si="190"/>
        <v xml:space="preserve">"ChartFile" : "", </v>
      </c>
      <c r="AR243" s="30" t="str">
        <f t="shared" si="191"/>
        <v xml:space="preserve">"DataFile" : "0", </v>
      </c>
      <c r="AS243" s="30" t="str">
        <f t="shared" si="192"/>
        <v xml:space="preserve">"Directory" : "Goal 17", </v>
      </c>
      <c r="AT243" s="30" t="str">
        <f t="shared" si="193"/>
        <v xml:space="preserve">"Subdirectory" : "17.10.1_ITC_UNCTAD_WTO", </v>
      </c>
      <c r="AU243" s="30" t="s">
        <v>1857</v>
      </c>
      <c r="AV243" s="30" t="str">
        <f t="shared" si="194"/>
        <v xml:space="preserve">"Notes" : "" }, </v>
      </c>
    </row>
    <row r="244" spans="1:48" x14ac:dyDescent="0.45">
      <c r="A244" s="27" t="e">
        <f t="shared" si="177"/>
        <v>#N/A</v>
      </c>
      <c r="C244" s="23" t="b">
        <f t="shared" si="197"/>
        <v>0</v>
      </c>
      <c r="D244" s="31">
        <f>COUNTIF('Log table'!C:C,'for JSON'!F244)</f>
        <v>3</v>
      </c>
      <c r="F244" s="31" t="s">
        <v>277</v>
      </c>
      <c r="G244" s="31" t="str">
        <f>IF(VLOOKUP($F244, 'Indicator table'!$C:$H, 'for JSON'!G$1, FALSE)=0, "", VLOOKUP($F244, 'Indicator table'!$C:$H, 'for JSON'!G$1, FALSE))</f>
        <v>Goal 17</v>
      </c>
      <c r="H244" s="31" t="str">
        <f>IF(VLOOKUP($F244, 'Indicator table'!$C:$H, 'for JSON'!H$1, FALSE)=0, "", VLOOKUP($F244, 'Indicator table'!$C:$H, 'for JSON'!H$1, FALSE))</f>
        <v>Tier I</v>
      </c>
      <c r="I244" s="31" t="str">
        <f>IF(VLOOKUP($F244, 'Indicator table'!$C:$H, 'for JSON'!I$1, FALSE)=0, "", VLOOKUP($F244, 'Indicator table'!$C:$H, 'for JSON'!I$1, FALSE))</f>
        <v xml:space="preserve">WTO,
ITC,
UNCTAD
</v>
      </c>
      <c r="J244" s="31" t="str">
        <f>IF(VLOOKUP($F244, 'Indicator table'!$C:$H, 'for JSON'!J$1, FALSE)=0, "", VLOOKUP($F244, 'Indicator table'!$C:$H, 'for JSON'!J$1, FALSE))</f>
        <v/>
      </c>
      <c r="K244" s="31" t="str">
        <f t="shared" si="198"/>
        <v>17.11.1_ITC_UNCTAD_WTO</v>
      </c>
      <c r="L244" s="31" t="str">
        <f t="shared" si="207"/>
        <v>samuel.munyaneza@unctad.org</v>
      </c>
      <c r="M244" s="31" t="str">
        <f t="shared" si="207"/>
        <v>samuel.munyaneza@unctad.org</v>
      </c>
      <c r="N244" s="31" t="str">
        <f t="shared" si="199"/>
        <v/>
      </c>
      <c r="O244" s="31" t="e">
        <f t="shared" si="207"/>
        <v>#N/A</v>
      </c>
      <c r="P244" s="31" t="e">
        <f t="shared" si="203"/>
        <v>#N/A</v>
      </c>
      <c r="Q244" s="31" t="e">
        <f t="shared" si="204"/>
        <v>#N/A</v>
      </c>
      <c r="R244" s="31" t="str">
        <f t="shared" si="200"/>
        <v/>
      </c>
      <c r="S244" s="31" t="str">
        <f t="shared" si="208"/>
        <v>2021-02-15</v>
      </c>
      <c r="T244" s="31" t="str">
        <f t="shared" si="208"/>
        <v>2021-03-02</v>
      </c>
      <c r="U244" s="31" t="str">
        <f t="shared" si="208"/>
        <v>2021-03-02</v>
      </c>
      <c r="V244" s="31" t="str">
        <f t="shared" si="208"/>
        <v/>
      </c>
      <c r="W244" s="31">
        <f t="shared" si="209"/>
        <v>0</v>
      </c>
      <c r="X244" s="31">
        <f t="shared" si="209"/>
        <v>0</v>
      </c>
      <c r="Y244" s="31">
        <f t="shared" si="209"/>
        <v>0</v>
      </c>
      <c r="Z244" s="31" t="str">
        <f t="shared" si="209"/>
        <v/>
      </c>
      <c r="AD244" s="23"/>
      <c r="AE244" s="30" t="str">
        <f t="shared" si="178"/>
        <v xml:space="preserve">{ "IndicatorID" : "17.11.1", </v>
      </c>
      <c r="AF244" s="30" t="str">
        <f t="shared" si="179"/>
        <v xml:space="preserve">"Change" : "", </v>
      </c>
      <c r="AG244" s="30" t="str">
        <f t="shared" si="180"/>
        <v xml:space="preserve">"Tier" : "Tier I", </v>
      </c>
      <c r="AH244" s="30" t="str">
        <f t="shared" si="181"/>
        <v xml:space="preserve">"Custodian" : "WTO,
ITC,
UNCTAD
", </v>
      </c>
      <c r="AI244" s="30" t="str">
        <f t="shared" si="182"/>
        <v xml:space="preserve">"Partners" : "", </v>
      </c>
      <c r="AJ244" s="30" t="str">
        <f t="shared" si="183"/>
        <v xml:space="preserve">"SenderName" : "", </v>
      </c>
      <c r="AK244" s="30" t="e">
        <f t="shared" si="184"/>
        <v>#N/A</v>
      </c>
      <c r="AL244" s="30" t="str">
        <f t="shared" si="185"/>
        <v xml:space="preserve">"StorylineDate" : "2021-03-02", </v>
      </c>
      <c r="AM244" s="30" t="str">
        <f t="shared" si="186"/>
        <v xml:space="preserve">"ChartDate" : "", </v>
      </c>
      <c r="AN244" s="30" t="str">
        <f t="shared" si="187"/>
        <v xml:space="preserve">"DataDate" : "2021-02-15", </v>
      </c>
      <c r="AO244" s="30" t="str">
        <f t="shared" si="188"/>
        <v xml:space="preserve">"MetadataDate" : "", </v>
      </c>
      <c r="AP244" s="30" t="str">
        <f t="shared" si="189"/>
        <v xml:space="preserve">"StorylineFile" : "0", </v>
      </c>
      <c r="AQ244" s="30" t="str">
        <f t="shared" si="190"/>
        <v xml:space="preserve">"ChartFile" : "", </v>
      </c>
      <c r="AR244" s="30" t="str">
        <f t="shared" si="191"/>
        <v xml:space="preserve">"DataFile" : "0", </v>
      </c>
      <c r="AS244" s="30" t="str">
        <f t="shared" si="192"/>
        <v xml:space="preserve">"Directory" : "Goal 17", </v>
      </c>
      <c r="AT244" s="30" t="str">
        <f t="shared" si="193"/>
        <v xml:space="preserve">"Subdirectory" : "17.11.1_ITC_UNCTAD_WTO", </v>
      </c>
      <c r="AU244" s="30" t="s">
        <v>1857</v>
      </c>
      <c r="AV244" s="30" t="str">
        <f t="shared" si="194"/>
        <v xml:space="preserve">"Notes" : "" }, </v>
      </c>
    </row>
    <row r="245" spans="1:48" x14ac:dyDescent="0.45">
      <c r="A245" s="27" t="e">
        <f t="shared" si="177"/>
        <v>#N/A</v>
      </c>
      <c r="C245" s="23" t="b">
        <f t="shared" si="197"/>
        <v>0</v>
      </c>
      <c r="D245" s="31">
        <f>COUNTIF('Log table'!C:C,'for JSON'!F245)</f>
        <v>3</v>
      </c>
      <c r="F245" s="31" t="s">
        <v>279</v>
      </c>
      <c r="G245" s="31" t="str">
        <f>IF(VLOOKUP($F245, 'Indicator table'!$C:$H, 'for JSON'!G$1, FALSE)=0, "", VLOOKUP($F245, 'Indicator table'!$C:$H, 'for JSON'!G$1, FALSE))</f>
        <v>Goal 17</v>
      </c>
      <c r="H245" s="31" t="str">
        <f>IF(VLOOKUP($F245, 'Indicator table'!$C:$H, 'for JSON'!H$1, FALSE)=0, "", VLOOKUP($F245, 'Indicator table'!$C:$H, 'for JSON'!H$1, FALSE))</f>
        <v>Tier I</v>
      </c>
      <c r="I245" s="31" t="str">
        <f>IF(VLOOKUP($F245, 'Indicator table'!$C:$H, 'for JSON'!I$1, FALSE)=0, "", VLOOKUP($F245, 'Indicator table'!$C:$H, 'for JSON'!I$1, FALSE))</f>
        <v xml:space="preserve">WTO,
ITC,
UNCTAD
</v>
      </c>
      <c r="J245" s="31" t="str">
        <f>IF(VLOOKUP($F245, 'Indicator table'!$C:$H, 'for JSON'!J$1, FALSE)=0, "", VLOOKUP($F245, 'Indicator table'!$C:$H, 'for JSON'!J$1, FALSE))</f>
        <v/>
      </c>
      <c r="K245" s="31" t="str">
        <f t="shared" si="198"/>
        <v>17.12.1_ITC_UNCTAD_WTO</v>
      </c>
      <c r="L245" s="31" t="str">
        <f t="shared" si="207"/>
        <v>samuel.munyaneza@unctad.org</v>
      </c>
      <c r="M245" s="31" t="str">
        <f t="shared" si="207"/>
        <v>samuel.munyaneza@unctad.org</v>
      </c>
      <c r="N245" s="31" t="str">
        <f t="shared" si="199"/>
        <v/>
      </c>
      <c r="O245" s="31" t="e">
        <f t="shared" si="207"/>
        <v>#N/A</v>
      </c>
      <c r="P245" s="31" t="e">
        <f t="shared" si="203"/>
        <v>#N/A</v>
      </c>
      <c r="Q245" s="31" t="e">
        <f t="shared" si="204"/>
        <v>#N/A</v>
      </c>
      <c r="R245" s="31" t="str">
        <f t="shared" si="200"/>
        <v/>
      </c>
      <c r="S245" s="31" t="str">
        <f t="shared" si="208"/>
        <v>2021-02-15</v>
      </c>
      <c r="T245" s="31" t="str">
        <f t="shared" si="208"/>
        <v>2021-03-02</v>
      </c>
      <c r="U245" s="31" t="str">
        <f t="shared" si="208"/>
        <v>2021-03-02</v>
      </c>
      <c r="V245" s="31" t="str">
        <f t="shared" si="208"/>
        <v/>
      </c>
      <c r="W245" s="31">
        <f t="shared" si="209"/>
        <v>0</v>
      </c>
      <c r="X245" s="31">
        <f t="shared" si="209"/>
        <v>0</v>
      </c>
      <c r="Y245" s="31">
        <f t="shared" si="209"/>
        <v>0</v>
      </c>
      <c r="Z245" s="31" t="str">
        <f t="shared" si="209"/>
        <v/>
      </c>
      <c r="AD245" s="23"/>
      <c r="AE245" s="30" t="str">
        <f t="shared" si="178"/>
        <v xml:space="preserve">{ "IndicatorID" : "17.12.1", </v>
      </c>
      <c r="AF245" s="30" t="str">
        <f t="shared" si="179"/>
        <v xml:space="preserve">"Change" : "", </v>
      </c>
      <c r="AG245" s="30" t="str">
        <f t="shared" si="180"/>
        <v xml:space="preserve">"Tier" : "Tier I", </v>
      </c>
      <c r="AH245" s="30" t="str">
        <f t="shared" si="181"/>
        <v xml:space="preserve">"Custodian" : "WTO,
ITC,
UNCTAD
", </v>
      </c>
      <c r="AI245" s="30" t="str">
        <f t="shared" si="182"/>
        <v xml:space="preserve">"Partners" : "", </v>
      </c>
      <c r="AJ245" s="30" t="str">
        <f t="shared" si="183"/>
        <v xml:space="preserve">"SenderName" : "", </v>
      </c>
      <c r="AK245" s="30" t="e">
        <f t="shared" si="184"/>
        <v>#N/A</v>
      </c>
      <c r="AL245" s="30" t="str">
        <f t="shared" si="185"/>
        <v xml:space="preserve">"StorylineDate" : "2021-03-02", </v>
      </c>
      <c r="AM245" s="30" t="str">
        <f t="shared" si="186"/>
        <v xml:space="preserve">"ChartDate" : "", </v>
      </c>
      <c r="AN245" s="30" t="str">
        <f t="shared" si="187"/>
        <v xml:space="preserve">"DataDate" : "2021-02-15", </v>
      </c>
      <c r="AO245" s="30" t="str">
        <f t="shared" si="188"/>
        <v xml:space="preserve">"MetadataDate" : "", </v>
      </c>
      <c r="AP245" s="30" t="str">
        <f t="shared" si="189"/>
        <v xml:space="preserve">"StorylineFile" : "0", </v>
      </c>
      <c r="AQ245" s="30" t="str">
        <f t="shared" si="190"/>
        <v xml:space="preserve">"ChartFile" : "", </v>
      </c>
      <c r="AR245" s="30" t="str">
        <f t="shared" si="191"/>
        <v xml:space="preserve">"DataFile" : "0", </v>
      </c>
      <c r="AS245" s="30" t="str">
        <f t="shared" si="192"/>
        <v xml:space="preserve">"Directory" : "Goal 17", </v>
      </c>
      <c r="AT245" s="30" t="str">
        <f t="shared" si="193"/>
        <v xml:space="preserve">"Subdirectory" : "17.12.1_ITC_UNCTAD_WTO", </v>
      </c>
      <c r="AU245" s="30" t="s">
        <v>1857</v>
      </c>
      <c r="AV245" s="30" t="str">
        <f t="shared" si="194"/>
        <v xml:space="preserve">"Notes" : "" }, </v>
      </c>
    </row>
    <row r="246" spans="1:48" x14ac:dyDescent="0.45">
      <c r="A246" s="27" t="e">
        <f t="shared" si="177"/>
        <v>#N/A</v>
      </c>
      <c r="C246" s="23" t="b">
        <f t="shared" si="197"/>
        <v>0</v>
      </c>
      <c r="D246" s="31">
        <f>COUNTIF('Log table'!C:C,'for JSON'!F246)</f>
        <v>3</v>
      </c>
      <c r="F246" s="31" t="s">
        <v>642</v>
      </c>
      <c r="G246" s="31" t="str">
        <f>IF(VLOOKUP($F246, 'Indicator table'!$C:$H, 'for JSON'!G$1, FALSE)=0, "", VLOOKUP($F246, 'Indicator table'!$C:$H, 'for JSON'!G$1, FALSE))</f>
        <v>Goal 17</v>
      </c>
      <c r="H246" s="31" t="str">
        <f>IF(VLOOKUP($F246, 'Indicator table'!$C:$H, 'for JSON'!H$1, FALSE)=0, "", VLOOKUP($F246, 'Indicator table'!$C:$H, 'for JSON'!H$1, FALSE))</f>
        <v>Tier II</v>
      </c>
      <c r="I246" s="31" t="str">
        <f>IF(VLOOKUP($F246, 'Indicator table'!$C:$H, 'for JSON'!I$1, FALSE)=0, "", VLOOKUP($F246, 'Indicator table'!$C:$H, 'for JSON'!I$1, FALSE))</f>
        <v xml:space="preserve">World Bank
</v>
      </c>
      <c r="J246" s="31" t="str">
        <f>IF(VLOOKUP($F246, 'Indicator table'!$C:$H, 'for JSON'!J$1, FALSE)=0, "", VLOOKUP($F246, 'Indicator table'!$C:$H, 'for JSON'!J$1, FALSE))</f>
        <v/>
      </c>
      <c r="K246" s="31" t="str">
        <f t="shared" si="198"/>
        <v/>
      </c>
      <c r="L246" s="31" t="str">
        <f t="shared" si="207"/>
        <v/>
      </c>
      <c r="M246" s="31" t="str">
        <f t="shared" si="207"/>
        <v/>
      </c>
      <c r="N246" s="31" t="str">
        <f t="shared" si="199"/>
        <v/>
      </c>
      <c r="O246" s="31" t="e">
        <f t="shared" si="207"/>
        <v>#N/A</v>
      </c>
      <c r="P246" s="31" t="e">
        <f t="shared" si="203"/>
        <v>#N/A</v>
      </c>
      <c r="Q246" s="31" t="e">
        <f t="shared" si="204"/>
        <v>#N/A</v>
      </c>
      <c r="R246" s="31" t="str">
        <f t="shared" si="200"/>
        <v/>
      </c>
      <c r="S246" s="31" t="str">
        <f t="shared" si="208"/>
        <v/>
      </c>
      <c r="T246" s="31" t="str">
        <f t="shared" si="208"/>
        <v/>
      </c>
      <c r="U246" s="31" t="str">
        <f t="shared" si="208"/>
        <v/>
      </c>
      <c r="V246" s="31" t="str">
        <f t="shared" si="208"/>
        <v/>
      </c>
      <c r="W246" s="31">
        <f t="shared" si="209"/>
        <v>0</v>
      </c>
      <c r="X246" s="31">
        <f t="shared" si="209"/>
        <v>0</v>
      </c>
      <c r="Y246" s="31">
        <f t="shared" si="209"/>
        <v>0</v>
      </c>
      <c r="Z246" s="31" t="str">
        <f t="shared" si="209"/>
        <v/>
      </c>
      <c r="AD246" s="23"/>
      <c r="AE246" s="30" t="str">
        <f t="shared" si="178"/>
        <v xml:space="preserve">{ "IndicatorID" : "17.13.1", </v>
      </c>
      <c r="AF246" s="30" t="str">
        <f t="shared" si="179"/>
        <v xml:space="preserve">"Change" : "", </v>
      </c>
      <c r="AG246" s="30" t="str">
        <f t="shared" si="180"/>
        <v xml:space="preserve">"Tier" : "Tier II", </v>
      </c>
      <c r="AH246" s="30" t="str">
        <f t="shared" si="181"/>
        <v xml:space="preserve">"Custodian" : "World Bank
", </v>
      </c>
      <c r="AI246" s="30" t="str">
        <f t="shared" si="182"/>
        <v xml:space="preserve">"Partners" : "", </v>
      </c>
      <c r="AJ246" s="30" t="str">
        <f t="shared" si="183"/>
        <v xml:space="preserve">"SenderName" : "", </v>
      </c>
      <c r="AK246" s="30" t="e">
        <f t="shared" si="184"/>
        <v>#N/A</v>
      </c>
      <c r="AL246" s="30" t="str">
        <f t="shared" si="185"/>
        <v xml:space="preserve">"StorylineDate" : "", </v>
      </c>
      <c r="AM246" s="30" t="str">
        <f t="shared" si="186"/>
        <v xml:space="preserve">"ChartDate" : "", </v>
      </c>
      <c r="AN246" s="30" t="str">
        <f t="shared" si="187"/>
        <v xml:space="preserve">"DataDate" : "", </v>
      </c>
      <c r="AO246" s="30" t="str">
        <f t="shared" si="188"/>
        <v xml:space="preserve">"MetadataDate" : "", </v>
      </c>
      <c r="AP246" s="30" t="str">
        <f t="shared" si="189"/>
        <v xml:space="preserve">"StorylineFile" : "0", </v>
      </c>
      <c r="AQ246" s="30" t="str">
        <f t="shared" si="190"/>
        <v xml:space="preserve">"ChartFile" : "", </v>
      </c>
      <c r="AR246" s="30" t="str">
        <f t="shared" si="191"/>
        <v xml:space="preserve">"DataFile" : "0", </v>
      </c>
      <c r="AS246" s="30" t="str">
        <f t="shared" si="192"/>
        <v xml:space="preserve">"Directory" : "Goal 17", </v>
      </c>
      <c r="AT246" s="30" t="str">
        <f t="shared" si="193"/>
        <v xml:space="preserve">"Subdirectory" : "", </v>
      </c>
      <c r="AU246" s="30" t="s">
        <v>1857</v>
      </c>
      <c r="AV246" s="30" t="str">
        <f t="shared" si="194"/>
        <v xml:space="preserve">"Notes" : "" }, </v>
      </c>
    </row>
    <row r="247" spans="1:48" x14ac:dyDescent="0.45">
      <c r="A247" s="27" t="e">
        <f t="shared" si="177"/>
        <v>#N/A</v>
      </c>
      <c r="C247" s="23" t="b">
        <f t="shared" si="197"/>
        <v>0</v>
      </c>
      <c r="D247" s="31">
        <f>COUNTIF('Log table'!C:C,'for JSON'!F247)</f>
        <v>3</v>
      </c>
      <c r="F247" s="31" t="s">
        <v>643</v>
      </c>
      <c r="G247" s="31" t="str">
        <f>IF(VLOOKUP($F247, 'Indicator table'!$C:$H, 'for JSON'!G$1, FALSE)=0, "", VLOOKUP($F247, 'Indicator table'!$C:$H, 'for JSON'!G$1, FALSE))</f>
        <v>Goal 17</v>
      </c>
      <c r="H247" s="31" t="str">
        <f>IF(VLOOKUP($F247, 'Indicator table'!$C:$H, 'for JSON'!H$1, FALSE)=0, "", VLOOKUP($F247, 'Indicator table'!$C:$H, 'for JSON'!H$1, FALSE))</f>
        <v>Tier II</v>
      </c>
      <c r="I247" s="31" t="str">
        <f>IF(VLOOKUP($F247, 'Indicator table'!$C:$H, 'for JSON'!I$1, FALSE)=0, "", VLOOKUP($F247, 'Indicator table'!$C:$H, 'for JSON'!I$1, FALSE))</f>
        <v xml:space="preserve">UNEP
</v>
      </c>
      <c r="J247" s="31" t="str">
        <f>IF(VLOOKUP($F247, 'Indicator table'!$C:$H, 'for JSON'!J$1, FALSE)=0, "", VLOOKUP($F247, 'Indicator table'!$C:$H, 'for JSON'!J$1, FALSE))</f>
        <v/>
      </c>
      <c r="K247" s="31" t="str">
        <f t="shared" si="198"/>
        <v/>
      </c>
      <c r="L247" s="31" t="str">
        <f t="shared" si="207"/>
        <v/>
      </c>
      <c r="M247" s="31" t="str">
        <f t="shared" si="207"/>
        <v>dany.ghafari@un.org</v>
      </c>
      <c r="N247" s="31" t="str">
        <f t="shared" si="199"/>
        <v/>
      </c>
      <c r="O247" s="31" t="e">
        <f t="shared" si="207"/>
        <v>#N/A</v>
      </c>
      <c r="P247" s="31" t="e">
        <f t="shared" si="203"/>
        <v>#N/A</v>
      </c>
      <c r="Q247" s="31" t="e">
        <f t="shared" si="204"/>
        <v>#N/A</v>
      </c>
      <c r="R247" s="31" t="str">
        <f t="shared" si="200"/>
        <v/>
      </c>
      <c r="S247" s="31" t="str">
        <f t="shared" si="208"/>
        <v/>
      </c>
      <c r="T247" s="31" t="str">
        <f t="shared" si="208"/>
        <v>2021-03-11</v>
      </c>
      <c r="U247" s="31" t="str">
        <f t="shared" si="208"/>
        <v/>
      </c>
      <c r="V247" s="31" t="str">
        <f t="shared" si="208"/>
        <v/>
      </c>
      <c r="W247" s="31">
        <f t="shared" si="209"/>
        <v>0</v>
      </c>
      <c r="X247" s="31">
        <f t="shared" si="209"/>
        <v>0</v>
      </c>
      <c r="Y247" s="31">
        <f t="shared" si="209"/>
        <v>0</v>
      </c>
      <c r="Z247" s="31" t="str">
        <f t="shared" si="209"/>
        <v/>
      </c>
      <c r="AD247" s="23"/>
      <c r="AE247" s="30" t="str">
        <f t="shared" si="178"/>
        <v xml:space="preserve">{ "IndicatorID" : "17.14.1", </v>
      </c>
      <c r="AF247" s="30" t="str">
        <f t="shared" si="179"/>
        <v xml:space="preserve">"Change" : "", </v>
      </c>
      <c r="AG247" s="30" t="str">
        <f t="shared" si="180"/>
        <v xml:space="preserve">"Tier" : "Tier II", </v>
      </c>
      <c r="AH247" s="30" t="str">
        <f t="shared" si="181"/>
        <v xml:space="preserve">"Custodian" : "UNEP
", </v>
      </c>
      <c r="AI247" s="30" t="str">
        <f t="shared" si="182"/>
        <v xml:space="preserve">"Partners" : "", </v>
      </c>
      <c r="AJ247" s="30" t="str">
        <f t="shared" si="183"/>
        <v xml:space="preserve">"SenderName" : "", </v>
      </c>
      <c r="AK247" s="30" t="e">
        <f t="shared" si="184"/>
        <v>#N/A</v>
      </c>
      <c r="AL247" s="30" t="str">
        <f t="shared" si="185"/>
        <v xml:space="preserve">"StorylineDate" : "2021-03-11", </v>
      </c>
      <c r="AM247" s="30" t="str">
        <f t="shared" si="186"/>
        <v xml:space="preserve">"ChartDate" : "", </v>
      </c>
      <c r="AN247" s="30" t="str">
        <f t="shared" si="187"/>
        <v xml:space="preserve">"DataDate" : "", </v>
      </c>
      <c r="AO247" s="30" t="str">
        <f t="shared" si="188"/>
        <v xml:space="preserve">"MetadataDate" : "", </v>
      </c>
      <c r="AP247" s="30" t="str">
        <f t="shared" si="189"/>
        <v xml:space="preserve">"StorylineFile" : "0", </v>
      </c>
      <c r="AQ247" s="30" t="str">
        <f t="shared" si="190"/>
        <v xml:space="preserve">"ChartFile" : "", </v>
      </c>
      <c r="AR247" s="30" t="str">
        <f t="shared" si="191"/>
        <v xml:space="preserve">"DataFile" : "0", </v>
      </c>
      <c r="AS247" s="30" t="str">
        <f t="shared" si="192"/>
        <v xml:space="preserve">"Directory" : "Goal 17", </v>
      </c>
      <c r="AT247" s="30" t="str">
        <f t="shared" si="193"/>
        <v xml:space="preserve">"Subdirectory" : "", </v>
      </c>
      <c r="AU247" s="30" t="s">
        <v>1857</v>
      </c>
      <c r="AV247" s="30" t="str">
        <f t="shared" si="194"/>
        <v xml:space="preserve">"Notes" : "" }, </v>
      </c>
    </row>
    <row r="248" spans="1:48" x14ac:dyDescent="0.45">
      <c r="A248" s="27" t="e">
        <f t="shared" si="177"/>
        <v>#N/A</v>
      </c>
      <c r="C248" s="23" t="b">
        <f t="shared" si="197"/>
        <v>0</v>
      </c>
      <c r="D248" s="31">
        <f>COUNTIF('Log table'!C:C,'for JSON'!F248)</f>
        <v>3</v>
      </c>
      <c r="F248" s="31" t="s">
        <v>281</v>
      </c>
      <c r="G248" s="31" t="str">
        <f>IF(VLOOKUP($F248, 'Indicator table'!$C:$H, 'for JSON'!G$1, FALSE)=0, "", VLOOKUP($F248, 'Indicator table'!$C:$H, 'for JSON'!G$1, FALSE))</f>
        <v>Goal 17</v>
      </c>
      <c r="H248" s="31" t="str">
        <f>IF(VLOOKUP($F248, 'Indicator table'!$C:$H, 'for JSON'!H$1, FALSE)=0, "", VLOOKUP($F248, 'Indicator table'!$C:$H, 'for JSON'!H$1, FALSE))</f>
        <v>Tier II</v>
      </c>
      <c r="I248" s="31" t="str">
        <f>IF(VLOOKUP($F248, 'Indicator table'!$C:$H, 'for JSON'!I$1, FALSE)=0, "", VLOOKUP($F248, 'Indicator table'!$C:$H, 'for JSON'!I$1, FALSE))</f>
        <v xml:space="preserve">OECD, 
UNDP
</v>
      </c>
      <c r="J248" s="31" t="str">
        <f>IF(VLOOKUP($F248, 'Indicator table'!$C:$H, 'for JSON'!J$1, FALSE)=0, "", VLOOKUP($F248, 'Indicator table'!$C:$H, 'for JSON'!J$1, FALSE))</f>
        <v/>
      </c>
      <c r="K248" s="31" t="str">
        <f t="shared" si="198"/>
        <v>17.15.1_UNDP</v>
      </c>
      <c r="L248" s="31" t="str">
        <f t="shared" si="207"/>
        <v>Valentina.ORRU@oecd.org</v>
      </c>
      <c r="M248" s="31" t="str">
        <f t="shared" si="207"/>
        <v>Valentina.ORRU@oecd.org</v>
      </c>
      <c r="N248" s="31" t="str">
        <f t="shared" si="199"/>
        <v/>
      </c>
      <c r="O248" s="31" t="e">
        <f t="shared" si="207"/>
        <v>#N/A</v>
      </c>
      <c r="P248" s="31" t="e">
        <f t="shared" si="203"/>
        <v>#N/A</v>
      </c>
      <c r="Q248" s="31" t="e">
        <f t="shared" si="204"/>
        <v>#N/A</v>
      </c>
      <c r="R248" s="31" t="str">
        <f t="shared" si="200"/>
        <v/>
      </c>
      <c r="S248" s="31" t="str">
        <f t="shared" si="208"/>
        <v>2021-02-15</v>
      </c>
      <c r="T248" s="31" t="str">
        <f t="shared" si="208"/>
        <v>2021-02-26</v>
      </c>
      <c r="U248" s="31" t="str">
        <f t="shared" si="208"/>
        <v>2021-02-26</v>
      </c>
      <c r="V248" s="31" t="str">
        <f t="shared" si="208"/>
        <v/>
      </c>
      <c r="W248" s="31">
        <f t="shared" si="209"/>
        <v>0</v>
      </c>
      <c r="X248" s="31">
        <f t="shared" si="209"/>
        <v>0</v>
      </c>
      <c r="Y248" s="31">
        <f t="shared" si="209"/>
        <v>0</v>
      </c>
      <c r="Z248" s="31" t="str">
        <f t="shared" si="209"/>
        <v/>
      </c>
      <c r="AD248" s="23"/>
      <c r="AE248" s="30" t="str">
        <f t="shared" si="178"/>
        <v xml:space="preserve">{ "IndicatorID" : "17.15.1", </v>
      </c>
      <c r="AF248" s="30" t="str">
        <f t="shared" si="179"/>
        <v xml:space="preserve">"Change" : "", </v>
      </c>
      <c r="AG248" s="30" t="str">
        <f t="shared" si="180"/>
        <v xml:space="preserve">"Tier" : "Tier II", </v>
      </c>
      <c r="AH248" s="30" t="str">
        <f t="shared" si="181"/>
        <v xml:space="preserve">"Custodian" : "OECD, 
UNDP
", </v>
      </c>
      <c r="AI248" s="30" t="str">
        <f t="shared" si="182"/>
        <v xml:space="preserve">"Partners" : "", </v>
      </c>
      <c r="AJ248" s="30" t="str">
        <f t="shared" si="183"/>
        <v xml:space="preserve">"SenderName" : "", </v>
      </c>
      <c r="AK248" s="30" t="e">
        <f t="shared" si="184"/>
        <v>#N/A</v>
      </c>
      <c r="AL248" s="30" t="str">
        <f t="shared" si="185"/>
        <v xml:space="preserve">"StorylineDate" : "2021-02-26", </v>
      </c>
      <c r="AM248" s="30" t="str">
        <f t="shared" si="186"/>
        <v xml:space="preserve">"ChartDate" : "", </v>
      </c>
      <c r="AN248" s="30" t="str">
        <f t="shared" si="187"/>
        <v xml:space="preserve">"DataDate" : "2021-02-15", </v>
      </c>
      <c r="AO248" s="30" t="str">
        <f t="shared" si="188"/>
        <v xml:space="preserve">"MetadataDate" : "", </v>
      </c>
      <c r="AP248" s="30" t="str">
        <f t="shared" si="189"/>
        <v xml:space="preserve">"StorylineFile" : "0", </v>
      </c>
      <c r="AQ248" s="30" t="str">
        <f t="shared" si="190"/>
        <v xml:space="preserve">"ChartFile" : "", </v>
      </c>
      <c r="AR248" s="30" t="str">
        <f t="shared" si="191"/>
        <v xml:space="preserve">"DataFile" : "0", </v>
      </c>
      <c r="AS248" s="30" t="str">
        <f t="shared" si="192"/>
        <v xml:space="preserve">"Directory" : "Goal 17", </v>
      </c>
      <c r="AT248" s="30" t="str">
        <f t="shared" si="193"/>
        <v xml:space="preserve">"Subdirectory" : "17.15.1_UNDP", </v>
      </c>
      <c r="AU248" s="30" t="s">
        <v>1857</v>
      </c>
      <c r="AV248" s="30" t="str">
        <f t="shared" si="194"/>
        <v xml:space="preserve">"Notes" : "" }, </v>
      </c>
    </row>
    <row r="249" spans="1:48" x14ac:dyDescent="0.45">
      <c r="A249" s="27" t="e">
        <f t="shared" si="177"/>
        <v>#N/A</v>
      </c>
      <c r="C249" s="23" t="b">
        <f t="shared" si="197"/>
        <v>0</v>
      </c>
      <c r="D249" s="31">
        <f>COUNTIF('Log table'!C:C,'for JSON'!F249)</f>
        <v>3</v>
      </c>
      <c r="F249" s="31" t="s">
        <v>288</v>
      </c>
      <c r="G249" s="31" t="str">
        <f>IF(VLOOKUP($F249, 'Indicator table'!$C:$H, 'for JSON'!G$1, FALSE)=0, "", VLOOKUP($F249, 'Indicator table'!$C:$H, 'for JSON'!G$1, FALSE))</f>
        <v>Goal 17</v>
      </c>
      <c r="H249" s="31" t="str">
        <f>IF(VLOOKUP($F249, 'Indicator table'!$C:$H, 'for JSON'!H$1, FALSE)=0, "", VLOOKUP($F249, 'Indicator table'!$C:$H, 'for JSON'!H$1, FALSE))</f>
        <v>Tier II</v>
      </c>
      <c r="I249" s="31" t="str">
        <f>IF(VLOOKUP($F249, 'Indicator table'!$C:$H, 'for JSON'!I$1, FALSE)=0, "", VLOOKUP($F249, 'Indicator table'!$C:$H, 'for JSON'!I$1, FALSE))</f>
        <v xml:space="preserve">OECD, 
UNDP
</v>
      </c>
      <c r="J249" s="31" t="str">
        <f>IF(VLOOKUP($F249, 'Indicator table'!$C:$H, 'for JSON'!J$1, FALSE)=0, "", VLOOKUP($F249, 'Indicator table'!$C:$H, 'for JSON'!J$1, FALSE))</f>
        <v xml:space="preserve">UNEP
</v>
      </c>
      <c r="K249" s="31" t="str">
        <f t="shared" si="198"/>
        <v>17.16.1_UNDP</v>
      </c>
      <c r="L249" s="31" t="str">
        <f t="shared" si="207"/>
        <v>Valentina.ORRU@oecd.org</v>
      </c>
      <c r="M249" s="31" t="str">
        <f t="shared" si="207"/>
        <v>Valentina.ORRU@oecd.org</v>
      </c>
      <c r="N249" s="31" t="str">
        <f t="shared" si="199"/>
        <v/>
      </c>
      <c r="O249" s="31" t="e">
        <f t="shared" si="207"/>
        <v>#N/A</v>
      </c>
      <c r="P249" s="31" t="e">
        <f t="shared" si="203"/>
        <v>#N/A</v>
      </c>
      <c r="Q249" s="31" t="e">
        <f t="shared" si="204"/>
        <v>#N/A</v>
      </c>
      <c r="R249" s="31" t="str">
        <f t="shared" si="200"/>
        <v/>
      </c>
      <c r="S249" s="31" t="str">
        <f t="shared" si="208"/>
        <v>2021-02-15</v>
      </c>
      <c r="T249" s="31" t="str">
        <f t="shared" si="208"/>
        <v>2021-02-26</v>
      </c>
      <c r="U249" s="31" t="str">
        <f t="shared" si="208"/>
        <v>2021-02-26</v>
      </c>
      <c r="V249" s="31" t="str">
        <f t="shared" si="208"/>
        <v/>
      </c>
      <c r="W249" s="31">
        <f t="shared" si="209"/>
        <v>0</v>
      </c>
      <c r="X249" s="31">
        <f t="shared" si="209"/>
        <v>0</v>
      </c>
      <c r="Y249" s="31">
        <f t="shared" si="209"/>
        <v>0</v>
      </c>
      <c r="Z249" s="31" t="str">
        <f t="shared" si="209"/>
        <v/>
      </c>
      <c r="AD249" s="23"/>
      <c r="AE249" s="30" t="str">
        <f t="shared" si="178"/>
        <v xml:space="preserve">{ "IndicatorID" : "17.16.1", </v>
      </c>
      <c r="AF249" s="30" t="str">
        <f t="shared" si="179"/>
        <v xml:space="preserve">"Change" : "", </v>
      </c>
      <c r="AG249" s="30" t="str">
        <f t="shared" si="180"/>
        <v xml:space="preserve">"Tier" : "Tier II", </v>
      </c>
      <c r="AH249" s="30" t="str">
        <f t="shared" si="181"/>
        <v xml:space="preserve">"Custodian" : "OECD, 
UNDP
", </v>
      </c>
      <c r="AI249" s="30" t="str">
        <f t="shared" si="182"/>
        <v xml:space="preserve">"Partners" : "UNEP
", </v>
      </c>
      <c r="AJ249" s="30" t="str">
        <f t="shared" si="183"/>
        <v xml:space="preserve">"SenderName" : "", </v>
      </c>
      <c r="AK249" s="30" t="e">
        <f t="shared" si="184"/>
        <v>#N/A</v>
      </c>
      <c r="AL249" s="30" t="str">
        <f t="shared" si="185"/>
        <v xml:space="preserve">"StorylineDate" : "2021-02-26", </v>
      </c>
      <c r="AM249" s="30" t="str">
        <f t="shared" si="186"/>
        <v xml:space="preserve">"ChartDate" : "", </v>
      </c>
      <c r="AN249" s="30" t="str">
        <f t="shared" si="187"/>
        <v xml:space="preserve">"DataDate" : "2021-02-15", </v>
      </c>
      <c r="AO249" s="30" t="str">
        <f t="shared" si="188"/>
        <v xml:space="preserve">"MetadataDate" : "", </v>
      </c>
      <c r="AP249" s="30" t="str">
        <f t="shared" si="189"/>
        <v xml:space="preserve">"StorylineFile" : "0", </v>
      </c>
      <c r="AQ249" s="30" t="str">
        <f t="shared" si="190"/>
        <v xml:space="preserve">"ChartFile" : "", </v>
      </c>
      <c r="AR249" s="30" t="str">
        <f t="shared" si="191"/>
        <v xml:space="preserve">"DataFile" : "0", </v>
      </c>
      <c r="AS249" s="30" t="str">
        <f t="shared" si="192"/>
        <v xml:space="preserve">"Directory" : "Goal 17", </v>
      </c>
      <c r="AT249" s="30" t="str">
        <f t="shared" si="193"/>
        <v xml:space="preserve">"Subdirectory" : "17.16.1_UNDP", </v>
      </c>
      <c r="AU249" s="30" t="s">
        <v>1857</v>
      </c>
      <c r="AV249" s="30" t="str">
        <f t="shared" si="194"/>
        <v xml:space="preserve">"Notes" : "" }, </v>
      </c>
    </row>
    <row r="250" spans="1:48" x14ac:dyDescent="0.45">
      <c r="A250" s="27" t="e">
        <f t="shared" si="177"/>
        <v>#N/A</v>
      </c>
      <c r="C250" s="23" t="b">
        <f t="shared" si="197"/>
        <v>0</v>
      </c>
      <c r="D250" s="31">
        <f>COUNTIF('Log table'!C:C,'for JSON'!F250)</f>
        <v>3</v>
      </c>
      <c r="F250" s="31" t="s">
        <v>647</v>
      </c>
      <c r="G250" s="31" t="str">
        <f>IF(VLOOKUP($F250, 'Indicator table'!$C:$H, 'for JSON'!G$1, FALSE)=0, "", VLOOKUP($F250, 'Indicator table'!$C:$H, 'for JSON'!G$1, FALSE))</f>
        <v>Goal 17</v>
      </c>
      <c r="H250" s="31" t="str">
        <f>IF(VLOOKUP($F250, 'Indicator table'!$C:$H, 'for JSON'!H$1, FALSE)=0, "", VLOOKUP($F250, 'Indicator table'!$C:$H, 'for JSON'!H$1, FALSE))</f>
        <v>Tier II</v>
      </c>
      <c r="I250" s="31" t="str">
        <f>IF(VLOOKUP($F250, 'Indicator table'!$C:$H, 'for JSON'!I$1, FALSE)=0, "", VLOOKUP($F250, 'Indicator table'!$C:$H, 'for JSON'!I$1, FALSE))</f>
        <v>World Bank</v>
      </c>
      <c r="J250" s="31" t="str">
        <f>IF(VLOOKUP($F250, 'Indicator table'!$C:$H, 'for JSON'!J$1, FALSE)=0, "", VLOOKUP($F250, 'Indicator table'!$C:$H, 'for JSON'!J$1, FALSE))</f>
        <v/>
      </c>
      <c r="K250" s="31" t="str">
        <f t="shared" si="198"/>
        <v/>
      </c>
      <c r="L250" s="31" t="str">
        <f t="shared" si="207"/>
        <v/>
      </c>
      <c r="M250" s="31" t="str">
        <f t="shared" si="207"/>
        <v/>
      </c>
      <c r="N250" s="31" t="str">
        <f t="shared" si="199"/>
        <v/>
      </c>
      <c r="O250" s="31" t="e">
        <f t="shared" si="207"/>
        <v>#N/A</v>
      </c>
      <c r="P250" s="31" t="e">
        <f t="shared" si="203"/>
        <v>#N/A</v>
      </c>
      <c r="Q250" s="31" t="e">
        <f t="shared" si="204"/>
        <v>#N/A</v>
      </c>
      <c r="R250" s="31" t="str">
        <f t="shared" si="200"/>
        <v/>
      </c>
      <c r="S250" s="31" t="str">
        <f t="shared" si="208"/>
        <v/>
      </c>
      <c r="T250" s="31" t="str">
        <f t="shared" si="208"/>
        <v/>
      </c>
      <c r="U250" s="31" t="str">
        <f t="shared" si="208"/>
        <v/>
      </c>
      <c r="V250" s="31" t="str">
        <f t="shared" si="208"/>
        <v/>
      </c>
      <c r="W250" s="31">
        <f t="shared" si="209"/>
        <v>0</v>
      </c>
      <c r="X250" s="31">
        <f t="shared" si="209"/>
        <v>0</v>
      </c>
      <c r="Y250" s="31">
        <f t="shared" si="209"/>
        <v>0</v>
      </c>
      <c r="Z250" s="31" t="str">
        <f t="shared" si="209"/>
        <v/>
      </c>
      <c r="AD250" s="23"/>
      <c r="AE250" s="30" t="str">
        <f t="shared" si="178"/>
        <v xml:space="preserve">{ "IndicatorID" : "17.17.1", </v>
      </c>
      <c r="AF250" s="30" t="str">
        <f t="shared" si="179"/>
        <v xml:space="preserve">"Change" : "", </v>
      </c>
      <c r="AG250" s="30" t="str">
        <f t="shared" si="180"/>
        <v xml:space="preserve">"Tier" : "Tier II", </v>
      </c>
      <c r="AH250" s="30" t="str">
        <f t="shared" si="181"/>
        <v xml:space="preserve">"Custodian" : "World Bank", </v>
      </c>
      <c r="AI250" s="30" t="str">
        <f t="shared" si="182"/>
        <v xml:space="preserve">"Partners" : "", </v>
      </c>
      <c r="AJ250" s="30" t="str">
        <f t="shared" si="183"/>
        <v xml:space="preserve">"SenderName" : "", </v>
      </c>
      <c r="AK250" s="30" t="e">
        <f t="shared" si="184"/>
        <v>#N/A</v>
      </c>
      <c r="AL250" s="30" t="str">
        <f t="shared" si="185"/>
        <v xml:space="preserve">"StorylineDate" : "", </v>
      </c>
      <c r="AM250" s="30" t="str">
        <f t="shared" si="186"/>
        <v xml:space="preserve">"ChartDate" : "", </v>
      </c>
      <c r="AN250" s="30" t="str">
        <f t="shared" si="187"/>
        <v xml:space="preserve">"DataDate" : "", </v>
      </c>
      <c r="AO250" s="30" t="str">
        <f t="shared" si="188"/>
        <v xml:space="preserve">"MetadataDate" : "", </v>
      </c>
      <c r="AP250" s="30" t="str">
        <f t="shared" si="189"/>
        <v xml:space="preserve">"StorylineFile" : "0", </v>
      </c>
      <c r="AQ250" s="30" t="str">
        <f t="shared" si="190"/>
        <v xml:space="preserve">"ChartFile" : "", </v>
      </c>
      <c r="AR250" s="30" t="str">
        <f t="shared" si="191"/>
        <v xml:space="preserve">"DataFile" : "0", </v>
      </c>
      <c r="AS250" s="30" t="str">
        <f t="shared" si="192"/>
        <v xml:space="preserve">"Directory" : "Goal 17", </v>
      </c>
      <c r="AT250" s="30" t="str">
        <f t="shared" si="193"/>
        <v xml:space="preserve">"Subdirectory" : "", </v>
      </c>
      <c r="AU250" s="30" t="s">
        <v>1857</v>
      </c>
      <c r="AV250" s="30" t="str">
        <f t="shared" si="194"/>
        <v xml:space="preserve">"Notes" : "" }, </v>
      </c>
    </row>
    <row r="251" spans="1:48" x14ac:dyDescent="0.45">
      <c r="A251" s="27" t="e">
        <f t="shared" si="177"/>
        <v>#N/A</v>
      </c>
      <c r="C251" s="23" t="b">
        <f t="shared" si="197"/>
        <v>0</v>
      </c>
      <c r="D251" s="31">
        <f>COUNTIF('Log table'!C:C,'for JSON'!F251)</f>
        <v>3</v>
      </c>
      <c r="F251" s="31" t="s">
        <v>290</v>
      </c>
      <c r="G251" s="31" t="str">
        <f>IF(VLOOKUP($F251, 'Indicator table'!$C:$H, 'for JSON'!G$1, FALSE)=0, "", VLOOKUP($F251, 'Indicator table'!$C:$H, 'for JSON'!G$1, FALSE))</f>
        <v>Goal 17</v>
      </c>
      <c r="H251" s="31" t="str">
        <f>IF(VLOOKUP($F251, 'Indicator table'!$C:$H, 'for JSON'!H$1, FALSE)=0, "", VLOOKUP($F251, 'Indicator table'!$C:$H, 'for JSON'!H$1, FALSE))</f>
        <v>Tier II</v>
      </c>
      <c r="I251" s="31" t="str">
        <f>IF(VLOOKUP($F251, 'Indicator table'!$C:$H, 'for JSON'!I$1, FALSE)=0, "", VLOOKUP($F251, 'Indicator table'!$C:$H, 'for JSON'!I$1, FALSE))</f>
        <v/>
      </c>
      <c r="J251" s="31" t="str">
        <f>IF(VLOOKUP($F251, 'Indicator table'!$C:$H, 'for JSON'!J$1, FALSE)=0, "", VLOOKUP($F251, 'Indicator table'!$C:$H, 'for JSON'!J$1, FALSE))</f>
        <v/>
      </c>
      <c r="K251" s="31" t="str">
        <f t="shared" si="198"/>
        <v>17.18.1_PARIS21</v>
      </c>
      <c r="L251" s="31" t="str">
        <f t="shared" si="207"/>
        <v/>
      </c>
      <c r="M251" s="31" t="str">
        <f t="shared" si="207"/>
        <v/>
      </c>
      <c r="N251" s="31" t="str">
        <f t="shared" si="199"/>
        <v/>
      </c>
      <c r="O251" s="31" t="e">
        <f t="shared" si="207"/>
        <v>#N/A</v>
      </c>
      <c r="P251" s="31" t="e">
        <f t="shared" si="203"/>
        <v>#N/A</v>
      </c>
      <c r="Q251" s="31" t="e">
        <f t="shared" si="204"/>
        <v>#N/A</v>
      </c>
      <c r="R251" s="31" t="str">
        <f t="shared" si="200"/>
        <v/>
      </c>
      <c r="S251" s="31" t="str">
        <f t="shared" si="208"/>
        <v/>
      </c>
      <c r="T251" s="31" t="str">
        <f t="shared" si="208"/>
        <v/>
      </c>
      <c r="U251" s="31" t="str">
        <f t="shared" si="208"/>
        <v/>
      </c>
      <c r="V251" s="31" t="str">
        <f t="shared" si="208"/>
        <v/>
      </c>
      <c r="W251" s="31">
        <f t="shared" si="209"/>
        <v>0</v>
      </c>
      <c r="X251" s="31">
        <f t="shared" si="209"/>
        <v>0</v>
      </c>
      <c r="Y251" s="31">
        <f t="shared" si="209"/>
        <v>0</v>
      </c>
      <c r="Z251" s="31" t="str">
        <f t="shared" si="209"/>
        <v/>
      </c>
      <c r="AD251" s="23"/>
      <c r="AE251" s="30" t="str">
        <f t="shared" si="178"/>
        <v xml:space="preserve">{ "IndicatorID" : "17.18.1", </v>
      </c>
      <c r="AF251" s="30" t="str">
        <f t="shared" si="179"/>
        <v xml:space="preserve">"Change" : "", </v>
      </c>
      <c r="AG251" s="30" t="str">
        <f t="shared" si="180"/>
        <v xml:space="preserve">"Tier" : "Tier II", </v>
      </c>
      <c r="AH251" s="30" t="str">
        <f t="shared" si="181"/>
        <v xml:space="preserve">"Custodian" : "", </v>
      </c>
      <c r="AI251" s="30" t="str">
        <f t="shared" si="182"/>
        <v xml:space="preserve">"Partners" : "", </v>
      </c>
      <c r="AJ251" s="30" t="str">
        <f t="shared" si="183"/>
        <v xml:space="preserve">"SenderName" : "", </v>
      </c>
      <c r="AK251" s="30" t="e">
        <f t="shared" si="184"/>
        <v>#N/A</v>
      </c>
      <c r="AL251" s="30" t="str">
        <f t="shared" si="185"/>
        <v xml:space="preserve">"StorylineDate" : "", </v>
      </c>
      <c r="AM251" s="30" t="str">
        <f t="shared" si="186"/>
        <v xml:space="preserve">"ChartDate" : "", </v>
      </c>
      <c r="AN251" s="30" t="str">
        <f t="shared" si="187"/>
        <v xml:space="preserve">"DataDate" : "", </v>
      </c>
      <c r="AO251" s="30" t="str">
        <f t="shared" si="188"/>
        <v xml:space="preserve">"MetadataDate" : "", </v>
      </c>
      <c r="AP251" s="30" t="str">
        <f t="shared" si="189"/>
        <v xml:space="preserve">"StorylineFile" : "0", </v>
      </c>
      <c r="AQ251" s="30" t="str">
        <f t="shared" si="190"/>
        <v xml:space="preserve">"ChartFile" : "", </v>
      </c>
      <c r="AR251" s="30" t="str">
        <f t="shared" si="191"/>
        <v xml:space="preserve">"DataFile" : "0", </v>
      </c>
      <c r="AS251" s="30" t="str">
        <f t="shared" si="192"/>
        <v xml:space="preserve">"Directory" : "Goal 17", </v>
      </c>
      <c r="AT251" s="30" t="str">
        <f t="shared" si="193"/>
        <v xml:space="preserve">"Subdirectory" : "17.18.1_PARIS21", </v>
      </c>
      <c r="AU251" s="30" t="s">
        <v>1857</v>
      </c>
      <c r="AV251" s="30" t="str">
        <f t="shared" si="194"/>
        <v xml:space="preserve">"Notes" : "" }, </v>
      </c>
    </row>
    <row r="252" spans="1:48" x14ac:dyDescent="0.45">
      <c r="A252" s="27" t="e">
        <f t="shared" si="177"/>
        <v>#N/A</v>
      </c>
      <c r="C252" s="23" t="b">
        <f t="shared" si="197"/>
        <v>0</v>
      </c>
      <c r="D252" s="31">
        <f>COUNTIF('Log table'!C:C,'for JSON'!F252)</f>
        <v>3</v>
      </c>
      <c r="F252" s="31" t="s">
        <v>296</v>
      </c>
      <c r="G252" s="31" t="str">
        <f>IF(VLOOKUP($F252, 'Indicator table'!$C:$H, 'for JSON'!G$1, FALSE)=0, "", VLOOKUP($F252, 'Indicator table'!$C:$H, 'for JSON'!G$1, FALSE))</f>
        <v>Goal 17</v>
      </c>
      <c r="H252" s="31" t="str">
        <f>IF(VLOOKUP($F252, 'Indicator table'!$C:$H, 'for JSON'!H$1, FALSE)=0, "", VLOOKUP($F252, 'Indicator table'!$C:$H, 'for JSON'!H$1, FALSE))</f>
        <v>Tier I</v>
      </c>
      <c r="I252" s="31" t="str">
        <f>IF(VLOOKUP($F252, 'Indicator table'!$C:$H, 'for JSON'!I$1, FALSE)=0, "", VLOOKUP($F252, 'Indicator table'!$C:$H, 'for JSON'!I$1, FALSE))</f>
        <v xml:space="preserve">
PARIS21
</v>
      </c>
      <c r="J252" s="31" t="str">
        <f>IF(VLOOKUP($F252, 'Indicator table'!$C:$H, 'for JSON'!J$1, FALSE)=0, "", VLOOKUP($F252, 'Indicator table'!$C:$H, 'for JSON'!J$1, FALSE))</f>
        <v/>
      </c>
      <c r="K252" s="31" t="str">
        <f t="shared" si="198"/>
        <v>17.18.2_PARIS21</v>
      </c>
      <c r="L252" s="31" t="str">
        <f t="shared" si="207"/>
        <v>Yu.TIAN@oecd.org</v>
      </c>
      <c r="M252" s="31" t="str">
        <f t="shared" si="207"/>
        <v>Yu.TIAN@oecd.org</v>
      </c>
      <c r="N252" s="31" t="str">
        <f t="shared" si="199"/>
        <v/>
      </c>
      <c r="O252" s="31" t="e">
        <f t="shared" si="207"/>
        <v>#N/A</v>
      </c>
      <c r="P252" s="31" t="e">
        <f t="shared" si="203"/>
        <v>#N/A</v>
      </c>
      <c r="Q252" s="31" t="e">
        <f t="shared" si="204"/>
        <v>#N/A</v>
      </c>
      <c r="R252" s="31" t="str">
        <f t="shared" si="200"/>
        <v/>
      </c>
      <c r="S252" s="31" t="str">
        <f t="shared" si="208"/>
        <v>2021-03-15</v>
      </c>
      <c r="T252" s="31" t="str">
        <f t="shared" si="208"/>
        <v>2021-03-11</v>
      </c>
      <c r="U252" s="31" t="str">
        <f t="shared" si="208"/>
        <v>2021-03-11</v>
      </c>
      <c r="V252" s="31" t="str">
        <f t="shared" si="208"/>
        <v/>
      </c>
      <c r="W252" s="31">
        <f t="shared" si="209"/>
        <v>0</v>
      </c>
      <c r="X252" s="31">
        <f t="shared" si="209"/>
        <v>0</v>
      </c>
      <c r="Y252" s="31">
        <f t="shared" si="209"/>
        <v>0</v>
      </c>
      <c r="Z252" s="31" t="str">
        <f t="shared" si="209"/>
        <v/>
      </c>
      <c r="AD252" s="23"/>
      <c r="AE252" s="30" t="str">
        <f t="shared" si="178"/>
        <v xml:space="preserve">{ "IndicatorID" : "17.18.2", </v>
      </c>
      <c r="AF252" s="30" t="str">
        <f t="shared" si="179"/>
        <v xml:space="preserve">"Change" : "", </v>
      </c>
      <c r="AG252" s="30" t="str">
        <f t="shared" si="180"/>
        <v xml:space="preserve">"Tier" : "Tier I", </v>
      </c>
      <c r="AH252" s="30" t="str">
        <f t="shared" si="181"/>
        <v xml:space="preserve">"Custodian" : "
PARIS21
", </v>
      </c>
      <c r="AI252" s="30" t="str">
        <f t="shared" si="182"/>
        <v xml:space="preserve">"Partners" : "", </v>
      </c>
      <c r="AJ252" s="30" t="str">
        <f t="shared" si="183"/>
        <v xml:space="preserve">"SenderName" : "", </v>
      </c>
      <c r="AK252" s="30" t="e">
        <f t="shared" si="184"/>
        <v>#N/A</v>
      </c>
      <c r="AL252" s="30" t="str">
        <f t="shared" si="185"/>
        <v xml:space="preserve">"StorylineDate" : "2021-03-11", </v>
      </c>
      <c r="AM252" s="30" t="str">
        <f t="shared" si="186"/>
        <v xml:space="preserve">"ChartDate" : "", </v>
      </c>
      <c r="AN252" s="30" t="str">
        <f t="shared" si="187"/>
        <v xml:space="preserve">"DataDate" : "2021-03-15", </v>
      </c>
      <c r="AO252" s="30" t="str">
        <f t="shared" si="188"/>
        <v xml:space="preserve">"MetadataDate" : "", </v>
      </c>
      <c r="AP252" s="30" t="str">
        <f t="shared" si="189"/>
        <v xml:space="preserve">"StorylineFile" : "0", </v>
      </c>
      <c r="AQ252" s="30" t="str">
        <f t="shared" si="190"/>
        <v xml:space="preserve">"ChartFile" : "", </v>
      </c>
      <c r="AR252" s="30" t="str">
        <f t="shared" si="191"/>
        <v xml:space="preserve">"DataFile" : "0", </v>
      </c>
      <c r="AS252" s="30" t="str">
        <f t="shared" si="192"/>
        <v xml:space="preserve">"Directory" : "Goal 17", </v>
      </c>
      <c r="AT252" s="30" t="str">
        <f t="shared" si="193"/>
        <v xml:space="preserve">"Subdirectory" : "17.18.2_PARIS21", </v>
      </c>
      <c r="AU252" s="30" t="s">
        <v>1857</v>
      </c>
      <c r="AV252" s="30" t="str">
        <f t="shared" si="194"/>
        <v xml:space="preserve">"Notes" : "" }, </v>
      </c>
    </row>
    <row r="253" spans="1:48" x14ac:dyDescent="0.45">
      <c r="A253" s="27" t="e">
        <f t="shared" si="177"/>
        <v>#N/A</v>
      </c>
      <c r="C253" s="23" t="b">
        <f t="shared" si="197"/>
        <v>0</v>
      </c>
      <c r="D253" s="31">
        <f>COUNTIF('Log table'!C:C,'for JSON'!F253)</f>
        <v>3</v>
      </c>
      <c r="F253" s="31" t="s">
        <v>302</v>
      </c>
      <c r="G253" s="31" t="str">
        <f>IF(VLOOKUP($F253, 'Indicator table'!$C:$H, 'for JSON'!G$1, FALSE)=0, "", VLOOKUP($F253, 'Indicator table'!$C:$H, 'for JSON'!G$1, FALSE))</f>
        <v>Goal 17</v>
      </c>
      <c r="H253" s="31" t="str">
        <f>IF(VLOOKUP($F253, 'Indicator table'!$C:$H, 'for JSON'!H$1, FALSE)=0, "", VLOOKUP($F253, 'Indicator table'!$C:$H, 'for JSON'!H$1, FALSE))</f>
        <v>Tier I</v>
      </c>
      <c r="I253" s="31" t="str">
        <f>IF(VLOOKUP($F253, 'Indicator table'!$C:$H, 'for JSON'!I$1, FALSE)=0, "", VLOOKUP($F253, 'Indicator table'!$C:$H, 'for JSON'!I$1, FALSE))</f>
        <v xml:space="preserve">PARIS21
</v>
      </c>
      <c r="J253" s="31" t="str">
        <f>IF(VLOOKUP($F253, 'Indicator table'!$C:$H, 'for JSON'!J$1, FALSE)=0, "", VLOOKUP($F253, 'Indicator table'!$C:$H, 'for JSON'!J$1, FALSE))</f>
        <v xml:space="preserve">UNSD,
Regional Commissions,
World Bank
</v>
      </c>
      <c r="K253" s="31" t="str">
        <f t="shared" si="198"/>
        <v>17.18.3_PARIS21</v>
      </c>
      <c r="L253" s="31" t="str">
        <f t="shared" si="207"/>
        <v>Yu.TIAN@oecd.org</v>
      </c>
      <c r="M253" s="31" t="str">
        <f t="shared" si="207"/>
        <v>Yu.TIAN@oecd.org</v>
      </c>
      <c r="N253" s="31" t="str">
        <f t="shared" si="199"/>
        <v/>
      </c>
      <c r="O253" s="31" t="e">
        <f t="shared" si="207"/>
        <v>#N/A</v>
      </c>
      <c r="P253" s="31" t="e">
        <f t="shared" si="203"/>
        <v>#N/A</v>
      </c>
      <c r="Q253" s="31" t="e">
        <f t="shared" si="204"/>
        <v>#N/A</v>
      </c>
      <c r="R253" s="31" t="str">
        <f t="shared" si="200"/>
        <v/>
      </c>
      <c r="S253" s="31" t="str">
        <f t="shared" si="208"/>
        <v>2021-03-15</v>
      </c>
      <c r="T253" s="31" t="str">
        <f t="shared" si="208"/>
        <v>2021-03-11</v>
      </c>
      <c r="U253" s="31" t="str">
        <f t="shared" si="208"/>
        <v>2021-03-11</v>
      </c>
      <c r="V253" s="31" t="str">
        <f t="shared" si="208"/>
        <v/>
      </c>
      <c r="W253" s="31">
        <f t="shared" si="209"/>
        <v>0</v>
      </c>
      <c r="X253" s="31">
        <f t="shared" si="209"/>
        <v>0</v>
      </c>
      <c r="Y253" s="31">
        <f t="shared" si="209"/>
        <v>0</v>
      </c>
      <c r="Z253" s="31" t="str">
        <f t="shared" si="209"/>
        <v/>
      </c>
      <c r="AD253" s="23"/>
      <c r="AE253" s="30" t="str">
        <f t="shared" si="178"/>
        <v xml:space="preserve">{ "IndicatorID" : "17.18.3", </v>
      </c>
      <c r="AF253" s="30" t="str">
        <f t="shared" si="179"/>
        <v xml:space="preserve">"Change" : "", </v>
      </c>
      <c r="AG253" s="30" t="str">
        <f t="shared" si="180"/>
        <v xml:space="preserve">"Tier" : "Tier I", </v>
      </c>
      <c r="AH253" s="30" t="str">
        <f t="shared" si="181"/>
        <v xml:space="preserve">"Custodian" : "PARIS21
", </v>
      </c>
      <c r="AI253" s="30" t="str">
        <f t="shared" si="182"/>
        <v xml:space="preserve">"Partners" : "UNSD,
Regional Commissions,
World Bank
", </v>
      </c>
      <c r="AJ253" s="30" t="str">
        <f t="shared" si="183"/>
        <v xml:space="preserve">"SenderName" : "", </v>
      </c>
      <c r="AK253" s="30" t="e">
        <f t="shared" si="184"/>
        <v>#N/A</v>
      </c>
      <c r="AL253" s="30" t="str">
        <f t="shared" si="185"/>
        <v xml:space="preserve">"StorylineDate" : "2021-03-11", </v>
      </c>
      <c r="AM253" s="30" t="str">
        <f t="shared" si="186"/>
        <v xml:space="preserve">"ChartDate" : "", </v>
      </c>
      <c r="AN253" s="30" t="str">
        <f t="shared" si="187"/>
        <v xml:space="preserve">"DataDate" : "2021-03-15", </v>
      </c>
      <c r="AO253" s="30" t="str">
        <f t="shared" si="188"/>
        <v xml:space="preserve">"MetadataDate" : "", </v>
      </c>
      <c r="AP253" s="30" t="str">
        <f t="shared" si="189"/>
        <v xml:space="preserve">"StorylineFile" : "0", </v>
      </c>
      <c r="AQ253" s="30" t="str">
        <f t="shared" si="190"/>
        <v xml:space="preserve">"ChartFile" : "", </v>
      </c>
      <c r="AR253" s="30" t="str">
        <f t="shared" si="191"/>
        <v xml:space="preserve">"DataFile" : "0", </v>
      </c>
      <c r="AS253" s="30" t="str">
        <f t="shared" si="192"/>
        <v xml:space="preserve">"Directory" : "Goal 17", </v>
      </c>
      <c r="AT253" s="30" t="str">
        <f t="shared" si="193"/>
        <v xml:space="preserve">"Subdirectory" : "17.18.3_PARIS21", </v>
      </c>
      <c r="AU253" s="30" t="s">
        <v>1857</v>
      </c>
      <c r="AV253" s="30" t="str">
        <f t="shared" si="194"/>
        <v xml:space="preserve">"Notes" : "" }, </v>
      </c>
    </row>
    <row r="254" spans="1:48" x14ac:dyDescent="0.45">
      <c r="A254" s="27" t="e">
        <f t="shared" si="177"/>
        <v>#N/A</v>
      </c>
      <c r="C254" s="23" t="b">
        <f t="shared" si="197"/>
        <v>0</v>
      </c>
      <c r="D254" s="31">
        <f>COUNTIF('Log table'!C:C,'for JSON'!F254)</f>
        <v>3</v>
      </c>
      <c r="F254" s="31" t="s">
        <v>305</v>
      </c>
      <c r="G254" s="31" t="str">
        <f>IF(VLOOKUP($F254, 'Indicator table'!$C:$H, 'for JSON'!G$1, FALSE)=0, "", VLOOKUP($F254, 'Indicator table'!$C:$H, 'for JSON'!G$1, FALSE))</f>
        <v>Goal 17</v>
      </c>
      <c r="H254" s="31" t="str">
        <f>IF(VLOOKUP($F254, 'Indicator table'!$C:$H, 'for JSON'!H$1, FALSE)=0, "", VLOOKUP($F254, 'Indicator table'!$C:$H, 'for JSON'!H$1, FALSE))</f>
        <v>Tier I</v>
      </c>
      <c r="I254" s="31" t="str">
        <f>IF(VLOOKUP($F254, 'Indicator table'!$C:$H, 'for JSON'!I$1, FALSE)=0, "", VLOOKUP($F254, 'Indicator table'!$C:$H, 'for JSON'!I$1, FALSE))</f>
        <v xml:space="preserve">PARIS21
</v>
      </c>
      <c r="J254" s="31" t="str">
        <f>IF(VLOOKUP($F254, 'Indicator table'!$C:$H, 'for JSON'!J$1, FALSE)=0, "", VLOOKUP($F254, 'Indicator table'!$C:$H, 'for JSON'!J$1, FALSE))</f>
        <v xml:space="preserve">UNSD,
Regional Commissions,
World Bank
</v>
      </c>
      <c r="K254" s="31" t="str">
        <f t="shared" si="198"/>
        <v>17.19.1_PARIS21</v>
      </c>
      <c r="L254" s="31" t="str">
        <f t="shared" si="207"/>
        <v>Yu.TIAN@oecd.org</v>
      </c>
      <c r="M254" s="31" t="str">
        <f t="shared" si="207"/>
        <v>Yu.TIAN@oecd.org</v>
      </c>
      <c r="N254" s="31" t="str">
        <f t="shared" si="199"/>
        <v/>
      </c>
      <c r="O254" s="31" t="e">
        <f t="shared" si="207"/>
        <v>#N/A</v>
      </c>
      <c r="P254" s="31" t="e">
        <f t="shared" si="203"/>
        <v>#N/A</v>
      </c>
      <c r="Q254" s="31" t="e">
        <f t="shared" si="204"/>
        <v>#N/A</v>
      </c>
      <c r="R254" s="31" t="str">
        <f t="shared" si="200"/>
        <v/>
      </c>
      <c r="S254" s="31" t="str">
        <f t="shared" si="208"/>
        <v>2021-03-15</v>
      </c>
      <c r="T254" s="31" t="str">
        <f t="shared" si="208"/>
        <v>2021-03-11</v>
      </c>
      <c r="U254" s="31" t="str">
        <f t="shared" si="208"/>
        <v>2021-03-11</v>
      </c>
      <c r="V254" s="31" t="str">
        <f t="shared" si="208"/>
        <v/>
      </c>
      <c r="W254" s="31">
        <f t="shared" si="209"/>
        <v>0</v>
      </c>
      <c r="X254" s="31">
        <f t="shared" si="209"/>
        <v>0</v>
      </c>
      <c r="Y254" s="31">
        <f t="shared" si="209"/>
        <v>0</v>
      </c>
      <c r="Z254" s="31" t="str">
        <f t="shared" si="209"/>
        <v/>
      </c>
      <c r="AD254" s="23"/>
      <c r="AE254" s="30" t="str">
        <f t="shared" si="178"/>
        <v xml:space="preserve">{ "IndicatorID" : "17.19.1", </v>
      </c>
      <c r="AF254" s="30" t="str">
        <f t="shared" si="179"/>
        <v xml:space="preserve">"Change" : "", </v>
      </c>
      <c r="AG254" s="30" t="str">
        <f t="shared" si="180"/>
        <v xml:space="preserve">"Tier" : "Tier I", </v>
      </c>
      <c r="AH254" s="30" t="str">
        <f t="shared" si="181"/>
        <v xml:space="preserve">"Custodian" : "PARIS21
", </v>
      </c>
      <c r="AI254" s="30" t="str">
        <f t="shared" si="182"/>
        <v xml:space="preserve">"Partners" : "UNSD,
Regional Commissions,
World Bank
", </v>
      </c>
      <c r="AJ254" s="30" t="str">
        <f t="shared" si="183"/>
        <v xml:space="preserve">"SenderName" : "", </v>
      </c>
      <c r="AK254" s="30" t="e">
        <f t="shared" si="184"/>
        <v>#N/A</v>
      </c>
      <c r="AL254" s="30" t="str">
        <f t="shared" si="185"/>
        <v xml:space="preserve">"StorylineDate" : "2021-03-11", </v>
      </c>
      <c r="AM254" s="30" t="str">
        <f t="shared" si="186"/>
        <v xml:space="preserve">"ChartDate" : "", </v>
      </c>
      <c r="AN254" s="30" t="str">
        <f t="shared" si="187"/>
        <v xml:space="preserve">"DataDate" : "2021-03-15", </v>
      </c>
      <c r="AO254" s="30" t="str">
        <f t="shared" si="188"/>
        <v xml:space="preserve">"MetadataDate" : "", </v>
      </c>
      <c r="AP254" s="30" t="str">
        <f t="shared" si="189"/>
        <v xml:space="preserve">"StorylineFile" : "0", </v>
      </c>
      <c r="AQ254" s="30" t="str">
        <f t="shared" si="190"/>
        <v xml:space="preserve">"ChartFile" : "", </v>
      </c>
      <c r="AR254" s="30" t="str">
        <f t="shared" si="191"/>
        <v xml:space="preserve">"DataFile" : "0", </v>
      </c>
      <c r="AS254" s="30" t="str">
        <f t="shared" si="192"/>
        <v xml:space="preserve">"Directory" : "Goal 17", </v>
      </c>
      <c r="AT254" s="30" t="str">
        <f t="shared" si="193"/>
        <v xml:space="preserve">"Subdirectory" : "17.19.1_PARIS21", </v>
      </c>
      <c r="AU254" s="30" t="s">
        <v>1857</v>
      </c>
      <c r="AV254" s="30" t="str">
        <f t="shared" si="194"/>
        <v xml:space="preserve">"Notes" : "" }, </v>
      </c>
    </row>
    <row r="255" spans="1:48" x14ac:dyDescent="0.45">
      <c r="A255" s="27" t="e">
        <f t="shared" si="177"/>
        <v>#N/A</v>
      </c>
      <c r="C255" s="23" t="b">
        <f t="shared" si="197"/>
        <v>0</v>
      </c>
      <c r="D255" s="31">
        <f>COUNTIF('Log table'!C:C,'for JSON'!F255)</f>
        <v>3</v>
      </c>
      <c r="F255" s="31" t="s">
        <v>651</v>
      </c>
      <c r="G255" s="31" t="str">
        <f>IF(VLOOKUP($F255, 'Indicator table'!$C:$H, 'for JSON'!G$1, FALSE)=0, "", VLOOKUP($F255, 'Indicator table'!$C:$H, 'for JSON'!G$1, FALSE))</f>
        <v>Goal 17</v>
      </c>
      <c r="H255" s="31" t="str">
        <f>IF(VLOOKUP($F255, 'Indicator table'!$C:$H, 'for JSON'!H$1, FALSE)=0, "", VLOOKUP($F255, 'Indicator table'!$C:$H, 'for JSON'!H$1, FALSE))</f>
        <v>Tier I</v>
      </c>
      <c r="I255" s="31" t="str">
        <f>IF(VLOOKUP($F255, 'Indicator table'!$C:$H, 'for JSON'!I$1, FALSE)=0, "", VLOOKUP($F255, 'Indicator table'!$C:$H, 'for JSON'!I$1, FALSE))</f>
        <v xml:space="preserve">UNSD
</v>
      </c>
      <c r="J255" s="31" t="str">
        <f>IF(VLOOKUP($F255, 'Indicator table'!$C:$H, 'for JSON'!J$1, FALSE)=0, "", VLOOKUP($F255, 'Indicator table'!$C:$H, 'for JSON'!J$1, FALSE))</f>
        <v xml:space="preserve">UNFPA,
DESA Population Division,
other involved agencies in the inter-agency group on CRVS 
</v>
      </c>
      <c r="K255" s="31" t="str">
        <f t="shared" si="198"/>
        <v/>
      </c>
      <c r="L255" s="31" t="str">
        <f t="shared" si="207"/>
        <v>skenderi@un.org</v>
      </c>
      <c r="M255" s="31" t="str">
        <f t="shared" si="207"/>
        <v>skenderi@un.org</v>
      </c>
      <c r="N255" s="31" t="str">
        <f t="shared" si="199"/>
        <v/>
      </c>
      <c r="O255" s="31" t="e">
        <f t="shared" si="207"/>
        <v>#N/A</v>
      </c>
      <c r="P255" s="31" t="e">
        <f t="shared" si="203"/>
        <v>#N/A</v>
      </c>
      <c r="Q255" s="31" t="e">
        <f t="shared" si="204"/>
        <v>#N/A</v>
      </c>
      <c r="R255" s="31" t="str">
        <f t="shared" si="200"/>
        <v/>
      </c>
      <c r="S255" s="31" t="str">
        <f t="shared" si="208"/>
        <v>2021-03-18</v>
      </c>
      <c r="T255" s="31" t="str">
        <f t="shared" si="208"/>
        <v>2021-04-01</v>
      </c>
      <c r="U255" s="31" t="str">
        <f t="shared" si="208"/>
        <v>2021-04-01</v>
      </c>
      <c r="V255" s="31" t="str">
        <f t="shared" si="208"/>
        <v/>
      </c>
      <c r="W255" s="31">
        <f t="shared" si="209"/>
        <v>0</v>
      </c>
      <c r="X255" s="31">
        <f t="shared" si="209"/>
        <v>0</v>
      </c>
      <c r="Y255" s="31">
        <f t="shared" si="209"/>
        <v>0</v>
      </c>
      <c r="Z255" s="31" t="str">
        <f t="shared" si="209"/>
        <v/>
      </c>
      <c r="AD255" s="23"/>
      <c r="AE255" s="30" t="str">
        <f t="shared" ref="AE255" si="210">CONCATENATE("{ ",CHAR(34),AE$2,CHAR(34)," : ",CHAR(34),F255,CHAR(34),", ")</f>
        <v xml:space="preserve">{ "IndicatorID" : "17.19.2", </v>
      </c>
      <c r="AF255" s="30" t="str">
        <f t="shared" ref="AF255" si="211">CONCATENATE(CHAR(34),AF$2,CHAR(34)," : ",CHAR(34),CHAR(34),", ")</f>
        <v xml:space="preserve">"Change" : "", </v>
      </c>
      <c r="AG255" s="30" t="str">
        <f t="shared" ref="AG255" si="212">CONCATENATE(CHAR(34),AG$2,CHAR(34)," : ",CHAR(34),H255,CHAR(34),", ")</f>
        <v xml:space="preserve">"Tier" : "Tier I", </v>
      </c>
      <c r="AH255" s="30" t="str">
        <f t="shared" ref="AH255" si="213">CONCATENATE(CHAR(34),AH$2,CHAR(34)," : ",CHAR(34),I255,CHAR(34),", ")</f>
        <v xml:space="preserve">"Custodian" : "UNSD
", </v>
      </c>
      <c r="AI255" s="30" t="str">
        <f t="shared" ref="AI255" si="214">CONCATENATE(CHAR(34),AI$2,CHAR(34)," : ",CHAR(34),J255,CHAR(34),", ")</f>
        <v xml:space="preserve">"Partners" : "UNFPA,
DESA Population Division,
other involved agencies in the inter-agency group on CRVS 
", </v>
      </c>
      <c r="AJ255" s="30" t="str">
        <f t="shared" ref="AJ255" si="215">CONCATENATE(CHAR(34),AJ$2,CHAR(34)," : ",CHAR(34),R255,CHAR(34),", ")</f>
        <v xml:space="preserve">"SenderName" : "", </v>
      </c>
      <c r="AK255" s="30" t="e">
        <f t="shared" ref="AK255" si="216">CONCATENATE(CHAR(34),AK$2,CHAR(34)," : ",CHAR(34),Q255,CHAR(34),", ")</f>
        <v>#N/A</v>
      </c>
      <c r="AL255" s="30" t="str">
        <f t="shared" ref="AL255" si="217">CONCATENATE(CHAR(34),AL$2,CHAR(34)," : ",CHAR(34),IF(ISBLANK(T255),"",TEXT(T255, "yyyy-mm-dd")),CHAR(34),", ")</f>
        <v xml:space="preserve">"StorylineDate" : "2021-04-01", </v>
      </c>
      <c r="AM255" s="30" t="str">
        <f t="shared" ref="AM255" si="218">IF(COUNTIF(HLPF,G255)&lt;&gt;0, CONCATENATE(CHAR(34),AM$2,CHAR(34)," : ",CHAR(34),IF(ISBLANK(U255),"",TEXT(U255, "yyyy-mm-dd")),CHAR(34),", "), CONCATENATE(CHAR(34),AM$2,CHAR(34)," : ",CHAR(34),CHAR(34),", "))</f>
        <v xml:space="preserve">"ChartDate" : "", </v>
      </c>
      <c r="AN255" s="30" t="str">
        <f t="shared" ref="AN255" si="219">CONCATENATE(CHAR(34),AN$2,CHAR(34)," : ",CHAR(34),IF(ISBLANK(S255),"",TEXT(S255, "yyyy-mm-dd")),CHAR(34),", ")</f>
        <v xml:space="preserve">"DataDate" : "2021-03-18", </v>
      </c>
      <c r="AO255" s="30" t="str">
        <f t="shared" ref="AO255" si="220">CONCATENATE(CHAR(34),AO$2,CHAR(34)," : ",CHAR(34),IF(ISBLANK(V255),"",TEXT(V255, "yyyy-mm-dd")),CHAR(34),", ")</f>
        <v xml:space="preserve">"MetadataDate" : "", </v>
      </c>
      <c r="AP255" s="30" t="str">
        <f t="shared" ref="AP255" si="221">CONCATENATE(CHAR(34),AP$2,CHAR(34)," : ",CHAR(34),X255,CHAR(34),", ")</f>
        <v xml:space="preserve">"StorylineFile" : "0", </v>
      </c>
      <c r="AQ255" s="30" t="str">
        <f t="shared" ref="AQ255" si="222">IF(COUNTIF(HLPF, G255)&lt;&gt;0, CONCATENATE(CHAR(34),AQ$2,CHAR(34)," : ",CHAR(34),Y255,CHAR(34),", "), CONCATENATE(CHAR(34),AQ$2,CHAR(34)," : ",CHAR(34),CHAR(34),", "))</f>
        <v xml:space="preserve">"ChartFile" : "", </v>
      </c>
      <c r="AR255" s="30" t="str">
        <f t="shared" ref="AR255" si="223">CONCATENATE(CHAR(34),AR$2,CHAR(34)," : ",CHAR(34),W255,CHAR(34),", ")</f>
        <v xml:space="preserve">"DataFile" : "0", </v>
      </c>
      <c r="AS255" s="30" t="str">
        <f t="shared" ref="AS255" si="224">CONCATENATE(CHAR(34),AS$2,CHAR(34)," : ",CHAR(34),G255,CHAR(34),", ")</f>
        <v xml:space="preserve">"Directory" : "Goal 17", </v>
      </c>
      <c r="AT255" s="30" t="str">
        <f t="shared" ref="AT255" si="225">CONCATENATE(CHAR(34),AT$2,CHAR(34)," : ",CHAR(34),K255,CHAR(34),", ")</f>
        <v xml:space="preserve">"Subdirectory" : "", </v>
      </c>
      <c r="AU255" s="30" t="s">
        <v>1857</v>
      </c>
      <c r="AV255" s="30" t="str">
        <f>CONCATENATE(CHAR(34),AV$2,CHAR(34)," : ",CHAR(34),CHAR(34)," } ]")</f>
        <v>"Notes" : "" } ]</v>
      </c>
    </row>
    <row r="256" spans="1:48" x14ac:dyDescent="0.45">
      <c r="AE256" s="30"/>
      <c r="AF256" s="30"/>
      <c r="AG256" s="30"/>
      <c r="AH256" s="30"/>
      <c r="AI256" s="30"/>
      <c r="AJ256" s="30"/>
      <c r="AK256" s="30"/>
      <c r="AL256" s="30"/>
      <c r="AM256" s="30"/>
      <c r="AN256" s="30"/>
      <c r="AO256" s="30"/>
      <c r="AP256" s="30"/>
      <c r="AQ256" s="30"/>
      <c r="AR256" s="30"/>
      <c r="AS256" s="30"/>
      <c r="AT256" s="30"/>
      <c r="AU256" s="30"/>
      <c r="AV256" s="30"/>
    </row>
    <row r="257" spans="1:48" x14ac:dyDescent="0.45">
      <c r="AE257" s="30"/>
      <c r="AF257" s="30"/>
      <c r="AG257" s="30"/>
      <c r="AH257" s="30"/>
      <c r="AI257" s="30"/>
      <c r="AJ257" s="30"/>
      <c r="AK257" s="30"/>
      <c r="AL257" s="30"/>
      <c r="AM257" s="30"/>
      <c r="AN257" s="30"/>
      <c r="AO257" s="30"/>
      <c r="AP257" s="30"/>
      <c r="AQ257" s="30"/>
      <c r="AR257" s="30"/>
      <c r="AS257" s="30"/>
      <c r="AT257" s="30"/>
      <c r="AU257" s="30"/>
      <c r="AV257" s="30"/>
    </row>
    <row r="258" spans="1:48" x14ac:dyDescent="0.45">
      <c r="AE258" s="30"/>
      <c r="AF258" s="30"/>
      <c r="AG258" s="30"/>
      <c r="AH258" s="30"/>
      <c r="AI258" s="30"/>
      <c r="AJ258" s="30"/>
      <c r="AK258" s="30"/>
      <c r="AL258" s="30"/>
      <c r="AM258" s="30"/>
      <c r="AN258" s="30"/>
      <c r="AO258" s="30"/>
      <c r="AP258" s="30"/>
      <c r="AQ258" s="30"/>
      <c r="AR258" s="30"/>
      <c r="AS258" s="30"/>
      <c r="AT258" s="30"/>
      <c r="AU258" s="30"/>
      <c r="AV258" s="30"/>
    </row>
    <row r="259" spans="1:48" x14ac:dyDescent="0.45">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E259" s="30"/>
      <c r="AF259" s="30"/>
      <c r="AG259" s="30"/>
      <c r="AH259" s="30"/>
      <c r="AI259" s="30"/>
      <c r="AJ259" s="30"/>
      <c r="AK259" s="30"/>
      <c r="AL259" s="30"/>
      <c r="AM259" s="30"/>
      <c r="AN259" s="30"/>
      <c r="AO259" s="30"/>
      <c r="AP259" s="30"/>
      <c r="AQ259" s="30"/>
      <c r="AR259" s="30"/>
      <c r="AS259" s="30"/>
      <c r="AT259" s="30"/>
      <c r="AU259" s="30"/>
      <c r="AV259" s="30"/>
    </row>
    <row r="260" spans="1:48" x14ac:dyDescent="0.45">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E260" s="30"/>
      <c r="AF260" s="30"/>
      <c r="AG260" s="30"/>
      <c r="AH260" s="30"/>
      <c r="AI260" s="30"/>
      <c r="AJ260" s="30"/>
      <c r="AK260" s="30"/>
      <c r="AL260" s="30"/>
      <c r="AM260" s="30"/>
      <c r="AN260" s="30"/>
      <c r="AO260" s="30"/>
      <c r="AP260" s="30"/>
      <c r="AQ260" s="30"/>
      <c r="AR260" s="30"/>
      <c r="AS260" s="30"/>
      <c r="AT260" s="30"/>
      <c r="AU260" s="30"/>
      <c r="AV260" s="30"/>
    </row>
    <row r="261" spans="1:48" x14ac:dyDescent="0.45">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E261" s="30"/>
      <c r="AF261" s="30"/>
      <c r="AG261" s="30"/>
      <c r="AH261" s="30"/>
      <c r="AI261" s="30"/>
      <c r="AJ261" s="30"/>
      <c r="AK261" s="30"/>
      <c r="AL261" s="30"/>
      <c r="AM261" s="30"/>
      <c r="AN261" s="30"/>
      <c r="AO261" s="30"/>
      <c r="AP261" s="30"/>
      <c r="AQ261" s="30"/>
      <c r="AR261" s="30"/>
      <c r="AS261" s="30"/>
      <c r="AT261" s="30"/>
      <c r="AU261" s="30"/>
      <c r="AV261" s="30"/>
    </row>
    <row r="262" spans="1:48" x14ac:dyDescent="0.45">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E262" s="30"/>
      <c r="AF262" s="30"/>
      <c r="AG262" s="30"/>
      <c r="AH262" s="30"/>
      <c r="AI262" s="30"/>
      <c r="AJ262" s="30"/>
      <c r="AK262" s="30"/>
      <c r="AL262" s="30"/>
      <c r="AM262" s="30"/>
      <c r="AN262" s="30"/>
      <c r="AO262" s="30"/>
      <c r="AP262" s="30"/>
      <c r="AQ262" s="30"/>
      <c r="AR262" s="30"/>
      <c r="AS262" s="30"/>
      <c r="AT262" s="30"/>
      <c r="AU262" s="30"/>
      <c r="AV262" s="30"/>
    </row>
    <row r="263" spans="1:48" x14ac:dyDescent="0.45">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E263" s="30"/>
      <c r="AF263" s="30"/>
      <c r="AG263" s="30"/>
      <c r="AH263" s="30"/>
      <c r="AI263" s="30"/>
      <c r="AJ263" s="30"/>
      <c r="AK263" s="30"/>
      <c r="AL263" s="30"/>
      <c r="AM263" s="30"/>
      <c r="AN263" s="30"/>
      <c r="AO263" s="30"/>
      <c r="AP263" s="30"/>
      <c r="AQ263" s="30"/>
      <c r="AR263" s="30"/>
      <c r="AS263" s="30"/>
      <c r="AT263" s="30"/>
      <c r="AU263" s="30"/>
      <c r="AV263" s="30"/>
    </row>
    <row r="264" spans="1:48" x14ac:dyDescent="0.45">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E264" s="30"/>
      <c r="AF264" s="30"/>
      <c r="AG264" s="30"/>
      <c r="AH264" s="30"/>
      <c r="AI264" s="30"/>
      <c r="AJ264" s="30"/>
      <c r="AK264" s="30"/>
      <c r="AL264" s="30"/>
      <c r="AM264" s="30"/>
      <c r="AN264" s="30"/>
      <c r="AO264" s="30"/>
      <c r="AP264" s="30"/>
      <c r="AQ264" s="30"/>
      <c r="AR264" s="30"/>
      <c r="AS264" s="30"/>
      <c r="AT264" s="30"/>
      <c r="AU264" s="30"/>
      <c r="AV264" s="30"/>
    </row>
    <row r="265" spans="1:48" x14ac:dyDescent="0.4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E265" s="30"/>
      <c r="AF265" s="30"/>
      <c r="AG265" s="30"/>
      <c r="AH265" s="30"/>
      <c r="AI265" s="30"/>
      <c r="AJ265" s="30"/>
      <c r="AK265" s="30"/>
      <c r="AL265" s="30"/>
      <c r="AM265" s="30"/>
      <c r="AN265" s="30"/>
      <c r="AO265" s="30"/>
      <c r="AP265" s="30"/>
      <c r="AQ265" s="30"/>
      <c r="AR265" s="30"/>
      <c r="AS265" s="30"/>
      <c r="AT265" s="30"/>
      <c r="AU265" s="30"/>
      <c r="AV265" s="30"/>
    </row>
    <row r="266" spans="1:48" x14ac:dyDescent="0.45">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E266" s="30"/>
      <c r="AF266" s="30"/>
      <c r="AG266" s="30"/>
      <c r="AH266" s="30"/>
      <c r="AI266" s="30"/>
      <c r="AJ266" s="30"/>
      <c r="AK266" s="30"/>
      <c r="AL266" s="30"/>
      <c r="AM266" s="30"/>
      <c r="AN266" s="30"/>
      <c r="AO266" s="30"/>
      <c r="AP266" s="30"/>
      <c r="AQ266" s="30"/>
      <c r="AR266" s="30"/>
      <c r="AS266" s="30"/>
      <c r="AT266" s="30"/>
      <c r="AU266" s="30"/>
      <c r="AV266" s="30"/>
    </row>
    <row r="267" spans="1:48" x14ac:dyDescent="0.45">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E267" s="30"/>
      <c r="AF267" s="30"/>
      <c r="AG267" s="30"/>
      <c r="AH267" s="30"/>
      <c r="AI267" s="30"/>
      <c r="AJ267" s="30"/>
      <c r="AK267" s="30"/>
      <c r="AL267" s="30"/>
      <c r="AM267" s="30"/>
      <c r="AN267" s="30"/>
      <c r="AO267" s="30"/>
      <c r="AP267" s="30"/>
      <c r="AQ267" s="30"/>
      <c r="AR267" s="30"/>
      <c r="AS267" s="30"/>
      <c r="AT267" s="30"/>
      <c r="AU267" s="30"/>
      <c r="AV267" s="30"/>
    </row>
    <row r="268" spans="1:48" x14ac:dyDescent="0.45">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E268" s="30"/>
      <c r="AF268" s="30"/>
      <c r="AG268" s="30"/>
      <c r="AH268" s="30"/>
      <c r="AI268" s="30"/>
      <c r="AJ268" s="30"/>
      <c r="AK268" s="30"/>
      <c r="AL268" s="30"/>
      <c r="AM268" s="30"/>
      <c r="AN268" s="30"/>
      <c r="AO268" s="30"/>
      <c r="AP268" s="30"/>
      <c r="AQ268" s="30"/>
      <c r="AR268" s="30"/>
      <c r="AS268" s="30"/>
      <c r="AT268" s="30"/>
      <c r="AU268" s="30"/>
      <c r="AV268" s="30"/>
    </row>
    <row r="269" spans="1:48" x14ac:dyDescent="0.45">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E269" s="30"/>
      <c r="AF269" s="30"/>
      <c r="AG269" s="30"/>
      <c r="AH269" s="30"/>
      <c r="AI269" s="30"/>
      <c r="AJ269" s="30"/>
      <c r="AK269" s="30"/>
      <c r="AL269" s="30"/>
      <c r="AM269" s="30"/>
      <c r="AN269" s="30"/>
      <c r="AO269" s="30"/>
      <c r="AP269" s="30"/>
      <c r="AQ269" s="30"/>
      <c r="AR269" s="30"/>
      <c r="AS269" s="30"/>
      <c r="AT269" s="30"/>
      <c r="AU269" s="30"/>
      <c r="AV269" s="30"/>
    </row>
    <row r="270" spans="1:48" x14ac:dyDescent="0.45">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E270" s="30"/>
      <c r="AF270" s="30"/>
      <c r="AG270" s="30"/>
      <c r="AH270" s="30"/>
      <c r="AI270" s="30"/>
      <c r="AJ270" s="30"/>
      <c r="AK270" s="30"/>
      <c r="AL270" s="30"/>
      <c r="AM270" s="30"/>
      <c r="AN270" s="30"/>
      <c r="AO270" s="30"/>
      <c r="AP270" s="30"/>
      <c r="AQ270" s="30"/>
      <c r="AR270" s="30"/>
      <c r="AS270" s="30"/>
      <c r="AT270" s="30"/>
      <c r="AU270" s="30"/>
      <c r="AV270" s="30"/>
    </row>
    <row r="271" spans="1:48" x14ac:dyDescent="0.45">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E271" s="30"/>
      <c r="AF271" s="30"/>
      <c r="AG271" s="30"/>
      <c r="AH271" s="30"/>
      <c r="AI271" s="30"/>
      <c r="AJ271" s="30"/>
      <c r="AK271" s="30"/>
      <c r="AL271" s="30"/>
      <c r="AM271" s="30"/>
      <c r="AN271" s="30"/>
      <c r="AO271" s="30"/>
      <c r="AP271" s="30"/>
      <c r="AQ271" s="30"/>
      <c r="AR271" s="30"/>
      <c r="AS271" s="30"/>
      <c r="AT271" s="30"/>
      <c r="AU271" s="30"/>
      <c r="AV271" s="30"/>
    </row>
    <row r="272" spans="1:48" x14ac:dyDescent="0.45">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E272" s="30"/>
      <c r="AF272" s="30"/>
      <c r="AG272" s="30"/>
      <c r="AH272" s="30"/>
      <c r="AI272" s="30"/>
      <c r="AJ272" s="30"/>
      <c r="AK272" s="30"/>
      <c r="AL272" s="30"/>
      <c r="AM272" s="30"/>
      <c r="AN272" s="30"/>
      <c r="AO272" s="30"/>
      <c r="AP272" s="30"/>
      <c r="AQ272" s="30"/>
      <c r="AR272" s="30"/>
      <c r="AS272" s="30"/>
      <c r="AT272" s="30"/>
      <c r="AU272" s="30"/>
      <c r="AV272" s="30"/>
    </row>
    <row r="273" spans="1:48" x14ac:dyDescent="0.45">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E273" s="30"/>
      <c r="AF273" s="30"/>
      <c r="AG273" s="30"/>
      <c r="AH273" s="30"/>
      <c r="AI273" s="30"/>
      <c r="AJ273" s="30"/>
      <c r="AK273" s="30"/>
      <c r="AL273" s="30"/>
      <c r="AM273" s="30"/>
      <c r="AN273" s="30"/>
      <c r="AO273" s="30"/>
      <c r="AP273" s="30"/>
      <c r="AQ273" s="30"/>
      <c r="AR273" s="30"/>
      <c r="AS273" s="30"/>
      <c r="AT273" s="30"/>
      <c r="AU273" s="30"/>
      <c r="AV273" s="30"/>
    </row>
    <row r="274" spans="1:48" x14ac:dyDescent="0.45">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E274" s="30"/>
      <c r="AF274" s="30"/>
      <c r="AG274" s="30"/>
      <c r="AH274" s="30"/>
      <c r="AI274" s="30"/>
      <c r="AJ274" s="30"/>
      <c r="AK274" s="30"/>
      <c r="AL274" s="30"/>
      <c r="AM274" s="30"/>
      <c r="AN274" s="30"/>
      <c r="AO274" s="30"/>
      <c r="AP274" s="30"/>
      <c r="AQ274" s="30"/>
      <c r="AR274" s="30"/>
      <c r="AS274" s="30"/>
      <c r="AT274" s="30"/>
      <c r="AU274" s="30"/>
      <c r="AV274" s="30"/>
    </row>
    <row r="275" spans="1:48" x14ac:dyDescent="0.4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E275" s="30"/>
      <c r="AF275" s="30"/>
      <c r="AG275" s="30"/>
      <c r="AH275" s="30"/>
      <c r="AI275" s="30"/>
      <c r="AJ275" s="30"/>
      <c r="AK275" s="30"/>
      <c r="AL275" s="30"/>
      <c r="AM275" s="30"/>
      <c r="AN275" s="30"/>
      <c r="AO275" s="30"/>
      <c r="AP275" s="30"/>
      <c r="AQ275" s="30"/>
      <c r="AR275" s="30"/>
      <c r="AS275" s="30"/>
      <c r="AT275" s="30"/>
      <c r="AU275" s="30"/>
      <c r="AV275" s="30"/>
    </row>
    <row r="276" spans="1:48" x14ac:dyDescent="0.45">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E276" s="30"/>
      <c r="AF276" s="30"/>
      <c r="AG276" s="30"/>
      <c r="AH276" s="30"/>
      <c r="AI276" s="30"/>
      <c r="AJ276" s="30"/>
      <c r="AK276" s="30"/>
      <c r="AL276" s="30"/>
      <c r="AM276" s="30"/>
      <c r="AN276" s="30"/>
      <c r="AO276" s="30"/>
      <c r="AP276" s="30"/>
      <c r="AQ276" s="30"/>
      <c r="AR276" s="30"/>
      <c r="AS276" s="30"/>
      <c r="AT276" s="30"/>
      <c r="AU276" s="30"/>
      <c r="AV276" s="30"/>
    </row>
    <row r="277" spans="1:48" x14ac:dyDescent="0.45">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E277" s="30"/>
      <c r="AF277" s="30"/>
      <c r="AG277" s="30"/>
      <c r="AH277" s="30"/>
      <c r="AI277" s="30"/>
      <c r="AJ277" s="30"/>
      <c r="AK277" s="30"/>
      <c r="AL277" s="30"/>
      <c r="AM277" s="30"/>
      <c r="AN277" s="30"/>
      <c r="AO277" s="30"/>
      <c r="AP277" s="30"/>
      <c r="AQ277" s="30"/>
      <c r="AR277" s="30"/>
      <c r="AS277" s="30"/>
      <c r="AT277" s="30"/>
      <c r="AU277" s="30"/>
      <c r="AV277" s="30"/>
    </row>
  </sheetData>
  <autoFilter ref="D2:Z255" xr:uid="{00000000-0009-0000-0000-000005000000}"/>
  <customSheetViews>
    <customSheetView guid="{1F7C9D4E-224A-42B2-91BB-1077D396D5A7}" showAutoFilter="1">
      <selection activeCell="K3" sqref="K3"/>
      <pageMargins left="0" right="0" top="0" bottom="0" header="0" footer="0"/>
      <autoFilter ref="D2:Z254" xr:uid="{00000000-0000-0000-0000-000000000000}"/>
    </customSheetView>
    <customSheetView guid="{4115E3FE-613B-41D5-984A-C67207AF9102}" showAutoFilter="1">
      <selection activeCell="K3" sqref="K3"/>
      <pageMargins left="0" right="0" top="0" bottom="0" header="0" footer="0"/>
      <autoFilter ref="D2:Z254" xr:uid="{00000000-0000-0000-0000-000000000000}"/>
    </customSheetView>
  </customSheetViews>
  <mergeCells count="3">
    <mergeCell ref="L1:O1"/>
    <mergeCell ref="S1:V1"/>
    <mergeCell ref="W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41"/>
  <sheetViews>
    <sheetView zoomScale="85" zoomScaleNormal="85" workbookViewId="0">
      <pane xSplit="2" ySplit="1" topLeftCell="C218" activePane="bottomRight" state="frozen"/>
      <selection pane="topRight" activeCell="E1" sqref="E1"/>
      <selection pane="bottomLeft" activeCell="A2" sqref="A2"/>
      <selection pane="bottomRight" activeCell="D223" sqref="D223"/>
    </sheetView>
  </sheetViews>
  <sheetFormatPr defaultColWidth="9.1328125" defaultRowHeight="14.25" x14ac:dyDescent="0.45"/>
  <cols>
    <col min="1" max="1" width="10.3984375" style="16" bestFit="1" customWidth="1"/>
    <col min="2" max="2" width="38" style="16" bestFit="1" customWidth="1"/>
    <col min="3" max="3" width="38" style="16" customWidth="1"/>
    <col min="4" max="9" width="32.1328125" style="16" customWidth="1"/>
    <col min="10" max="11" width="19.86328125" style="50" customWidth="1"/>
    <col min="12" max="12" width="31.3984375" style="16" bestFit="1" customWidth="1"/>
    <col min="13" max="13" width="10.3984375" style="16" bestFit="1" customWidth="1"/>
    <col min="14" max="16384" width="9.1328125" style="16"/>
  </cols>
  <sheetData>
    <row r="1" spans="1:13" s="46" customFormat="1" x14ac:dyDescent="0.45">
      <c r="A1" s="46" t="s">
        <v>1858</v>
      </c>
      <c r="B1" s="47" t="s">
        <v>1859</v>
      </c>
      <c r="C1" s="47" t="s">
        <v>1860</v>
      </c>
      <c r="D1" s="47" t="s">
        <v>1861</v>
      </c>
      <c r="E1" s="47" t="s">
        <v>1862</v>
      </c>
      <c r="F1" s="47" t="s">
        <v>1863</v>
      </c>
      <c r="G1" s="48" t="s">
        <v>1864</v>
      </c>
      <c r="H1" s="47" t="s">
        <v>1865</v>
      </c>
      <c r="I1" s="48" t="s">
        <v>1866</v>
      </c>
      <c r="J1" s="49" t="s">
        <v>1867</v>
      </c>
      <c r="K1" s="49" t="s">
        <v>1868</v>
      </c>
      <c r="L1" s="46" t="s">
        <v>773</v>
      </c>
      <c r="M1" s="46" t="s">
        <v>1858</v>
      </c>
    </row>
    <row r="2" spans="1:13" x14ac:dyDescent="0.45">
      <c r="A2" s="16">
        <v>1</v>
      </c>
      <c r="B2" s="38" t="s">
        <v>1869</v>
      </c>
      <c r="C2" s="38" t="s">
        <v>1870</v>
      </c>
      <c r="D2" s="38" t="s">
        <v>1871</v>
      </c>
      <c r="E2" s="38"/>
      <c r="F2" s="38" t="str">
        <f>B2&amp;" "&amp;C2</f>
        <v>Abdisalan Noor</v>
      </c>
      <c r="G2" t="s">
        <v>1872</v>
      </c>
      <c r="H2" s="38" t="s">
        <v>82</v>
      </c>
      <c r="I2" t="s">
        <v>1873</v>
      </c>
      <c r="J2" s="40" t="s">
        <v>1874</v>
      </c>
      <c r="K2" s="40" t="s">
        <v>1875</v>
      </c>
      <c r="L2" s="16" t="s">
        <v>1876</v>
      </c>
      <c r="M2" s="16">
        <v>1</v>
      </c>
    </row>
    <row r="3" spans="1:13" x14ac:dyDescent="0.45">
      <c r="A3" s="16">
        <v>2</v>
      </c>
      <c r="B3" s="38" t="s">
        <v>1877</v>
      </c>
      <c r="C3" s="38" t="s">
        <v>1878</v>
      </c>
      <c r="D3" s="39" t="s">
        <v>1879</v>
      </c>
      <c r="E3" s="39"/>
      <c r="F3" s="38" t="str">
        <f t="shared" ref="F3:F70" si="0">B3&amp;" "&amp;C3</f>
        <v>Adrian Whiteman</v>
      </c>
      <c r="G3" t="s">
        <v>1880</v>
      </c>
      <c r="H3" s="38" t="s">
        <v>1069</v>
      </c>
      <c r="I3" t="s">
        <v>1881</v>
      </c>
      <c r="J3" s="40" t="s">
        <v>1882</v>
      </c>
      <c r="K3" s="40" t="s">
        <v>1875</v>
      </c>
      <c r="L3" s="16" t="s">
        <v>1876</v>
      </c>
      <c r="M3" s="16">
        <v>2</v>
      </c>
    </row>
    <row r="4" spans="1:13" x14ac:dyDescent="0.45">
      <c r="A4" s="16">
        <v>3</v>
      </c>
      <c r="B4" s="38" t="s">
        <v>1883</v>
      </c>
      <c r="C4" s="38" t="s">
        <v>1884</v>
      </c>
      <c r="D4" s="38" t="s">
        <v>1885</v>
      </c>
      <c r="E4" s="38"/>
      <c r="F4" s="38" t="str">
        <f t="shared" si="0"/>
        <v>Adriana Skenderi</v>
      </c>
      <c r="G4" t="s">
        <v>1886</v>
      </c>
      <c r="H4" s="38" t="s">
        <v>1887</v>
      </c>
      <c r="I4" t="s">
        <v>1888</v>
      </c>
      <c r="J4" s="40" t="s">
        <v>1889</v>
      </c>
      <c r="K4" s="40" t="s">
        <v>1875</v>
      </c>
      <c r="L4" s="16" t="s">
        <v>1876</v>
      </c>
      <c r="M4" s="16">
        <v>3</v>
      </c>
    </row>
    <row r="5" spans="1:13" x14ac:dyDescent="0.45">
      <c r="A5" s="16">
        <v>4</v>
      </c>
      <c r="B5" s="38" t="s">
        <v>1890</v>
      </c>
      <c r="C5" s="38" t="s">
        <v>1891</v>
      </c>
      <c r="D5" s="38" t="s">
        <v>1892</v>
      </c>
      <c r="E5" s="38" t="s">
        <v>1893</v>
      </c>
      <c r="F5" s="38" t="str">
        <f t="shared" si="0"/>
        <v>Akihito Watabe</v>
      </c>
      <c r="G5"/>
      <c r="H5" s="38" t="s">
        <v>82</v>
      </c>
      <c r="I5"/>
      <c r="J5" s="40" t="s">
        <v>1894</v>
      </c>
      <c r="K5" s="40" t="s">
        <v>1875</v>
      </c>
      <c r="L5" s="16" t="s">
        <v>1876</v>
      </c>
      <c r="M5" s="16">
        <v>4</v>
      </c>
    </row>
    <row r="6" spans="1:13" x14ac:dyDescent="0.45">
      <c r="A6" s="16">
        <v>5</v>
      </c>
      <c r="B6" s="38" t="s">
        <v>1895</v>
      </c>
      <c r="C6" s="38" t="s">
        <v>1896</v>
      </c>
      <c r="D6" s="38" t="s">
        <v>1897</v>
      </c>
      <c r="E6" s="38"/>
      <c r="F6" s="38" t="str">
        <f t="shared" si="0"/>
        <v>Alejandro Guerrero-Ruiz</v>
      </c>
      <c r="G6" t="s">
        <v>1898</v>
      </c>
      <c r="H6" s="38" t="s">
        <v>63</v>
      </c>
      <c r="I6" t="s">
        <v>1899</v>
      </c>
      <c r="J6" s="40"/>
      <c r="K6" s="40" t="s">
        <v>1900</v>
      </c>
      <c r="L6" s="16" t="s">
        <v>1901</v>
      </c>
      <c r="M6" s="16">
        <v>5</v>
      </c>
    </row>
    <row r="7" spans="1:13" x14ac:dyDescent="0.45">
      <c r="A7" s="16">
        <v>6</v>
      </c>
      <c r="B7" s="38" t="s">
        <v>1895</v>
      </c>
      <c r="C7" s="38" t="s">
        <v>1902</v>
      </c>
      <c r="D7" s="39" t="s">
        <v>1903</v>
      </c>
      <c r="E7" s="39"/>
      <c r="F7" s="38" t="str">
        <f t="shared" si="0"/>
        <v>Alejandro Vera Mohorade</v>
      </c>
      <c r="H7" s="38" t="s">
        <v>192</v>
      </c>
      <c r="K7" s="50" t="s">
        <v>1900</v>
      </c>
      <c r="L7" s="16" t="s">
        <v>1904</v>
      </c>
      <c r="M7" s="16">
        <v>6</v>
      </c>
    </row>
    <row r="8" spans="1:13" x14ac:dyDescent="0.45">
      <c r="A8" s="16">
        <v>7</v>
      </c>
      <c r="B8" s="38" t="s">
        <v>1905</v>
      </c>
      <c r="C8" s="38" t="s">
        <v>1906</v>
      </c>
      <c r="D8" s="38" t="s">
        <v>1907</v>
      </c>
      <c r="E8" s="38"/>
      <c r="F8" s="38" t="str">
        <f t="shared" si="0"/>
        <v>Alexander Leicht</v>
      </c>
      <c r="G8" t="s">
        <v>1908</v>
      </c>
      <c r="H8" s="38" t="s">
        <v>1909</v>
      </c>
      <c r="I8" t="s">
        <v>1910</v>
      </c>
      <c r="J8" s="40">
        <v>33145685635</v>
      </c>
      <c r="K8" s="40" t="s">
        <v>1875</v>
      </c>
      <c r="L8" s="16" t="s">
        <v>1876</v>
      </c>
      <c r="M8" s="16">
        <v>7</v>
      </c>
    </row>
    <row r="9" spans="1:13" x14ac:dyDescent="0.45">
      <c r="A9" s="16">
        <v>8</v>
      </c>
      <c r="B9" s="38" t="s">
        <v>1911</v>
      </c>
      <c r="C9" s="38" t="s">
        <v>1912</v>
      </c>
      <c r="D9" s="38" t="s">
        <v>888</v>
      </c>
      <c r="E9" s="38" t="s">
        <v>1913</v>
      </c>
      <c r="F9" s="38" t="str">
        <f t="shared" si="0"/>
        <v>Alexandra Fleischmann</v>
      </c>
      <c r="G9"/>
      <c r="H9" s="38" t="s">
        <v>82</v>
      </c>
      <c r="I9" t="s">
        <v>1914</v>
      </c>
      <c r="J9" s="40">
        <v>41227913444</v>
      </c>
      <c r="K9" s="40" t="s">
        <v>1875</v>
      </c>
      <c r="L9" s="16" t="s">
        <v>1876</v>
      </c>
      <c r="M9" s="16">
        <v>8</v>
      </c>
    </row>
    <row r="10" spans="1:13" x14ac:dyDescent="0.45">
      <c r="A10" s="16">
        <v>9</v>
      </c>
      <c r="B10" s="38" t="s">
        <v>1911</v>
      </c>
      <c r="C10" s="38" t="s">
        <v>1915</v>
      </c>
      <c r="D10" s="38" t="s">
        <v>1916</v>
      </c>
      <c r="E10" s="38"/>
      <c r="F10" s="38" t="str">
        <f t="shared" si="0"/>
        <v>Alexandra Wilde</v>
      </c>
      <c r="G10" t="s">
        <v>1917</v>
      </c>
      <c r="H10" s="38" t="s">
        <v>250</v>
      </c>
      <c r="I10" t="s">
        <v>1918</v>
      </c>
      <c r="J10" s="40">
        <v>4722121600</v>
      </c>
      <c r="K10" s="40" t="s">
        <v>1875</v>
      </c>
      <c r="L10" s="16" t="s">
        <v>1919</v>
      </c>
      <c r="M10" s="16">
        <v>9</v>
      </c>
    </row>
    <row r="11" spans="1:13" x14ac:dyDescent="0.45">
      <c r="A11" s="16">
        <v>10</v>
      </c>
      <c r="B11" s="38" t="s">
        <v>1920</v>
      </c>
      <c r="C11" s="38" t="s">
        <v>1921</v>
      </c>
      <c r="D11" s="38" t="s">
        <v>1922</v>
      </c>
      <c r="E11" s="38"/>
      <c r="F11" s="38" t="str">
        <f t="shared" si="0"/>
        <v>Alfredo Fort</v>
      </c>
      <c r="G11" t="s">
        <v>1923</v>
      </c>
      <c r="H11" s="38" t="s">
        <v>89</v>
      </c>
      <c r="I11" t="s">
        <v>1924</v>
      </c>
      <c r="J11" s="40" t="s">
        <v>1925</v>
      </c>
      <c r="K11" s="40" t="s">
        <v>1900</v>
      </c>
      <c r="L11" s="16" t="s">
        <v>1926</v>
      </c>
      <c r="M11" s="16">
        <v>10</v>
      </c>
    </row>
    <row r="12" spans="1:13" x14ac:dyDescent="0.45">
      <c r="A12" s="16">
        <v>11</v>
      </c>
      <c r="B12" s="38" t="s">
        <v>1927</v>
      </c>
      <c r="C12" s="38" t="s">
        <v>1928</v>
      </c>
      <c r="D12" s="38" t="s">
        <v>1929</v>
      </c>
      <c r="E12" s="38"/>
      <c r="F12" s="38" t="str">
        <f t="shared" si="0"/>
        <v>Alice Aureli</v>
      </c>
      <c r="G12" t="s">
        <v>1930</v>
      </c>
      <c r="H12" s="38" t="s">
        <v>1909</v>
      </c>
      <c r="I12" t="s">
        <v>1931</v>
      </c>
      <c r="J12" s="40" t="s">
        <v>1932</v>
      </c>
      <c r="K12" s="40" t="s">
        <v>1875</v>
      </c>
      <c r="L12" s="16" t="s">
        <v>1876</v>
      </c>
      <c r="M12" s="16">
        <v>11</v>
      </c>
    </row>
    <row r="13" spans="1:13" x14ac:dyDescent="0.45">
      <c r="A13" s="16">
        <v>12</v>
      </c>
      <c r="B13" s="38" t="s">
        <v>1933</v>
      </c>
      <c r="C13" s="38" t="s">
        <v>1934</v>
      </c>
      <c r="D13" s="38" t="s">
        <v>1935</v>
      </c>
      <c r="E13" s="38"/>
      <c r="F13" s="38" t="str">
        <f t="shared" si="0"/>
        <v>Alison Commar</v>
      </c>
      <c r="G13" t="s">
        <v>1936</v>
      </c>
      <c r="H13" s="38" t="s">
        <v>82</v>
      </c>
      <c r="I13" t="s">
        <v>1937</v>
      </c>
      <c r="J13" s="40" t="s">
        <v>1938</v>
      </c>
      <c r="K13" s="40" t="s">
        <v>1875</v>
      </c>
      <c r="L13" s="16" t="s">
        <v>1876</v>
      </c>
      <c r="M13" s="16">
        <v>12</v>
      </c>
    </row>
    <row r="14" spans="1:13" x14ac:dyDescent="0.45">
      <c r="A14" s="16">
        <v>13</v>
      </c>
      <c r="B14" s="38" t="s">
        <v>1939</v>
      </c>
      <c r="C14" s="38" t="s">
        <v>1940</v>
      </c>
      <c r="D14" s="38" t="s">
        <v>1941</v>
      </c>
      <c r="E14" s="38"/>
      <c r="F14" s="38" t="str">
        <f t="shared" si="0"/>
        <v>Ana Maria Henao-Restrepo</v>
      </c>
      <c r="G14" t="s">
        <v>1942</v>
      </c>
      <c r="H14" s="38" t="s">
        <v>82</v>
      </c>
      <c r="I14" t="s">
        <v>1943</v>
      </c>
      <c r="J14" s="40">
        <v>41227913402</v>
      </c>
      <c r="K14" s="40" t="s">
        <v>1875</v>
      </c>
      <c r="L14" s="16" t="s">
        <v>1876</v>
      </c>
      <c r="M14" s="16">
        <v>13</v>
      </c>
    </row>
    <row r="15" spans="1:13" x14ac:dyDescent="0.45">
      <c r="A15" s="16">
        <v>14</v>
      </c>
      <c r="B15" s="38" t="s">
        <v>1944</v>
      </c>
      <c r="C15" s="38" t="s">
        <v>1945</v>
      </c>
      <c r="D15" s="38" t="s">
        <v>1299</v>
      </c>
      <c r="E15" s="38"/>
      <c r="F15" s="38" t="str">
        <f t="shared" si="0"/>
        <v>Andy Richardson</v>
      </c>
      <c r="G15" t="s">
        <v>1946</v>
      </c>
      <c r="H15" s="38" t="s">
        <v>1947</v>
      </c>
      <c r="I15" t="s">
        <v>1948</v>
      </c>
      <c r="J15" s="52" t="s">
        <v>1949</v>
      </c>
      <c r="K15" s="40" t="s">
        <v>1875</v>
      </c>
      <c r="L15" s="16" t="s">
        <v>1876</v>
      </c>
      <c r="M15" s="16">
        <v>14</v>
      </c>
    </row>
    <row r="16" spans="1:13" x14ac:dyDescent="0.45">
      <c r="A16" s="16">
        <v>15</v>
      </c>
      <c r="B16" s="38" t="s">
        <v>1950</v>
      </c>
      <c r="C16" s="38" t="s">
        <v>1951</v>
      </c>
      <c r="D16" s="38" t="s">
        <v>1952</v>
      </c>
      <c r="E16" s="38"/>
      <c r="F16" s="38" t="str">
        <f t="shared" si="0"/>
        <v>Angela Me</v>
      </c>
      <c r="G16"/>
      <c r="H16" s="38" t="s">
        <v>212</v>
      </c>
      <c r="I16"/>
      <c r="J16" s="40"/>
      <c r="K16" s="40" t="s">
        <v>1875</v>
      </c>
      <c r="L16" s="16" t="s">
        <v>1876</v>
      </c>
      <c r="M16" s="16">
        <v>15</v>
      </c>
    </row>
    <row r="17" spans="1:13" x14ac:dyDescent="0.45">
      <c r="A17" s="16">
        <v>16</v>
      </c>
      <c r="B17" s="38" t="s">
        <v>1953</v>
      </c>
      <c r="C17" s="38" t="s">
        <v>1954</v>
      </c>
      <c r="D17" s="38" t="s">
        <v>1955</v>
      </c>
      <c r="E17" s="38"/>
      <c r="F17" s="38" t="str">
        <f t="shared" si="0"/>
        <v>Annet Mahanani</v>
      </c>
      <c r="G17"/>
      <c r="H17" s="38" t="s">
        <v>82</v>
      </c>
      <c r="I17"/>
      <c r="J17" s="40"/>
      <c r="K17" s="40" t="s">
        <v>1875</v>
      </c>
      <c r="L17" s="16" t="s">
        <v>1876</v>
      </c>
      <c r="M17" s="16">
        <v>16</v>
      </c>
    </row>
    <row r="18" spans="1:13" x14ac:dyDescent="0.45">
      <c r="A18" s="16">
        <v>17</v>
      </c>
      <c r="B18" s="38" t="s">
        <v>1956</v>
      </c>
      <c r="C18" s="38" t="s">
        <v>1957</v>
      </c>
      <c r="D18" s="38" t="s">
        <v>912</v>
      </c>
      <c r="E18" s="38"/>
      <c r="F18" s="38" t="str">
        <f t="shared" si="0"/>
        <v>Annette Pruss-Ustun</v>
      </c>
      <c r="G18" t="s">
        <v>1958</v>
      </c>
      <c r="H18" s="38" t="s">
        <v>82</v>
      </c>
      <c r="I18" t="s">
        <v>1959</v>
      </c>
      <c r="J18" s="40">
        <v>41227913584</v>
      </c>
      <c r="K18" s="40" t="s">
        <v>1875</v>
      </c>
      <c r="L18" s="16" t="s">
        <v>1876</v>
      </c>
      <c r="M18" s="16">
        <v>17</v>
      </c>
    </row>
    <row r="19" spans="1:13" x14ac:dyDescent="0.45">
      <c r="A19" s="16">
        <v>18</v>
      </c>
      <c r="B19" s="38" t="s">
        <v>1960</v>
      </c>
      <c r="C19" s="38" t="s">
        <v>1961</v>
      </c>
      <c r="D19" s="38" t="s">
        <v>1962</v>
      </c>
      <c r="E19" s="38"/>
      <c r="F19" s="38" t="str">
        <f t="shared" si="0"/>
        <v>Anssi Pekkarinen</v>
      </c>
      <c r="G19" t="s">
        <v>1963</v>
      </c>
      <c r="H19" s="38" t="s">
        <v>153</v>
      </c>
      <c r="I19" t="s">
        <v>1964</v>
      </c>
      <c r="J19" s="40" t="s">
        <v>1965</v>
      </c>
      <c r="K19" s="40" t="s">
        <v>1875</v>
      </c>
      <c r="L19" s="16" t="s">
        <v>1876</v>
      </c>
      <c r="M19" s="16">
        <v>18</v>
      </c>
    </row>
    <row r="20" spans="1:13" x14ac:dyDescent="0.45">
      <c r="A20" s="16">
        <v>19</v>
      </c>
      <c r="B20" s="38" t="s">
        <v>1966</v>
      </c>
      <c r="C20" s="38" t="s">
        <v>1967</v>
      </c>
      <c r="D20" s="38" t="s">
        <v>1106</v>
      </c>
      <c r="E20" s="38"/>
      <c r="F20" s="38" t="str">
        <f t="shared" si="0"/>
        <v>Antonin Combes</v>
      </c>
      <c r="G20"/>
      <c r="H20" s="38" t="s">
        <v>1968</v>
      </c>
      <c r="I20"/>
      <c r="J20" s="40"/>
      <c r="K20" s="40" t="s">
        <v>1875</v>
      </c>
      <c r="L20" s="16" t="s">
        <v>1876</v>
      </c>
      <c r="M20" s="16">
        <v>19</v>
      </c>
    </row>
    <row r="21" spans="1:13" x14ac:dyDescent="0.45">
      <c r="A21" s="16">
        <v>20</v>
      </c>
      <c r="B21" s="38" t="s">
        <v>1969</v>
      </c>
      <c r="C21" s="38" t="s">
        <v>1970</v>
      </c>
      <c r="D21" s="39" t="s">
        <v>1971</v>
      </c>
      <c r="E21" s="39"/>
      <c r="F21" s="38" t="str">
        <f t="shared" si="0"/>
        <v>Arthur Contejean</v>
      </c>
      <c r="G21"/>
      <c r="H21" s="38" t="s">
        <v>745</v>
      </c>
      <c r="I21"/>
      <c r="J21" s="40"/>
      <c r="K21" s="40" t="s">
        <v>1875</v>
      </c>
      <c r="L21" s="16" t="s">
        <v>1876</v>
      </c>
      <c r="M21" s="16">
        <v>20</v>
      </c>
    </row>
    <row r="22" spans="1:13" x14ac:dyDescent="0.45">
      <c r="A22" s="16">
        <v>21</v>
      </c>
      <c r="B22" s="38" t="s">
        <v>1972</v>
      </c>
      <c r="C22" s="38" t="s">
        <v>1973</v>
      </c>
      <c r="D22" s="38" t="s">
        <v>1974</v>
      </c>
      <c r="E22" s="38"/>
      <c r="F22" s="38" t="str">
        <f t="shared" si="0"/>
        <v>Asif Islam</v>
      </c>
      <c r="G22"/>
      <c r="H22" s="38" t="s">
        <v>10</v>
      </c>
      <c r="I22"/>
      <c r="J22" s="40"/>
      <c r="K22" s="40" t="s">
        <v>1875</v>
      </c>
      <c r="L22" s="16" t="s">
        <v>1876</v>
      </c>
      <c r="M22" s="16">
        <v>21</v>
      </c>
    </row>
    <row r="23" spans="1:13" x14ac:dyDescent="0.45">
      <c r="A23" s="16">
        <v>22</v>
      </c>
      <c r="B23" s="38" t="s">
        <v>1975</v>
      </c>
      <c r="C23" s="38" t="s">
        <v>1976</v>
      </c>
      <c r="D23" s="38" t="s">
        <v>1977</v>
      </c>
      <c r="E23" s="38"/>
      <c r="F23" s="38" t="str">
        <f t="shared" si="0"/>
        <v>Astrit Sulstarova</v>
      </c>
      <c r="G23"/>
      <c r="H23" s="38" t="s">
        <v>659</v>
      </c>
      <c r="I23"/>
      <c r="J23" s="40"/>
      <c r="K23" s="40" t="s">
        <v>1875</v>
      </c>
      <c r="L23" s="16" t="s">
        <v>1876</v>
      </c>
      <c r="M23" s="16">
        <v>22</v>
      </c>
    </row>
    <row r="24" spans="1:13" x14ac:dyDescent="0.45">
      <c r="A24" s="16">
        <v>23</v>
      </c>
      <c r="B24" s="38" t="s">
        <v>1978</v>
      </c>
      <c r="C24" s="38" t="s">
        <v>1979</v>
      </c>
      <c r="D24" s="38" t="s">
        <v>1980</v>
      </c>
      <c r="E24" s="38"/>
      <c r="F24" s="38" t="str">
        <f t="shared" si="0"/>
        <v>Attila Hancioglu</v>
      </c>
      <c r="G24"/>
      <c r="H24" s="38" t="s">
        <v>14</v>
      </c>
      <c r="I24"/>
      <c r="J24" s="40"/>
      <c r="K24" s="40" t="s">
        <v>1875</v>
      </c>
      <c r="L24" s="16" t="s">
        <v>1876</v>
      </c>
      <c r="M24" s="16">
        <v>23</v>
      </c>
    </row>
    <row r="25" spans="1:13" x14ac:dyDescent="0.45">
      <c r="A25" s="16">
        <v>24</v>
      </c>
      <c r="B25" s="38" t="s">
        <v>1981</v>
      </c>
      <c r="C25" s="38" t="s">
        <v>1982</v>
      </c>
      <c r="D25" s="38" t="s">
        <v>1983</v>
      </c>
      <c r="E25" s="38"/>
      <c r="F25" s="38" t="str">
        <f t="shared" si="0"/>
        <v>Aurélien Dumont</v>
      </c>
      <c r="G25"/>
      <c r="H25" s="38" t="s">
        <v>192</v>
      </c>
      <c r="I25"/>
      <c r="J25" s="40"/>
      <c r="K25" s="40" t="s">
        <v>1875</v>
      </c>
      <c r="L25" s="16" t="s">
        <v>1876</v>
      </c>
      <c r="M25" s="16">
        <v>24</v>
      </c>
    </row>
    <row r="26" spans="1:13" x14ac:dyDescent="0.45">
      <c r="A26" s="16">
        <v>25</v>
      </c>
      <c r="B26" s="38" t="s">
        <v>1984</v>
      </c>
      <c r="C26" s="38" t="s">
        <v>1985</v>
      </c>
      <c r="D26" s="38" t="s">
        <v>1986</v>
      </c>
      <c r="E26" s="38"/>
      <c r="F26" s="38" t="str">
        <f t="shared" si="0"/>
        <v>Carlo Cafiero</v>
      </c>
      <c r="G26" t="s">
        <v>1987</v>
      </c>
      <c r="H26" s="38" t="s">
        <v>153</v>
      </c>
      <c r="I26" t="s">
        <v>1988</v>
      </c>
      <c r="J26" s="40" t="s">
        <v>1989</v>
      </c>
      <c r="K26" s="40" t="s">
        <v>1875</v>
      </c>
      <c r="L26" s="16" t="s">
        <v>1876</v>
      </c>
      <c r="M26" s="16">
        <v>25</v>
      </c>
    </row>
    <row r="27" spans="1:13" x14ac:dyDescent="0.45">
      <c r="A27" s="16">
        <v>26</v>
      </c>
      <c r="B27" s="38" t="s">
        <v>1990</v>
      </c>
      <c r="C27" s="38" t="s">
        <v>1991</v>
      </c>
      <c r="D27" s="38" t="s">
        <v>1992</v>
      </c>
      <c r="E27" s="38"/>
      <c r="F27" s="38" t="str">
        <f t="shared" si="0"/>
        <v>Cédric Pene</v>
      </c>
      <c r="G27" t="s">
        <v>1993</v>
      </c>
      <c r="H27" s="38" t="s">
        <v>357</v>
      </c>
      <c r="I27" t="s">
        <v>1994</v>
      </c>
      <c r="J27" s="40" t="s">
        <v>1995</v>
      </c>
      <c r="K27" s="40" t="s">
        <v>1875</v>
      </c>
      <c r="L27" s="16" t="s">
        <v>1876</v>
      </c>
      <c r="M27" s="16">
        <v>26</v>
      </c>
    </row>
    <row r="28" spans="1:13" x14ac:dyDescent="0.45">
      <c r="A28" s="16">
        <v>27</v>
      </c>
      <c r="B28" s="38" t="s">
        <v>1996</v>
      </c>
      <c r="C28" s="38" t="s">
        <v>1997</v>
      </c>
      <c r="D28" s="38" t="s">
        <v>1998</v>
      </c>
      <c r="E28" s="38"/>
      <c r="F28" s="38" t="str">
        <f t="shared" si="0"/>
        <v>Chiara Brunelli</v>
      </c>
      <c r="G28" t="s">
        <v>1886</v>
      </c>
      <c r="H28" s="38" t="s">
        <v>153</v>
      </c>
      <c r="I28" t="s">
        <v>1999</v>
      </c>
      <c r="J28" s="40" t="s">
        <v>2000</v>
      </c>
      <c r="K28" s="40" t="s">
        <v>1900</v>
      </c>
      <c r="L28" s="16" t="s">
        <v>2001</v>
      </c>
      <c r="M28" s="16">
        <v>27</v>
      </c>
    </row>
    <row r="29" spans="1:13" x14ac:dyDescent="0.45">
      <c r="A29" s="16">
        <v>28</v>
      </c>
      <c r="B29" s="38" t="s">
        <v>2002</v>
      </c>
      <c r="C29" s="38" t="s">
        <v>2003</v>
      </c>
      <c r="D29" s="38" t="s">
        <v>2004</v>
      </c>
      <c r="E29" s="38"/>
      <c r="F29" s="38" t="str">
        <f t="shared" si="0"/>
        <v>Chika Hayashi</v>
      </c>
      <c r="G29" t="s">
        <v>2005</v>
      </c>
      <c r="H29" s="38" t="s">
        <v>14</v>
      </c>
      <c r="I29" t="s">
        <v>2006</v>
      </c>
      <c r="J29" s="40" t="s">
        <v>2007</v>
      </c>
      <c r="K29" s="40" t="s">
        <v>1875</v>
      </c>
      <c r="L29" s="16" t="s">
        <v>1876</v>
      </c>
      <c r="M29" s="16">
        <v>28</v>
      </c>
    </row>
    <row r="30" spans="1:13" x14ac:dyDescent="0.45">
      <c r="A30" s="16">
        <v>29</v>
      </c>
      <c r="B30" s="38" t="s">
        <v>2008</v>
      </c>
      <c r="C30" s="38" t="s">
        <v>2009</v>
      </c>
      <c r="D30" s="38" t="s">
        <v>2010</v>
      </c>
      <c r="E30" s="38"/>
      <c r="F30" s="38" t="str">
        <f t="shared" si="0"/>
        <v>Clara van der Pol</v>
      </c>
      <c r="G30" t="s">
        <v>2011</v>
      </c>
      <c r="H30" s="38" t="s">
        <v>319</v>
      </c>
      <c r="I30" t="s">
        <v>2012</v>
      </c>
      <c r="J30" s="40" t="s">
        <v>2013</v>
      </c>
      <c r="K30" s="40" t="s">
        <v>1875</v>
      </c>
      <c r="L30" s="16" t="s">
        <v>1876</v>
      </c>
      <c r="M30" s="16">
        <v>29</v>
      </c>
    </row>
    <row r="31" spans="1:13" x14ac:dyDescent="0.45">
      <c r="A31" s="16">
        <v>30</v>
      </c>
      <c r="B31" s="38" t="s">
        <v>2014</v>
      </c>
      <c r="C31" s="38" t="s">
        <v>2015</v>
      </c>
      <c r="D31" s="38" t="s">
        <v>936</v>
      </c>
      <c r="E31" s="38"/>
      <c r="F31" s="38" t="str">
        <f t="shared" si="0"/>
        <v>Claudia Cappa</v>
      </c>
      <c r="G31" t="s">
        <v>2016</v>
      </c>
      <c r="H31" s="38" t="s">
        <v>14</v>
      </c>
      <c r="I31" t="s">
        <v>2017</v>
      </c>
      <c r="J31" s="40" t="s">
        <v>2018</v>
      </c>
      <c r="K31" s="40" t="s">
        <v>1875</v>
      </c>
      <c r="L31" s="16" t="s">
        <v>1876</v>
      </c>
      <c r="M31" s="16">
        <v>30</v>
      </c>
    </row>
    <row r="32" spans="1:13" x14ac:dyDescent="0.45">
      <c r="A32" s="16">
        <v>31</v>
      </c>
      <c r="B32" s="38" t="s">
        <v>2014</v>
      </c>
      <c r="C32" s="38" t="s">
        <v>2019</v>
      </c>
      <c r="D32" s="38" t="s">
        <v>2020</v>
      </c>
      <c r="E32" s="38"/>
      <c r="F32" s="38" t="str">
        <f t="shared" si="0"/>
        <v>Claudia García-Moreno</v>
      </c>
      <c r="G32" t="s">
        <v>2021</v>
      </c>
      <c r="H32" s="38" t="s">
        <v>82</v>
      </c>
      <c r="I32" t="s">
        <v>2022</v>
      </c>
      <c r="J32" s="40" t="s">
        <v>2023</v>
      </c>
      <c r="K32" s="40" t="s">
        <v>1875</v>
      </c>
      <c r="L32" s="16" t="s">
        <v>1876</v>
      </c>
      <c r="M32" s="16">
        <v>31</v>
      </c>
    </row>
    <row r="33" spans="1:13" x14ac:dyDescent="0.45">
      <c r="A33" s="16">
        <v>32</v>
      </c>
      <c r="B33" s="38" t="s">
        <v>2014</v>
      </c>
      <c r="C33" s="38" t="s">
        <v>2024</v>
      </c>
      <c r="D33" s="38" t="s">
        <v>2025</v>
      </c>
      <c r="E33" s="38"/>
      <c r="F33" s="38" t="str">
        <f t="shared" si="0"/>
        <v>Claudia Nannei</v>
      </c>
      <c r="G33"/>
      <c r="H33" s="38" t="s">
        <v>82</v>
      </c>
      <c r="I33"/>
      <c r="J33" s="40" t="s">
        <v>2026</v>
      </c>
      <c r="K33" s="40" t="s">
        <v>1875</v>
      </c>
      <c r="L33" s="16" t="s">
        <v>1876</v>
      </c>
      <c r="M33" s="16">
        <v>32</v>
      </c>
    </row>
    <row r="34" spans="1:13" x14ac:dyDescent="0.45">
      <c r="A34" s="16">
        <v>33</v>
      </c>
      <c r="B34" s="38" t="s">
        <v>2027</v>
      </c>
      <c r="C34" s="38" t="s">
        <v>2028</v>
      </c>
      <c r="D34" s="38" t="s">
        <v>981</v>
      </c>
      <c r="E34" s="38"/>
      <c r="F34" s="38" t="str">
        <f t="shared" si="0"/>
        <v>Colleen Murray</v>
      </c>
      <c r="G34"/>
      <c r="H34" s="38" t="s">
        <v>14</v>
      </c>
      <c r="I34"/>
      <c r="J34" s="40"/>
      <c r="K34" s="40" t="s">
        <v>1875</v>
      </c>
      <c r="L34" s="16" t="s">
        <v>1876</v>
      </c>
      <c r="M34" s="16">
        <v>33</v>
      </c>
    </row>
    <row r="35" spans="1:13" x14ac:dyDescent="0.45">
      <c r="A35" s="16">
        <v>34</v>
      </c>
      <c r="B35" s="38" t="s">
        <v>2029</v>
      </c>
      <c r="C35" s="38" t="s">
        <v>2030</v>
      </c>
      <c r="D35" s="38" t="s">
        <v>2031</v>
      </c>
      <c r="E35" s="38"/>
      <c r="F35" s="38" t="str">
        <f t="shared" si="0"/>
        <v>Craig Hilton-Taylor</v>
      </c>
      <c r="G35" t="s">
        <v>2032</v>
      </c>
      <c r="H35" s="38" t="s">
        <v>188</v>
      </c>
      <c r="I35" t="s">
        <v>2033</v>
      </c>
      <c r="J35" s="40" t="s">
        <v>2034</v>
      </c>
      <c r="K35" s="40" t="s">
        <v>1875</v>
      </c>
      <c r="L35" s="16" t="s">
        <v>1876</v>
      </c>
      <c r="M35" s="16">
        <v>34</v>
      </c>
    </row>
    <row r="36" spans="1:13" s="33" customFormat="1" x14ac:dyDescent="0.45">
      <c r="A36" s="33">
        <v>35</v>
      </c>
      <c r="B36" s="33" t="s">
        <v>2035</v>
      </c>
      <c r="C36" s="33" t="s">
        <v>2036</v>
      </c>
      <c r="D36" s="33" t="s">
        <v>2037</v>
      </c>
      <c r="F36" s="33" t="str">
        <f t="shared" si="0"/>
        <v>Dany Ghafari</v>
      </c>
      <c r="G36" s="33" t="s">
        <v>2038</v>
      </c>
      <c r="H36" s="33" t="s">
        <v>31</v>
      </c>
      <c r="J36" s="54"/>
      <c r="K36" s="54" t="s">
        <v>1875</v>
      </c>
      <c r="L36" s="33" t="s">
        <v>1876</v>
      </c>
      <c r="M36" s="33">
        <v>35</v>
      </c>
    </row>
    <row r="37" spans="1:13" s="33" customFormat="1" x14ac:dyDescent="0.45">
      <c r="A37" s="33">
        <v>35</v>
      </c>
      <c r="B37" s="33" t="s">
        <v>2035</v>
      </c>
      <c r="C37" s="33" t="s">
        <v>2036</v>
      </c>
      <c r="D37" s="33" t="s">
        <v>1030</v>
      </c>
      <c r="F37" s="33" t="str">
        <f t="shared" ref="F37" si="1">B37&amp;" "&amp;C37</f>
        <v>Dany Ghafari</v>
      </c>
      <c r="G37" s="33" t="s">
        <v>2038</v>
      </c>
      <c r="H37" s="33" t="s">
        <v>31</v>
      </c>
      <c r="J37" s="54"/>
      <c r="K37" s="54" t="s">
        <v>1875</v>
      </c>
      <c r="L37" s="33" t="s">
        <v>1876</v>
      </c>
      <c r="M37" s="33">
        <v>35</v>
      </c>
    </row>
    <row r="38" spans="1:13" s="33" customFormat="1" x14ac:dyDescent="0.45">
      <c r="A38" s="16">
        <v>36</v>
      </c>
      <c r="B38" s="38" t="s">
        <v>2039</v>
      </c>
      <c r="C38" s="38" t="s">
        <v>2040</v>
      </c>
      <c r="D38" s="38" t="s">
        <v>2041</v>
      </c>
      <c r="E38" s="38"/>
      <c r="F38" s="38" t="str">
        <f t="shared" si="0"/>
        <v>Danzhen You</v>
      </c>
      <c r="G38" t="s">
        <v>2042</v>
      </c>
      <c r="H38" s="38" t="s">
        <v>14</v>
      </c>
      <c r="I38" t="s">
        <v>2043</v>
      </c>
      <c r="J38" s="40" t="s">
        <v>2044</v>
      </c>
      <c r="K38" s="40" t="s">
        <v>1875</v>
      </c>
      <c r="L38" s="16" t="s">
        <v>1876</v>
      </c>
      <c r="M38" s="16">
        <v>36</v>
      </c>
    </row>
    <row r="39" spans="1:13" s="33" customFormat="1" x14ac:dyDescent="0.45">
      <c r="A39" s="33">
        <v>37</v>
      </c>
      <c r="B39" s="33" t="s">
        <v>2045</v>
      </c>
      <c r="C39" s="33" t="s">
        <v>2046</v>
      </c>
      <c r="D39" s="33" t="s">
        <v>2047</v>
      </c>
      <c r="E39" s="55"/>
      <c r="F39" s="33" t="str">
        <f t="shared" si="0"/>
        <v>David H. W. Morgan</v>
      </c>
      <c r="G39" s="33" t="s">
        <v>2048</v>
      </c>
      <c r="H39" s="33" t="s">
        <v>2049</v>
      </c>
      <c r="I39" s="33" t="s">
        <v>2050</v>
      </c>
      <c r="J39" s="54">
        <v>41229178123</v>
      </c>
      <c r="K39" s="54" t="s">
        <v>1875</v>
      </c>
      <c r="L39" s="33" t="s">
        <v>2051</v>
      </c>
      <c r="M39" s="33">
        <v>37</v>
      </c>
    </row>
    <row r="40" spans="1:13" s="33" customFormat="1" x14ac:dyDescent="0.45">
      <c r="A40" s="33">
        <v>37</v>
      </c>
      <c r="B40" s="33" t="s">
        <v>2045</v>
      </c>
      <c r="C40" s="33" t="s">
        <v>2046</v>
      </c>
      <c r="D40" s="55" t="s">
        <v>2052</v>
      </c>
      <c r="E40" s="55"/>
      <c r="F40" s="33" t="str">
        <f t="shared" ref="F40" si="2">B40&amp;" "&amp;C40</f>
        <v>David H. W. Morgan</v>
      </c>
      <c r="G40" s="33" t="s">
        <v>2048</v>
      </c>
      <c r="H40" s="33" t="s">
        <v>2049</v>
      </c>
      <c r="I40" s="33" t="s">
        <v>2050</v>
      </c>
      <c r="J40" s="54">
        <v>41229178123</v>
      </c>
      <c r="K40" s="54" t="s">
        <v>1875</v>
      </c>
      <c r="L40" s="33" t="s">
        <v>2051</v>
      </c>
      <c r="M40" s="33">
        <v>37</v>
      </c>
    </row>
    <row r="41" spans="1:13" x14ac:dyDescent="0.45">
      <c r="A41" s="16">
        <v>38</v>
      </c>
      <c r="B41" s="38" t="s">
        <v>2053</v>
      </c>
      <c r="C41" s="38" t="s">
        <v>2054</v>
      </c>
      <c r="D41" s="38" t="s">
        <v>825</v>
      </c>
      <c r="E41" s="38"/>
      <c r="F41" s="38" t="str">
        <f t="shared" si="0"/>
        <v>Dian Kuswandini</v>
      </c>
      <c r="G41" t="s">
        <v>2055</v>
      </c>
      <c r="H41" s="38" t="s">
        <v>1909</v>
      </c>
      <c r="I41" t="s">
        <v>2056</v>
      </c>
      <c r="J41" s="40" t="s">
        <v>2057</v>
      </c>
      <c r="K41" s="40" t="s">
        <v>1875</v>
      </c>
      <c r="L41" s="16" t="s">
        <v>1876</v>
      </c>
      <c r="M41" s="16">
        <v>38</v>
      </c>
    </row>
    <row r="42" spans="1:13" x14ac:dyDescent="0.45">
      <c r="A42" s="16">
        <v>39</v>
      </c>
      <c r="B42" s="38" t="s">
        <v>2058</v>
      </c>
      <c r="C42" s="38" t="s">
        <v>2059</v>
      </c>
      <c r="D42" s="38" t="s">
        <v>2060</v>
      </c>
      <c r="E42" s="38"/>
      <c r="F42" s="38" t="str">
        <f t="shared" si="0"/>
        <v>Diego Antoni</v>
      </c>
      <c r="G42" t="s">
        <v>2061</v>
      </c>
      <c r="H42" s="38" t="s">
        <v>250</v>
      </c>
      <c r="I42"/>
      <c r="J42" s="40"/>
      <c r="K42" s="40" t="s">
        <v>1900</v>
      </c>
      <c r="L42" s="16" t="s">
        <v>2062</v>
      </c>
      <c r="M42" s="16">
        <v>39</v>
      </c>
    </row>
    <row r="43" spans="1:13" x14ac:dyDescent="0.45">
      <c r="A43" s="16">
        <v>40</v>
      </c>
      <c r="B43" s="38" t="s">
        <v>2063</v>
      </c>
      <c r="C43" s="38" t="s">
        <v>2064</v>
      </c>
      <c r="D43" s="38" t="s">
        <v>2065</v>
      </c>
      <c r="E43" s="38"/>
      <c r="F43" s="38" t="str">
        <f t="shared" si="0"/>
        <v>Donatien Beguy</v>
      </c>
      <c r="G43" t="s">
        <v>1886</v>
      </c>
      <c r="H43" s="38" t="s">
        <v>34</v>
      </c>
      <c r="I43"/>
      <c r="J43" s="40"/>
      <c r="K43" s="40" t="s">
        <v>1875</v>
      </c>
      <c r="L43" s="16" t="s">
        <v>1876</v>
      </c>
      <c r="M43" s="16">
        <v>40</v>
      </c>
    </row>
    <row r="44" spans="1:13" x14ac:dyDescent="0.45">
      <c r="A44" s="16">
        <v>41</v>
      </c>
      <c r="B44" s="38" t="s">
        <v>2066</v>
      </c>
      <c r="C44" s="38" t="s">
        <v>2067</v>
      </c>
      <c r="D44" s="38" t="s">
        <v>2068</v>
      </c>
      <c r="E44" s="38"/>
      <c r="F44" s="38" t="str">
        <f t="shared" si="0"/>
        <v>Dorian Kalamvrezos Navarro</v>
      </c>
      <c r="G44" t="s">
        <v>2069</v>
      </c>
      <c r="H44" s="38" t="s">
        <v>153</v>
      </c>
      <c r="I44" t="s">
        <v>2070</v>
      </c>
      <c r="J44" s="40" t="s">
        <v>2071</v>
      </c>
      <c r="K44" s="40" t="s">
        <v>1875</v>
      </c>
      <c r="L44" s="16" t="s">
        <v>1876</v>
      </c>
      <c r="M44" s="16">
        <v>41</v>
      </c>
    </row>
    <row r="45" spans="1:13" x14ac:dyDescent="0.45">
      <c r="A45" s="16">
        <v>42</v>
      </c>
      <c r="B45" s="38" t="s">
        <v>2072</v>
      </c>
      <c r="C45" s="38" t="s">
        <v>2073</v>
      </c>
      <c r="D45" s="38" t="s">
        <v>2074</v>
      </c>
      <c r="E45" s="38"/>
      <c r="F45" s="38" t="str">
        <f t="shared" si="0"/>
        <v>Doris Chou</v>
      </c>
      <c r="G45" t="s">
        <v>1942</v>
      </c>
      <c r="H45" s="38" t="s">
        <v>82</v>
      </c>
      <c r="I45" t="s">
        <v>2022</v>
      </c>
      <c r="J45" s="40" t="s">
        <v>2075</v>
      </c>
      <c r="K45" s="40" t="s">
        <v>1875</v>
      </c>
      <c r="L45" s="16" t="s">
        <v>1876</v>
      </c>
      <c r="M45" s="16">
        <v>42</v>
      </c>
    </row>
    <row r="46" spans="1:13" x14ac:dyDescent="0.45">
      <c r="A46" s="16">
        <v>43</v>
      </c>
      <c r="B46" s="38" t="s">
        <v>2076</v>
      </c>
      <c r="C46" s="38" t="s">
        <v>2077</v>
      </c>
      <c r="D46" s="38" t="s">
        <v>2078</v>
      </c>
      <c r="E46" s="38"/>
      <c r="F46" s="38" t="str">
        <f t="shared" si="0"/>
        <v>Eduardo Moreno</v>
      </c>
      <c r="G46" t="s">
        <v>1886</v>
      </c>
      <c r="H46" s="38" t="s">
        <v>34</v>
      </c>
      <c r="I46"/>
      <c r="J46" s="40"/>
      <c r="K46" s="40" t="s">
        <v>1875</v>
      </c>
      <c r="L46" s="16" t="s">
        <v>1876</v>
      </c>
      <c r="M46" s="16">
        <v>43</v>
      </c>
    </row>
    <row r="47" spans="1:13" x14ac:dyDescent="0.45">
      <c r="A47" s="16">
        <v>44</v>
      </c>
      <c r="B47" s="38" t="s">
        <v>2079</v>
      </c>
      <c r="C47" s="38" t="s">
        <v>2080</v>
      </c>
      <c r="D47" s="38" t="s">
        <v>2081</v>
      </c>
      <c r="E47" s="38"/>
      <c r="F47" s="38" t="str">
        <f t="shared" si="0"/>
        <v>Edward Lewis</v>
      </c>
      <c r="G47" t="s">
        <v>2082</v>
      </c>
      <c r="H47" s="38" t="s">
        <v>2083</v>
      </c>
      <c r="I47" t="s">
        <v>2084</v>
      </c>
      <c r="J47" s="40"/>
      <c r="K47" s="40" t="s">
        <v>1875</v>
      </c>
      <c r="L47" s="16" t="s">
        <v>1876</v>
      </c>
      <c r="M47" s="16">
        <v>44</v>
      </c>
    </row>
    <row r="48" spans="1:13" x14ac:dyDescent="0.45">
      <c r="A48" s="16">
        <v>45</v>
      </c>
      <c r="B48" s="38" t="s">
        <v>2085</v>
      </c>
      <c r="C48" s="38" t="s">
        <v>2086</v>
      </c>
      <c r="D48" s="38" t="s">
        <v>2087</v>
      </c>
      <c r="E48" s="38"/>
      <c r="F48" s="38" t="str">
        <f t="shared" si="0"/>
        <v>Elaine Borghi</v>
      </c>
      <c r="G48" t="s">
        <v>1886</v>
      </c>
      <c r="H48" s="38" t="s">
        <v>82</v>
      </c>
      <c r="I48" t="s">
        <v>2088</v>
      </c>
      <c r="J48" s="40" t="s">
        <v>2089</v>
      </c>
      <c r="K48" s="40" t="s">
        <v>1875</v>
      </c>
      <c r="L48" s="16" t="s">
        <v>1876</v>
      </c>
      <c r="M48" s="16">
        <v>45</v>
      </c>
    </row>
    <row r="49" spans="1:13" x14ac:dyDescent="0.45">
      <c r="A49" s="16">
        <v>46</v>
      </c>
      <c r="B49" s="38" t="s">
        <v>2090</v>
      </c>
      <c r="C49" s="38" t="s">
        <v>2091</v>
      </c>
      <c r="D49" s="39" t="s">
        <v>2092</v>
      </c>
      <c r="E49" s="39"/>
      <c r="F49" s="38" t="str">
        <f t="shared" si="0"/>
        <v>Elena Botvina</v>
      </c>
      <c r="H49" s="38" t="s">
        <v>659</v>
      </c>
      <c r="K49" s="50" t="s">
        <v>1875</v>
      </c>
      <c r="L49" s="16" t="s">
        <v>1876</v>
      </c>
      <c r="M49" s="16">
        <v>46</v>
      </c>
    </row>
    <row r="50" spans="1:13" x14ac:dyDescent="0.45">
      <c r="A50" s="16">
        <v>47</v>
      </c>
      <c r="B50" s="38" t="s">
        <v>2093</v>
      </c>
      <c r="C50" s="38" t="s">
        <v>2094</v>
      </c>
      <c r="D50" s="38" t="s">
        <v>2095</v>
      </c>
      <c r="E50" s="38"/>
      <c r="F50" s="38" t="str">
        <f t="shared" si="0"/>
        <v>Elisa Dominguez</v>
      </c>
      <c r="G50" t="s">
        <v>1936</v>
      </c>
      <c r="H50" s="38" t="s">
        <v>82</v>
      </c>
      <c r="I50" t="s">
        <v>2088</v>
      </c>
      <c r="J50" s="40" t="s">
        <v>2096</v>
      </c>
      <c r="K50" s="40" t="s">
        <v>1875</v>
      </c>
      <c r="L50" s="16" t="s">
        <v>1876</v>
      </c>
      <c r="M50" s="16">
        <v>47</v>
      </c>
    </row>
    <row r="51" spans="1:13" x14ac:dyDescent="0.45">
      <c r="A51" s="16">
        <v>48</v>
      </c>
      <c r="B51" s="38" t="s">
        <v>2097</v>
      </c>
      <c r="C51" s="38" t="s">
        <v>2098</v>
      </c>
      <c r="D51" s="38" t="s">
        <v>2099</v>
      </c>
      <c r="E51" s="38"/>
      <c r="F51" s="38" t="str">
        <f t="shared" si="0"/>
        <v>El-Iza MOHAMEDOU</v>
      </c>
      <c r="G51" t="s">
        <v>2100</v>
      </c>
      <c r="H51" s="38" t="s">
        <v>297</v>
      </c>
      <c r="I51"/>
      <c r="J51" s="40"/>
      <c r="K51" s="40" t="s">
        <v>1900</v>
      </c>
      <c r="L51" s="16" t="s">
        <v>2101</v>
      </c>
      <c r="M51" s="16">
        <v>48</v>
      </c>
    </row>
    <row r="52" spans="1:13" x14ac:dyDescent="0.45">
      <c r="A52" s="16">
        <v>49</v>
      </c>
      <c r="B52" s="38" t="s">
        <v>2102</v>
      </c>
      <c r="C52" s="38" t="s">
        <v>2103</v>
      </c>
      <c r="D52" s="38" t="s">
        <v>2104</v>
      </c>
      <c r="E52" s="38"/>
      <c r="F52" s="38" t="str">
        <f t="shared" si="0"/>
        <v>Emilie Filmer-Wilson</v>
      </c>
      <c r="G52" t="s">
        <v>2105</v>
      </c>
      <c r="H52" s="38" t="s">
        <v>89</v>
      </c>
      <c r="I52" t="s">
        <v>2106</v>
      </c>
      <c r="J52" s="40" t="s">
        <v>2107</v>
      </c>
      <c r="K52" s="40" t="s">
        <v>1875</v>
      </c>
      <c r="L52" s="16" t="s">
        <v>1876</v>
      </c>
      <c r="M52" s="16">
        <v>49</v>
      </c>
    </row>
    <row r="53" spans="1:13" s="33" customFormat="1" x14ac:dyDescent="0.45">
      <c r="A53" s="33">
        <v>50</v>
      </c>
      <c r="B53" s="33" t="s">
        <v>2108</v>
      </c>
      <c r="C53" s="33" t="s">
        <v>2109</v>
      </c>
      <c r="D53" s="33" t="s">
        <v>2110</v>
      </c>
      <c r="F53" s="33" t="str">
        <f t="shared" si="0"/>
        <v>Enrico Bisogno</v>
      </c>
      <c r="G53" s="33" t="s">
        <v>2048</v>
      </c>
      <c r="H53" s="33" t="s">
        <v>212</v>
      </c>
      <c r="I53" s="33" t="s">
        <v>2111</v>
      </c>
      <c r="J53" s="54" t="s">
        <v>2112</v>
      </c>
      <c r="K53" s="54" t="s">
        <v>1875</v>
      </c>
      <c r="L53" s="33" t="s">
        <v>2113</v>
      </c>
      <c r="M53" s="33">
        <v>50</v>
      </c>
    </row>
    <row r="54" spans="1:13" s="33" customFormat="1" x14ac:dyDescent="0.45">
      <c r="A54" s="33">
        <v>50</v>
      </c>
      <c r="B54" s="33" t="s">
        <v>2108</v>
      </c>
      <c r="C54" s="33" t="s">
        <v>2109</v>
      </c>
      <c r="D54" s="33" t="s">
        <v>2114</v>
      </c>
      <c r="F54" s="33" t="str">
        <f t="shared" ref="F54" si="3">B54&amp;" "&amp;C54</f>
        <v>Enrico Bisogno</v>
      </c>
      <c r="G54" s="33" t="s">
        <v>2048</v>
      </c>
      <c r="H54" s="33" t="s">
        <v>212</v>
      </c>
      <c r="I54" s="33" t="s">
        <v>2111</v>
      </c>
      <c r="J54" s="54" t="s">
        <v>2112</v>
      </c>
      <c r="K54" s="54" t="s">
        <v>1875</v>
      </c>
      <c r="L54" s="33" t="s">
        <v>2113</v>
      </c>
      <c r="M54" s="33">
        <v>50</v>
      </c>
    </row>
    <row r="55" spans="1:13" s="33" customFormat="1" x14ac:dyDescent="0.45">
      <c r="A55" s="16">
        <v>51</v>
      </c>
      <c r="B55" s="38" t="s">
        <v>2115</v>
      </c>
      <c r="C55" s="38" t="s">
        <v>2116</v>
      </c>
      <c r="D55" s="38" t="s">
        <v>2117</v>
      </c>
      <c r="E55" s="38"/>
      <c r="F55" s="38" t="str">
        <f t="shared" si="0"/>
        <v>Ernesto Fernandez Polcuch</v>
      </c>
      <c r="G55"/>
      <c r="H55" s="38" t="s">
        <v>192</v>
      </c>
      <c r="I55"/>
      <c r="J55" s="40"/>
      <c r="K55" s="40" t="s">
        <v>1875</v>
      </c>
      <c r="L55" s="16" t="s">
        <v>1876</v>
      </c>
      <c r="M55" s="16">
        <v>51</v>
      </c>
    </row>
    <row r="56" spans="1:13" s="33" customFormat="1" x14ac:dyDescent="0.45">
      <c r="A56" s="16">
        <v>52</v>
      </c>
      <c r="B56" s="38" t="s">
        <v>2118</v>
      </c>
      <c r="C56" s="38" t="s">
        <v>2119</v>
      </c>
      <c r="D56" s="38" t="s">
        <v>2120</v>
      </c>
      <c r="E56" s="38"/>
      <c r="F56" s="38" t="str">
        <f t="shared" si="0"/>
        <v>Espen Beer Prydz</v>
      </c>
      <c r="G56"/>
      <c r="H56" s="38" t="s">
        <v>10</v>
      </c>
      <c r="I56"/>
      <c r="J56" s="40"/>
      <c r="K56" s="40" t="s">
        <v>1875</v>
      </c>
      <c r="L56" s="16" t="s">
        <v>1876</v>
      </c>
      <c r="M56" s="16">
        <v>52</v>
      </c>
    </row>
    <row r="57" spans="1:13" s="33" customFormat="1" x14ac:dyDescent="0.45">
      <c r="A57" s="33">
        <v>53</v>
      </c>
      <c r="B57" s="33" t="s">
        <v>2121</v>
      </c>
      <c r="C57" s="33" t="s">
        <v>2122</v>
      </c>
      <c r="D57" s="33" t="s">
        <v>947</v>
      </c>
      <c r="F57" s="33" t="str">
        <f t="shared" si="0"/>
        <v>Esperanza Magpantay</v>
      </c>
      <c r="G57" s="33" t="s">
        <v>1987</v>
      </c>
      <c r="H57" s="33" t="s">
        <v>316</v>
      </c>
      <c r="I57" s="33" t="s">
        <v>2123</v>
      </c>
      <c r="J57" s="54">
        <v>41227304431</v>
      </c>
      <c r="K57" s="54" t="s">
        <v>1875</v>
      </c>
      <c r="L57" s="33" t="s">
        <v>1876</v>
      </c>
      <c r="M57" s="33">
        <v>53</v>
      </c>
    </row>
    <row r="58" spans="1:13" s="33" customFormat="1" x14ac:dyDescent="0.45">
      <c r="A58" s="33">
        <v>53</v>
      </c>
      <c r="B58" s="33" t="s">
        <v>2121</v>
      </c>
      <c r="C58" s="33" t="s">
        <v>2122</v>
      </c>
      <c r="D58" s="56" t="s">
        <v>2124</v>
      </c>
      <c r="F58" s="33" t="str">
        <f t="shared" ref="F58" si="4">B58&amp;" "&amp;C58</f>
        <v>Esperanza Magpantay</v>
      </c>
      <c r="G58" s="33" t="s">
        <v>1987</v>
      </c>
      <c r="H58" s="33" t="s">
        <v>316</v>
      </c>
      <c r="I58" s="33" t="s">
        <v>2123</v>
      </c>
      <c r="J58" s="54">
        <v>41227304431</v>
      </c>
      <c r="K58" s="54" t="s">
        <v>1875</v>
      </c>
      <c r="L58" s="33" t="s">
        <v>1876</v>
      </c>
      <c r="M58" s="33">
        <v>53</v>
      </c>
    </row>
    <row r="59" spans="1:13" x14ac:dyDescent="0.45">
      <c r="A59" s="16">
        <v>54</v>
      </c>
      <c r="B59" s="38" t="s">
        <v>2125</v>
      </c>
      <c r="C59" s="38" t="s">
        <v>2126</v>
      </c>
      <c r="D59" s="38" t="s">
        <v>2127</v>
      </c>
      <c r="E59" s="38"/>
      <c r="F59" s="38" t="str">
        <f t="shared" si="0"/>
        <v>Evrim Bese Goksu</v>
      </c>
      <c r="G59" t="s">
        <v>2128</v>
      </c>
      <c r="H59" s="38" t="s">
        <v>51</v>
      </c>
      <c r="I59" t="s">
        <v>2129</v>
      </c>
      <c r="J59" s="40" t="s">
        <v>2130</v>
      </c>
      <c r="K59" s="40" t="s">
        <v>1875</v>
      </c>
      <c r="L59" s="16" t="s">
        <v>1876</v>
      </c>
      <c r="M59" s="16">
        <v>54</v>
      </c>
    </row>
    <row r="60" spans="1:13" s="33" customFormat="1" x14ac:dyDescent="0.45">
      <c r="A60" s="16">
        <v>55</v>
      </c>
      <c r="B60" s="38" t="s">
        <v>2131</v>
      </c>
      <c r="C60" s="38" t="s">
        <v>2132</v>
      </c>
      <c r="D60" s="38" t="s">
        <v>2133</v>
      </c>
      <c r="E60" s="38"/>
      <c r="F60" s="38" t="str">
        <f t="shared" si="0"/>
        <v>Fabio Duran-Valverde</v>
      </c>
      <c r="G60" t="s">
        <v>2134</v>
      </c>
      <c r="H60" s="38" t="s">
        <v>11</v>
      </c>
      <c r="I60" t="s">
        <v>2135</v>
      </c>
      <c r="J60" s="40" t="s">
        <v>2136</v>
      </c>
      <c r="K60" s="40" t="s">
        <v>1875</v>
      </c>
      <c r="L60" s="16" t="s">
        <v>1876</v>
      </c>
      <c r="M60" s="16">
        <v>55</v>
      </c>
    </row>
    <row r="61" spans="1:13" s="33" customFormat="1" x14ac:dyDescent="0.45">
      <c r="A61" s="16">
        <v>56</v>
      </c>
      <c r="B61" s="38" t="s">
        <v>2137</v>
      </c>
      <c r="C61" s="38" t="s">
        <v>2138</v>
      </c>
      <c r="D61" s="38" t="s">
        <v>2139</v>
      </c>
      <c r="E61" s="38"/>
      <c r="F61" s="38" t="str">
        <f t="shared" si="0"/>
        <v>Fabrizio Sarrica</v>
      </c>
      <c r="G61" t="s">
        <v>2140</v>
      </c>
      <c r="H61" s="38" t="s">
        <v>212</v>
      </c>
      <c r="I61" t="s">
        <v>2141</v>
      </c>
      <c r="J61" s="40"/>
      <c r="K61" s="40" t="s">
        <v>1875</v>
      </c>
      <c r="L61" s="16" t="s">
        <v>1876</v>
      </c>
      <c r="M61" s="16">
        <v>56</v>
      </c>
    </row>
    <row r="62" spans="1:13" x14ac:dyDescent="0.45">
      <c r="A62" s="16">
        <v>57</v>
      </c>
      <c r="B62" s="38" t="s">
        <v>2142</v>
      </c>
      <c r="C62" s="38" t="s">
        <v>2143</v>
      </c>
      <c r="D62" s="38" t="s">
        <v>2144</v>
      </c>
      <c r="E62" s="38"/>
      <c r="F62" s="38" t="str">
        <f t="shared" si="0"/>
        <v>Felipe Morgado</v>
      </c>
      <c r="G62"/>
      <c r="H62" s="38" t="s">
        <v>659</v>
      </c>
      <c r="I62"/>
      <c r="J62" s="40"/>
      <c r="K62" s="40" t="s">
        <v>1900</v>
      </c>
      <c r="L62" s="16" t="s">
        <v>2145</v>
      </c>
      <c r="M62" s="16">
        <v>57</v>
      </c>
    </row>
    <row r="63" spans="1:13" x14ac:dyDescent="0.45">
      <c r="A63" s="16">
        <v>58</v>
      </c>
      <c r="B63" s="38" t="s">
        <v>2146</v>
      </c>
      <c r="C63" s="38" t="s">
        <v>2147</v>
      </c>
      <c r="D63" s="38" t="s">
        <v>2148</v>
      </c>
      <c r="E63" s="38"/>
      <c r="F63" s="38" t="str">
        <f t="shared" si="0"/>
        <v>Fernando Cantu-Bazaldua</v>
      </c>
      <c r="G63"/>
      <c r="H63" s="38" t="s">
        <v>659</v>
      </c>
      <c r="I63"/>
      <c r="J63" s="40"/>
      <c r="K63" s="40" t="s">
        <v>1875</v>
      </c>
      <c r="L63" s="16" t="s">
        <v>1876</v>
      </c>
      <c r="M63" s="16">
        <v>58</v>
      </c>
    </row>
    <row r="64" spans="1:13" x14ac:dyDescent="0.45">
      <c r="A64" s="16">
        <v>59</v>
      </c>
      <c r="B64" s="38" t="s">
        <v>2149</v>
      </c>
      <c r="C64" s="38" t="s">
        <v>2150</v>
      </c>
      <c r="D64" s="38" t="s">
        <v>2151</v>
      </c>
      <c r="E64" s="38"/>
      <c r="F64" s="38" t="str">
        <f t="shared" si="0"/>
        <v>Financial Access Survey Team</v>
      </c>
      <c r="G64"/>
      <c r="H64" s="38" t="s">
        <v>51</v>
      </c>
      <c r="I64"/>
      <c r="J64" s="40"/>
      <c r="K64" s="40" t="s">
        <v>1875</v>
      </c>
      <c r="L64" s="16" t="s">
        <v>1876</v>
      </c>
      <c r="M64" s="16">
        <v>59</v>
      </c>
    </row>
    <row r="65" spans="1:13" x14ac:dyDescent="0.45">
      <c r="A65" s="16">
        <v>60</v>
      </c>
      <c r="B65" s="38" t="s">
        <v>2152</v>
      </c>
      <c r="C65" s="38" t="s">
        <v>2153</v>
      </c>
      <c r="D65" s="38" t="s">
        <v>2154</v>
      </c>
      <c r="E65" s="38"/>
      <c r="F65" s="38" t="str">
        <f t="shared" si="0"/>
        <v>Francesca Bernardini</v>
      </c>
      <c r="G65" t="s">
        <v>2155</v>
      </c>
      <c r="H65" s="38" t="s">
        <v>396</v>
      </c>
      <c r="I65" t="s">
        <v>2156</v>
      </c>
      <c r="J65" s="40" t="s">
        <v>2157</v>
      </c>
      <c r="K65" s="40" t="s">
        <v>1900</v>
      </c>
      <c r="L65" s="16" t="s">
        <v>2158</v>
      </c>
      <c r="M65" s="16">
        <v>60</v>
      </c>
    </row>
    <row r="66" spans="1:13" x14ac:dyDescent="0.45">
      <c r="A66" s="16">
        <v>61</v>
      </c>
      <c r="B66" s="38" t="s">
        <v>2152</v>
      </c>
      <c r="C66" s="38" t="s">
        <v>2159</v>
      </c>
      <c r="D66" s="38" t="s">
        <v>2160</v>
      </c>
      <c r="E66" s="38" t="s">
        <v>2161</v>
      </c>
      <c r="F66" s="38" t="str">
        <f t="shared" si="0"/>
        <v>Francesca Grum</v>
      </c>
      <c r="G66" t="s">
        <v>2162</v>
      </c>
      <c r="H66" s="38" t="s">
        <v>1887</v>
      </c>
      <c r="I66" t="s">
        <v>2163</v>
      </c>
      <c r="J66" s="40"/>
      <c r="K66" s="40" t="s">
        <v>1875</v>
      </c>
      <c r="L66" s="16" t="s">
        <v>1876</v>
      </c>
      <c r="M66" s="16">
        <v>61</v>
      </c>
    </row>
    <row r="67" spans="1:13" x14ac:dyDescent="0.45">
      <c r="A67" s="16">
        <v>62</v>
      </c>
      <c r="B67" s="38" t="s">
        <v>2164</v>
      </c>
      <c r="C67" s="38" t="s">
        <v>2165</v>
      </c>
      <c r="D67" s="38" t="s">
        <v>2166</v>
      </c>
      <c r="E67" s="38" t="s">
        <v>2167</v>
      </c>
      <c r="F67" s="38" t="str">
        <f t="shared" si="0"/>
        <v>Francesco Mattion</v>
      </c>
      <c r="G67" t="s">
        <v>2168</v>
      </c>
      <c r="H67" s="38" t="s">
        <v>745</v>
      </c>
      <c r="I67" t="s">
        <v>2169</v>
      </c>
      <c r="J67" s="40" t="s">
        <v>2170</v>
      </c>
      <c r="K67" s="40" t="s">
        <v>1875</v>
      </c>
      <c r="L67" s="16" t="s">
        <v>1876</v>
      </c>
      <c r="M67" s="16">
        <v>62</v>
      </c>
    </row>
    <row r="68" spans="1:13" x14ac:dyDescent="0.45">
      <c r="A68" s="16">
        <v>63</v>
      </c>
      <c r="B68" s="38" t="s">
        <v>2171</v>
      </c>
      <c r="C68" s="38" t="s">
        <v>2172</v>
      </c>
      <c r="D68" s="38" t="s">
        <v>2173</v>
      </c>
      <c r="E68" s="38"/>
      <c r="F68" s="38" t="str">
        <f t="shared" si="0"/>
        <v>Frank Laczko</v>
      </c>
      <c r="G68" t="s">
        <v>2174</v>
      </c>
      <c r="H68" s="38" t="s">
        <v>1151</v>
      </c>
      <c r="I68" t="s">
        <v>2175</v>
      </c>
      <c r="J68" s="40" t="s">
        <v>2176</v>
      </c>
      <c r="K68" s="40" t="s">
        <v>1875</v>
      </c>
      <c r="L68" s="16" t="s">
        <v>1876</v>
      </c>
      <c r="M68" s="16">
        <v>63</v>
      </c>
    </row>
    <row r="69" spans="1:13" x14ac:dyDescent="0.45">
      <c r="A69" s="16">
        <v>64</v>
      </c>
      <c r="B69" s="38" t="s">
        <v>2177</v>
      </c>
      <c r="C69" s="38" t="s">
        <v>2178</v>
      </c>
      <c r="D69" s="38" t="s">
        <v>2179</v>
      </c>
      <c r="E69" s="38"/>
      <c r="F69" s="38" t="str">
        <f t="shared" si="0"/>
        <v>Friedrich Huebler</v>
      </c>
      <c r="G69" t="s">
        <v>2180</v>
      </c>
      <c r="H69" s="38" t="s">
        <v>192</v>
      </c>
      <c r="I69" t="s">
        <v>2181</v>
      </c>
      <c r="J69" s="40" t="s">
        <v>2182</v>
      </c>
      <c r="K69" s="40" t="s">
        <v>1875</v>
      </c>
      <c r="L69" s="16" t="s">
        <v>1876</v>
      </c>
      <c r="M69" s="16">
        <v>64</v>
      </c>
    </row>
    <row r="70" spans="1:13" s="33" customFormat="1" x14ac:dyDescent="0.45">
      <c r="A70" s="16">
        <v>65</v>
      </c>
      <c r="B70" s="38" t="s">
        <v>2183</v>
      </c>
      <c r="C70" s="38" t="s">
        <v>2184</v>
      </c>
      <c r="D70" s="38" t="s">
        <v>2185</v>
      </c>
      <c r="E70" s="38"/>
      <c r="F70" s="38" t="str">
        <f t="shared" si="0"/>
        <v>Gabriela Flores</v>
      </c>
      <c r="G70"/>
      <c r="H70" s="38" t="s">
        <v>82</v>
      </c>
      <c r="I70"/>
      <c r="J70" s="40"/>
      <c r="K70" s="40" t="s">
        <v>1875</v>
      </c>
      <c r="L70" s="16" t="s">
        <v>1876</v>
      </c>
      <c r="M70" s="16">
        <v>65</v>
      </c>
    </row>
    <row r="71" spans="1:13" s="33" customFormat="1" x14ac:dyDescent="0.45">
      <c r="A71" s="16">
        <v>66</v>
      </c>
      <c r="B71" s="38" t="s">
        <v>2186</v>
      </c>
      <c r="C71" s="38" t="s">
        <v>2187</v>
      </c>
      <c r="D71" s="38" t="s">
        <v>2188</v>
      </c>
      <c r="E71" s="38"/>
      <c r="F71" s="38" t="str">
        <f t="shared" ref="F71:F135" si="5">B71&amp;" "&amp;C71</f>
        <v>Gaëlle Ferrant</v>
      </c>
      <c r="G71" t="s">
        <v>2128</v>
      </c>
      <c r="H71" s="38" t="s">
        <v>2189</v>
      </c>
      <c r="I71"/>
      <c r="J71" s="40" t="s">
        <v>2190</v>
      </c>
      <c r="K71" s="40" t="s">
        <v>1875</v>
      </c>
      <c r="L71" s="16" t="s">
        <v>1876</v>
      </c>
      <c r="M71" s="16">
        <v>66</v>
      </c>
    </row>
    <row r="72" spans="1:13" x14ac:dyDescent="0.45">
      <c r="A72" s="16">
        <v>67</v>
      </c>
      <c r="B72" s="38" t="s">
        <v>2191</v>
      </c>
      <c r="C72" s="38" t="s">
        <v>2192</v>
      </c>
      <c r="D72" s="38" t="s">
        <v>2193</v>
      </c>
      <c r="E72" s="38"/>
      <c r="F72" s="38" t="str">
        <f t="shared" si="5"/>
        <v>Gary Jones</v>
      </c>
      <c r="G72" t="s">
        <v>2194</v>
      </c>
      <c r="H72" s="38" t="s">
        <v>51</v>
      </c>
      <c r="I72" t="s">
        <v>2195</v>
      </c>
      <c r="J72" s="40" t="s">
        <v>2196</v>
      </c>
      <c r="K72" s="40" t="s">
        <v>1875</v>
      </c>
      <c r="L72" s="16" t="s">
        <v>1876</v>
      </c>
      <c r="M72" s="16">
        <v>67</v>
      </c>
    </row>
    <row r="73" spans="1:13" x14ac:dyDescent="0.45">
      <c r="A73" s="16">
        <v>68</v>
      </c>
      <c r="B73" s="38" t="s">
        <v>2197</v>
      </c>
      <c r="C73" s="38" t="s">
        <v>2198</v>
      </c>
      <c r="D73" s="38" t="s">
        <v>970</v>
      </c>
      <c r="E73" s="38"/>
      <c r="F73" s="38" t="str">
        <f t="shared" si="5"/>
        <v>Ginette Azcona</v>
      </c>
      <c r="G73"/>
      <c r="H73" s="38" t="s">
        <v>255</v>
      </c>
      <c r="I73"/>
      <c r="J73" s="40"/>
      <c r="K73" s="40" t="s">
        <v>1875</v>
      </c>
      <c r="L73" s="16" t="s">
        <v>1876</v>
      </c>
      <c r="M73" s="16">
        <v>68</v>
      </c>
    </row>
    <row r="74" spans="1:13" x14ac:dyDescent="0.45">
      <c r="A74" s="16">
        <v>69</v>
      </c>
      <c r="B74" s="38" t="s">
        <v>2199</v>
      </c>
      <c r="C74" s="38" t="s">
        <v>2200</v>
      </c>
      <c r="D74" s="38" t="s">
        <v>1130</v>
      </c>
      <c r="E74" s="38" t="s">
        <v>2201</v>
      </c>
      <c r="F74" s="38" t="str">
        <f t="shared" si="5"/>
        <v>Grace Sanico Steffan</v>
      </c>
      <c r="G74" t="s">
        <v>2202</v>
      </c>
      <c r="H74" s="38" t="s">
        <v>105</v>
      </c>
      <c r="I74" t="s">
        <v>2203</v>
      </c>
      <c r="J74" s="40"/>
      <c r="K74" s="40" t="s">
        <v>1875</v>
      </c>
      <c r="L74" s="16" t="s">
        <v>1876</v>
      </c>
      <c r="M74" s="16">
        <v>69</v>
      </c>
    </row>
    <row r="75" spans="1:13" x14ac:dyDescent="0.45">
      <c r="A75" s="16">
        <v>70</v>
      </c>
      <c r="B75" s="38" t="s">
        <v>2204</v>
      </c>
      <c r="C75" s="38" t="s">
        <v>2205</v>
      </c>
      <c r="D75" s="38" t="s">
        <v>2206</v>
      </c>
      <c r="E75" s="38"/>
      <c r="F75" s="38" t="str">
        <f t="shared" si="5"/>
        <v>Graham Alabaster</v>
      </c>
      <c r="G75" t="s">
        <v>2207</v>
      </c>
      <c r="H75" s="38" t="s">
        <v>34</v>
      </c>
      <c r="I75" t="s">
        <v>2208</v>
      </c>
      <c r="J75" s="40" t="s">
        <v>2209</v>
      </c>
      <c r="K75" s="40" t="s">
        <v>1875</v>
      </c>
      <c r="L75" s="16" t="s">
        <v>1876</v>
      </c>
      <c r="M75" s="16">
        <v>70</v>
      </c>
    </row>
    <row r="76" spans="1:13" x14ac:dyDescent="0.45">
      <c r="A76" s="16">
        <v>71</v>
      </c>
      <c r="B76" s="38" t="s">
        <v>2210</v>
      </c>
      <c r="C76" s="38" t="s">
        <v>2211</v>
      </c>
      <c r="D76" s="38" t="s">
        <v>2212</v>
      </c>
      <c r="E76" s="38"/>
      <c r="F76" s="38" t="str">
        <f t="shared" si="5"/>
        <v>Gretchen Stevens</v>
      </c>
      <c r="G76"/>
      <c r="H76" s="38" t="s">
        <v>82</v>
      </c>
      <c r="I76"/>
      <c r="J76" s="40"/>
      <c r="K76" s="40" t="s">
        <v>1875</v>
      </c>
      <c r="L76" s="16" t="s">
        <v>1876</v>
      </c>
      <c r="M76" s="16">
        <v>71</v>
      </c>
    </row>
    <row r="77" spans="1:13" x14ac:dyDescent="0.45">
      <c r="A77" s="16">
        <v>72</v>
      </c>
      <c r="B77" s="38" t="s">
        <v>2213</v>
      </c>
      <c r="C77" s="38" t="s">
        <v>2214</v>
      </c>
      <c r="D77" s="38" t="s">
        <v>2215</v>
      </c>
      <c r="E77" s="38"/>
      <c r="F77" s="38" t="str">
        <f t="shared" si="5"/>
        <v>Haoyi Chen</v>
      </c>
      <c r="G77"/>
      <c r="H77" s="38" t="s">
        <v>1887</v>
      </c>
      <c r="I77"/>
      <c r="J77" s="40"/>
      <c r="K77" s="40" t="s">
        <v>1875</v>
      </c>
      <c r="L77" s="16" t="s">
        <v>1876</v>
      </c>
      <c r="M77" s="16">
        <v>72</v>
      </c>
    </row>
    <row r="78" spans="1:13" x14ac:dyDescent="0.45">
      <c r="A78" s="16">
        <v>73</v>
      </c>
      <c r="B78" s="38" t="s">
        <v>2216</v>
      </c>
      <c r="C78" s="38" t="s">
        <v>2217</v>
      </c>
      <c r="D78" s="38" t="s">
        <v>2218</v>
      </c>
      <c r="E78" s="38"/>
      <c r="F78" s="38" t="str">
        <f t="shared" si="5"/>
        <v>Harumi Shibata</v>
      </c>
      <c r="G78"/>
      <c r="H78" s="38" t="s">
        <v>1887</v>
      </c>
      <c r="I78"/>
      <c r="J78" s="40"/>
      <c r="K78" s="40" t="s">
        <v>1875</v>
      </c>
      <c r="L78" s="16" t="s">
        <v>1876</v>
      </c>
      <c r="M78" s="16">
        <v>73</v>
      </c>
    </row>
    <row r="79" spans="1:13" x14ac:dyDescent="0.45">
      <c r="A79" s="16">
        <v>74</v>
      </c>
      <c r="B79" s="38" t="s">
        <v>2219</v>
      </c>
      <c r="C79" s="38" t="s">
        <v>2220</v>
      </c>
      <c r="D79" s="38" t="s">
        <v>874</v>
      </c>
      <c r="E79" s="38"/>
      <c r="F79" s="38" t="str">
        <f t="shared" si="5"/>
        <v>Hazim Timimi</v>
      </c>
      <c r="G79" t="s">
        <v>2221</v>
      </c>
      <c r="H79" s="38" t="s">
        <v>82</v>
      </c>
      <c r="I79" t="s">
        <v>2222</v>
      </c>
      <c r="J79" s="40"/>
      <c r="K79" s="40" t="s">
        <v>1875</v>
      </c>
      <c r="L79" s="16" t="s">
        <v>1876</v>
      </c>
      <c r="M79" s="16">
        <v>74</v>
      </c>
    </row>
    <row r="80" spans="1:13" x14ac:dyDescent="0.45">
      <c r="A80" s="16">
        <v>75</v>
      </c>
      <c r="B80" s="38" t="s">
        <v>2223</v>
      </c>
      <c r="C80" s="38" t="s">
        <v>2224</v>
      </c>
      <c r="D80" s="38" t="s">
        <v>1052</v>
      </c>
      <c r="E80" s="38"/>
      <c r="F80" s="38" t="str">
        <f t="shared" si="5"/>
        <v>Heather Adair-Rohani</v>
      </c>
      <c r="G80" t="s">
        <v>1936</v>
      </c>
      <c r="H80" s="38" t="s">
        <v>82</v>
      </c>
      <c r="I80" t="s">
        <v>2225</v>
      </c>
      <c r="J80" s="40">
        <v>41227912998</v>
      </c>
      <c r="K80" s="40" t="s">
        <v>1875</v>
      </c>
      <c r="L80" s="16" t="s">
        <v>1876</v>
      </c>
      <c r="M80" s="16">
        <v>75</v>
      </c>
    </row>
    <row r="81" spans="1:13" x14ac:dyDescent="0.45">
      <c r="A81" s="16">
        <v>76</v>
      </c>
      <c r="B81" s="38" t="s">
        <v>2226</v>
      </c>
      <c r="C81" s="38" t="s">
        <v>2227</v>
      </c>
      <c r="D81" s="38" t="s">
        <v>1073</v>
      </c>
      <c r="E81" s="38"/>
      <c r="F81" s="38" t="str">
        <f t="shared" si="5"/>
        <v>Herman Smith</v>
      </c>
      <c r="G81" t="s">
        <v>2228</v>
      </c>
      <c r="H81" s="38" t="s">
        <v>1887</v>
      </c>
      <c r="I81" t="s">
        <v>291</v>
      </c>
      <c r="J81" s="40" t="s">
        <v>2229</v>
      </c>
      <c r="K81" s="40" t="s">
        <v>1875</v>
      </c>
      <c r="L81" s="16" t="s">
        <v>1876</v>
      </c>
      <c r="M81" s="16">
        <v>76</v>
      </c>
    </row>
    <row r="82" spans="1:13" x14ac:dyDescent="0.45">
      <c r="A82" s="16">
        <v>77</v>
      </c>
      <c r="B82" s="38" t="s">
        <v>2230</v>
      </c>
      <c r="C82" s="38" t="s">
        <v>2231</v>
      </c>
      <c r="D82" s="38" t="s">
        <v>2232</v>
      </c>
      <c r="E82" s="38"/>
      <c r="F82" s="38" t="str">
        <f t="shared" si="5"/>
        <v>Hideki Matsuno</v>
      </c>
      <c r="G82"/>
      <c r="H82" s="38" t="s">
        <v>2233</v>
      </c>
      <c r="I82"/>
      <c r="J82" s="40"/>
      <c r="K82" s="40" t="s">
        <v>1875</v>
      </c>
      <c r="L82" s="16" t="s">
        <v>1876</v>
      </c>
      <c r="M82" s="16">
        <v>77</v>
      </c>
    </row>
    <row r="83" spans="1:13" x14ac:dyDescent="0.45">
      <c r="A83" s="16">
        <v>78</v>
      </c>
      <c r="B83" s="38" t="s">
        <v>2234</v>
      </c>
      <c r="C83" s="38" t="s">
        <v>2235</v>
      </c>
      <c r="D83" s="38" t="s">
        <v>2236</v>
      </c>
      <c r="E83" s="38"/>
      <c r="F83" s="38" t="str">
        <f t="shared" si="5"/>
        <v>Hoda Jaberian</v>
      </c>
      <c r="G83" t="s">
        <v>2237</v>
      </c>
      <c r="H83" s="38" t="s">
        <v>1909</v>
      </c>
      <c r="I83" t="s">
        <v>1910</v>
      </c>
      <c r="J83" s="40" t="s">
        <v>2238</v>
      </c>
      <c r="K83" s="40" t="s">
        <v>1875</v>
      </c>
      <c r="L83" s="16" t="s">
        <v>1876</v>
      </c>
      <c r="M83" s="16">
        <v>78</v>
      </c>
    </row>
    <row r="84" spans="1:13" x14ac:dyDescent="0.45">
      <c r="A84" s="16">
        <v>79</v>
      </c>
      <c r="B84" s="38" t="s">
        <v>2239</v>
      </c>
      <c r="C84" s="38" t="s">
        <v>2150</v>
      </c>
      <c r="D84" s="38" t="s">
        <v>2240</v>
      </c>
      <c r="E84" s="38"/>
      <c r="F84" s="38" t="str">
        <f t="shared" si="5"/>
        <v>International Health Regulations Team</v>
      </c>
      <c r="G84"/>
      <c r="H84" s="38" t="s">
        <v>82</v>
      </c>
      <c r="I84" t="s">
        <v>2241</v>
      </c>
      <c r="J84" s="40"/>
      <c r="K84" s="40" t="s">
        <v>1875</v>
      </c>
      <c r="L84" s="16" t="s">
        <v>1876</v>
      </c>
      <c r="M84" s="16">
        <v>79</v>
      </c>
    </row>
    <row r="85" spans="1:13" x14ac:dyDescent="0.45">
      <c r="A85" s="16">
        <v>80</v>
      </c>
      <c r="B85" s="38" t="s">
        <v>2242</v>
      </c>
      <c r="C85" s="38" t="s">
        <v>2243</v>
      </c>
      <c r="D85" s="38" t="s">
        <v>2244</v>
      </c>
      <c r="E85" s="38"/>
      <c r="F85" s="38" t="str">
        <f t="shared" si="5"/>
        <v>Ionica Berevoescu</v>
      </c>
      <c r="G85" t="s">
        <v>2245</v>
      </c>
      <c r="H85" s="38" t="s">
        <v>255</v>
      </c>
      <c r="I85" t="s">
        <v>2246</v>
      </c>
      <c r="J85" s="40" t="s">
        <v>2247</v>
      </c>
      <c r="K85" s="40" t="s">
        <v>1875</v>
      </c>
      <c r="L85" s="16" t="s">
        <v>1876</v>
      </c>
      <c r="M85" s="16">
        <v>80</v>
      </c>
    </row>
    <row r="86" spans="1:13" x14ac:dyDescent="0.45">
      <c r="A86" s="16">
        <v>81</v>
      </c>
      <c r="B86" s="38" t="s">
        <v>2248</v>
      </c>
      <c r="C86" s="38" t="s">
        <v>2249</v>
      </c>
      <c r="D86" s="38" t="s">
        <v>2250</v>
      </c>
      <c r="E86" s="38"/>
      <c r="F86" s="38" t="str">
        <f t="shared" si="5"/>
        <v>Ivor Fung</v>
      </c>
      <c r="G86" t="s">
        <v>2251</v>
      </c>
      <c r="H86" s="38" t="s">
        <v>2233</v>
      </c>
      <c r="I86"/>
      <c r="J86" s="40" t="s">
        <v>2252</v>
      </c>
      <c r="K86" s="40" t="s">
        <v>1875</v>
      </c>
      <c r="L86" s="16" t="s">
        <v>1876</v>
      </c>
      <c r="M86" s="16">
        <v>81</v>
      </c>
    </row>
    <row r="87" spans="1:13" x14ac:dyDescent="0.45">
      <c r="A87" s="16">
        <v>82</v>
      </c>
      <c r="B87" s="38" t="s">
        <v>2253</v>
      </c>
      <c r="C87" s="38" t="s">
        <v>2254</v>
      </c>
      <c r="D87" s="38" t="s">
        <v>971</v>
      </c>
      <c r="E87" s="38"/>
      <c r="F87" s="38" t="str">
        <f t="shared" si="5"/>
        <v>Janette Amer</v>
      </c>
      <c r="G87" t="s">
        <v>2255</v>
      </c>
      <c r="H87" s="38" t="s">
        <v>255</v>
      </c>
      <c r="I87"/>
      <c r="J87" s="40" t="s">
        <v>2256</v>
      </c>
      <c r="K87" s="40" t="s">
        <v>1875</v>
      </c>
      <c r="L87" s="16" t="s">
        <v>1876</v>
      </c>
      <c r="M87" s="16">
        <v>82</v>
      </c>
    </row>
    <row r="88" spans="1:13" x14ac:dyDescent="0.45">
      <c r="A88" s="16">
        <v>83</v>
      </c>
      <c r="B88" s="38" t="s">
        <v>2257</v>
      </c>
      <c r="C88" s="38" t="s">
        <v>2258</v>
      </c>
      <c r="D88" s="38" t="s">
        <v>2259</v>
      </c>
      <c r="E88" s="38"/>
      <c r="F88" s="38" t="str">
        <f t="shared" si="5"/>
        <v>Jean-Marc Faures</v>
      </c>
      <c r="G88"/>
      <c r="H88" s="38" t="s">
        <v>153</v>
      </c>
      <c r="I88"/>
      <c r="J88" s="40"/>
      <c r="K88" s="40" t="s">
        <v>1875</v>
      </c>
      <c r="L88" s="16" t="s">
        <v>1876</v>
      </c>
      <c r="M88" s="16">
        <v>83</v>
      </c>
    </row>
    <row r="89" spans="1:13" s="33" customFormat="1" x14ac:dyDescent="0.45">
      <c r="A89" s="33">
        <v>84</v>
      </c>
      <c r="B89" s="33" t="s">
        <v>2260</v>
      </c>
      <c r="C89" s="33" t="s">
        <v>2261</v>
      </c>
      <c r="D89" s="33" t="s">
        <v>2262</v>
      </c>
      <c r="E89" s="56"/>
      <c r="F89" s="33" t="str">
        <f t="shared" si="5"/>
        <v>Jillian Campbell</v>
      </c>
      <c r="G89" s="33" t="s">
        <v>1886</v>
      </c>
      <c r="H89" s="33" t="s">
        <v>31</v>
      </c>
      <c r="I89" s="33" t="s">
        <v>2263</v>
      </c>
      <c r="J89" s="54" t="s">
        <v>2264</v>
      </c>
      <c r="K89" s="54" t="s">
        <v>1875</v>
      </c>
      <c r="L89" s="33" t="s">
        <v>1876</v>
      </c>
      <c r="M89" s="33">
        <v>84</v>
      </c>
    </row>
    <row r="90" spans="1:13" s="33" customFormat="1" x14ac:dyDescent="0.45">
      <c r="A90" s="33">
        <v>84</v>
      </c>
      <c r="B90" s="33" t="s">
        <v>2260</v>
      </c>
      <c r="C90" s="33" t="s">
        <v>2261</v>
      </c>
      <c r="D90" s="56" t="s">
        <v>2265</v>
      </c>
      <c r="E90" s="56"/>
      <c r="F90" s="33" t="str">
        <f t="shared" ref="F90" si="6">B90&amp;" "&amp;C90</f>
        <v>Jillian Campbell</v>
      </c>
      <c r="G90" s="33" t="s">
        <v>1886</v>
      </c>
      <c r="H90" s="33" t="s">
        <v>31</v>
      </c>
      <c r="I90" s="33" t="s">
        <v>2263</v>
      </c>
      <c r="J90" s="54" t="s">
        <v>2264</v>
      </c>
      <c r="K90" s="54" t="s">
        <v>1875</v>
      </c>
      <c r="L90" s="33" t="s">
        <v>1876</v>
      </c>
      <c r="M90" s="33">
        <v>84</v>
      </c>
    </row>
    <row r="91" spans="1:13" x14ac:dyDescent="0.45">
      <c r="A91" s="16">
        <v>85</v>
      </c>
      <c r="B91" s="38" t="s">
        <v>2266</v>
      </c>
      <c r="C91" s="38" t="s">
        <v>2267</v>
      </c>
      <c r="D91" s="38" t="s">
        <v>2268</v>
      </c>
      <c r="E91" s="38"/>
      <c r="F91" s="38" t="str">
        <f t="shared" si="5"/>
        <v>Jippe Hoogeveen</v>
      </c>
      <c r="G91" t="s">
        <v>2269</v>
      </c>
      <c r="H91" s="38" t="s">
        <v>153</v>
      </c>
      <c r="I91" t="s">
        <v>2270</v>
      </c>
      <c r="J91" s="40" t="s">
        <v>2271</v>
      </c>
      <c r="K91" s="40" t="s">
        <v>1875</v>
      </c>
      <c r="L91" s="16" t="s">
        <v>1876</v>
      </c>
      <c r="M91" s="16">
        <v>85</v>
      </c>
    </row>
    <row r="92" spans="1:13" x14ac:dyDescent="0.45">
      <c r="A92" s="16">
        <v>86</v>
      </c>
      <c r="B92" s="38" t="s">
        <v>2272</v>
      </c>
      <c r="C92" s="38" t="s">
        <v>2273</v>
      </c>
      <c r="D92" s="38" t="s">
        <v>2274</v>
      </c>
      <c r="E92" s="38"/>
      <c r="F92" s="38" t="str">
        <f t="shared" si="5"/>
        <v>Joakim Harlin</v>
      </c>
      <c r="G92"/>
      <c r="H92" s="38" t="s">
        <v>31</v>
      </c>
      <c r="I92"/>
      <c r="J92" s="40"/>
      <c r="K92" s="40" t="s">
        <v>1875</v>
      </c>
      <c r="L92" s="16" t="s">
        <v>1876</v>
      </c>
      <c r="M92" s="16">
        <v>86</v>
      </c>
    </row>
    <row r="93" spans="1:13" x14ac:dyDescent="0.45">
      <c r="A93" s="16">
        <v>87</v>
      </c>
      <c r="B93" s="38" t="s">
        <v>2275</v>
      </c>
      <c r="C93" s="38" t="s">
        <v>2276</v>
      </c>
      <c r="D93" s="38" t="s">
        <v>876</v>
      </c>
      <c r="E93" s="38"/>
      <c r="F93" s="38" t="str">
        <f t="shared" si="5"/>
        <v>John Aponte</v>
      </c>
      <c r="G93" t="s">
        <v>2277</v>
      </c>
      <c r="H93" s="38" t="s">
        <v>82</v>
      </c>
      <c r="I93" t="s">
        <v>2278</v>
      </c>
      <c r="J93" s="40" t="s">
        <v>2279</v>
      </c>
      <c r="K93" s="40" t="s">
        <v>1875</v>
      </c>
      <c r="L93" s="16" t="s">
        <v>1876</v>
      </c>
      <c r="M93" s="16">
        <v>87</v>
      </c>
    </row>
    <row r="94" spans="1:13" s="33" customFormat="1" x14ac:dyDescent="0.45">
      <c r="A94" s="16">
        <v>88</v>
      </c>
      <c r="B94" s="38" t="s">
        <v>2275</v>
      </c>
      <c r="C94" s="38" t="s">
        <v>2280</v>
      </c>
      <c r="D94" s="38" t="s">
        <v>2281</v>
      </c>
      <c r="E94" s="38"/>
      <c r="F94" s="38" t="str">
        <f t="shared" si="5"/>
        <v>John Grove</v>
      </c>
      <c r="G94"/>
      <c r="H94" s="38" t="s">
        <v>82</v>
      </c>
      <c r="I94"/>
      <c r="J94" s="40"/>
      <c r="K94" s="40" t="s">
        <v>1875</v>
      </c>
      <c r="L94" s="16" t="s">
        <v>1876</v>
      </c>
      <c r="M94" s="16">
        <v>88</v>
      </c>
    </row>
    <row r="95" spans="1:13" s="33" customFormat="1" x14ac:dyDescent="0.45">
      <c r="A95" s="16">
        <v>89</v>
      </c>
      <c r="B95" s="38" t="s">
        <v>2275</v>
      </c>
      <c r="C95" s="38" t="s">
        <v>2282</v>
      </c>
      <c r="D95" s="38" t="s">
        <v>2283</v>
      </c>
      <c r="E95" s="38"/>
      <c r="F95" s="38" t="str">
        <f t="shared" si="5"/>
        <v>John Kester</v>
      </c>
      <c r="G95"/>
      <c r="H95" s="38" t="s">
        <v>319</v>
      </c>
      <c r="I95"/>
      <c r="J95" s="40"/>
      <c r="K95" s="40" t="s">
        <v>1900</v>
      </c>
      <c r="L95" s="16" t="s">
        <v>2284</v>
      </c>
      <c r="M95" s="16">
        <v>89</v>
      </c>
    </row>
    <row r="96" spans="1:13" x14ac:dyDescent="0.45">
      <c r="A96" s="16">
        <v>90</v>
      </c>
      <c r="B96" s="38" t="s">
        <v>2285</v>
      </c>
      <c r="C96" s="38" t="s">
        <v>2286</v>
      </c>
      <c r="D96" s="38" t="s">
        <v>2287</v>
      </c>
      <c r="E96" s="38"/>
      <c r="F96" s="38" t="str">
        <f t="shared" si="5"/>
        <v>Jorge Bravo</v>
      </c>
      <c r="G96"/>
      <c r="H96" s="38" t="s">
        <v>901</v>
      </c>
      <c r="I96"/>
      <c r="J96" s="40"/>
      <c r="K96" s="40" t="s">
        <v>1875</v>
      </c>
      <c r="L96" s="16" t="s">
        <v>1876</v>
      </c>
      <c r="M96" s="16">
        <v>90</v>
      </c>
    </row>
    <row r="97" spans="1:13" x14ac:dyDescent="0.45">
      <c r="A97" s="16">
        <v>91</v>
      </c>
      <c r="B97" s="38" t="s">
        <v>2288</v>
      </c>
      <c r="C97" s="38" t="s">
        <v>2289</v>
      </c>
      <c r="D97" s="38" t="s">
        <v>2290</v>
      </c>
      <c r="E97" s="38"/>
      <c r="F97" s="38" t="str">
        <f t="shared" si="5"/>
        <v>Jorge Luis Rodriquez Meza</v>
      </c>
      <c r="G97" t="s">
        <v>2291</v>
      </c>
      <c r="H97" s="38" t="s">
        <v>10</v>
      </c>
      <c r="I97" t="s">
        <v>2292</v>
      </c>
      <c r="J97" s="40"/>
      <c r="K97" s="40" t="s">
        <v>1875</v>
      </c>
      <c r="L97" s="16" t="s">
        <v>1876</v>
      </c>
      <c r="M97" s="16">
        <v>91</v>
      </c>
    </row>
    <row r="98" spans="1:13" x14ac:dyDescent="0.45">
      <c r="A98" s="16">
        <v>92</v>
      </c>
      <c r="B98" s="38" t="s">
        <v>2293</v>
      </c>
      <c r="C98" s="38" t="s">
        <v>2294</v>
      </c>
      <c r="D98" s="38" t="s">
        <v>2295</v>
      </c>
      <c r="E98" s="38"/>
      <c r="F98" s="38" t="str">
        <f t="shared" si="5"/>
        <v>José Pessoa</v>
      </c>
      <c r="G98" t="s">
        <v>2296</v>
      </c>
      <c r="H98" s="38" t="s">
        <v>192</v>
      </c>
      <c r="I98" t="s">
        <v>2297</v>
      </c>
      <c r="J98" s="40" t="s">
        <v>2298</v>
      </c>
      <c r="K98" s="40" t="s">
        <v>1875</v>
      </c>
      <c r="L98" s="16" t="s">
        <v>1876</v>
      </c>
      <c r="M98" s="16">
        <v>92</v>
      </c>
    </row>
    <row r="99" spans="1:13" x14ac:dyDescent="0.45">
      <c r="A99" s="16">
        <v>93</v>
      </c>
      <c r="B99" s="38" t="s">
        <v>2299</v>
      </c>
      <c r="C99" s="38" t="s">
        <v>2300</v>
      </c>
      <c r="D99" s="39" t="s">
        <v>2301</v>
      </c>
      <c r="E99" s="39"/>
      <c r="F99" s="38" t="str">
        <f t="shared" si="5"/>
        <v>Juan Cruz Perusia</v>
      </c>
      <c r="H99" s="38" t="s">
        <v>192</v>
      </c>
      <c r="K99" s="50" t="s">
        <v>1875</v>
      </c>
      <c r="L99" s="16" t="s">
        <v>1876</v>
      </c>
      <c r="M99" s="16">
        <v>93</v>
      </c>
    </row>
    <row r="100" spans="1:13" x14ac:dyDescent="0.45">
      <c r="A100" s="16">
        <v>94</v>
      </c>
      <c r="B100" s="38" t="s">
        <v>2302</v>
      </c>
      <c r="C100" s="38" t="s">
        <v>2303</v>
      </c>
      <c r="D100" s="38" t="s">
        <v>2304</v>
      </c>
      <c r="E100" s="38"/>
      <c r="F100" s="38" t="str">
        <f t="shared" si="5"/>
        <v>Julia Krasevec</v>
      </c>
      <c r="G100" t="s">
        <v>2305</v>
      </c>
      <c r="H100" s="38" t="s">
        <v>14</v>
      </c>
      <c r="I100" t="s">
        <v>2006</v>
      </c>
      <c r="J100" s="40" t="s">
        <v>2306</v>
      </c>
      <c r="K100" s="40" t="s">
        <v>1875</v>
      </c>
      <c r="L100" s="16" t="s">
        <v>1876</v>
      </c>
      <c r="M100" s="16">
        <v>94</v>
      </c>
    </row>
    <row r="101" spans="1:13" x14ac:dyDescent="0.45">
      <c r="A101" s="16">
        <v>95</v>
      </c>
      <c r="B101" s="38" t="s">
        <v>2307</v>
      </c>
      <c r="C101" s="38" t="s">
        <v>2308</v>
      </c>
      <c r="D101" s="38" t="s">
        <v>2309</v>
      </c>
      <c r="E101" s="38"/>
      <c r="F101" s="38" t="str">
        <f t="shared" si="5"/>
        <v>Julian Barbière</v>
      </c>
      <c r="G101" t="s">
        <v>2310</v>
      </c>
      <c r="H101" s="38" t="s">
        <v>2311</v>
      </c>
      <c r="I101" t="s">
        <v>2312</v>
      </c>
      <c r="J101" s="40"/>
      <c r="K101" s="40" t="s">
        <v>1875</v>
      </c>
      <c r="L101" s="16" t="s">
        <v>1876</v>
      </c>
      <c r="M101" s="16">
        <v>95</v>
      </c>
    </row>
    <row r="102" spans="1:13" x14ac:dyDescent="0.45">
      <c r="A102" s="16">
        <v>96</v>
      </c>
      <c r="B102" s="38" t="s">
        <v>2313</v>
      </c>
      <c r="C102" s="38" t="s">
        <v>2314</v>
      </c>
      <c r="D102" s="38" t="s">
        <v>2315</v>
      </c>
      <c r="E102" s="38"/>
      <c r="F102" s="38" t="str">
        <f t="shared" si="5"/>
        <v>Juliana Daher</v>
      </c>
      <c r="G102" t="s">
        <v>2316</v>
      </c>
      <c r="H102" s="38" t="s">
        <v>380</v>
      </c>
      <c r="I102" t="s">
        <v>2317</v>
      </c>
      <c r="J102" s="40"/>
      <c r="K102" s="40" t="s">
        <v>1875</v>
      </c>
      <c r="L102" s="16" t="s">
        <v>1876</v>
      </c>
      <c r="M102" s="16">
        <v>96</v>
      </c>
    </row>
    <row r="103" spans="1:13" x14ac:dyDescent="0.45">
      <c r="A103" s="16">
        <v>97</v>
      </c>
      <c r="B103" s="38" t="s">
        <v>2318</v>
      </c>
      <c r="C103" s="38" t="s">
        <v>2319</v>
      </c>
      <c r="D103" s="38" t="s">
        <v>2320</v>
      </c>
      <c r="E103" s="38"/>
      <c r="F103" s="38" t="str">
        <f t="shared" si="5"/>
        <v>Julie Ballington</v>
      </c>
      <c r="G103" t="s">
        <v>2321</v>
      </c>
      <c r="H103" s="38" t="s">
        <v>255</v>
      </c>
      <c r="I103" t="s">
        <v>2246</v>
      </c>
      <c r="J103" s="40" t="s">
        <v>2322</v>
      </c>
      <c r="K103" s="40" t="s">
        <v>1875</v>
      </c>
      <c r="L103" s="16" t="s">
        <v>1876</v>
      </c>
      <c r="M103" s="16">
        <v>97</v>
      </c>
    </row>
    <row r="104" spans="1:13" x14ac:dyDescent="0.45">
      <c r="A104" s="16">
        <v>98</v>
      </c>
      <c r="B104" s="38" t="s">
        <v>2323</v>
      </c>
      <c r="C104" s="38" t="s">
        <v>2324</v>
      </c>
      <c r="D104" s="38" t="s">
        <v>1049</v>
      </c>
      <c r="E104" s="38"/>
      <c r="F104" s="38" t="str">
        <f t="shared" si="5"/>
        <v>Juliette Besnard</v>
      </c>
      <c r="G104"/>
      <c r="H104" s="38" t="s">
        <v>10</v>
      </c>
      <c r="I104"/>
      <c r="J104" s="40"/>
      <c r="K104" s="40" t="s">
        <v>1875</v>
      </c>
      <c r="L104" s="16" t="s">
        <v>1876</v>
      </c>
      <c r="M104" s="16">
        <v>98</v>
      </c>
    </row>
    <row r="105" spans="1:13" x14ac:dyDescent="0.45">
      <c r="A105" s="16">
        <v>99</v>
      </c>
      <c r="B105" s="38" t="s">
        <v>2325</v>
      </c>
      <c r="C105" s="38" t="s">
        <v>2326</v>
      </c>
      <c r="D105" s="38" t="s">
        <v>2327</v>
      </c>
      <c r="E105" s="38"/>
      <c r="F105" s="38" t="str">
        <f t="shared" si="5"/>
        <v>Julio SERJE</v>
      </c>
      <c r="G105" t="s">
        <v>2038</v>
      </c>
      <c r="H105" s="38" t="s">
        <v>44</v>
      </c>
      <c r="I105" t="s">
        <v>2328</v>
      </c>
      <c r="J105" s="40" t="s">
        <v>2329</v>
      </c>
      <c r="K105" s="40" t="s">
        <v>1900</v>
      </c>
      <c r="L105" s="16" t="s">
        <v>2330</v>
      </c>
      <c r="M105" s="16">
        <v>99</v>
      </c>
    </row>
    <row r="106" spans="1:13" x14ac:dyDescent="0.45">
      <c r="A106" s="16">
        <v>100</v>
      </c>
      <c r="B106" s="38" t="s">
        <v>2331</v>
      </c>
      <c r="C106" s="38" t="s">
        <v>2332</v>
      </c>
      <c r="D106" s="38" t="s">
        <v>2333</v>
      </c>
      <c r="E106" s="38"/>
      <c r="F106" s="38" t="str">
        <f t="shared" si="5"/>
        <v>Juncal Plazaola Castaño</v>
      </c>
      <c r="G106" t="s">
        <v>2334</v>
      </c>
      <c r="H106" s="38" t="s">
        <v>255</v>
      </c>
      <c r="I106" t="s">
        <v>2335</v>
      </c>
      <c r="J106" s="40" t="s">
        <v>2336</v>
      </c>
      <c r="K106" s="40" t="s">
        <v>1875</v>
      </c>
      <c r="L106" s="16" t="s">
        <v>1876</v>
      </c>
      <c r="M106" s="16">
        <v>100</v>
      </c>
    </row>
    <row r="107" spans="1:13" x14ac:dyDescent="0.45">
      <c r="A107" s="16">
        <v>101</v>
      </c>
      <c r="B107" s="38" t="s">
        <v>2337</v>
      </c>
      <c r="C107" s="38" t="s">
        <v>2338</v>
      </c>
      <c r="D107" s="38" t="s">
        <v>891</v>
      </c>
      <c r="E107" s="38"/>
      <c r="F107" s="38" t="str">
        <f t="shared" si="5"/>
        <v>Kacem Iaych</v>
      </c>
      <c r="G107" t="s">
        <v>1936</v>
      </c>
      <c r="H107" s="38" t="s">
        <v>82</v>
      </c>
      <c r="I107" t="s">
        <v>2339</v>
      </c>
      <c r="J107" s="40"/>
      <c r="K107" s="40" t="s">
        <v>1875</v>
      </c>
      <c r="L107" s="16" t="s">
        <v>1876</v>
      </c>
      <c r="M107" s="16">
        <v>101</v>
      </c>
    </row>
    <row r="108" spans="1:13" x14ac:dyDescent="0.45">
      <c r="A108" s="16">
        <v>102</v>
      </c>
      <c r="B108" s="38" t="s">
        <v>2340</v>
      </c>
      <c r="C108" s="38" t="s">
        <v>2341</v>
      </c>
      <c r="D108" s="38" t="s">
        <v>2342</v>
      </c>
      <c r="E108" s="38"/>
      <c r="F108" s="38" t="str">
        <f t="shared" si="5"/>
        <v>Kareen Jabre</v>
      </c>
      <c r="G108"/>
      <c r="H108" s="38" t="s">
        <v>1947</v>
      </c>
      <c r="I108"/>
      <c r="J108" s="40"/>
      <c r="K108" s="40" t="s">
        <v>1875</v>
      </c>
      <c r="L108" s="16" t="s">
        <v>1876</v>
      </c>
      <c r="M108" s="16">
        <v>102</v>
      </c>
    </row>
    <row r="109" spans="1:13" x14ac:dyDescent="0.45">
      <c r="A109" s="16">
        <v>103</v>
      </c>
      <c r="B109" s="38" t="s">
        <v>2343</v>
      </c>
      <c r="C109" s="38" t="s">
        <v>2344</v>
      </c>
      <c r="D109" s="38" t="s">
        <v>897</v>
      </c>
      <c r="E109" s="38"/>
      <c r="F109" s="38" t="str">
        <f t="shared" si="5"/>
        <v>Karoline Schmid</v>
      </c>
      <c r="G109" t="s">
        <v>2345</v>
      </c>
      <c r="H109" s="38" t="s">
        <v>901</v>
      </c>
      <c r="I109" t="s">
        <v>2346</v>
      </c>
      <c r="J109" s="40" t="s">
        <v>2347</v>
      </c>
      <c r="K109" s="40" t="s">
        <v>1875</v>
      </c>
      <c r="L109" s="16" t="s">
        <v>1876</v>
      </c>
      <c r="M109" s="16">
        <v>103</v>
      </c>
    </row>
    <row r="110" spans="1:13" x14ac:dyDescent="0.45">
      <c r="A110" s="16">
        <v>104</v>
      </c>
      <c r="B110" s="38" t="s">
        <v>2348</v>
      </c>
      <c r="C110" s="38" t="s">
        <v>2349</v>
      </c>
      <c r="D110" s="38" t="s">
        <v>1015</v>
      </c>
      <c r="E110" s="38"/>
      <c r="F110" s="38" t="str">
        <f t="shared" si="5"/>
        <v>Katherine Gifford</v>
      </c>
      <c r="G110" t="s">
        <v>2350</v>
      </c>
      <c r="H110" s="38" t="s">
        <v>255</v>
      </c>
      <c r="I110" t="s">
        <v>2351</v>
      </c>
      <c r="J110" s="40"/>
      <c r="K110" s="40" t="s">
        <v>1875</v>
      </c>
      <c r="L110" s="16" t="s">
        <v>1876</v>
      </c>
      <c r="M110" s="16">
        <v>104</v>
      </c>
    </row>
    <row r="111" spans="1:13" x14ac:dyDescent="0.45">
      <c r="A111" s="16">
        <v>105</v>
      </c>
      <c r="B111" s="38" t="s">
        <v>2348</v>
      </c>
      <c r="C111" s="38" t="s">
        <v>2352</v>
      </c>
      <c r="D111" s="38" t="s">
        <v>2353</v>
      </c>
      <c r="E111" s="38"/>
      <c r="F111" s="38" t="str">
        <f t="shared" si="5"/>
        <v>Katherine Secoy</v>
      </c>
      <c r="G111" t="s">
        <v>2354</v>
      </c>
      <c r="H111" s="38" t="s">
        <v>188</v>
      </c>
      <c r="I111" t="s">
        <v>2355</v>
      </c>
      <c r="J111" s="40" t="s">
        <v>2356</v>
      </c>
      <c r="K111" s="40" t="s">
        <v>1875</v>
      </c>
      <c r="L111" s="16" t="s">
        <v>1876</v>
      </c>
      <c r="M111" s="16">
        <v>105</v>
      </c>
    </row>
    <row r="112" spans="1:13" x14ac:dyDescent="0.45">
      <c r="A112" s="16">
        <v>106</v>
      </c>
      <c r="B112" s="38" t="s">
        <v>2357</v>
      </c>
      <c r="C112" s="38" t="s">
        <v>2227</v>
      </c>
      <c r="D112" s="38" t="s">
        <v>2358</v>
      </c>
      <c r="E112" s="38"/>
      <c r="F112" s="38" t="str">
        <f t="shared" si="5"/>
        <v>Kevin Smith</v>
      </c>
      <c r="G112" t="s">
        <v>2359</v>
      </c>
      <c r="H112" s="38" t="s">
        <v>188</v>
      </c>
      <c r="I112" t="s">
        <v>2033</v>
      </c>
      <c r="J112" s="40" t="s">
        <v>2360</v>
      </c>
      <c r="K112" s="40" t="s">
        <v>1875</v>
      </c>
      <c r="L112" s="16" t="s">
        <v>1876</v>
      </c>
      <c r="M112" s="16">
        <v>106</v>
      </c>
    </row>
    <row r="113" spans="1:13" x14ac:dyDescent="0.45">
      <c r="A113" s="16">
        <v>107</v>
      </c>
      <c r="B113" s="38" t="s">
        <v>2361</v>
      </c>
      <c r="C113" s="38" t="s">
        <v>2362</v>
      </c>
      <c r="D113" s="38" t="s">
        <v>2363</v>
      </c>
      <c r="E113" s="38"/>
      <c r="F113" s="38" t="str">
        <f t="shared" si="5"/>
        <v>Khassoum Diallo</v>
      </c>
      <c r="G113" t="s">
        <v>2011</v>
      </c>
      <c r="H113" s="38" t="s">
        <v>82</v>
      </c>
      <c r="I113" t="s">
        <v>2364</v>
      </c>
      <c r="J113" s="40" t="s">
        <v>2365</v>
      </c>
      <c r="K113" s="40" t="s">
        <v>1875</v>
      </c>
      <c r="L113" s="16" t="s">
        <v>1876</v>
      </c>
      <c r="M113" s="16">
        <v>107</v>
      </c>
    </row>
    <row r="114" spans="1:13" x14ac:dyDescent="0.45">
      <c r="A114" s="16">
        <v>108</v>
      </c>
      <c r="B114" s="38" t="s">
        <v>2366</v>
      </c>
      <c r="C114" s="38" t="s">
        <v>2367</v>
      </c>
      <c r="D114" s="38" t="s">
        <v>1221</v>
      </c>
      <c r="E114" s="38"/>
      <c r="F114" s="38" t="str">
        <f t="shared" si="5"/>
        <v>Kirsten Isensee</v>
      </c>
      <c r="G114" t="s">
        <v>2368</v>
      </c>
      <c r="H114" s="38" t="s">
        <v>2311</v>
      </c>
      <c r="I114" t="s">
        <v>2369</v>
      </c>
      <c r="J114" s="40"/>
      <c r="K114" s="40" t="s">
        <v>1875</v>
      </c>
      <c r="L114" s="16" t="s">
        <v>1876</v>
      </c>
      <c r="M114" s="16">
        <v>108</v>
      </c>
    </row>
    <row r="115" spans="1:13" x14ac:dyDescent="0.45">
      <c r="A115" s="16">
        <v>109</v>
      </c>
      <c r="B115" s="38" t="s">
        <v>2370</v>
      </c>
      <c r="C115" s="38" t="s">
        <v>2371</v>
      </c>
      <c r="D115" s="38" t="s">
        <v>2372</v>
      </c>
      <c r="E115" s="38"/>
      <c r="F115" s="38" t="str">
        <f t="shared" si="5"/>
        <v>Klaus Deininger</v>
      </c>
      <c r="G115" t="s">
        <v>2373</v>
      </c>
      <c r="H115" s="38" t="s">
        <v>10</v>
      </c>
      <c r="I115" t="s">
        <v>2374</v>
      </c>
      <c r="J115" s="40" t="s">
        <v>2375</v>
      </c>
      <c r="K115" s="40" t="s">
        <v>1875</v>
      </c>
      <c r="L115" s="16" t="s">
        <v>1876</v>
      </c>
      <c r="M115" s="16">
        <v>109</v>
      </c>
    </row>
    <row r="116" spans="1:13" x14ac:dyDescent="0.45">
      <c r="A116" s="16">
        <v>110</v>
      </c>
      <c r="B116" s="38" t="s">
        <v>2376</v>
      </c>
      <c r="C116" s="38" t="s">
        <v>2377</v>
      </c>
      <c r="D116" s="39" t="s">
        <v>2378</v>
      </c>
      <c r="E116" s="39"/>
      <c r="F116" s="38" t="str">
        <f t="shared" si="5"/>
        <v>Laurel Jo-Anne Hanson</v>
      </c>
      <c r="G116" t="s">
        <v>2379</v>
      </c>
      <c r="H116" s="38" t="s">
        <v>44</v>
      </c>
      <c r="I116"/>
      <c r="J116" s="40" t="s">
        <v>2380</v>
      </c>
      <c r="K116" s="40" t="s">
        <v>1875</v>
      </c>
      <c r="L116" s="16" t="s">
        <v>1876</v>
      </c>
      <c r="M116" s="16">
        <v>110</v>
      </c>
    </row>
    <row r="117" spans="1:13" x14ac:dyDescent="0.45">
      <c r="A117" s="16">
        <v>111</v>
      </c>
      <c r="B117" s="12" t="s">
        <v>2381</v>
      </c>
      <c r="C117" s="12" t="s">
        <v>2077</v>
      </c>
      <c r="D117" s="12" t="s">
        <v>2382</v>
      </c>
      <c r="E117" s="12"/>
      <c r="F117" s="38" t="str">
        <f t="shared" si="5"/>
        <v>Leandry Moreno</v>
      </c>
      <c r="G117" s="13" t="s">
        <v>2383</v>
      </c>
      <c r="H117" s="12" t="s">
        <v>319</v>
      </c>
      <c r="I117" s="13" t="s">
        <v>2012</v>
      </c>
      <c r="J117" s="13" t="s">
        <v>2384</v>
      </c>
      <c r="K117" s="13" t="s">
        <v>1875</v>
      </c>
      <c r="L117" s="16" t="s">
        <v>1876</v>
      </c>
      <c r="M117" s="16">
        <v>111</v>
      </c>
    </row>
    <row r="118" spans="1:13" x14ac:dyDescent="0.45">
      <c r="A118" s="16">
        <v>112</v>
      </c>
      <c r="B118" s="38" t="s">
        <v>2385</v>
      </c>
      <c r="C118" s="38" t="s">
        <v>2386</v>
      </c>
      <c r="D118" s="38" t="s">
        <v>2387</v>
      </c>
      <c r="E118" s="38"/>
      <c r="F118" s="38" t="str">
        <f t="shared" si="5"/>
        <v>Leanne Burney</v>
      </c>
      <c r="G118"/>
      <c r="H118" s="38" t="s">
        <v>522</v>
      </c>
      <c r="I118"/>
      <c r="J118" s="40"/>
      <c r="K118" s="40" t="s">
        <v>1875</v>
      </c>
      <c r="L118" s="16" t="s">
        <v>1876</v>
      </c>
      <c r="M118" s="16">
        <v>112</v>
      </c>
    </row>
    <row r="119" spans="1:13" x14ac:dyDescent="0.45">
      <c r="A119" s="16">
        <v>113</v>
      </c>
      <c r="B119" s="38" t="s">
        <v>2388</v>
      </c>
      <c r="C119" s="38" t="s">
        <v>2389</v>
      </c>
      <c r="D119" s="38" t="s">
        <v>2390</v>
      </c>
      <c r="E119" s="38"/>
      <c r="F119" s="38" t="str">
        <f t="shared" si="5"/>
        <v>Leonardo Souza</v>
      </c>
      <c r="G119" t="s">
        <v>2391</v>
      </c>
      <c r="H119" s="38" t="s">
        <v>1887</v>
      </c>
      <c r="I119" t="s">
        <v>2392</v>
      </c>
      <c r="J119" s="40" t="s">
        <v>2393</v>
      </c>
      <c r="K119" s="40" t="s">
        <v>1875</v>
      </c>
      <c r="L119" s="16" t="s">
        <v>1876</v>
      </c>
      <c r="M119" s="16">
        <v>113</v>
      </c>
    </row>
    <row r="120" spans="1:13" x14ac:dyDescent="0.45">
      <c r="A120" s="16">
        <v>114</v>
      </c>
      <c r="B120" s="38" t="s">
        <v>2394</v>
      </c>
      <c r="C120" s="38" t="s">
        <v>2395</v>
      </c>
      <c r="D120" s="38" t="s">
        <v>861</v>
      </c>
      <c r="E120" s="38"/>
      <c r="F120" s="38" t="str">
        <f t="shared" si="5"/>
        <v>Liliana Carvajal</v>
      </c>
      <c r="G120" t="s">
        <v>2396</v>
      </c>
      <c r="H120" s="38" t="s">
        <v>14</v>
      </c>
      <c r="I120" t="s">
        <v>2397</v>
      </c>
      <c r="J120" s="40" t="s">
        <v>2398</v>
      </c>
      <c r="K120" s="40" t="s">
        <v>1875</v>
      </c>
      <c r="L120" s="16" t="s">
        <v>1876</v>
      </c>
      <c r="M120" s="16">
        <v>114</v>
      </c>
    </row>
    <row r="121" spans="1:13" x14ac:dyDescent="0.45">
      <c r="A121" s="16">
        <v>115</v>
      </c>
      <c r="B121" s="38" t="s">
        <v>2399</v>
      </c>
      <c r="C121" s="38" t="s">
        <v>2400</v>
      </c>
      <c r="D121" s="38" t="s">
        <v>2401</v>
      </c>
      <c r="E121" s="38"/>
      <c r="F121" s="38" t="str">
        <f t="shared" si="5"/>
        <v>Lis Mullin Bernhardt</v>
      </c>
      <c r="G121"/>
      <c r="H121" s="38" t="s">
        <v>31</v>
      </c>
      <c r="I121"/>
      <c r="J121" s="40"/>
      <c r="K121" s="40" t="s">
        <v>1875</v>
      </c>
      <c r="L121" s="16" t="s">
        <v>1876</v>
      </c>
      <c r="M121" s="16">
        <v>115</v>
      </c>
    </row>
    <row r="122" spans="1:13" x14ac:dyDescent="0.45">
      <c r="A122" s="16">
        <v>116</v>
      </c>
      <c r="B122" s="38" t="s">
        <v>2402</v>
      </c>
      <c r="C122" s="38" t="s">
        <v>2403</v>
      </c>
      <c r="D122" s="38" t="s">
        <v>2404</v>
      </c>
      <c r="E122" s="38"/>
      <c r="F122" s="38" t="str">
        <f t="shared" si="5"/>
        <v>Livia Hollins</v>
      </c>
      <c r="G122" t="s">
        <v>2405</v>
      </c>
      <c r="H122" s="38" t="s">
        <v>124</v>
      </c>
      <c r="I122" t="s">
        <v>2406</v>
      </c>
      <c r="J122" s="40" t="s">
        <v>2407</v>
      </c>
      <c r="K122" s="40" t="s">
        <v>1875</v>
      </c>
      <c r="L122" s="16" t="s">
        <v>1876</v>
      </c>
      <c r="M122" s="16">
        <v>116</v>
      </c>
    </row>
    <row r="123" spans="1:13" x14ac:dyDescent="0.45">
      <c r="A123" s="16">
        <v>117</v>
      </c>
      <c r="B123" s="38" t="s">
        <v>2408</v>
      </c>
      <c r="C123" s="38" t="s">
        <v>2409</v>
      </c>
      <c r="D123" s="38" t="s">
        <v>2410</v>
      </c>
      <c r="E123" s="38"/>
      <c r="F123" s="38" t="str">
        <f t="shared" si="5"/>
        <v>Lowri Angharad Rees</v>
      </c>
      <c r="G123"/>
      <c r="H123" s="38" t="s">
        <v>31</v>
      </c>
      <c r="I123"/>
      <c r="J123" s="40"/>
      <c r="K123" s="40" t="s">
        <v>1875</v>
      </c>
      <c r="L123" s="16" t="s">
        <v>1876</v>
      </c>
      <c r="M123" s="16">
        <v>117</v>
      </c>
    </row>
    <row r="124" spans="1:13" x14ac:dyDescent="0.45">
      <c r="A124" s="16">
        <v>118</v>
      </c>
      <c r="B124" s="38" t="s">
        <v>2411</v>
      </c>
      <c r="C124" s="38" t="s">
        <v>2412</v>
      </c>
      <c r="D124" s="38" t="s">
        <v>2413</v>
      </c>
      <c r="E124" s="38"/>
      <c r="F124" s="38" t="str">
        <f t="shared" si="5"/>
        <v>Lucia Hug</v>
      </c>
      <c r="G124"/>
      <c r="H124" s="38" t="s">
        <v>14</v>
      </c>
      <c r="I124"/>
      <c r="J124" s="40"/>
      <c r="K124" s="40" t="s">
        <v>1875</v>
      </c>
      <c r="L124" s="16" t="s">
        <v>1876</v>
      </c>
      <c r="M124" s="16">
        <v>118</v>
      </c>
    </row>
    <row r="125" spans="1:13" x14ac:dyDescent="0.45">
      <c r="A125" s="16">
        <v>119</v>
      </c>
      <c r="B125" s="38" t="s">
        <v>2414</v>
      </c>
      <c r="C125" s="38" t="s">
        <v>2415</v>
      </c>
      <c r="D125" s="38" t="s">
        <v>2416</v>
      </c>
      <c r="E125" s="38"/>
      <c r="F125" s="38" t="str">
        <f t="shared" si="5"/>
        <v>Ludgarde Coppens</v>
      </c>
      <c r="G125" t="s">
        <v>2417</v>
      </c>
      <c r="H125" s="38" t="s">
        <v>31</v>
      </c>
      <c r="I125" t="s">
        <v>2418</v>
      </c>
      <c r="J125" s="40" t="s">
        <v>2419</v>
      </c>
      <c r="K125" s="40" t="s">
        <v>1875</v>
      </c>
      <c r="L125" s="16" t="s">
        <v>1876</v>
      </c>
      <c r="M125" s="16">
        <v>119</v>
      </c>
    </row>
    <row r="126" spans="1:13" x14ac:dyDescent="0.45">
      <c r="A126" s="16">
        <v>120</v>
      </c>
      <c r="B126" s="38" t="s">
        <v>2420</v>
      </c>
      <c r="C126" s="38" t="s">
        <v>2421</v>
      </c>
      <c r="D126" s="38" t="s">
        <v>2422</v>
      </c>
      <c r="E126" s="38"/>
      <c r="F126" s="38" t="str">
        <f t="shared" si="5"/>
        <v>Mamadou S Diallo</v>
      </c>
      <c r="G126" t="s">
        <v>2423</v>
      </c>
      <c r="H126" s="38" t="s">
        <v>14</v>
      </c>
      <c r="I126" t="s">
        <v>2424</v>
      </c>
      <c r="J126" s="40" t="s">
        <v>2425</v>
      </c>
      <c r="K126" s="40" t="s">
        <v>1875</v>
      </c>
      <c r="L126" s="16" t="s">
        <v>1876</v>
      </c>
      <c r="M126" s="16">
        <v>120</v>
      </c>
    </row>
    <row r="127" spans="1:13" x14ac:dyDescent="0.45">
      <c r="A127" s="16">
        <v>121</v>
      </c>
      <c r="B127" s="38" t="s">
        <v>2426</v>
      </c>
      <c r="C127" s="38" t="s">
        <v>2427</v>
      </c>
      <c r="D127" s="38" t="s">
        <v>2428</v>
      </c>
      <c r="E127" s="39" t="s">
        <v>2201</v>
      </c>
      <c r="F127" s="38" t="str">
        <f t="shared" si="5"/>
        <v>Marc Titus Cebreros</v>
      </c>
      <c r="G127" t="s">
        <v>2202</v>
      </c>
      <c r="H127" s="38" t="s">
        <v>105</v>
      </c>
      <c r="I127" t="s">
        <v>2203</v>
      </c>
      <c r="J127" s="40"/>
      <c r="K127" s="40" t="s">
        <v>1875</v>
      </c>
      <c r="L127" s="16" t="s">
        <v>1876</v>
      </c>
      <c r="M127" s="16">
        <v>121</v>
      </c>
    </row>
    <row r="128" spans="1:13" x14ac:dyDescent="0.45">
      <c r="A128" s="16">
        <v>122</v>
      </c>
      <c r="B128" s="38" t="s">
        <v>2429</v>
      </c>
      <c r="C128" s="38" t="s">
        <v>2430</v>
      </c>
      <c r="D128" s="38" t="s">
        <v>2431</v>
      </c>
      <c r="E128" s="38"/>
      <c r="F128" s="38" t="str">
        <f t="shared" si="5"/>
        <v>Maria Rivera</v>
      </c>
      <c r="G128"/>
      <c r="H128" s="38" t="s">
        <v>2432</v>
      </c>
      <c r="I128"/>
      <c r="J128" s="40"/>
      <c r="K128" s="40" t="s">
        <v>1875</v>
      </c>
      <c r="L128" s="16" t="s">
        <v>1876</v>
      </c>
      <c r="M128" s="16">
        <v>122</v>
      </c>
    </row>
    <row r="129" spans="1:13" x14ac:dyDescent="0.45">
      <c r="A129" s="16">
        <v>123</v>
      </c>
      <c r="B129" s="38" t="s">
        <v>2433</v>
      </c>
      <c r="C129" s="38" t="s">
        <v>2434</v>
      </c>
      <c r="D129" s="38" t="s">
        <v>1045</v>
      </c>
      <c r="E129" s="38"/>
      <c r="F129" s="38" t="str">
        <f t="shared" si="5"/>
        <v>Marina Takane</v>
      </c>
      <c r="G129" t="s">
        <v>1936</v>
      </c>
      <c r="H129" s="38" t="s">
        <v>82</v>
      </c>
      <c r="I129" t="s">
        <v>2435</v>
      </c>
      <c r="J129" s="40" t="s">
        <v>2436</v>
      </c>
      <c r="K129" s="40" t="s">
        <v>1875</v>
      </c>
      <c r="L129" s="16" t="s">
        <v>1876</v>
      </c>
      <c r="M129" s="16">
        <v>123</v>
      </c>
    </row>
    <row r="130" spans="1:13" x14ac:dyDescent="0.45">
      <c r="A130" s="16">
        <v>124</v>
      </c>
      <c r="B130" s="38" t="s">
        <v>2437</v>
      </c>
      <c r="C130" s="38" t="s">
        <v>2438</v>
      </c>
      <c r="D130" s="38" t="s">
        <v>2439</v>
      </c>
      <c r="E130" s="38"/>
      <c r="F130" s="38" t="str">
        <f t="shared" si="5"/>
        <v>Marta Gacic Dobo</v>
      </c>
      <c r="G130" t="s">
        <v>2440</v>
      </c>
      <c r="H130" s="38" t="s">
        <v>82</v>
      </c>
      <c r="I130" t="s">
        <v>2441</v>
      </c>
      <c r="J130" s="40" t="s">
        <v>2442</v>
      </c>
      <c r="K130" s="40" t="s">
        <v>1875</v>
      </c>
      <c r="L130" s="16" t="s">
        <v>1876</v>
      </c>
      <c r="M130" s="16">
        <v>124</v>
      </c>
    </row>
    <row r="131" spans="1:13" x14ac:dyDescent="0.45">
      <c r="A131" s="16">
        <v>125</v>
      </c>
      <c r="B131" s="38" t="s">
        <v>2443</v>
      </c>
      <c r="C131" s="38" t="s">
        <v>2444</v>
      </c>
      <c r="D131" s="38" t="s">
        <v>2445</v>
      </c>
      <c r="E131" s="38"/>
      <c r="F131" s="38" t="str">
        <f t="shared" si="5"/>
        <v>Martha Osorio</v>
      </c>
      <c r="G131"/>
      <c r="H131" s="38" t="s">
        <v>153</v>
      </c>
      <c r="I131"/>
      <c r="J131" s="40"/>
      <c r="K131" s="40" t="s">
        <v>1875</v>
      </c>
      <c r="L131" s="16" t="s">
        <v>1876</v>
      </c>
      <c r="M131" s="16">
        <v>125</v>
      </c>
    </row>
    <row r="132" spans="1:13" x14ac:dyDescent="0.45">
      <c r="A132" s="16">
        <v>126</v>
      </c>
      <c r="B132" s="38" t="s">
        <v>2446</v>
      </c>
      <c r="C132" s="38" t="s">
        <v>2447</v>
      </c>
      <c r="D132" s="38" t="s">
        <v>2448</v>
      </c>
      <c r="E132" s="38"/>
      <c r="F132" s="38" t="str">
        <f t="shared" si="5"/>
        <v>Mary Mahy</v>
      </c>
      <c r="G132" t="s">
        <v>2449</v>
      </c>
      <c r="H132" s="38" t="s">
        <v>380</v>
      </c>
      <c r="I132" t="s">
        <v>2317</v>
      </c>
      <c r="J132" s="40">
        <v>41227914601</v>
      </c>
      <c r="K132" s="40" t="s">
        <v>1875</v>
      </c>
      <c r="L132" s="16" t="s">
        <v>1876</v>
      </c>
      <c r="M132" s="16">
        <v>126</v>
      </c>
    </row>
    <row r="133" spans="1:13" x14ac:dyDescent="0.45">
      <c r="A133" s="16">
        <v>127</v>
      </c>
      <c r="B133" s="38" t="s">
        <v>2450</v>
      </c>
      <c r="C133" s="38" t="s">
        <v>2451</v>
      </c>
      <c r="D133" s="38" t="s">
        <v>2452</v>
      </c>
      <c r="E133" s="38"/>
      <c r="F133" s="38" t="str">
        <f t="shared" si="5"/>
        <v>Mathieu Bangert</v>
      </c>
      <c r="G133" t="s">
        <v>2277</v>
      </c>
      <c r="H133" s="38" t="s">
        <v>82</v>
      </c>
      <c r="I133" t="s">
        <v>2453</v>
      </c>
      <c r="J133" s="40" t="s">
        <v>2454</v>
      </c>
      <c r="K133" s="40" t="s">
        <v>1875</v>
      </c>
      <c r="L133" s="16" t="s">
        <v>1876</v>
      </c>
      <c r="M133" s="16">
        <v>127</v>
      </c>
    </row>
    <row r="134" spans="1:13" x14ac:dyDescent="0.45">
      <c r="A134" s="16">
        <v>128</v>
      </c>
      <c r="B134" s="38" t="s">
        <v>2455</v>
      </c>
      <c r="C134" s="38" t="s">
        <v>2456</v>
      </c>
      <c r="D134" s="38" t="s">
        <v>2457</v>
      </c>
      <c r="E134" s="38"/>
      <c r="F134" s="38" t="str">
        <f t="shared" si="5"/>
        <v>Matthew Camilleri</v>
      </c>
      <c r="G134" t="s">
        <v>2458</v>
      </c>
      <c r="H134" s="38" t="s">
        <v>153</v>
      </c>
      <c r="I134" t="s">
        <v>2459</v>
      </c>
      <c r="J134" s="40" t="s">
        <v>2460</v>
      </c>
      <c r="K134" s="40" t="s">
        <v>1875</v>
      </c>
      <c r="L134" s="16" t="s">
        <v>1876</v>
      </c>
      <c r="M134" s="16">
        <v>128</v>
      </c>
    </row>
    <row r="135" spans="1:13" x14ac:dyDescent="0.45">
      <c r="A135" s="16">
        <v>129</v>
      </c>
      <c r="B135" s="38" t="s">
        <v>2461</v>
      </c>
      <c r="C135" s="38" t="s">
        <v>2462</v>
      </c>
      <c r="D135" s="38" t="s">
        <v>2463</v>
      </c>
      <c r="E135" s="38"/>
      <c r="F135" s="38" t="str">
        <f t="shared" si="5"/>
        <v>Maurizio Busatti</v>
      </c>
      <c r="G135"/>
      <c r="H135" s="38" t="s">
        <v>1151</v>
      </c>
      <c r="I135"/>
      <c r="J135" s="40"/>
      <c r="K135" s="40" t="s">
        <v>1875</v>
      </c>
      <c r="L135" s="16" t="s">
        <v>1876</v>
      </c>
      <c r="M135" s="16">
        <v>129</v>
      </c>
    </row>
    <row r="136" spans="1:13" x14ac:dyDescent="0.45">
      <c r="A136" s="16">
        <v>130</v>
      </c>
      <c r="B136" s="38" t="s">
        <v>2464</v>
      </c>
      <c r="C136" s="38" t="s">
        <v>2465</v>
      </c>
      <c r="D136" s="38" t="s">
        <v>2466</v>
      </c>
      <c r="E136" s="38" t="s">
        <v>1913</v>
      </c>
      <c r="F136" s="38" t="str">
        <f t="shared" ref="F136:F200" si="7">B136&amp;" "&amp;C136</f>
        <v>Melanie Cowan</v>
      </c>
      <c r="G136"/>
      <c r="H136" s="38" t="s">
        <v>82</v>
      </c>
      <c r="I136"/>
      <c r="J136" s="40"/>
      <c r="K136" s="40" t="s">
        <v>1875</v>
      </c>
      <c r="L136" s="16" t="s">
        <v>1876</v>
      </c>
      <c r="M136" s="16">
        <v>130</v>
      </c>
    </row>
    <row r="137" spans="1:13" x14ac:dyDescent="0.45">
      <c r="A137" s="16">
        <v>131</v>
      </c>
      <c r="B137" s="38" t="s">
        <v>2467</v>
      </c>
      <c r="C137" s="38" t="s">
        <v>2468</v>
      </c>
      <c r="D137" s="38" t="s">
        <v>998</v>
      </c>
      <c r="E137" s="38"/>
      <c r="F137" s="38" t="str">
        <f t="shared" si="7"/>
        <v>Mengjia Liang</v>
      </c>
      <c r="G137" t="s">
        <v>2469</v>
      </c>
      <c r="H137" s="38" t="s">
        <v>89</v>
      </c>
      <c r="I137" t="s">
        <v>2470</v>
      </c>
      <c r="J137" s="40" t="s">
        <v>2471</v>
      </c>
      <c r="K137" s="40" t="s">
        <v>1875</v>
      </c>
      <c r="L137" s="16" t="s">
        <v>1876</v>
      </c>
      <c r="M137" s="16">
        <v>131</v>
      </c>
    </row>
    <row r="138" spans="1:13" x14ac:dyDescent="0.45">
      <c r="A138" s="16">
        <v>132</v>
      </c>
      <c r="B138" s="38" t="s">
        <v>2472</v>
      </c>
      <c r="C138" s="38" t="s">
        <v>2473</v>
      </c>
      <c r="D138" s="38" t="s">
        <v>2474</v>
      </c>
      <c r="E138" s="38"/>
      <c r="F138" s="38" t="str">
        <f t="shared" si="7"/>
        <v>Michael Jandl</v>
      </c>
      <c r="G138" t="s">
        <v>2475</v>
      </c>
      <c r="H138" s="38" t="s">
        <v>212</v>
      </c>
      <c r="I138" t="s">
        <v>2476</v>
      </c>
      <c r="J138" s="40" t="s">
        <v>2477</v>
      </c>
      <c r="K138" s="40" t="s">
        <v>1875</v>
      </c>
      <c r="L138" s="16" t="s">
        <v>1876</v>
      </c>
      <c r="M138" s="16">
        <v>132</v>
      </c>
    </row>
    <row r="139" spans="1:13" s="33" customFormat="1" x14ac:dyDescent="0.45">
      <c r="A139" s="33">
        <v>133</v>
      </c>
      <c r="B139" s="33" t="s">
        <v>2478</v>
      </c>
      <c r="C139" s="33" t="s">
        <v>2479</v>
      </c>
      <c r="D139" s="33" t="s">
        <v>2480</v>
      </c>
      <c r="F139" s="33" t="str">
        <f t="shared" si="7"/>
        <v>Miho Shirotori</v>
      </c>
      <c r="H139" s="33" t="s">
        <v>659</v>
      </c>
      <c r="J139" s="54"/>
      <c r="K139" s="54" t="s">
        <v>1875</v>
      </c>
      <c r="L139" s="33" t="s">
        <v>1876</v>
      </c>
      <c r="M139" s="33">
        <v>133</v>
      </c>
    </row>
    <row r="140" spans="1:13" s="33" customFormat="1" x14ac:dyDescent="0.45">
      <c r="A140" s="33">
        <v>133</v>
      </c>
      <c r="B140" s="33" t="s">
        <v>2478</v>
      </c>
      <c r="C140" s="33" t="s">
        <v>2479</v>
      </c>
      <c r="D140" s="33" t="s">
        <v>2481</v>
      </c>
      <c r="F140" s="33" t="str">
        <f t="shared" ref="F140" si="8">B140&amp;" "&amp;C140</f>
        <v>Miho Shirotori</v>
      </c>
      <c r="H140" s="33" t="s">
        <v>659</v>
      </c>
      <c r="J140" s="54"/>
      <c r="K140" s="54" t="s">
        <v>1875</v>
      </c>
      <c r="L140" s="33" t="s">
        <v>1876</v>
      </c>
      <c r="M140" s="33">
        <v>133</v>
      </c>
    </row>
    <row r="141" spans="1:13" x14ac:dyDescent="0.45">
      <c r="A141" s="16">
        <v>134</v>
      </c>
      <c r="B141" s="38" t="s">
        <v>2482</v>
      </c>
      <c r="C141" s="38" t="s">
        <v>2483</v>
      </c>
      <c r="D141" s="38" t="s">
        <v>2484</v>
      </c>
      <c r="E141" s="38"/>
      <c r="F141" s="38" t="str">
        <f t="shared" si="7"/>
        <v>Minoru Takada</v>
      </c>
      <c r="G141"/>
      <c r="H141" s="38" t="s">
        <v>2485</v>
      </c>
      <c r="I141"/>
      <c r="J141" s="40"/>
      <c r="K141" s="40" t="s">
        <v>1875</v>
      </c>
      <c r="L141" s="16" t="s">
        <v>1876</v>
      </c>
      <c r="M141" s="16">
        <v>134</v>
      </c>
    </row>
    <row r="142" spans="1:13" x14ac:dyDescent="0.45">
      <c r="A142" s="16">
        <v>135</v>
      </c>
      <c r="B142" s="38" t="s">
        <v>2486</v>
      </c>
      <c r="C142" s="38" t="s">
        <v>2487</v>
      </c>
      <c r="D142" s="38" t="s">
        <v>2488</v>
      </c>
      <c r="E142" s="38"/>
      <c r="F142" s="38" t="str">
        <f t="shared" si="7"/>
        <v>Mukesh Srivastava</v>
      </c>
      <c r="G142" t="s">
        <v>1987</v>
      </c>
      <c r="H142" s="38" t="s">
        <v>153</v>
      </c>
      <c r="I142" t="s">
        <v>1999</v>
      </c>
      <c r="J142" s="40" t="s">
        <v>2489</v>
      </c>
      <c r="K142" s="40" t="s">
        <v>1900</v>
      </c>
      <c r="L142" s="16" t="s">
        <v>2490</v>
      </c>
      <c r="M142" s="16">
        <v>135</v>
      </c>
    </row>
    <row r="143" spans="1:13" x14ac:dyDescent="0.45">
      <c r="A143" s="16">
        <v>136</v>
      </c>
      <c r="B143" s="38" t="s">
        <v>2491</v>
      </c>
      <c r="C143" s="38" t="s">
        <v>2492</v>
      </c>
      <c r="D143" s="38" t="s">
        <v>2493</v>
      </c>
      <c r="E143" s="38" t="s">
        <v>2201</v>
      </c>
      <c r="F143" s="38" t="str">
        <f t="shared" si="7"/>
        <v>Nicolas Fasel</v>
      </c>
      <c r="G143" t="s">
        <v>2494</v>
      </c>
      <c r="H143" s="38" t="s">
        <v>105</v>
      </c>
      <c r="I143" t="s">
        <v>2203</v>
      </c>
      <c r="J143" s="40"/>
      <c r="K143" s="40" t="s">
        <v>1875</v>
      </c>
      <c r="L143" s="16" t="s">
        <v>1876</v>
      </c>
      <c r="M143" s="16">
        <v>136</v>
      </c>
    </row>
    <row r="144" spans="1:13" x14ac:dyDescent="0.45">
      <c r="A144" s="16">
        <v>137</v>
      </c>
      <c r="B144" s="38" t="s">
        <v>2495</v>
      </c>
      <c r="C144" s="38" t="s">
        <v>2496</v>
      </c>
      <c r="D144" s="38" t="s">
        <v>2497</v>
      </c>
      <c r="E144" s="38"/>
      <c r="F144" s="38" t="str">
        <f t="shared" si="7"/>
        <v>Nicole Franz</v>
      </c>
      <c r="G144" t="s">
        <v>2498</v>
      </c>
      <c r="H144" s="38" t="s">
        <v>153</v>
      </c>
      <c r="I144" t="s">
        <v>2499</v>
      </c>
      <c r="J144" s="40" t="s">
        <v>2500</v>
      </c>
      <c r="K144" s="40" t="s">
        <v>1875</v>
      </c>
      <c r="L144" s="16" t="s">
        <v>1876</v>
      </c>
      <c r="M144" s="16">
        <v>137</v>
      </c>
    </row>
    <row r="145" spans="1:13" s="33" customFormat="1" x14ac:dyDescent="0.45">
      <c r="A145" s="16">
        <v>138</v>
      </c>
      <c r="B145" s="38" t="s">
        <v>2501</v>
      </c>
      <c r="C145" s="38" t="s">
        <v>2502</v>
      </c>
      <c r="D145" s="38" t="s">
        <v>2503</v>
      </c>
      <c r="E145" s="38"/>
      <c r="F145" s="38" t="str">
        <f t="shared" si="7"/>
        <v>Onno Hoffmeister</v>
      </c>
      <c r="G145" t="s">
        <v>2504</v>
      </c>
      <c r="H145" s="38" t="s">
        <v>659</v>
      </c>
      <c r="I145" t="s">
        <v>2505</v>
      </c>
      <c r="J145" s="40" t="s">
        <v>2506</v>
      </c>
      <c r="K145" s="40" t="s">
        <v>1875</v>
      </c>
      <c r="L145" s="16" t="s">
        <v>1876</v>
      </c>
      <c r="M145" s="16">
        <v>138</v>
      </c>
    </row>
    <row r="146" spans="1:13" s="33" customFormat="1" x14ac:dyDescent="0.45">
      <c r="A146" s="16">
        <v>139</v>
      </c>
      <c r="B146" s="38" t="s">
        <v>2507</v>
      </c>
      <c r="C146" s="38" t="s">
        <v>2508</v>
      </c>
      <c r="D146" s="38" t="s">
        <v>2509</v>
      </c>
      <c r="E146" s="38"/>
      <c r="F146" s="38" t="str">
        <f t="shared" si="7"/>
        <v>Oualid Akakzia</v>
      </c>
      <c r="G146"/>
      <c r="H146" s="38" t="s">
        <v>212</v>
      </c>
      <c r="I146"/>
      <c r="J146" s="40"/>
      <c r="K146" s="40" t="s">
        <v>1900</v>
      </c>
      <c r="L146" s="16" t="s">
        <v>2510</v>
      </c>
      <c r="M146" s="16">
        <v>139</v>
      </c>
    </row>
    <row r="147" spans="1:13" x14ac:dyDescent="0.45">
      <c r="A147" s="16">
        <v>140</v>
      </c>
      <c r="B147" s="38" t="s">
        <v>2511</v>
      </c>
      <c r="C147" s="38" t="s">
        <v>2512</v>
      </c>
      <c r="D147" s="38" t="s">
        <v>2513</v>
      </c>
      <c r="E147" s="38"/>
      <c r="F147" s="38" t="str">
        <f t="shared" si="7"/>
        <v>Papa Seck</v>
      </c>
      <c r="G147" t="s">
        <v>2514</v>
      </c>
      <c r="H147" s="38" t="s">
        <v>255</v>
      </c>
      <c r="I147" t="s">
        <v>2515</v>
      </c>
      <c r="J147" s="40"/>
      <c r="K147" s="40" t="s">
        <v>1875</v>
      </c>
      <c r="L147" s="16" t="s">
        <v>1876</v>
      </c>
      <c r="M147" s="16">
        <v>140</v>
      </c>
    </row>
    <row r="148" spans="1:13" x14ac:dyDescent="0.45">
      <c r="A148" s="16">
        <v>141</v>
      </c>
      <c r="B148" s="38" t="s">
        <v>2516</v>
      </c>
      <c r="C148" s="38" t="s">
        <v>2517</v>
      </c>
      <c r="D148" s="38" t="s">
        <v>2518</v>
      </c>
      <c r="E148" s="38"/>
      <c r="F148" s="38" t="str">
        <f t="shared" si="7"/>
        <v>Pascale Ratovondrahona</v>
      </c>
      <c r="G148"/>
      <c r="H148" s="38" t="s">
        <v>192</v>
      </c>
      <c r="I148"/>
      <c r="J148" s="40"/>
      <c r="K148" s="40" t="s">
        <v>1875</v>
      </c>
      <c r="L148" s="16" t="s">
        <v>1876</v>
      </c>
      <c r="M148" s="16">
        <v>141</v>
      </c>
    </row>
    <row r="149" spans="1:13" x14ac:dyDescent="0.45">
      <c r="A149" s="16">
        <v>142</v>
      </c>
      <c r="B149" s="38" t="s">
        <v>2519</v>
      </c>
      <c r="C149" s="38" t="s">
        <v>2520</v>
      </c>
      <c r="D149" s="38" t="s">
        <v>2521</v>
      </c>
      <c r="E149" s="38"/>
      <c r="F149" s="38" t="str">
        <f t="shared" si="7"/>
        <v>Paul Egerton</v>
      </c>
      <c r="G149"/>
      <c r="H149" s="38" t="s">
        <v>2522</v>
      </c>
      <c r="I149"/>
      <c r="J149" s="40"/>
      <c r="K149" s="40" t="s">
        <v>1875</v>
      </c>
      <c r="L149" s="16" t="s">
        <v>1876</v>
      </c>
      <c r="M149" s="16">
        <v>142</v>
      </c>
    </row>
    <row r="150" spans="1:13" x14ac:dyDescent="0.45">
      <c r="A150" s="16">
        <v>143</v>
      </c>
      <c r="B150" s="38" t="s">
        <v>2519</v>
      </c>
      <c r="C150" s="38" t="s">
        <v>2523</v>
      </c>
      <c r="D150" s="38" t="s">
        <v>2524</v>
      </c>
      <c r="E150" s="38"/>
      <c r="F150" s="38" t="str">
        <f t="shared" si="7"/>
        <v>Paul Racionzer</v>
      </c>
      <c r="G150" t="s">
        <v>2128</v>
      </c>
      <c r="H150" s="38" t="s">
        <v>153</v>
      </c>
      <c r="I150" t="s">
        <v>2525</v>
      </c>
      <c r="J150" s="40"/>
      <c r="K150" s="40" t="s">
        <v>1875</v>
      </c>
      <c r="L150" s="16" t="s">
        <v>1876</v>
      </c>
      <c r="M150" s="16">
        <v>143</v>
      </c>
    </row>
    <row r="151" spans="1:13" x14ac:dyDescent="0.45">
      <c r="A151" s="16">
        <v>144</v>
      </c>
      <c r="B151" s="38" t="s">
        <v>2526</v>
      </c>
      <c r="C151" s="38" t="s">
        <v>2527</v>
      </c>
      <c r="D151" s="38" t="s">
        <v>2528</v>
      </c>
      <c r="E151" s="38"/>
      <c r="F151" s="38" t="str">
        <f t="shared" si="7"/>
        <v>Peter Chowla</v>
      </c>
      <c r="G151" t="s">
        <v>2529</v>
      </c>
      <c r="H151" s="38" t="s">
        <v>2530</v>
      </c>
      <c r="I151"/>
      <c r="J151" s="40" t="s">
        <v>2531</v>
      </c>
      <c r="K151" s="40" t="s">
        <v>1875</v>
      </c>
      <c r="L151" s="16" t="s">
        <v>1876</v>
      </c>
      <c r="M151" s="16">
        <v>144</v>
      </c>
    </row>
    <row r="152" spans="1:13" s="33" customFormat="1" x14ac:dyDescent="0.45">
      <c r="A152" s="16">
        <v>145</v>
      </c>
      <c r="B152" s="38" t="s">
        <v>2532</v>
      </c>
      <c r="C152" s="38" t="s">
        <v>2533</v>
      </c>
      <c r="D152" s="38" t="s">
        <v>2534</v>
      </c>
      <c r="E152" s="38"/>
      <c r="F152" s="38" t="str">
        <f t="shared" si="7"/>
        <v>Petra Kynclova</v>
      </c>
      <c r="G152" t="s">
        <v>2535</v>
      </c>
      <c r="H152" s="38" t="s">
        <v>607</v>
      </c>
      <c r="I152" t="s">
        <v>1999</v>
      </c>
      <c r="J152" s="40"/>
      <c r="K152" s="40" t="s">
        <v>1875</v>
      </c>
      <c r="L152" s="16" t="s">
        <v>1876</v>
      </c>
      <c r="M152" s="16">
        <v>145</v>
      </c>
    </row>
    <row r="153" spans="1:13" s="33" customFormat="1" x14ac:dyDescent="0.45">
      <c r="A153" s="16">
        <v>146</v>
      </c>
      <c r="B153" s="38" t="s">
        <v>2536</v>
      </c>
      <c r="C153" s="38" t="s">
        <v>2537</v>
      </c>
      <c r="D153" s="38" t="s">
        <v>2538</v>
      </c>
      <c r="E153" s="38"/>
      <c r="F153" s="38" t="str">
        <f t="shared" si="7"/>
        <v>Philippe Glaziou</v>
      </c>
      <c r="G153" t="s">
        <v>2539</v>
      </c>
      <c r="H153" s="38" t="s">
        <v>82</v>
      </c>
      <c r="I153" t="s">
        <v>2222</v>
      </c>
      <c r="J153" s="40"/>
      <c r="K153" s="40" t="s">
        <v>1875</v>
      </c>
      <c r="L153" s="16" t="s">
        <v>1876</v>
      </c>
      <c r="M153" s="16">
        <v>146</v>
      </c>
    </row>
    <row r="154" spans="1:13" x14ac:dyDescent="0.45">
      <c r="A154" s="16">
        <v>147</v>
      </c>
      <c r="B154" s="38" t="s">
        <v>2540</v>
      </c>
      <c r="C154" s="38" t="s">
        <v>2541</v>
      </c>
      <c r="D154" s="38" t="s">
        <v>1138</v>
      </c>
      <c r="E154" s="38"/>
      <c r="F154" s="38" t="str">
        <f t="shared" si="7"/>
        <v>Phousnith Khay</v>
      </c>
      <c r="G154" t="s">
        <v>2194</v>
      </c>
      <c r="H154" s="38" t="s">
        <v>51</v>
      </c>
      <c r="I154" t="s">
        <v>2129</v>
      </c>
      <c r="J154" s="40" t="s">
        <v>2542</v>
      </c>
      <c r="K154" s="40" t="s">
        <v>1875</v>
      </c>
      <c r="L154" s="16" t="s">
        <v>1876</v>
      </c>
      <c r="M154" s="16">
        <v>147</v>
      </c>
    </row>
    <row r="155" spans="1:13" x14ac:dyDescent="0.45">
      <c r="A155" s="16">
        <v>148</v>
      </c>
      <c r="B155" s="38" t="s">
        <v>2543</v>
      </c>
      <c r="C155" s="38" t="s">
        <v>2544</v>
      </c>
      <c r="D155" s="38" t="s">
        <v>2545</v>
      </c>
      <c r="E155" s="38"/>
      <c r="F155" s="38" t="str">
        <f t="shared" si="7"/>
        <v>Piero Conforti</v>
      </c>
      <c r="G155" t="s">
        <v>1987</v>
      </c>
      <c r="H155" s="38" t="s">
        <v>153</v>
      </c>
      <c r="I155" t="s">
        <v>1999</v>
      </c>
      <c r="J155" s="40" t="s">
        <v>2546</v>
      </c>
      <c r="K155" s="40" t="s">
        <v>1875</v>
      </c>
      <c r="L155" s="16" t="s">
        <v>1876</v>
      </c>
      <c r="M155" s="16">
        <v>148</v>
      </c>
    </row>
    <row r="156" spans="1:13" x14ac:dyDescent="0.45">
      <c r="A156" s="16">
        <v>149</v>
      </c>
      <c r="B156" s="38" t="s">
        <v>2547</v>
      </c>
      <c r="C156" s="38" t="s">
        <v>2548</v>
      </c>
      <c r="D156" s="38" t="s">
        <v>2549</v>
      </c>
      <c r="E156" s="38"/>
      <c r="F156" s="38" t="str">
        <f t="shared" si="7"/>
        <v>Pierpaolo Mudu</v>
      </c>
      <c r="G156" t="s">
        <v>1936</v>
      </c>
      <c r="H156" s="38" t="s">
        <v>82</v>
      </c>
      <c r="I156" t="s">
        <v>2225</v>
      </c>
      <c r="J156" s="40"/>
      <c r="K156" s="40" t="s">
        <v>1875</v>
      </c>
      <c r="L156" s="16" t="s">
        <v>1876</v>
      </c>
      <c r="M156" s="16">
        <v>149</v>
      </c>
    </row>
    <row r="157" spans="1:13" x14ac:dyDescent="0.45">
      <c r="A157" s="16">
        <v>150</v>
      </c>
      <c r="B157" s="38" t="s">
        <v>2550</v>
      </c>
      <c r="C157" s="38" t="s">
        <v>2551</v>
      </c>
      <c r="D157" s="38" t="s">
        <v>2552</v>
      </c>
      <c r="E157" s="38"/>
      <c r="F157" s="38" t="str">
        <f t="shared" si="7"/>
        <v>Pietro Gennari</v>
      </c>
      <c r="G157"/>
      <c r="H157" s="38" t="s">
        <v>153</v>
      </c>
      <c r="I157"/>
      <c r="J157" s="40"/>
      <c r="K157" s="40" t="s">
        <v>1875</v>
      </c>
      <c r="L157" s="16" t="s">
        <v>1876</v>
      </c>
      <c r="M157" s="16">
        <v>150</v>
      </c>
    </row>
    <row r="158" spans="1:13" x14ac:dyDescent="0.45">
      <c r="A158" s="16">
        <v>151</v>
      </c>
      <c r="B158" s="38" t="s">
        <v>2553</v>
      </c>
      <c r="C158" s="38" t="s">
        <v>2554</v>
      </c>
      <c r="D158" s="38" t="s">
        <v>2555</v>
      </c>
      <c r="E158" s="38"/>
      <c r="F158" s="38" t="str">
        <f t="shared" si="7"/>
        <v>Piper Hart</v>
      </c>
      <c r="G158"/>
      <c r="H158" s="38" t="s">
        <v>250</v>
      </c>
      <c r="I158"/>
      <c r="J158" s="40"/>
      <c r="K158" s="40" t="s">
        <v>1875</v>
      </c>
      <c r="L158" s="16" t="s">
        <v>1876</v>
      </c>
      <c r="M158" s="16">
        <v>151</v>
      </c>
    </row>
    <row r="159" spans="1:13" x14ac:dyDescent="0.45">
      <c r="A159" s="16">
        <v>152</v>
      </c>
      <c r="B159" s="38" t="s">
        <v>2556</v>
      </c>
      <c r="C159" s="38" t="s">
        <v>2557</v>
      </c>
      <c r="D159" s="38" t="s">
        <v>2558</v>
      </c>
      <c r="E159" s="38"/>
      <c r="F159" s="38" t="str">
        <f t="shared" si="7"/>
        <v>Qi He</v>
      </c>
      <c r="G159" t="s">
        <v>1917</v>
      </c>
      <c r="H159" s="38" t="s">
        <v>51</v>
      </c>
      <c r="I159" t="s">
        <v>2559</v>
      </c>
      <c r="J159" s="40" t="s">
        <v>2560</v>
      </c>
      <c r="K159" s="40" t="s">
        <v>1900</v>
      </c>
      <c r="L159" s="16" t="s">
        <v>2561</v>
      </c>
      <c r="M159" s="16">
        <v>152</v>
      </c>
    </row>
    <row r="160" spans="1:13" x14ac:dyDescent="0.45">
      <c r="A160" s="16">
        <v>153</v>
      </c>
      <c r="B160" s="38" t="s">
        <v>2562</v>
      </c>
      <c r="C160" s="38" t="s">
        <v>2563</v>
      </c>
      <c r="D160" s="38" t="s">
        <v>2564</v>
      </c>
      <c r="E160" s="38"/>
      <c r="F160" s="38" t="str">
        <f t="shared" si="7"/>
        <v>Rafael Diez de Medina</v>
      </c>
      <c r="G160" t="s">
        <v>1880</v>
      </c>
      <c r="H160" s="38" t="s">
        <v>11</v>
      </c>
      <c r="I160" t="s">
        <v>2565</v>
      </c>
      <c r="J160" s="40" t="s">
        <v>2566</v>
      </c>
      <c r="K160" s="40" t="s">
        <v>1875</v>
      </c>
      <c r="L160" s="16" t="s">
        <v>1876</v>
      </c>
      <c r="M160" s="16">
        <v>153</v>
      </c>
    </row>
    <row r="161" spans="1:13" x14ac:dyDescent="0.45">
      <c r="A161" s="16">
        <v>154</v>
      </c>
      <c r="B161" s="38" t="s">
        <v>2567</v>
      </c>
      <c r="C161" s="38" t="s">
        <v>2568</v>
      </c>
      <c r="D161" s="38" t="s">
        <v>2569</v>
      </c>
      <c r="E161" s="38"/>
      <c r="F161" s="38" t="str">
        <f t="shared" si="7"/>
        <v>Reena Shah</v>
      </c>
      <c r="G161" t="s">
        <v>2570</v>
      </c>
      <c r="H161" s="38" t="s">
        <v>1887</v>
      </c>
      <c r="I161"/>
      <c r="J161" s="40" t="s">
        <v>2571</v>
      </c>
      <c r="K161" s="40" t="s">
        <v>1875</v>
      </c>
      <c r="L161" s="16" t="s">
        <v>1876</v>
      </c>
      <c r="M161" s="16">
        <v>154</v>
      </c>
    </row>
    <row r="162" spans="1:13" x14ac:dyDescent="0.45">
      <c r="A162" s="16">
        <v>155</v>
      </c>
      <c r="B162" s="38" t="s">
        <v>2572</v>
      </c>
      <c r="C162" s="38" t="s">
        <v>2573</v>
      </c>
      <c r="D162" s="38" t="s">
        <v>1025</v>
      </c>
      <c r="E162" s="38"/>
      <c r="F162" s="38" t="str">
        <f t="shared" si="7"/>
        <v>Rick Johnston</v>
      </c>
      <c r="G162" t="s">
        <v>1936</v>
      </c>
      <c r="H162" s="38" t="s">
        <v>82</v>
      </c>
      <c r="I162" t="s">
        <v>2574</v>
      </c>
      <c r="J162" s="40">
        <v>41227913156</v>
      </c>
      <c r="K162" s="40" t="s">
        <v>1875</v>
      </c>
      <c r="L162" s="16" t="s">
        <v>1876</v>
      </c>
      <c r="M162" s="16">
        <v>155</v>
      </c>
    </row>
    <row r="163" spans="1:13" x14ac:dyDescent="0.45">
      <c r="A163" s="16">
        <v>156</v>
      </c>
      <c r="B163" s="38" t="s">
        <v>2575</v>
      </c>
      <c r="C163" s="38" t="s">
        <v>2576</v>
      </c>
      <c r="D163" s="38" t="s">
        <v>2577</v>
      </c>
      <c r="E163" s="38"/>
      <c r="F163" s="38" t="str">
        <f t="shared" si="7"/>
        <v>Rifat Hossain</v>
      </c>
      <c r="G163" t="s">
        <v>1936</v>
      </c>
      <c r="H163" s="38" t="s">
        <v>82</v>
      </c>
      <c r="I163" t="s">
        <v>2578</v>
      </c>
      <c r="J163" s="40">
        <v>41227911624</v>
      </c>
      <c r="K163" s="40" t="s">
        <v>1875</v>
      </c>
      <c r="L163" s="16" t="s">
        <v>1876</v>
      </c>
      <c r="M163" s="16">
        <v>156</v>
      </c>
    </row>
    <row r="164" spans="1:13" x14ac:dyDescent="0.45">
      <c r="A164" s="16">
        <v>157</v>
      </c>
      <c r="B164" s="38" t="s">
        <v>2579</v>
      </c>
      <c r="C164" s="38" t="s">
        <v>2580</v>
      </c>
      <c r="D164" s="38" t="s">
        <v>2581</v>
      </c>
      <c r="E164" s="38"/>
      <c r="F164" s="38" t="str">
        <f t="shared" si="7"/>
        <v>Ritsuko YAMAZAKI-HONDA</v>
      </c>
      <c r="G164" t="s">
        <v>2038</v>
      </c>
      <c r="H164" s="38" t="s">
        <v>44</v>
      </c>
      <c r="I164" t="s">
        <v>2328</v>
      </c>
      <c r="J164" s="40" t="s">
        <v>2582</v>
      </c>
      <c r="K164" s="40" t="s">
        <v>1900</v>
      </c>
      <c r="L164" s="16" t="s">
        <v>2583</v>
      </c>
      <c r="M164" s="16">
        <v>157</v>
      </c>
    </row>
    <row r="165" spans="1:13" x14ac:dyDescent="0.45">
      <c r="A165" s="16">
        <v>158</v>
      </c>
      <c r="B165" s="38" t="s">
        <v>2584</v>
      </c>
      <c r="C165" s="38" t="s">
        <v>2585</v>
      </c>
      <c r="D165" s="38" t="s">
        <v>2586</v>
      </c>
      <c r="E165" s="38"/>
      <c r="F165" s="38" t="str">
        <f t="shared" si="7"/>
        <v>Robert Hoft</v>
      </c>
      <c r="G165" t="s">
        <v>2587</v>
      </c>
      <c r="H165" s="38" t="s">
        <v>2588</v>
      </c>
      <c r="I165" t="s">
        <v>2589</v>
      </c>
      <c r="J165" s="40" t="s">
        <v>2590</v>
      </c>
      <c r="K165" s="40" t="s">
        <v>1900</v>
      </c>
      <c r="L165" s="16" t="s">
        <v>2591</v>
      </c>
      <c r="M165" s="16">
        <v>158</v>
      </c>
    </row>
    <row r="166" spans="1:13" x14ac:dyDescent="0.45">
      <c r="A166" s="16">
        <v>159</v>
      </c>
      <c r="B166" s="38" t="s">
        <v>2584</v>
      </c>
      <c r="C166" s="38" t="s">
        <v>2592</v>
      </c>
      <c r="D166" s="38" t="s">
        <v>1164</v>
      </c>
      <c r="E166" s="38"/>
      <c r="F166" s="38" t="str">
        <f t="shared" si="7"/>
        <v>Robert Ndugwa</v>
      </c>
      <c r="G166" t="s">
        <v>2514</v>
      </c>
      <c r="H166" s="38" t="s">
        <v>34</v>
      </c>
      <c r="I166" t="s">
        <v>2593</v>
      </c>
      <c r="J166" s="40" t="s">
        <v>2594</v>
      </c>
      <c r="K166" s="40" t="s">
        <v>1875</v>
      </c>
      <c r="L166" s="16" t="s">
        <v>1876</v>
      </c>
      <c r="M166" s="16">
        <v>159</v>
      </c>
    </row>
    <row r="167" spans="1:13" x14ac:dyDescent="0.45">
      <c r="A167" s="16">
        <v>160</v>
      </c>
      <c r="B167" s="38" t="s">
        <v>2595</v>
      </c>
      <c r="C167" s="38" t="s">
        <v>2596</v>
      </c>
      <c r="D167" s="38" t="s">
        <v>2597</v>
      </c>
      <c r="E167" s="38"/>
      <c r="F167" s="38" t="str">
        <f t="shared" si="7"/>
        <v>Roberta Quadrelli</v>
      </c>
      <c r="G167" t="s">
        <v>2598</v>
      </c>
      <c r="H167" s="38" t="s">
        <v>745</v>
      </c>
      <c r="I167" t="s">
        <v>2169</v>
      </c>
      <c r="J167" s="40" t="s">
        <v>2599</v>
      </c>
      <c r="K167" s="40" t="s">
        <v>1875</v>
      </c>
      <c r="L167" s="16" t="s">
        <v>1876</v>
      </c>
      <c r="M167" s="16">
        <v>160</v>
      </c>
    </row>
    <row r="168" spans="1:13" x14ac:dyDescent="0.45">
      <c r="A168" s="16">
        <v>161</v>
      </c>
      <c r="B168" s="38" t="s">
        <v>2600</v>
      </c>
      <c r="C168" s="38" t="s">
        <v>2601</v>
      </c>
      <c r="D168" s="38" t="s">
        <v>2602</v>
      </c>
      <c r="E168" s="38"/>
      <c r="F168" s="38" t="str">
        <f t="shared" si="7"/>
        <v>Rohan Pathirage</v>
      </c>
      <c r="G168" t="s">
        <v>2603</v>
      </c>
      <c r="H168" s="38" t="s">
        <v>192</v>
      </c>
      <c r="I168" t="s">
        <v>2604</v>
      </c>
      <c r="J168" s="40" t="s">
        <v>2605</v>
      </c>
      <c r="K168" s="40" t="s">
        <v>1875</v>
      </c>
      <c r="L168" s="16" t="s">
        <v>1876</v>
      </c>
      <c r="M168" s="16">
        <v>161</v>
      </c>
    </row>
    <row r="169" spans="1:13" x14ac:dyDescent="0.45">
      <c r="A169" s="16">
        <v>162</v>
      </c>
      <c r="B169" s="38" t="s">
        <v>2606</v>
      </c>
      <c r="C169" s="38" t="s">
        <v>2607</v>
      </c>
      <c r="D169" s="38" t="s">
        <v>2608</v>
      </c>
      <c r="E169" s="38"/>
      <c r="F169" s="38" t="str">
        <f t="shared" si="7"/>
        <v>Rosa Laura Romeo</v>
      </c>
      <c r="G169" t="s">
        <v>2609</v>
      </c>
      <c r="H169" s="38" t="s">
        <v>153</v>
      </c>
      <c r="I169" t="s">
        <v>2610</v>
      </c>
      <c r="J169" s="40" t="s">
        <v>2611</v>
      </c>
      <c r="K169" s="40" t="s">
        <v>1875</v>
      </c>
      <c r="L169" s="16" t="s">
        <v>1876</v>
      </c>
      <c r="M169" s="16">
        <v>162</v>
      </c>
    </row>
    <row r="170" spans="1:13" x14ac:dyDescent="0.45">
      <c r="A170" s="16">
        <v>163</v>
      </c>
      <c r="B170" s="38" t="s">
        <v>2612</v>
      </c>
      <c r="C170" s="38" t="s">
        <v>2613</v>
      </c>
      <c r="D170" s="38" t="s">
        <v>2614</v>
      </c>
      <c r="E170" s="38"/>
      <c r="F170" s="38" t="str">
        <f t="shared" si="7"/>
        <v>Rosina Gammarano</v>
      </c>
      <c r="G170" t="s">
        <v>2128</v>
      </c>
      <c r="H170" s="38" t="s">
        <v>11</v>
      </c>
      <c r="I170" t="s">
        <v>2565</v>
      </c>
      <c r="J170" s="40" t="s">
        <v>2615</v>
      </c>
      <c r="K170" s="40" t="s">
        <v>1875</v>
      </c>
      <c r="L170" s="16" t="s">
        <v>1876</v>
      </c>
      <c r="M170" s="16">
        <v>163</v>
      </c>
    </row>
    <row r="171" spans="1:13" x14ac:dyDescent="0.45">
      <c r="A171" s="16">
        <v>164</v>
      </c>
      <c r="B171" s="38" t="s">
        <v>2616</v>
      </c>
      <c r="C171" s="38" t="s">
        <v>2617</v>
      </c>
      <c r="D171" s="38" t="s">
        <v>2618</v>
      </c>
      <c r="E171" s="38"/>
      <c r="F171" s="38" t="str">
        <f t="shared" si="7"/>
        <v>Roswitha Baumung</v>
      </c>
      <c r="G171" t="s">
        <v>2619</v>
      </c>
      <c r="H171" s="38" t="s">
        <v>153</v>
      </c>
      <c r="I171" t="s">
        <v>2620</v>
      </c>
      <c r="J171" s="40"/>
      <c r="K171" s="40" t="s">
        <v>1875</v>
      </c>
      <c r="L171" s="16" t="s">
        <v>1876</v>
      </c>
      <c r="M171" s="16">
        <v>164</v>
      </c>
    </row>
    <row r="172" spans="1:13" x14ac:dyDescent="0.45">
      <c r="A172" s="16">
        <v>165</v>
      </c>
      <c r="B172" s="38" t="s">
        <v>2621</v>
      </c>
      <c r="C172" s="38" t="s">
        <v>2622</v>
      </c>
      <c r="D172" s="38" t="s">
        <v>2623</v>
      </c>
      <c r="E172" s="38"/>
      <c r="F172" s="38" t="str">
        <f t="shared" si="7"/>
        <v>Said Ould Voffal</v>
      </c>
      <c r="G172" t="s">
        <v>2180</v>
      </c>
      <c r="H172" s="38" t="s">
        <v>192</v>
      </c>
      <c r="I172" t="s">
        <v>2624</v>
      </c>
      <c r="J172" s="40">
        <v>15143437752</v>
      </c>
      <c r="K172" s="40" t="s">
        <v>1875</v>
      </c>
      <c r="L172" s="16" t="s">
        <v>1876</v>
      </c>
      <c r="M172" s="16">
        <v>165</v>
      </c>
    </row>
    <row r="173" spans="1:13" x14ac:dyDescent="0.45">
      <c r="A173" s="16">
        <v>166</v>
      </c>
      <c r="B173" s="38" t="s">
        <v>2625</v>
      </c>
      <c r="C173" s="38" t="s">
        <v>2626</v>
      </c>
      <c r="D173" s="38" t="s">
        <v>2627</v>
      </c>
      <c r="E173" s="38"/>
      <c r="F173" s="38" t="str">
        <f t="shared" si="7"/>
        <v>Sainarayan Ananthanarayan</v>
      </c>
      <c r="G173"/>
      <c r="H173" s="38" t="s">
        <v>1968</v>
      </c>
      <c r="I173"/>
      <c r="J173" s="40"/>
      <c r="K173" s="40" t="s">
        <v>1875</v>
      </c>
      <c r="L173" s="16" t="s">
        <v>1876</v>
      </c>
      <c r="M173" s="16">
        <v>166</v>
      </c>
    </row>
    <row r="174" spans="1:13" x14ac:dyDescent="0.45">
      <c r="A174" s="16">
        <v>167</v>
      </c>
      <c r="B174" s="38" t="s">
        <v>2628</v>
      </c>
      <c r="C174" s="38" t="s">
        <v>2629</v>
      </c>
      <c r="D174" s="38" t="s">
        <v>2630</v>
      </c>
      <c r="E174" s="38"/>
      <c r="F174" s="38" t="str">
        <f t="shared" si="7"/>
        <v>Salar Tayyib</v>
      </c>
      <c r="G174"/>
      <c r="H174" s="38" t="s">
        <v>153</v>
      </c>
      <c r="I174"/>
      <c r="J174" s="40"/>
      <c r="K174" s="40" t="s">
        <v>1875</v>
      </c>
      <c r="L174" s="16" t="s">
        <v>1876</v>
      </c>
      <c r="M174" s="16">
        <v>167</v>
      </c>
    </row>
    <row r="175" spans="1:13" x14ac:dyDescent="0.45">
      <c r="A175" s="16">
        <v>168</v>
      </c>
      <c r="B175" s="38" t="s">
        <v>2631</v>
      </c>
      <c r="C175" s="38" t="s">
        <v>2632</v>
      </c>
      <c r="D175" s="38" t="s">
        <v>2633</v>
      </c>
      <c r="E175" s="38"/>
      <c r="F175" s="38" t="str">
        <f t="shared" si="7"/>
        <v>Samira Asma</v>
      </c>
      <c r="G175" t="s">
        <v>2634</v>
      </c>
      <c r="H175" s="38" t="s">
        <v>82</v>
      </c>
      <c r="I175"/>
      <c r="J175" s="40"/>
      <c r="K175" s="40" t="s">
        <v>1875</v>
      </c>
      <c r="L175" s="16" t="s">
        <v>1876</v>
      </c>
      <c r="M175" s="16">
        <v>168</v>
      </c>
    </row>
    <row r="176" spans="1:13" x14ac:dyDescent="0.45">
      <c r="A176" s="16">
        <v>169</v>
      </c>
      <c r="B176" s="38" t="s">
        <v>2635</v>
      </c>
      <c r="C176" s="38" t="s">
        <v>2636</v>
      </c>
      <c r="D176" s="38" t="s">
        <v>851</v>
      </c>
      <c r="E176" s="38"/>
      <c r="F176" s="38" t="str">
        <f t="shared" si="7"/>
        <v>Samuel Munyaneza</v>
      </c>
      <c r="G176"/>
      <c r="H176" s="38" t="s">
        <v>659</v>
      </c>
      <c r="I176"/>
      <c r="J176" s="40"/>
      <c r="K176" s="40" t="s">
        <v>1875</v>
      </c>
      <c r="L176" s="16" t="s">
        <v>1876</v>
      </c>
      <c r="M176" s="16">
        <v>169</v>
      </c>
    </row>
    <row r="177" spans="1:13" x14ac:dyDescent="0.45">
      <c r="A177" s="16">
        <v>170</v>
      </c>
      <c r="B177" s="38" t="s">
        <v>2637</v>
      </c>
      <c r="C177" s="38" t="s">
        <v>2638</v>
      </c>
      <c r="D177" s="38" t="s">
        <v>2639</v>
      </c>
      <c r="E177" s="38"/>
      <c r="F177" s="38" t="str">
        <f t="shared" si="7"/>
        <v>Saorla McCabe</v>
      </c>
      <c r="G177" t="s">
        <v>2640</v>
      </c>
      <c r="H177" s="38" t="s">
        <v>1909</v>
      </c>
      <c r="I177" t="s">
        <v>2641</v>
      </c>
      <c r="J177" s="40" t="s">
        <v>2642</v>
      </c>
      <c r="K177" s="40" t="s">
        <v>1875</v>
      </c>
      <c r="L177" s="16" t="s">
        <v>1876</v>
      </c>
      <c r="M177" s="16">
        <v>170</v>
      </c>
    </row>
    <row r="178" spans="1:13" x14ac:dyDescent="0.45">
      <c r="A178" s="16">
        <v>171</v>
      </c>
      <c r="B178" s="38" t="s">
        <v>2643</v>
      </c>
      <c r="C178" s="38" t="s">
        <v>2644</v>
      </c>
      <c r="D178" s="38" t="s">
        <v>2645</v>
      </c>
      <c r="E178" s="38"/>
      <c r="F178" s="38" t="str">
        <f t="shared" si="7"/>
        <v>Sara Minelli</v>
      </c>
      <c r="G178" t="s">
        <v>2082</v>
      </c>
      <c r="H178" s="38" t="s">
        <v>178</v>
      </c>
      <c r="I178" t="s">
        <v>2646</v>
      </c>
      <c r="J178" s="40" t="s">
        <v>2647</v>
      </c>
      <c r="K178" s="40" t="s">
        <v>1875</v>
      </c>
      <c r="L178" s="16" t="s">
        <v>1876</v>
      </c>
      <c r="M178" s="16">
        <v>171</v>
      </c>
    </row>
    <row r="179" spans="1:13" x14ac:dyDescent="0.45">
      <c r="A179" s="16">
        <v>172</v>
      </c>
      <c r="B179" s="38" t="s">
        <v>2648</v>
      </c>
      <c r="C179" s="38" t="s">
        <v>1905</v>
      </c>
      <c r="D179" s="38" t="s">
        <v>1248</v>
      </c>
      <c r="E179" s="38"/>
      <c r="F179" s="38" t="str">
        <f t="shared" si="7"/>
        <v>Sasha Alexander</v>
      </c>
      <c r="G179" t="s">
        <v>2649</v>
      </c>
      <c r="H179" s="38" t="s">
        <v>178</v>
      </c>
      <c r="I179" t="s">
        <v>2650</v>
      </c>
      <c r="J179" s="40" t="s">
        <v>2651</v>
      </c>
      <c r="K179" s="40" t="s">
        <v>1875</v>
      </c>
      <c r="L179" s="16" t="s">
        <v>1876</v>
      </c>
      <c r="M179" s="16">
        <v>172</v>
      </c>
    </row>
    <row r="180" spans="1:13" x14ac:dyDescent="0.45">
      <c r="A180" s="16">
        <v>173</v>
      </c>
      <c r="B180" s="38" t="s">
        <v>2652</v>
      </c>
      <c r="C180" s="38" t="s">
        <v>2653</v>
      </c>
      <c r="D180" s="38" t="s">
        <v>2654</v>
      </c>
      <c r="E180" s="38"/>
      <c r="F180" s="38" t="str">
        <f t="shared" si="7"/>
        <v>Seiffe Tadesse</v>
      </c>
      <c r="G180"/>
      <c r="H180" s="38" t="s">
        <v>1887</v>
      </c>
      <c r="I180"/>
      <c r="J180" s="40"/>
      <c r="K180" s="40" t="s">
        <v>1875</v>
      </c>
      <c r="L180" s="16" t="s">
        <v>1876</v>
      </c>
      <c r="M180" s="16">
        <v>173</v>
      </c>
    </row>
    <row r="181" spans="1:13" x14ac:dyDescent="0.45">
      <c r="A181" s="16">
        <v>174</v>
      </c>
      <c r="B181" s="38" t="s">
        <v>2655</v>
      </c>
      <c r="C181" s="38" t="s">
        <v>2656</v>
      </c>
      <c r="D181" s="38" t="s">
        <v>2657</v>
      </c>
      <c r="E181" s="38"/>
      <c r="F181" s="38" t="str">
        <f t="shared" si="7"/>
        <v>Serge Kapto</v>
      </c>
      <c r="G181" t="s">
        <v>2658</v>
      </c>
      <c r="H181" s="38" t="s">
        <v>250</v>
      </c>
      <c r="I181"/>
      <c r="J181" s="40" t="s">
        <v>2659</v>
      </c>
      <c r="K181" s="40" t="s">
        <v>1875</v>
      </c>
      <c r="L181" s="16" t="s">
        <v>1876</v>
      </c>
      <c r="M181" s="16">
        <v>174</v>
      </c>
    </row>
    <row r="182" spans="1:13" x14ac:dyDescent="0.45">
      <c r="A182" s="16">
        <v>175</v>
      </c>
      <c r="B182" s="38" t="s">
        <v>2660</v>
      </c>
      <c r="C182" s="38" t="s">
        <v>2661</v>
      </c>
      <c r="D182" s="38" t="s">
        <v>2662</v>
      </c>
      <c r="E182" s="38"/>
      <c r="F182" s="38" t="str">
        <f t="shared" si="7"/>
        <v>Shari Spiegel</v>
      </c>
      <c r="G182" t="s">
        <v>2048</v>
      </c>
      <c r="H182" s="38" t="s">
        <v>2530</v>
      </c>
      <c r="I182" t="s">
        <v>2663</v>
      </c>
      <c r="J182" s="40" t="s">
        <v>2664</v>
      </c>
      <c r="K182" s="40" t="s">
        <v>1875</v>
      </c>
      <c r="L182" s="16" t="s">
        <v>1876</v>
      </c>
      <c r="M182" s="16">
        <v>175</v>
      </c>
    </row>
    <row r="183" spans="1:13" x14ac:dyDescent="0.45">
      <c r="A183" s="16">
        <v>176</v>
      </c>
      <c r="B183" s="38" t="s">
        <v>2665</v>
      </c>
      <c r="C183" s="38" t="s">
        <v>2666</v>
      </c>
      <c r="D183" s="38" t="s">
        <v>2667</v>
      </c>
      <c r="E183" s="38"/>
      <c r="F183" s="38" t="str">
        <f t="shared" si="7"/>
        <v>Shyama Pagad</v>
      </c>
      <c r="G183" t="s">
        <v>2082</v>
      </c>
      <c r="H183" s="38" t="s">
        <v>188</v>
      </c>
      <c r="I183" t="s">
        <v>2668</v>
      </c>
      <c r="J183" s="40"/>
      <c r="K183" s="40" t="s">
        <v>1875</v>
      </c>
      <c r="L183" s="16" t="s">
        <v>1876</v>
      </c>
      <c r="M183" s="16">
        <v>176</v>
      </c>
    </row>
    <row r="184" spans="1:13" x14ac:dyDescent="0.45">
      <c r="A184" s="16">
        <v>177</v>
      </c>
      <c r="B184" s="38" t="s">
        <v>2669</v>
      </c>
      <c r="C184" s="38" t="s">
        <v>2670</v>
      </c>
      <c r="D184" s="38" t="s">
        <v>2671</v>
      </c>
      <c r="E184" s="38" t="s">
        <v>2672</v>
      </c>
      <c r="F184" s="38" t="str">
        <f t="shared" si="7"/>
        <v>Silvia Montoya</v>
      </c>
      <c r="G184"/>
      <c r="H184" s="38" t="s">
        <v>192</v>
      </c>
      <c r="I184"/>
      <c r="J184" s="40"/>
      <c r="K184" s="40" t="s">
        <v>1875</v>
      </c>
      <c r="L184" s="16" t="s">
        <v>1876</v>
      </c>
      <c r="M184" s="16">
        <v>177</v>
      </c>
    </row>
    <row r="185" spans="1:13" x14ac:dyDescent="0.45">
      <c r="A185" s="16">
        <v>178</v>
      </c>
      <c r="B185" s="38" t="s">
        <v>2673</v>
      </c>
      <c r="C185" s="38" t="s">
        <v>2674</v>
      </c>
      <c r="D185" s="38" t="s">
        <v>2675</v>
      </c>
      <c r="E185" s="38"/>
      <c r="F185" s="38" t="str">
        <f t="shared" si="7"/>
        <v>Simon Scott</v>
      </c>
      <c r="G185" t="s">
        <v>1993</v>
      </c>
      <c r="H185" s="38" t="s">
        <v>63</v>
      </c>
      <c r="I185" t="s">
        <v>2676</v>
      </c>
      <c r="J185" s="40"/>
      <c r="K185" s="40" t="s">
        <v>1900</v>
      </c>
      <c r="L185" s="16" t="s">
        <v>2677</v>
      </c>
      <c r="M185" s="16">
        <v>178</v>
      </c>
    </row>
    <row r="186" spans="1:13" x14ac:dyDescent="0.45">
      <c r="A186" s="16">
        <v>179</v>
      </c>
      <c r="B186" s="38" t="s">
        <v>2678</v>
      </c>
      <c r="C186" s="38" t="s">
        <v>2679</v>
      </c>
      <c r="D186" s="38" t="s">
        <v>908</v>
      </c>
      <c r="E186" s="38"/>
      <c r="F186" s="38" t="str">
        <f t="shared" si="7"/>
        <v>Sophie Gumy</v>
      </c>
      <c r="G186" t="s">
        <v>1936</v>
      </c>
      <c r="H186" s="38" t="s">
        <v>82</v>
      </c>
      <c r="I186" t="s">
        <v>2225</v>
      </c>
      <c r="J186" s="40">
        <v>41227915419</v>
      </c>
      <c r="K186" s="40" t="s">
        <v>1875</v>
      </c>
      <c r="L186" s="16" t="s">
        <v>1876</v>
      </c>
      <c r="M186" s="16">
        <v>179</v>
      </c>
    </row>
    <row r="187" spans="1:13" x14ac:dyDescent="0.45">
      <c r="A187" s="16">
        <v>180</v>
      </c>
      <c r="B187" s="38" t="s">
        <v>2680</v>
      </c>
      <c r="C187" s="38" t="s">
        <v>2681</v>
      </c>
      <c r="D187" s="38" t="s">
        <v>2682</v>
      </c>
      <c r="E187" s="38"/>
      <c r="F187" s="38" t="str">
        <f t="shared" si="7"/>
        <v>Stefano Diulgheroff</v>
      </c>
      <c r="G187" t="s">
        <v>2683</v>
      </c>
      <c r="H187" s="38" t="s">
        <v>153</v>
      </c>
      <c r="I187" t="s">
        <v>2684</v>
      </c>
      <c r="J187" s="40" t="s">
        <v>2685</v>
      </c>
      <c r="K187" s="40" t="s">
        <v>1875</v>
      </c>
      <c r="L187" s="16" t="s">
        <v>1876</v>
      </c>
      <c r="M187" s="16">
        <v>180</v>
      </c>
    </row>
    <row r="188" spans="1:13" x14ac:dyDescent="0.45">
      <c r="A188" s="16">
        <v>181</v>
      </c>
      <c r="B188" s="38" t="s">
        <v>2686</v>
      </c>
      <c r="C188" s="38" t="s">
        <v>2687</v>
      </c>
      <c r="D188" s="38" t="s">
        <v>2688</v>
      </c>
      <c r="E188" s="38"/>
      <c r="F188" s="38" t="str">
        <f t="shared" si="7"/>
        <v>Stephanie Burrows</v>
      </c>
      <c r="G188" t="s">
        <v>1936</v>
      </c>
      <c r="H188" s="38" t="s">
        <v>82</v>
      </c>
      <c r="I188" t="s">
        <v>2689</v>
      </c>
      <c r="J188" s="40" t="s">
        <v>2690</v>
      </c>
      <c r="K188" s="40" t="s">
        <v>1875</v>
      </c>
      <c r="L188" s="16" t="s">
        <v>1876</v>
      </c>
      <c r="M188" s="16">
        <v>181</v>
      </c>
    </row>
    <row r="189" spans="1:13" x14ac:dyDescent="0.45">
      <c r="A189" s="16">
        <v>182</v>
      </c>
      <c r="B189" s="38" t="s">
        <v>2686</v>
      </c>
      <c r="C189" s="38" t="s">
        <v>2691</v>
      </c>
      <c r="D189" s="38" t="s">
        <v>2692</v>
      </c>
      <c r="E189" s="38"/>
      <c r="F189" s="38" t="str">
        <f t="shared" si="7"/>
        <v>Stephanie Julia Ierino</v>
      </c>
      <c r="G189" t="s">
        <v>2693</v>
      </c>
      <c r="H189" s="38" t="s">
        <v>2694</v>
      </c>
      <c r="I189" t="s">
        <v>2695</v>
      </c>
      <c r="J189" s="40"/>
      <c r="K189" s="40" t="s">
        <v>1875</v>
      </c>
      <c r="L189" s="16" t="s">
        <v>1876</v>
      </c>
      <c r="M189" s="16">
        <v>182</v>
      </c>
    </row>
    <row r="190" spans="1:13" x14ac:dyDescent="0.45">
      <c r="A190" s="16">
        <v>183</v>
      </c>
      <c r="B190" s="38" t="s">
        <v>2696</v>
      </c>
      <c r="C190" s="38" t="s">
        <v>2697</v>
      </c>
      <c r="D190" s="38" t="s">
        <v>2698</v>
      </c>
      <c r="E190" s="38"/>
      <c r="F190" s="38" t="str">
        <f t="shared" si="7"/>
        <v>Steve Macfeely</v>
      </c>
      <c r="G190"/>
      <c r="H190" s="38" t="s">
        <v>659</v>
      </c>
      <c r="I190"/>
      <c r="J190" s="40"/>
      <c r="K190" s="40" t="s">
        <v>1875</v>
      </c>
      <c r="L190" s="16" t="s">
        <v>1876</v>
      </c>
      <c r="M190" s="16">
        <v>183</v>
      </c>
    </row>
    <row r="191" spans="1:13" x14ac:dyDescent="0.45">
      <c r="A191" s="16">
        <v>184</v>
      </c>
      <c r="B191" s="38" t="s">
        <v>2699</v>
      </c>
      <c r="C191" s="38" t="s">
        <v>2700</v>
      </c>
      <c r="D191" s="38" t="s">
        <v>783</v>
      </c>
      <c r="E191" s="38"/>
      <c r="F191" s="38" t="str">
        <f t="shared" si="7"/>
        <v>Steven Kapsos</v>
      </c>
      <c r="G191" t="s">
        <v>2701</v>
      </c>
      <c r="H191" s="38" t="s">
        <v>11</v>
      </c>
      <c r="I191" t="s">
        <v>2565</v>
      </c>
      <c r="J191" s="40" t="s">
        <v>2702</v>
      </c>
      <c r="K191" s="40" t="s">
        <v>1875</v>
      </c>
      <c r="L191" s="16" t="s">
        <v>1876</v>
      </c>
      <c r="M191" s="16">
        <v>184</v>
      </c>
    </row>
    <row r="192" spans="1:13" x14ac:dyDescent="0.45">
      <c r="A192" s="16">
        <v>185</v>
      </c>
      <c r="B192" s="38" t="s">
        <v>2703</v>
      </c>
      <c r="C192" s="38" t="s">
        <v>2704</v>
      </c>
      <c r="D192" s="38" t="s">
        <v>2705</v>
      </c>
      <c r="E192" s="38"/>
      <c r="F192" s="38" t="str">
        <f t="shared" si="7"/>
        <v>Sukti Dasgupta</v>
      </c>
      <c r="G192" t="s">
        <v>2706</v>
      </c>
      <c r="H192" s="38" t="s">
        <v>11</v>
      </c>
      <c r="I192" t="s">
        <v>2707</v>
      </c>
      <c r="J192" s="40" t="s">
        <v>2708</v>
      </c>
      <c r="K192" s="40" t="s">
        <v>1875</v>
      </c>
      <c r="L192" s="16" t="s">
        <v>1876</v>
      </c>
      <c r="M192" s="16">
        <v>185</v>
      </c>
    </row>
    <row r="193" spans="1:13" x14ac:dyDescent="0.45">
      <c r="A193" s="16">
        <v>186</v>
      </c>
      <c r="B193" s="38" t="s">
        <v>2709</v>
      </c>
      <c r="C193" s="38" t="s">
        <v>2710</v>
      </c>
      <c r="D193" s="38" t="s">
        <v>2711</v>
      </c>
      <c r="E193" s="38"/>
      <c r="F193" s="38" t="str">
        <f t="shared" si="7"/>
        <v>Tanya Primiani</v>
      </c>
      <c r="G193" t="s">
        <v>2712</v>
      </c>
      <c r="H193" s="38" t="s">
        <v>10</v>
      </c>
      <c r="I193"/>
      <c r="J193" s="40" t="s">
        <v>2713</v>
      </c>
      <c r="K193" s="40" t="s">
        <v>1875</v>
      </c>
      <c r="L193" s="16" t="s">
        <v>1876</v>
      </c>
      <c r="M193" s="16">
        <v>186</v>
      </c>
    </row>
    <row r="194" spans="1:13" x14ac:dyDescent="0.45">
      <c r="A194" s="16">
        <v>187</v>
      </c>
      <c r="B194" s="38" t="s">
        <v>2714</v>
      </c>
      <c r="C194" s="38" t="s">
        <v>2715</v>
      </c>
      <c r="D194" s="38" t="s">
        <v>2716</v>
      </c>
      <c r="E194" s="38"/>
      <c r="F194" s="38" t="str">
        <f t="shared" si="7"/>
        <v>Tapiwa Jhamba</v>
      </c>
      <c r="G194" t="s">
        <v>2717</v>
      </c>
      <c r="H194" s="38" t="s">
        <v>89</v>
      </c>
      <c r="I194" t="s">
        <v>2718</v>
      </c>
      <c r="J194" s="40">
        <v>12122974951</v>
      </c>
      <c r="K194" s="40" t="s">
        <v>1875</v>
      </c>
      <c r="L194" s="16" t="s">
        <v>1876</v>
      </c>
      <c r="M194" s="16">
        <v>187</v>
      </c>
    </row>
    <row r="195" spans="1:13" x14ac:dyDescent="0.45">
      <c r="A195" s="16">
        <v>188</v>
      </c>
      <c r="B195" s="38" t="s">
        <v>2719</v>
      </c>
      <c r="C195" s="38" t="s">
        <v>2720</v>
      </c>
      <c r="D195" s="38" t="s">
        <v>1197</v>
      </c>
      <c r="E195" s="38"/>
      <c r="F195" s="38" t="str">
        <f t="shared" si="7"/>
        <v>Tatiana Krylova</v>
      </c>
      <c r="G195"/>
      <c r="H195" s="38" t="s">
        <v>659</v>
      </c>
      <c r="I195"/>
      <c r="J195" s="40"/>
      <c r="K195" s="40" t="s">
        <v>1875</v>
      </c>
      <c r="L195" s="16" t="s">
        <v>1876</v>
      </c>
      <c r="M195" s="16">
        <v>188</v>
      </c>
    </row>
    <row r="196" spans="1:13" x14ac:dyDescent="0.45">
      <c r="A196" s="16">
        <v>189</v>
      </c>
      <c r="B196" s="38" t="s">
        <v>2721</v>
      </c>
      <c r="C196" s="38" t="s">
        <v>2722</v>
      </c>
      <c r="D196" s="38" t="s">
        <v>2723</v>
      </c>
      <c r="E196" s="38"/>
      <c r="F196" s="38" t="str">
        <f t="shared" si="7"/>
        <v>Teena Kunjumen</v>
      </c>
      <c r="G196" t="s">
        <v>1936</v>
      </c>
      <c r="H196" s="38" t="s">
        <v>82</v>
      </c>
      <c r="I196" t="s">
        <v>2364</v>
      </c>
      <c r="J196" s="40" t="s">
        <v>2724</v>
      </c>
      <c r="K196" s="40" t="s">
        <v>1875</v>
      </c>
      <c r="L196" s="16" t="s">
        <v>1876</v>
      </c>
      <c r="M196" s="16">
        <v>189</v>
      </c>
    </row>
    <row r="197" spans="1:13" x14ac:dyDescent="0.45">
      <c r="A197" s="16">
        <v>190</v>
      </c>
      <c r="B197" s="38" t="s">
        <v>2725</v>
      </c>
      <c r="C197" s="38" t="s">
        <v>2726</v>
      </c>
      <c r="D197" s="38" t="s">
        <v>2727</v>
      </c>
      <c r="E197" s="38" t="s">
        <v>2728</v>
      </c>
      <c r="F197" s="38" t="str">
        <f t="shared" si="7"/>
        <v>Tessa Tan-Torres Edejer</v>
      </c>
      <c r="G197" t="s">
        <v>2729</v>
      </c>
      <c r="H197" s="38" t="s">
        <v>82</v>
      </c>
      <c r="I197" t="s">
        <v>2730</v>
      </c>
      <c r="J197" s="40"/>
      <c r="K197" s="40" t="s">
        <v>1875</v>
      </c>
      <c r="L197" s="16" t="s">
        <v>1876</v>
      </c>
      <c r="M197" s="16">
        <v>190</v>
      </c>
    </row>
    <row r="198" spans="1:13" x14ac:dyDescent="0.45">
      <c r="A198" s="16">
        <v>191</v>
      </c>
      <c r="B198" s="38" t="s">
        <v>2731</v>
      </c>
      <c r="C198" s="38" t="s">
        <v>2732</v>
      </c>
      <c r="D198" s="38" t="s">
        <v>2733</v>
      </c>
      <c r="E198" s="38"/>
      <c r="F198" s="38" t="str">
        <f t="shared" si="7"/>
        <v>Tessy Grace Vásquez Baos</v>
      </c>
      <c r="G198"/>
      <c r="H198" s="38" t="s">
        <v>51</v>
      </c>
      <c r="I198"/>
      <c r="J198" s="40"/>
      <c r="K198" s="40" t="s">
        <v>1875</v>
      </c>
      <c r="L198" s="16" t="s">
        <v>1876</v>
      </c>
      <c r="M198" s="16">
        <v>191</v>
      </c>
    </row>
    <row r="199" spans="1:13" x14ac:dyDescent="0.45">
      <c r="A199" s="16">
        <v>192</v>
      </c>
      <c r="B199" s="38" t="s">
        <v>2734</v>
      </c>
      <c r="C199" s="38" t="s">
        <v>2735</v>
      </c>
      <c r="D199" s="38" t="s">
        <v>2736</v>
      </c>
      <c r="E199" s="38"/>
      <c r="F199" s="38" t="str">
        <f t="shared" si="7"/>
        <v>Theodore Leggett</v>
      </c>
      <c r="G199"/>
      <c r="H199" s="38" t="s">
        <v>212</v>
      </c>
      <c r="I199"/>
      <c r="J199" s="40"/>
      <c r="K199" s="40" t="s">
        <v>1875</v>
      </c>
      <c r="L199" s="16" t="s">
        <v>1876</v>
      </c>
      <c r="M199" s="16">
        <v>192</v>
      </c>
    </row>
    <row r="200" spans="1:13" s="33" customFormat="1" x14ac:dyDescent="0.45">
      <c r="A200" s="33">
        <v>193</v>
      </c>
      <c r="B200" s="33" t="s">
        <v>2737</v>
      </c>
      <c r="C200" s="33" t="s">
        <v>2738</v>
      </c>
      <c r="D200" s="33" t="s">
        <v>2739</v>
      </c>
      <c r="F200" s="33" t="str">
        <f t="shared" si="7"/>
        <v>Thomas Brooks</v>
      </c>
      <c r="G200" s="33" t="s">
        <v>2740</v>
      </c>
      <c r="H200" s="33" t="s">
        <v>188</v>
      </c>
      <c r="I200" s="33" t="s">
        <v>2741</v>
      </c>
      <c r="J200" s="54" t="s">
        <v>2742</v>
      </c>
      <c r="K200" s="54" t="s">
        <v>1875</v>
      </c>
      <c r="L200" s="33" t="s">
        <v>1876</v>
      </c>
      <c r="M200" s="33">
        <v>193</v>
      </c>
    </row>
    <row r="201" spans="1:13" s="33" customFormat="1" x14ac:dyDescent="0.45">
      <c r="A201" s="33">
        <v>193</v>
      </c>
      <c r="B201" s="33" t="s">
        <v>2737</v>
      </c>
      <c r="C201" s="33" t="s">
        <v>2738</v>
      </c>
      <c r="D201" s="33" t="s">
        <v>2743</v>
      </c>
      <c r="F201" s="33" t="str">
        <f t="shared" ref="F201" si="9">B201&amp;" "&amp;C201</f>
        <v>Thomas Brooks</v>
      </c>
      <c r="G201" s="33" t="s">
        <v>2740</v>
      </c>
      <c r="H201" s="33" t="s">
        <v>188</v>
      </c>
      <c r="I201" s="33" t="s">
        <v>2741</v>
      </c>
      <c r="J201" s="54" t="s">
        <v>2742</v>
      </c>
      <c r="K201" s="54" t="s">
        <v>1875</v>
      </c>
      <c r="L201" s="33" t="s">
        <v>1876</v>
      </c>
      <c r="M201" s="33">
        <v>193</v>
      </c>
    </row>
    <row r="202" spans="1:13" x14ac:dyDescent="0.45">
      <c r="A202" s="16">
        <v>194</v>
      </c>
      <c r="B202" s="38" t="s">
        <v>2737</v>
      </c>
      <c r="C202" s="38" t="s">
        <v>2744</v>
      </c>
      <c r="D202" s="38" t="s">
        <v>2745</v>
      </c>
      <c r="E202" s="38"/>
      <c r="F202" s="38" t="str">
        <f t="shared" ref="F202:F265" si="10">B202&amp;" "&amp;C202</f>
        <v>Thomas Verbeet</v>
      </c>
      <c r="G202"/>
      <c r="H202" s="38" t="s">
        <v>357</v>
      </c>
      <c r="I202"/>
      <c r="J202" s="40"/>
      <c r="K202" s="40" t="s">
        <v>1875</v>
      </c>
      <c r="L202" s="16" t="s">
        <v>1876</v>
      </c>
      <c r="M202" s="16">
        <v>194</v>
      </c>
    </row>
    <row r="203" spans="1:13" x14ac:dyDescent="0.45">
      <c r="A203" s="16">
        <v>195</v>
      </c>
      <c r="B203" s="38" t="s">
        <v>2746</v>
      </c>
      <c r="C203" s="38" t="s">
        <v>2747</v>
      </c>
      <c r="D203" s="38" t="s">
        <v>2748</v>
      </c>
      <c r="E203" s="38"/>
      <c r="F203" s="38" t="str">
        <f t="shared" si="10"/>
        <v>Tibor Szilagyi</v>
      </c>
      <c r="G203" t="s">
        <v>1872</v>
      </c>
      <c r="H203" s="38" t="s">
        <v>2749</v>
      </c>
      <c r="I203" t="s">
        <v>2750</v>
      </c>
      <c r="J203" s="40" t="s">
        <v>2751</v>
      </c>
      <c r="K203" s="40" t="s">
        <v>1875</v>
      </c>
      <c r="L203" s="16" t="s">
        <v>1876</v>
      </c>
      <c r="M203" s="16">
        <v>195</v>
      </c>
    </row>
    <row r="204" spans="1:13" x14ac:dyDescent="0.45">
      <c r="A204" s="16">
        <v>196</v>
      </c>
      <c r="B204" s="38" t="s">
        <v>2752</v>
      </c>
      <c r="C204" s="38" t="s">
        <v>2753</v>
      </c>
      <c r="D204" s="38" t="s">
        <v>1018</v>
      </c>
      <c r="E204" s="38"/>
      <c r="F204" s="38" t="str">
        <f t="shared" si="10"/>
        <v>Tom Slaymaker</v>
      </c>
      <c r="G204" t="s">
        <v>2754</v>
      </c>
      <c r="H204" s="38" t="s">
        <v>14</v>
      </c>
      <c r="I204" t="s">
        <v>2755</v>
      </c>
      <c r="J204" s="40">
        <v>19173491394</v>
      </c>
      <c r="K204" s="40" t="s">
        <v>1875</v>
      </c>
      <c r="L204" s="16" t="s">
        <v>1876</v>
      </c>
      <c r="M204" s="16">
        <v>196</v>
      </c>
    </row>
    <row r="205" spans="1:13" x14ac:dyDescent="0.45">
      <c r="A205" s="16">
        <v>197</v>
      </c>
      <c r="B205" s="38" t="s">
        <v>2756</v>
      </c>
      <c r="C205" s="38" t="s">
        <v>2757</v>
      </c>
      <c r="D205" s="38" t="s">
        <v>787</v>
      </c>
      <c r="E205" s="38"/>
      <c r="F205" s="38" t="str">
        <f t="shared" si="10"/>
        <v>Umar Serajuddin</v>
      </c>
      <c r="G205" t="s">
        <v>2194</v>
      </c>
      <c r="H205" s="38" t="s">
        <v>10</v>
      </c>
      <c r="I205" t="s">
        <v>2758</v>
      </c>
      <c r="J205" s="40" t="s">
        <v>2759</v>
      </c>
      <c r="K205" s="40" t="s">
        <v>1875</v>
      </c>
      <c r="L205" s="16" t="s">
        <v>1876</v>
      </c>
      <c r="M205" s="16">
        <v>197</v>
      </c>
    </row>
    <row r="206" spans="1:13" x14ac:dyDescent="0.45">
      <c r="A206" s="16">
        <v>198</v>
      </c>
      <c r="B206" s="38" t="s">
        <v>2760</v>
      </c>
      <c r="C206" s="38" t="s">
        <v>2761</v>
      </c>
      <c r="D206" s="38" t="s">
        <v>2762</v>
      </c>
      <c r="E206" s="38"/>
      <c r="F206" s="38" t="str">
        <f t="shared" si="10"/>
        <v>Upala Devi</v>
      </c>
      <c r="G206" t="s">
        <v>2763</v>
      </c>
      <c r="H206" s="38" t="s">
        <v>89</v>
      </c>
      <c r="I206" t="s">
        <v>2718</v>
      </c>
      <c r="J206" s="40" t="s">
        <v>2764</v>
      </c>
      <c r="K206" s="40" t="s">
        <v>1875</v>
      </c>
      <c r="L206" s="16" t="s">
        <v>1876</v>
      </c>
      <c r="M206" s="16">
        <v>198</v>
      </c>
    </row>
    <row r="207" spans="1:13" x14ac:dyDescent="0.45">
      <c r="A207" s="16">
        <v>199</v>
      </c>
      <c r="B207" s="38" t="s">
        <v>2765</v>
      </c>
      <c r="C207" s="38" t="s">
        <v>2766</v>
      </c>
      <c r="D207" s="38" t="s">
        <v>2767</v>
      </c>
      <c r="E207" s="38"/>
      <c r="F207" s="38" t="str">
        <f t="shared" si="10"/>
        <v>Valentina Orrù</v>
      </c>
      <c r="G207"/>
      <c r="H207" s="38" t="s">
        <v>63</v>
      </c>
      <c r="I207"/>
      <c r="J207" s="40"/>
      <c r="K207" s="40" t="s">
        <v>1875</v>
      </c>
      <c r="L207" s="16" t="s">
        <v>1876</v>
      </c>
      <c r="M207" s="16">
        <v>199</v>
      </c>
    </row>
    <row r="208" spans="1:13" s="33" customFormat="1" x14ac:dyDescent="0.45">
      <c r="A208" s="16">
        <v>200</v>
      </c>
      <c r="B208" s="38" t="s">
        <v>2768</v>
      </c>
      <c r="C208" s="38" t="s">
        <v>2769</v>
      </c>
      <c r="D208" s="38" t="s">
        <v>1146</v>
      </c>
      <c r="E208" s="38"/>
      <c r="F208" s="38" t="str">
        <f t="shared" si="10"/>
        <v>Vinod Mishra</v>
      </c>
      <c r="G208" t="s">
        <v>2770</v>
      </c>
      <c r="H208" s="38" t="s">
        <v>901</v>
      </c>
      <c r="I208" t="s">
        <v>2346</v>
      </c>
      <c r="J208" s="40" t="s">
        <v>2771</v>
      </c>
      <c r="K208" s="40" t="s">
        <v>1875</v>
      </c>
      <c r="L208" s="16" t="s">
        <v>1876</v>
      </c>
      <c r="M208" s="16">
        <v>200</v>
      </c>
    </row>
    <row r="209" spans="1:13" s="33" customFormat="1" x14ac:dyDescent="0.45">
      <c r="A209" s="16">
        <v>201</v>
      </c>
      <c r="B209" s="38" t="s">
        <v>2772</v>
      </c>
      <c r="C209" s="38" t="s">
        <v>2773</v>
      </c>
      <c r="D209" s="38" t="s">
        <v>2774</v>
      </c>
      <c r="E209" s="38"/>
      <c r="F209" s="38" t="str">
        <f t="shared" si="10"/>
        <v>Vivien Foster</v>
      </c>
      <c r="G209" t="s">
        <v>2373</v>
      </c>
      <c r="H209" s="38" t="s">
        <v>10</v>
      </c>
      <c r="I209" t="s">
        <v>2775</v>
      </c>
      <c r="J209" s="40" t="s">
        <v>2776</v>
      </c>
      <c r="K209" s="40" t="s">
        <v>1875</v>
      </c>
      <c r="L209" s="16" t="s">
        <v>1876</v>
      </c>
      <c r="M209" s="16">
        <v>201</v>
      </c>
    </row>
    <row r="210" spans="1:13" x14ac:dyDescent="0.45">
      <c r="A210" s="16">
        <v>202</v>
      </c>
      <c r="B210" s="38" t="s">
        <v>2777</v>
      </c>
      <c r="C210" s="38" t="s">
        <v>2778</v>
      </c>
      <c r="D210" s="38" t="s">
        <v>2779</v>
      </c>
      <c r="E210" s="38"/>
      <c r="F210" s="38" t="str">
        <f t="shared" si="10"/>
        <v>Vladimir Poznyak</v>
      </c>
      <c r="G210"/>
      <c r="H210" s="38" t="s">
        <v>82</v>
      </c>
      <c r="I210" t="s">
        <v>1914</v>
      </c>
      <c r="J210" s="40">
        <v>41227914307</v>
      </c>
      <c r="K210" s="40" t="s">
        <v>1875</v>
      </c>
      <c r="L210" s="16" t="s">
        <v>1876</v>
      </c>
      <c r="M210" s="16">
        <v>202</v>
      </c>
    </row>
    <row r="211" spans="1:13" x14ac:dyDescent="0.45">
      <c r="A211" s="16">
        <v>203</v>
      </c>
      <c r="B211" s="38" t="s">
        <v>2780</v>
      </c>
      <c r="C211" s="38" t="s">
        <v>2781</v>
      </c>
      <c r="D211" s="38" t="s">
        <v>895</v>
      </c>
      <c r="E211" s="38"/>
      <c r="F211" s="38" t="str">
        <f t="shared" si="10"/>
        <v>Vladimira Kantorova</v>
      </c>
      <c r="G211" t="s">
        <v>2782</v>
      </c>
      <c r="H211" s="38" t="s">
        <v>901</v>
      </c>
      <c r="I211" t="s">
        <v>2346</v>
      </c>
      <c r="J211" s="40" t="s">
        <v>2783</v>
      </c>
      <c r="K211" s="40" t="s">
        <v>1875</v>
      </c>
      <c r="L211" s="16" t="s">
        <v>1876</v>
      </c>
      <c r="M211" s="16">
        <v>203</v>
      </c>
    </row>
    <row r="212" spans="1:13" x14ac:dyDescent="0.45">
      <c r="A212" s="16">
        <v>204</v>
      </c>
      <c r="B212" s="38" t="s">
        <v>2784</v>
      </c>
      <c r="C212" s="38" t="s">
        <v>2785</v>
      </c>
      <c r="D212" s="38" t="s">
        <v>2786</v>
      </c>
      <c r="E212" s="38"/>
      <c r="F212" s="38" t="str">
        <f t="shared" si="10"/>
        <v>Ximena Riveros</v>
      </c>
      <c r="G212" t="s">
        <v>1936</v>
      </c>
      <c r="H212" s="38" t="s">
        <v>82</v>
      </c>
      <c r="I212" t="s">
        <v>1943</v>
      </c>
      <c r="J212" s="40">
        <v>41227915082</v>
      </c>
      <c r="K212" s="40" t="s">
        <v>1875</v>
      </c>
      <c r="L212" s="16" t="s">
        <v>1876</v>
      </c>
      <c r="M212" s="16">
        <v>204</v>
      </c>
    </row>
    <row r="213" spans="1:13" x14ac:dyDescent="0.45">
      <c r="A213" s="16">
        <v>205</v>
      </c>
      <c r="B213" s="38" t="s">
        <v>2787</v>
      </c>
      <c r="C213" s="38" t="s">
        <v>2788</v>
      </c>
      <c r="D213" s="38" t="s">
        <v>2789</v>
      </c>
      <c r="E213" s="38"/>
      <c r="F213" s="38" t="str">
        <f t="shared" si="10"/>
        <v>Yanhong Zhang</v>
      </c>
      <c r="G213"/>
      <c r="H213" s="38" t="s">
        <v>14</v>
      </c>
      <c r="I213"/>
      <c r="J213" s="40"/>
      <c r="K213" s="40" t="s">
        <v>1875</v>
      </c>
      <c r="L213" s="16" t="s">
        <v>1876</v>
      </c>
      <c r="M213" s="16">
        <v>205</v>
      </c>
    </row>
    <row r="214" spans="1:13" x14ac:dyDescent="0.45">
      <c r="A214" s="16">
        <v>206</v>
      </c>
      <c r="B214" s="38" t="s">
        <v>2790</v>
      </c>
      <c r="C214" s="38" t="s">
        <v>2791</v>
      </c>
      <c r="D214" s="38" t="s">
        <v>2792</v>
      </c>
      <c r="E214" s="38"/>
      <c r="F214" s="38" t="str">
        <f t="shared" si="10"/>
        <v>Yared Befecadu</v>
      </c>
      <c r="G214" t="s">
        <v>2793</v>
      </c>
      <c r="H214" s="38" t="s">
        <v>2794</v>
      </c>
      <c r="I214" t="s">
        <v>2795</v>
      </c>
      <c r="J214" s="40" t="s">
        <v>2796</v>
      </c>
      <c r="K214" s="40" t="s">
        <v>1875</v>
      </c>
      <c r="L214" s="16" t="s">
        <v>1876</v>
      </c>
      <c r="M214" s="16">
        <v>206</v>
      </c>
    </row>
    <row r="215" spans="1:13" x14ac:dyDescent="0.45">
      <c r="A215" s="16">
        <v>207</v>
      </c>
      <c r="B215" s="38" t="s">
        <v>2797</v>
      </c>
      <c r="C215" s="38" t="s">
        <v>2798</v>
      </c>
      <c r="D215" s="38" t="s">
        <v>2799</v>
      </c>
      <c r="E215" s="38"/>
      <c r="F215" s="38" t="str">
        <f t="shared" si="10"/>
        <v>Yasmin Ahmad</v>
      </c>
      <c r="G215" t="s">
        <v>2800</v>
      </c>
      <c r="H215" s="38" t="s">
        <v>63</v>
      </c>
      <c r="I215" t="s">
        <v>2801</v>
      </c>
      <c r="J215" s="40" t="s">
        <v>2802</v>
      </c>
      <c r="K215" s="40" t="s">
        <v>1875</v>
      </c>
      <c r="L215" s="16" t="s">
        <v>1876</v>
      </c>
      <c r="M215" s="16">
        <v>207</v>
      </c>
    </row>
    <row r="216" spans="1:13" x14ac:dyDescent="0.45">
      <c r="A216" s="16">
        <v>208</v>
      </c>
      <c r="B216" s="38" t="s">
        <v>2803</v>
      </c>
      <c r="C216" s="38" t="s">
        <v>2804</v>
      </c>
      <c r="D216" s="38" t="s">
        <v>2805</v>
      </c>
      <c r="E216" s="38"/>
      <c r="F216" s="38" t="str">
        <f t="shared" si="10"/>
        <v>Yimin Ye</v>
      </c>
      <c r="G216" t="s">
        <v>2048</v>
      </c>
      <c r="H216" s="38" t="s">
        <v>153</v>
      </c>
      <c r="I216" t="s">
        <v>2806</v>
      </c>
      <c r="J216" s="40" t="s">
        <v>2807</v>
      </c>
      <c r="K216" s="40" t="s">
        <v>1875</v>
      </c>
      <c r="L216" s="16" t="s">
        <v>1876</v>
      </c>
      <c r="M216" s="16">
        <v>208</v>
      </c>
    </row>
    <row r="217" spans="1:13" x14ac:dyDescent="0.45">
      <c r="A217" s="16">
        <v>209</v>
      </c>
      <c r="B217" s="38" t="s">
        <v>2808</v>
      </c>
      <c r="C217" s="38" t="s">
        <v>2809</v>
      </c>
      <c r="D217" s="38" t="s">
        <v>1238</v>
      </c>
      <c r="E217" s="38"/>
      <c r="F217" s="38" t="str">
        <f t="shared" si="10"/>
        <v>Yoshinobu Takei</v>
      </c>
      <c r="G217"/>
      <c r="H217" s="38" t="s">
        <v>2694</v>
      </c>
      <c r="I217"/>
      <c r="J217" s="40"/>
      <c r="K217" s="40" t="s">
        <v>1875</v>
      </c>
      <c r="L217" s="16" t="s">
        <v>1876</v>
      </c>
      <c r="M217" s="16">
        <v>209</v>
      </c>
    </row>
    <row r="218" spans="1:13" x14ac:dyDescent="0.45">
      <c r="A218" s="16">
        <v>210</v>
      </c>
      <c r="B218" s="38" t="s">
        <v>2810</v>
      </c>
      <c r="C218" s="38" t="s">
        <v>2811</v>
      </c>
      <c r="D218" s="38" t="s">
        <v>2812</v>
      </c>
      <c r="E218" s="38"/>
      <c r="F218" s="38" t="str">
        <f t="shared" si="10"/>
        <v>Yuko Suzuki Naab</v>
      </c>
      <c r="G218" t="s">
        <v>2813</v>
      </c>
      <c r="H218" s="38" t="s">
        <v>250</v>
      </c>
      <c r="I218" t="s">
        <v>2814</v>
      </c>
      <c r="J218" s="40"/>
      <c r="K218" s="40" t="s">
        <v>1875</v>
      </c>
      <c r="L218" s="16" t="s">
        <v>1876</v>
      </c>
      <c r="M218" s="16">
        <v>210</v>
      </c>
    </row>
    <row r="219" spans="1:13" x14ac:dyDescent="0.45">
      <c r="A219" s="16">
        <v>211</v>
      </c>
      <c r="B219" s="38" t="s">
        <v>2815</v>
      </c>
      <c r="C219" s="38" t="s">
        <v>2816</v>
      </c>
      <c r="D219" s="38" t="s">
        <v>2817</v>
      </c>
      <c r="E219" s="38"/>
      <c r="F219" s="38" t="str">
        <f t="shared" si="10"/>
        <v>Zohra Khan</v>
      </c>
      <c r="G219" t="s">
        <v>2818</v>
      </c>
      <c r="H219" s="38" t="s">
        <v>255</v>
      </c>
      <c r="I219" t="s">
        <v>2246</v>
      </c>
      <c r="J219" s="40"/>
      <c r="K219" s="40" t="s">
        <v>1875</v>
      </c>
      <c r="L219" s="16" t="s">
        <v>1876</v>
      </c>
      <c r="M219" s="16">
        <v>211</v>
      </c>
    </row>
    <row r="220" spans="1:13" x14ac:dyDescent="0.45">
      <c r="A220" s="16">
        <v>212</v>
      </c>
      <c r="B220" s="38" t="s">
        <v>2819</v>
      </c>
      <c r="C220" s="38" t="s">
        <v>2820</v>
      </c>
      <c r="D220" s="38" t="s">
        <v>2821</v>
      </c>
      <c r="E220" s="38" t="s">
        <v>2822</v>
      </c>
      <c r="F220" s="38" t="str">
        <f t="shared" si="10"/>
        <v>Kateryna Chepynoga</v>
      </c>
      <c r="G220" t="s">
        <v>2823</v>
      </c>
      <c r="H220" s="38" t="s">
        <v>82</v>
      </c>
      <c r="I220" t="s">
        <v>2824</v>
      </c>
      <c r="J220" s="40"/>
      <c r="K220" s="40" t="s">
        <v>1875</v>
      </c>
      <c r="L220" s="16" t="s">
        <v>2825</v>
      </c>
      <c r="M220" s="16">
        <v>212</v>
      </c>
    </row>
    <row r="221" spans="1:13" x14ac:dyDescent="0.45">
      <c r="A221" s="16">
        <v>213</v>
      </c>
      <c r="B221" s="38" t="s">
        <v>2826</v>
      </c>
      <c r="C221" s="38" t="s">
        <v>2827</v>
      </c>
      <c r="D221" s="38" t="s">
        <v>2828</v>
      </c>
      <c r="E221" s="38" t="s">
        <v>2822</v>
      </c>
      <c r="F221" s="38" t="str">
        <f t="shared" si="10"/>
        <v>Suzanne Hill</v>
      </c>
      <c r="G221" t="s">
        <v>2829</v>
      </c>
      <c r="H221" s="38" t="s">
        <v>82</v>
      </c>
      <c r="I221" t="s">
        <v>2824</v>
      </c>
      <c r="J221" s="40"/>
      <c r="K221" s="40" t="s">
        <v>1875</v>
      </c>
      <c r="L221" s="16" t="s">
        <v>2825</v>
      </c>
      <c r="M221" s="16">
        <v>213</v>
      </c>
    </row>
    <row r="222" spans="1:13" x14ac:dyDescent="0.45">
      <c r="A222" s="16">
        <v>214</v>
      </c>
      <c r="B222" s="38" t="s">
        <v>2830</v>
      </c>
      <c r="C222" s="38" t="s">
        <v>2831</v>
      </c>
      <c r="D222" s="39" t="s">
        <v>2832</v>
      </c>
      <c r="E222" s="38"/>
      <c r="F222" s="38" t="str">
        <f t="shared" si="10"/>
        <v>Daniel Lins Menucci</v>
      </c>
      <c r="G222"/>
      <c r="H222" s="38" t="s">
        <v>82</v>
      </c>
      <c r="I222"/>
      <c r="J222" s="40"/>
      <c r="K222" s="40" t="s">
        <v>1875</v>
      </c>
      <c r="L222" s="16" t="s">
        <v>2833</v>
      </c>
      <c r="M222" s="16">
        <v>214</v>
      </c>
    </row>
    <row r="223" spans="1:13" x14ac:dyDescent="0.45">
      <c r="A223" s="16">
        <v>215</v>
      </c>
      <c r="B223" s="38" t="s">
        <v>2093</v>
      </c>
      <c r="C223" s="38" t="s">
        <v>2834</v>
      </c>
      <c r="D223" s="38" t="s">
        <v>2835</v>
      </c>
      <c r="E223" s="38"/>
      <c r="F223" s="38" t="str">
        <f t="shared" si="10"/>
        <v>Elisa Portal</v>
      </c>
      <c r="G223"/>
      <c r="H223" s="38" t="s">
        <v>82</v>
      </c>
      <c r="I223"/>
      <c r="J223" s="40"/>
      <c r="K223" s="40" t="s">
        <v>1875</v>
      </c>
      <c r="L223" s="16" t="s">
        <v>2836</v>
      </c>
      <c r="M223" s="16">
        <v>215</v>
      </c>
    </row>
    <row r="224" spans="1:13" x14ac:dyDescent="0.45">
      <c r="A224" s="16">
        <v>216</v>
      </c>
      <c r="B224" s="38" t="s">
        <v>1933</v>
      </c>
      <c r="C224" s="38" t="s">
        <v>2837</v>
      </c>
      <c r="D224" s="38" t="s">
        <v>2838</v>
      </c>
      <c r="E224" s="38"/>
      <c r="F224" s="38" t="str">
        <f t="shared" si="10"/>
        <v>Alison Kennedy</v>
      </c>
      <c r="G224"/>
      <c r="H224" s="38" t="s">
        <v>192</v>
      </c>
      <c r="I224" t="s">
        <v>2181</v>
      </c>
      <c r="J224" s="40"/>
      <c r="K224" s="40" t="s">
        <v>1875</v>
      </c>
      <c r="L224" s="16" t="s">
        <v>2839</v>
      </c>
      <c r="M224" s="16">
        <v>216</v>
      </c>
    </row>
    <row r="225" spans="1:13" x14ac:dyDescent="0.45">
      <c r="A225" s="16">
        <v>217</v>
      </c>
      <c r="B225" s="38" t="s">
        <v>2840</v>
      </c>
      <c r="C225" s="38" t="s">
        <v>2841</v>
      </c>
      <c r="D225" s="38" t="s">
        <v>2842</v>
      </c>
      <c r="E225" s="38"/>
      <c r="F225" s="38" t="str">
        <f t="shared" si="10"/>
        <v>Fatma Usheva</v>
      </c>
      <c r="G225"/>
      <c r="H225" s="38" t="s">
        <v>212</v>
      </c>
      <c r="I225"/>
      <c r="J225" s="40"/>
      <c r="K225" s="40" t="s">
        <v>1875</v>
      </c>
      <c r="L225" s="16" t="s">
        <v>2843</v>
      </c>
      <c r="M225" s="16">
        <v>217</v>
      </c>
    </row>
    <row r="226" spans="1:13" x14ac:dyDescent="0.45">
      <c r="A226" s="16">
        <v>218</v>
      </c>
      <c r="B226" s="38" t="s">
        <v>2844</v>
      </c>
      <c r="C226" s="38" t="s">
        <v>2845</v>
      </c>
      <c r="D226" s="38" t="s">
        <v>945</v>
      </c>
      <c r="E226" s="38"/>
      <c r="F226" s="38" t="str">
        <f t="shared" si="10"/>
        <v>Martin Schaaper</v>
      </c>
      <c r="G226"/>
      <c r="H226" s="38" t="s">
        <v>316</v>
      </c>
      <c r="I226"/>
      <c r="J226" s="40"/>
      <c r="K226" s="40" t="s">
        <v>1875</v>
      </c>
      <c r="L226" s="16" t="s">
        <v>2843</v>
      </c>
      <c r="M226" s="16">
        <v>218</v>
      </c>
    </row>
    <row r="227" spans="1:13" x14ac:dyDescent="0.45">
      <c r="A227" s="16">
        <v>219</v>
      </c>
      <c r="B227" s="38" t="s">
        <v>2846</v>
      </c>
      <c r="C227" s="38" t="s">
        <v>2150</v>
      </c>
      <c r="D227" s="38" t="s">
        <v>906</v>
      </c>
      <c r="E227" s="38"/>
      <c r="F227" s="38" t="str">
        <f t="shared" si="10"/>
        <v>Financial Protection Monitoring Team</v>
      </c>
      <c r="G227"/>
      <c r="H227" s="38" t="s">
        <v>82</v>
      </c>
      <c r="I227"/>
      <c r="J227" s="40"/>
      <c r="K227" s="40" t="s">
        <v>1875</v>
      </c>
      <c r="L227" s="16" t="s">
        <v>2843</v>
      </c>
      <c r="M227" s="16">
        <v>219</v>
      </c>
    </row>
    <row r="228" spans="1:13" x14ac:dyDescent="0.45">
      <c r="A228" s="16">
        <v>220</v>
      </c>
      <c r="B228" s="38" t="s">
        <v>2847</v>
      </c>
      <c r="C228" s="38" t="s">
        <v>2150</v>
      </c>
      <c r="D228" s="38" t="s">
        <v>2848</v>
      </c>
      <c r="E228" s="38"/>
      <c r="F228" s="38" t="str">
        <f t="shared" si="10"/>
        <v>VP Data Team</v>
      </c>
      <c r="G228"/>
      <c r="H228" s="38" t="s">
        <v>82</v>
      </c>
      <c r="I228"/>
      <c r="J228" s="40"/>
      <c r="K228" s="40" t="s">
        <v>1875</v>
      </c>
      <c r="L228" s="16" t="s">
        <v>2843</v>
      </c>
      <c r="M228" s="16">
        <v>220</v>
      </c>
    </row>
    <row r="229" spans="1:13" x14ac:dyDescent="0.45">
      <c r="A229" s="16">
        <v>221</v>
      </c>
      <c r="B229" s="38" t="s">
        <v>2849</v>
      </c>
      <c r="C229" s="38" t="s">
        <v>2850</v>
      </c>
      <c r="D229" s="38" t="s">
        <v>2851</v>
      </c>
      <c r="E229" s="38"/>
      <c r="F229" s="38" t="str">
        <f t="shared" si="10"/>
        <v>Zeina Hilal</v>
      </c>
      <c r="G229"/>
      <c r="H229" s="38" t="s">
        <v>1947</v>
      </c>
      <c r="I229"/>
      <c r="J229" s="40"/>
      <c r="K229" s="40" t="s">
        <v>1875</v>
      </c>
      <c r="L229" s="16" t="s">
        <v>2843</v>
      </c>
      <c r="M229" s="16">
        <v>221</v>
      </c>
    </row>
    <row r="230" spans="1:13" x14ac:dyDescent="0.45">
      <c r="A230" s="16">
        <v>222</v>
      </c>
      <c r="B230" s="38" t="s">
        <v>2852</v>
      </c>
      <c r="C230" s="38" t="s">
        <v>2853</v>
      </c>
      <c r="D230" s="38" t="s">
        <v>1258</v>
      </c>
      <c r="E230" s="38"/>
      <c r="F230" s="38" t="str">
        <f t="shared" si="10"/>
        <v>Beatrice Gomez</v>
      </c>
      <c r="G230"/>
      <c r="H230" s="38" t="s">
        <v>2588</v>
      </c>
      <c r="I230"/>
      <c r="J230" s="40"/>
      <c r="K230" s="40" t="s">
        <v>1875</v>
      </c>
      <c r="L230" s="16" t="s">
        <v>2843</v>
      </c>
      <c r="M230" s="16">
        <v>222</v>
      </c>
    </row>
    <row r="231" spans="1:13" x14ac:dyDescent="0.45">
      <c r="A231" s="16">
        <v>223</v>
      </c>
      <c r="B231" s="38" t="s">
        <v>2854</v>
      </c>
      <c r="C231" s="38" t="s">
        <v>2855</v>
      </c>
      <c r="D231" s="38" t="s">
        <v>2856</v>
      </c>
      <c r="E231" s="38"/>
      <c r="F231" s="38" t="str">
        <f t="shared" si="10"/>
        <v>Markus Lehmann</v>
      </c>
      <c r="G231"/>
      <c r="H231" s="38" t="s">
        <v>2588</v>
      </c>
      <c r="I231"/>
      <c r="J231" s="40"/>
      <c r="K231" s="40" t="s">
        <v>1875</v>
      </c>
      <c r="L231" s="16" t="s">
        <v>2857</v>
      </c>
      <c r="M231" s="16">
        <v>223</v>
      </c>
    </row>
    <row r="232" spans="1:13" x14ac:dyDescent="0.45">
      <c r="A232" s="16">
        <v>224</v>
      </c>
      <c r="B232" s="38" t="s">
        <v>2858</v>
      </c>
      <c r="C232" s="38" t="s">
        <v>2859</v>
      </c>
      <c r="D232" s="38" t="s">
        <v>2860</v>
      </c>
      <c r="E232" s="38"/>
      <c r="F232" s="38" t="str">
        <f t="shared" si="10"/>
        <v>Dereje Ketema Wolde</v>
      </c>
      <c r="G232"/>
      <c r="H232" s="38" t="s">
        <v>10</v>
      </c>
      <c r="I232"/>
      <c r="J232" s="40"/>
      <c r="K232" s="40" t="s">
        <v>1875</v>
      </c>
      <c r="L232" s="16" t="s">
        <v>2861</v>
      </c>
      <c r="M232" s="16">
        <v>224</v>
      </c>
    </row>
    <row r="233" spans="1:13" x14ac:dyDescent="0.45">
      <c r="A233" s="16">
        <v>225</v>
      </c>
      <c r="B233" s="38" t="s">
        <v>2862</v>
      </c>
      <c r="C233" s="38" t="s">
        <v>2863</v>
      </c>
      <c r="D233" s="38" t="s">
        <v>2864</v>
      </c>
      <c r="E233" s="38"/>
      <c r="F233" s="38" t="str">
        <f t="shared" si="10"/>
        <v>Dilip Ratha</v>
      </c>
      <c r="G233"/>
      <c r="H233" s="38" t="s">
        <v>10</v>
      </c>
      <c r="I233"/>
      <c r="J233" s="40"/>
      <c r="K233" s="40" t="s">
        <v>1875</v>
      </c>
      <c r="L233" s="16" t="s">
        <v>2861</v>
      </c>
      <c r="M233" s="16">
        <v>225</v>
      </c>
    </row>
    <row r="234" spans="1:13" x14ac:dyDescent="0.45">
      <c r="A234" s="16">
        <v>226</v>
      </c>
      <c r="B234" s="38" t="s">
        <v>2865</v>
      </c>
      <c r="C234" s="38" t="s">
        <v>2866</v>
      </c>
      <c r="D234" s="38" t="s">
        <v>2867</v>
      </c>
      <c r="E234" s="38"/>
      <c r="F234" s="38" t="str">
        <f t="shared" si="10"/>
        <v>Marco Toscano-Rivalta</v>
      </c>
      <c r="G234"/>
      <c r="H234" s="38" t="s">
        <v>44</v>
      </c>
      <c r="I234" t="s">
        <v>2868</v>
      </c>
      <c r="J234" s="40"/>
      <c r="K234" s="40" t="s">
        <v>1875</v>
      </c>
      <c r="L234" s="16" t="s">
        <v>2869</v>
      </c>
      <c r="M234" s="16">
        <v>226</v>
      </c>
    </row>
    <row r="235" spans="1:13" s="33" customFormat="1" x14ac:dyDescent="0.45">
      <c r="A235" s="33">
        <v>227</v>
      </c>
      <c r="B235" s="33" t="s">
        <v>2870</v>
      </c>
      <c r="C235" s="33" t="s">
        <v>2184</v>
      </c>
      <c r="D235" s="33" t="s">
        <v>2871</v>
      </c>
      <c r="F235" s="33" t="str">
        <f t="shared" si="10"/>
        <v>Salome Flores</v>
      </c>
      <c r="G235" s="33" t="s">
        <v>2048</v>
      </c>
      <c r="H235" s="33" t="s">
        <v>212</v>
      </c>
      <c r="I235" s="33" t="s">
        <v>2111</v>
      </c>
      <c r="J235" s="54"/>
      <c r="K235" s="54" t="s">
        <v>1875</v>
      </c>
      <c r="L235" s="33" t="s">
        <v>2872</v>
      </c>
      <c r="M235" s="33">
        <v>227</v>
      </c>
    </row>
    <row r="236" spans="1:13" s="33" customFormat="1" x14ac:dyDescent="0.45">
      <c r="A236" s="33">
        <v>227</v>
      </c>
      <c r="B236" s="33" t="s">
        <v>2870</v>
      </c>
      <c r="C236" s="33" t="s">
        <v>2184</v>
      </c>
      <c r="D236" s="33" t="s">
        <v>2873</v>
      </c>
      <c r="F236" s="33" t="str">
        <f t="shared" ref="F236" si="11">B236&amp;" "&amp;C236</f>
        <v>Salome Flores</v>
      </c>
      <c r="G236" s="33" t="s">
        <v>2048</v>
      </c>
      <c r="H236" s="33" t="s">
        <v>212</v>
      </c>
      <c r="I236" s="33" t="s">
        <v>2111</v>
      </c>
      <c r="J236" s="54"/>
      <c r="K236" s="54" t="s">
        <v>1875</v>
      </c>
      <c r="L236" s="33" t="s">
        <v>2872</v>
      </c>
      <c r="M236" s="33">
        <v>227</v>
      </c>
    </row>
    <row r="237" spans="1:13" x14ac:dyDescent="0.45">
      <c r="A237" s="16">
        <v>228</v>
      </c>
      <c r="B237" s="38" t="s">
        <v>2164</v>
      </c>
      <c r="C237" s="38" t="s">
        <v>2874</v>
      </c>
      <c r="D237" s="38" t="s">
        <v>2875</v>
      </c>
      <c r="E237" s="38"/>
      <c r="F237" s="38" t="str">
        <f t="shared" si="10"/>
        <v>Francesco Tubiello</v>
      </c>
      <c r="G237" t="s">
        <v>1987</v>
      </c>
      <c r="H237" s="38" t="s">
        <v>153</v>
      </c>
      <c r="I237" t="s">
        <v>1999</v>
      </c>
      <c r="J237" s="40" t="s">
        <v>2876</v>
      </c>
      <c r="K237" s="40" t="s">
        <v>1875</v>
      </c>
      <c r="M237" s="16">
        <v>228</v>
      </c>
    </row>
    <row r="238" spans="1:13" x14ac:dyDescent="0.45">
      <c r="A238" s="16">
        <v>229</v>
      </c>
      <c r="B238" s="38" t="s">
        <v>2877</v>
      </c>
      <c r="C238" s="38" t="s">
        <v>2878</v>
      </c>
      <c r="D238" s="38" t="s">
        <v>2879</v>
      </c>
      <c r="E238" s="38"/>
      <c r="F238" s="38" t="str">
        <f t="shared" si="10"/>
        <v>Amy Heyman</v>
      </c>
      <c r="G238" t="s">
        <v>1886</v>
      </c>
      <c r="H238" s="38" t="s">
        <v>153</v>
      </c>
      <c r="I238" t="s">
        <v>2880</v>
      </c>
      <c r="J238" s="40" t="s">
        <v>2881</v>
      </c>
      <c r="K238" s="40" t="s">
        <v>1875</v>
      </c>
      <c r="M238" s="16">
        <v>229</v>
      </c>
    </row>
    <row r="239" spans="1:13" x14ac:dyDescent="0.45">
      <c r="A239" s="16">
        <v>230</v>
      </c>
      <c r="B239" s="38" t="s">
        <v>2882</v>
      </c>
      <c r="C239" s="38" t="s">
        <v>2883</v>
      </c>
      <c r="D239" s="38" t="s">
        <v>2884</v>
      </c>
      <c r="E239" s="38"/>
      <c r="F239" s="38" t="str">
        <f t="shared" si="10"/>
        <v>Marcio Castro De Souza</v>
      </c>
      <c r="G239" t="s">
        <v>2885</v>
      </c>
      <c r="H239" s="38" t="s">
        <v>153</v>
      </c>
      <c r="I239" t="s">
        <v>2886</v>
      </c>
      <c r="J239" s="40" t="s">
        <v>2887</v>
      </c>
      <c r="K239" s="40" t="s">
        <v>1875</v>
      </c>
      <c r="M239" s="16">
        <v>230</v>
      </c>
    </row>
    <row r="240" spans="1:13" x14ac:dyDescent="0.45">
      <c r="A240" s="16">
        <v>231</v>
      </c>
      <c r="B240" s="38" t="s">
        <v>2888</v>
      </c>
      <c r="C240" s="38" t="s">
        <v>2889</v>
      </c>
      <c r="D240" s="38" t="s">
        <v>2890</v>
      </c>
      <c r="E240" s="38"/>
      <c r="F240" s="38" t="str">
        <f t="shared" si="10"/>
        <v>Rahul Sengupta</v>
      </c>
      <c r="G240" t="s">
        <v>2038</v>
      </c>
      <c r="H240" s="38" t="s">
        <v>44</v>
      </c>
      <c r="I240"/>
      <c r="J240" s="40"/>
      <c r="K240" s="40" t="s">
        <v>1875</v>
      </c>
      <c r="L240" s="16" t="s">
        <v>2891</v>
      </c>
      <c r="M240" s="16">
        <v>231</v>
      </c>
    </row>
    <row r="241" spans="1:13" x14ac:dyDescent="0.45">
      <c r="A241" s="16">
        <v>232</v>
      </c>
      <c r="B241" s="38" t="s">
        <v>2348</v>
      </c>
      <c r="C241" s="38" t="s">
        <v>2892</v>
      </c>
      <c r="D241" s="38" t="s">
        <v>2893</v>
      </c>
      <c r="E241" s="38"/>
      <c r="F241" s="38" t="str">
        <f t="shared" si="10"/>
        <v>Katherine Despot-Belmonte</v>
      </c>
      <c r="G241" t="s">
        <v>2082</v>
      </c>
      <c r="H241" s="38" t="s">
        <v>2083</v>
      </c>
      <c r="I241" t="s">
        <v>2894</v>
      </c>
      <c r="J241" s="40"/>
      <c r="K241" s="40" t="s">
        <v>1875</v>
      </c>
      <c r="L241" s="16" t="s">
        <v>2843</v>
      </c>
      <c r="M241" s="16">
        <v>232</v>
      </c>
    </row>
    <row r="242" spans="1:13" x14ac:dyDescent="0.45">
      <c r="A242" s="16">
        <v>233</v>
      </c>
      <c r="B242" s="38" t="s">
        <v>2895</v>
      </c>
      <c r="C242" s="38" t="s">
        <v>2896</v>
      </c>
      <c r="D242" s="38" t="s">
        <v>2897</v>
      </c>
      <c r="E242" s="39" t="s">
        <v>2898</v>
      </c>
      <c r="F242" s="38" t="str">
        <f t="shared" si="10"/>
        <v>Anja Korenblik</v>
      </c>
      <c r="G242" t="s">
        <v>2038</v>
      </c>
      <c r="H242" s="38" t="s">
        <v>212</v>
      </c>
      <c r="I242"/>
      <c r="J242" s="40"/>
      <c r="K242" s="40" t="s">
        <v>1875</v>
      </c>
      <c r="L242" s="16" t="s">
        <v>2899</v>
      </c>
      <c r="M242" s="16">
        <v>233</v>
      </c>
    </row>
    <row r="243" spans="1:13" s="33" customFormat="1" x14ac:dyDescent="0.45">
      <c r="A243" s="33">
        <v>234</v>
      </c>
      <c r="B243" s="33" t="s">
        <v>2093</v>
      </c>
      <c r="C243" s="33" t="s">
        <v>2900</v>
      </c>
      <c r="D243" s="33" t="s">
        <v>2901</v>
      </c>
      <c r="F243" s="33" t="str">
        <f t="shared" si="10"/>
        <v>Elisa Tonda</v>
      </c>
      <c r="G243" s="33" t="s">
        <v>2417</v>
      </c>
      <c r="H243" s="33" t="s">
        <v>31</v>
      </c>
      <c r="I243" s="33" t="s">
        <v>2902</v>
      </c>
      <c r="J243" s="54"/>
      <c r="K243" s="54" t="s">
        <v>1875</v>
      </c>
      <c r="L243" s="33" t="s">
        <v>2903</v>
      </c>
      <c r="M243" s="33">
        <v>234</v>
      </c>
    </row>
    <row r="244" spans="1:13" s="33" customFormat="1" x14ac:dyDescent="0.45">
      <c r="A244" s="33">
        <v>234</v>
      </c>
      <c r="B244" s="33" t="s">
        <v>2093</v>
      </c>
      <c r="C244" s="33" t="s">
        <v>2900</v>
      </c>
      <c r="D244" s="33" t="s">
        <v>2904</v>
      </c>
      <c r="F244" s="33" t="str">
        <f t="shared" ref="F244" si="12">B244&amp;" "&amp;C244</f>
        <v>Elisa Tonda</v>
      </c>
      <c r="G244" s="33" t="s">
        <v>2417</v>
      </c>
      <c r="H244" s="33" t="s">
        <v>31</v>
      </c>
      <c r="I244" s="33" t="s">
        <v>2902</v>
      </c>
      <c r="J244" s="54"/>
      <c r="K244" s="54" t="s">
        <v>1875</v>
      </c>
      <c r="L244" s="33" t="s">
        <v>2903</v>
      </c>
      <c r="M244" s="33">
        <v>234</v>
      </c>
    </row>
    <row r="245" spans="1:13" x14ac:dyDescent="0.45">
      <c r="A245" s="16">
        <v>235</v>
      </c>
      <c r="B245" s="38" t="s">
        <v>2905</v>
      </c>
      <c r="C245" s="38" t="s">
        <v>2906</v>
      </c>
      <c r="D245" s="39" t="s">
        <v>2907</v>
      </c>
      <c r="E245" s="38"/>
      <c r="F245" s="38" t="str">
        <f t="shared" si="10"/>
        <v>Renata Rubian</v>
      </c>
      <c r="G245" t="s">
        <v>2908</v>
      </c>
      <c r="H245" s="38" t="s">
        <v>250</v>
      </c>
      <c r="I245"/>
      <c r="J245" s="40"/>
      <c r="K245" s="40" t="s">
        <v>1875</v>
      </c>
      <c r="L245" s="16" t="s">
        <v>2909</v>
      </c>
      <c r="M245" s="16">
        <v>235</v>
      </c>
    </row>
    <row r="246" spans="1:13" x14ac:dyDescent="0.45">
      <c r="A246" s="16">
        <v>236</v>
      </c>
      <c r="B246" s="38" t="s">
        <v>2910</v>
      </c>
      <c r="C246" s="38" t="s">
        <v>2911</v>
      </c>
      <c r="D246" s="38" t="s">
        <v>2912</v>
      </c>
      <c r="E246" s="38"/>
      <c r="F246" s="38" t="str">
        <f t="shared" si="10"/>
        <v>Enrique Delamonica</v>
      </c>
      <c r="G246" t="s">
        <v>2913</v>
      </c>
      <c r="H246" s="38" t="s">
        <v>14</v>
      </c>
      <c r="I246"/>
      <c r="J246" s="40"/>
      <c r="K246" s="40" t="s">
        <v>1875</v>
      </c>
      <c r="L246" s="16" t="s">
        <v>2914</v>
      </c>
      <c r="M246" s="16">
        <v>236</v>
      </c>
    </row>
    <row r="247" spans="1:13" x14ac:dyDescent="0.45">
      <c r="A247" s="16">
        <v>237</v>
      </c>
      <c r="B247" s="38" t="s">
        <v>2915</v>
      </c>
      <c r="C247" s="38" t="s">
        <v>2916</v>
      </c>
      <c r="D247" s="38" t="s">
        <v>2917</v>
      </c>
      <c r="E247" s="38"/>
      <c r="F247" s="38" t="str">
        <f t="shared" si="10"/>
        <v>Guillaume Cohen</v>
      </c>
      <c r="G247"/>
      <c r="H247" s="38" t="s">
        <v>63</v>
      </c>
      <c r="I247"/>
      <c r="J247" s="40"/>
      <c r="K247" s="40" t="s">
        <v>1875</v>
      </c>
      <c r="L247" s="16" t="s">
        <v>2918</v>
      </c>
      <c r="M247" s="16">
        <v>237</v>
      </c>
    </row>
    <row r="248" spans="1:13" x14ac:dyDescent="0.45">
      <c r="A248" s="16">
        <v>238</v>
      </c>
      <c r="B248" s="38" t="s">
        <v>2919</v>
      </c>
      <c r="C248" s="38" t="s">
        <v>2920</v>
      </c>
      <c r="D248" s="38" t="s">
        <v>2921</v>
      </c>
      <c r="E248" s="38"/>
      <c r="F248" s="38" t="str">
        <f t="shared" si="10"/>
        <v>Yonca Gurbuzer</v>
      </c>
      <c r="G248" t="s">
        <v>1886</v>
      </c>
      <c r="H248" s="38" t="s">
        <v>153</v>
      </c>
      <c r="I248"/>
      <c r="J248" s="40" t="s">
        <v>2922</v>
      </c>
      <c r="K248" s="40" t="s">
        <v>1875</v>
      </c>
      <c r="L248" s="16" t="s">
        <v>2923</v>
      </c>
      <c r="M248" s="16">
        <v>238</v>
      </c>
    </row>
    <row r="249" spans="1:13" x14ac:dyDescent="0.45">
      <c r="A249" s="16">
        <v>239</v>
      </c>
      <c r="B249" s="38" t="s">
        <v>2924</v>
      </c>
      <c r="C249" s="38" t="s">
        <v>2925</v>
      </c>
      <c r="D249" s="38" t="s">
        <v>2926</v>
      </c>
      <c r="E249" s="38" t="s">
        <v>2927</v>
      </c>
      <c r="F249" s="38" t="str">
        <f t="shared" si="10"/>
        <v>Subhra Bhattacharjee</v>
      </c>
      <c r="G249" t="s">
        <v>2082</v>
      </c>
      <c r="H249" s="38" t="s">
        <v>44</v>
      </c>
      <c r="I249" t="s">
        <v>2928</v>
      </c>
      <c r="J249" s="40" t="s">
        <v>2929</v>
      </c>
      <c r="K249" s="40" t="s">
        <v>1875</v>
      </c>
      <c r="L249" s="16" t="s">
        <v>2930</v>
      </c>
      <c r="M249" s="16">
        <v>239</v>
      </c>
    </row>
    <row r="250" spans="1:13" x14ac:dyDescent="0.45">
      <c r="A250" s="16">
        <v>240</v>
      </c>
      <c r="B250" s="38" t="s">
        <v>2045</v>
      </c>
      <c r="C250" s="38" t="s">
        <v>2211</v>
      </c>
      <c r="D250" s="38" t="s">
        <v>2927</v>
      </c>
      <c r="E250" s="38"/>
      <c r="F250" s="38" t="str">
        <f t="shared" si="10"/>
        <v>David Stevens</v>
      </c>
      <c r="G250" t="s">
        <v>2174</v>
      </c>
      <c r="H250" s="38" t="s">
        <v>44</v>
      </c>
      <c r="I250" t="s">
        <v>2931</v>
      </c>
      <c r="J250" s="40" t="s">
        <v>2932</v>
      </c>
      <c r="K250" s="40" t="s">
        <v>1875</v>
      </c>
      <c r="L250" s="16" t="s">
        <v>2933</v>
      </c>
      <c r="M250" s="16">
        <v>240</v>
      </c>
    </row>
    <row r="251" spans="1:13" x14ac:dyDescent="0.45">
      <c r="A251" s="16">
        <v>241</v>
      </c>
      <c r="B251" s="38" t="s">
        <v>2934</v>
      </c>
      <c r="C251" s="38" t="s">
        <v>2935</v>
      </c>
      <c r="D251" s="38" t="s">
        <v>1038</v>
      </c>
      <c r="E251" s="38"/>
      <c r="F251" s="38" t="str">
        <f t="shared" si="10"/>
        <v>Sarah Tiefenauer-Linardon</v>
      </c>
      <c r="G251"/>
      <c r="H251" s="38" t="s">
        <v>396</v>
      </c>
      <c r="I251"/>
      <c r="J251" s="40"/>
      <c r="K251" s="40" t="s">
        <v>1875</v>
      </c>
      <c r="L251" s="16" t="s">
        <v>2936</v>
      </c>
      <c r="M251" s="16">
        <v>241</v>
      </c>
    </row>
    <row r="252" spans="1:13" x14ac:dyDescent="0.45">
      <c r="A252" s="16">
        <v>242</v>
      </c>
      <c r="B252" s="38" t="s">
        <v>2937</v>
      </c>
      <c r="C252" s="38" t="s">
        <v>2938</v>
      </c>
      <c r="D252" s="38" t="s">
        <v>2939</v>
      </c>
      <c r="E252" s="38"/>
      <c r="F252" s="38" t="str">
        <f t="shared" si="10"/>
        <v>Sonja Koeppel</v>
      </c>
      <c r="G252" t="s">
        <v>2155</v>
      </c>
      <c r="H252" s="38" t="s">
        <v>396</v>
      </c>
      <c r="I252" t="s">
        <v>2156</v>
      </c>
      <c r="J252" s="40" t="s">
        <v>2940</v>
      </c>
      <c r="K252" s="40" t="s">
        <v>1875</v>
      </c>
      <c r="L252" s="16" t="s">
        <v>2936</v>
      </c>
      <c r="M252" s="16">
        <v>242</v>
      </c>
    </row>
    <row r="253" spans="1:13" x14ac:dyDescent="0.45">
      <c r="A253" s="16">
        <v>243</v>
      </c>
      <c r="B253" s="38" t="s">
        <v>2941</v>
      </c>
      <c r="C253" s="38" t="s">
        <v>2788</v>
      </c>
      <c r="D253" s="39" t="s">
        <v>2942</v>
      </c>
      <c r="E253"/>
      <c r="F253" s="38" t="str">
        <f t="shared" si="10"/>
        <v>Zaijin Zhang</v>
      </c>
      <c r="G253" t="s">
        <v>2943</v>
      </c>
      <c r="H253" s="38" t="s">
        <v>51</v>
      </c>
      <c r="I253" s="38" t="s">
        <v>2944</v>
      </c>
      <c r="J253" s="40" t="s">
        <v>2945</v>
      </c>
      <c r="K253" s="40" t="s">
        <v>1875</v>
      </c>
      <c r="L253" s="16" t="s">
        <v>2946</v>
      </c>
      <c r="M253" s="16">
        <v>243</v>
      </c>
    </row>
    <row r="254" spans="1:13" x14ac:dyDescent="0.45">
      <c r="A254" s="16">
        <v>244</v>
      </c>
      <c r="B254" s="38" t="s">
        <v>2947</v>
      </c>
      <c r="C254" s="38" t="s">
        <v>2948</v>
      </c>
      <c r="D254" s="51" t="s">
        <v>2949</v>
      </c>
      <c r="E254"/>
      <c r="F254" s="38" t="str">
        <f t="shared" si="10"/>
        <v>H. Stephen Halloway</v>
      </c>
      <c r="G254"/>
      <c r="H254" s="38" t="s">
        <v>10</v>
      </c>
      <c r="I254"/>
      <c r="J254" s="40"/>
      <c r="K254" s="40" t="s">
        <v>1875</v>
      </c>
      <c r="L254" s="16" t="s">
        <v>2950</v>
      </c>
      <c r="M254" s="16">
        <v>244</v>
      </c>
    </row>
    <row r="255" spans="1:13" x14ac:dyDescent="0.45">
      <c r="A255" s="16">
        <v>245</v>
      </c>
      <c r="B255" s="38" t="s">
        <v>2951</v>
      </c>
      <c r="C255" s="38" t="s">
        <v>2952</v>
      </c>
      <c r="D255" s="39" t="s">
        <v>2953</v>
      </c>
      <c r="E255" s="53"/>
      <c r="F255" s="38" t="str">
        <f t="shared" si="10"/>
        <v>Francisco Dos Santos Guerreiro</v>
      </c>
      <c r="G255" t="s">
        <v>1886</v>
      </c>
      <c r="H255" s="38" t="s">
        <v>105</v>
      </c>
      <c r="I255" s="38" t="s">
        <v>2954</v>
      </c>
      <c r="J255" s="53" t="s">
        <v>2955</v>
      </c>
      <c r="K255" s="40" t="s">
        <v>1875</v>
      </c>
      <c r="L255" s="16" t="s">
        <v>2956</v>
      </c>
      <c r="M255" s="16">
        <v>245</v>
      </c>
    </row>
    <row r="256" spans="1:13" x14ac:dyDescent="0.45">
      <c r="A256" s="16">
        <v>246</v>
      </c>
      <c r="B256" s="38" t="s">
        <v>2957</v>
      </c>
      <c r="C256" s="38" t="s">
        <v>2958</v>
      </c>
      <c r="D256" s="51" t="s">
        <v>2959</v>
      </c>
      <c r="E256"/>
      <c r="F256" s="38" t="str">
        <f t="shared" si="10"/>
        <v>Yu Tian</v>
      </c>
      <c r="G256"/>
      <c r="H256" s="38" t="s">
        <v>297</v>
      </c>
      <c r="I256"/>
      <c r="J256" s="40"/>
      <c r="K256" s="40" t="s">
        <v>1875</v>
      </c>
      <c r="L256" s="16" t="s">
        <v>2960</v>
      </c>
      <c r="M256" s="16">
        <v>246</v>
      </c>
    </row>
    <row r="257" spans="1:13" x14ac:dyDescent="0.45">
      <c r="A257" s="16">
        <v>247</v>
      </c>
      <c r="B257" s="38" t="s">
        <v>1933</v>
      </c>
      <c r="C257" s="38" t="s">
        <v>2961</v>
      </c>
      <c r="D257" s="51" t="s">
        <v>2962</v>
      </c>
      <c r="E257"/>
      <c r="F257" s="38" t="str">
        <f t="shared" si="10"/>
        <v>Alison Clausen</v>
      </c>
      <c r="G257" t="s">
        <v>2640</v>
      </c>
      <c r="H257" s="38" t="s">
        <v>2311</v>
      </c>
      <c r="I257" t="s">
        <v>2312</v>
      </c>
      <c r="J257" s="40">
        <v>33145681805</v>
      </c>
      <c r="K257" s="40" t="s">
        <v>1875</v>
      </c>
      <c r="L257" s="16" t="s">
        <v>2963</v>
      </c>
      <c r="M257" s="16">
        <v>247</v>
      </c>
    </row>
    <row r="258" spans="1:13" x14ac:dyDescent="0.45">
      <c r="A258" s="16">
        <v>248</v>
      </c>
      <c r="B258" s="38" t="s">
        <v>2964</v>
      </c>
      <c r="C258" s="38" t="s">
        <v>2965</v>
      </c>
      <c r="D258" s="51" t="s">
        <v>2966</v>
      </c>
      <c r="E258" s="51" t="s">
        <v>2967</v>
      </c>
      <c r="F258" s="38" t="str">
        <f t="shared" si="10"/>
        <v>Stuart Crane</v>
      </c>
      <c r="G258"/>
      <c r="H258" s="38" t="s">
        <v>31</v>
      </c>
      <c r="I258"/>
      <c r="J258" s="40"/>
      <c r="K258" s="40" t="s">
        <v>1875</v>
      </c>
      <c r="L258" s="16" t="s">
        <v>2968</v>
      </c>
      <c r="M258" s="16">
        <v>248</v>
      </c>
    </row>
    <row r="259" spans="1:13" x14ac:dyDescent="0.45">
      <c r="A259" s="16">
        <v>249</v>
      </c>
      <c r="B259" s="38" t="s">
        <v>2678</v>
      </c>
      <c r="C259" s="38" t="s">
        <v>2969</v>
      </c>
      <c r="D259" s="51" t="s">
        <v>2970</v>
      </c>
      <c r="E259" s="51"/>
      <c r="F259" s="38" t="str">
        <f t="shared" si="10"/>
        <v>Sophie Boisson</v>
      </c>
      <c r="G259" t="s">
        <v>1936</v>
      </c>
      <c r="H259" s="38" t="s">
        <v>82</v>
      </c>
      <c r="I259" t="s">
        <v>2574</v>
      </c>
      <c r="J259" s="40" t="s">
        <v>2971</v>
      </c>
      <c r="K259" s="40" t="s">
        <v>1875</v>
      </c>
      <c r="L259" s="16" t="s">
        <v>2972</v>
      </c>
      <c r="M259" s="16">
        <v>249</v>
      </c>
    </row>
    <row r="260" spans="1:13" x14ac:dyDescent="0.45">
      <c r="A260" s="16">
        <v>250</v>
      </c>
      <c r="B260" s="38" t="s">
        <v>2973</v>
      </c>
      <c r="C260" s="38" t="s">
        <v>2974</v>
      </c>
      <c r="D260" s="51" t="s">
        <v>2975</v>
      </c>
      <c r="E260" s="51"/>
      <c r="F260" s="38" t="str">
        <f t="shared" si="10"/>
        <v>Ashley Palmer</v>
      </c>
      <c r="G260" t="s">
        <v>2976</v>
      </c>
      <c r="H260" s="38" t="s">
        <v>63</v>
      </c>
      <c r="I260"/>
      <c r="J260" s="40"/>
      <c r="K260" s="40" t="s">
        <v>1875</v>
      </c>
      <c r="L260" s="16" t="s">
        <v>2977</v>
      </c>
      <c r="M260" s="16">
        <v>250</v>
      </c>
    </row>
    <row r="261" spans="1:13" x14ac:dyDescent="0.45">
      <c r="A261" s="16">
        <v>251</v>
      </c>
      <c r="B261" s="38" t="s">
        <v>2978</v>
      </c>
      <c r="C261" s="38" t="s">
        <v>2979</v>
      </c>
      <c r="D261" s="51" t="s">
        <v>2980</v>
      </c>
      <c r="E261" s="51"/>
      <c r="F261" s="38" t="str">
        <f t="shared" si="10"/>
        <v>Isabel Garza</v>
      </c>
      <c r="G261"/>
      <c r="H261" s="38" t="s">
        <v>659</v>
      </c>
      <c r="I261"/>
      <c r="J261" s="40"/>
      <c r="K261" s="40" t="s">
        <v>1875</v>
      </c>
      <c r="L261" s="16" t="s">
        <v>2981</v>
      </c>
      <c r="M261" s="16">
        <v>251</v>
      </c>
    </row>
    <row r="262" spans="1:13" x14ac:dyDescent="0.45">
      <c r="A262" s="16">
        <v>252</v>
      </c>
      <c r="B262" s="38" t="s">
        <v>2982</v>
      </c>
      <c r="C262" s="38" t="s">
        <v>2983</v>
      </c>
      <c r="D262" s="51" t="s">
        <v>2984</v>
      </c>
      <c r="E262" s="51"/>
      <c r="F262" s="38" t="str">
        <f t="shared" si="10"/>
        <v>Yuki Mitsuka</v>
      </c>
      <c r="G262"/>
      <c r="H262" s="38" t="s">
        <v>659</v>
      </c>
      <c r="I262"/>
      <c r="J262" s="40"/>
      <c r="K262" s="40" t="s">
        <v>1875</v>
      </c>
      <c r="L262" s="16" t="s">
        <v>2981</v>
      </c>
      <c r="M262" s="16">
        <v>252</v>
      </c>
    </row>
    <row r="263" spans="1:13" x14ac:dyDescent="0.45">
      <c r="A263" s="16">
        <v>253</v>
      </c>
      <c r="B263" s="38" t="s">
        <v>2985</v>
      </c>
      <c r="C263" s="38" t="s">
        <v>2986</v>
      </c>
      <c r="D263" s="51" t="s">
        <v>2987</v>
      </c>
      <c r="E263" s="51"/>
      <c r="F263" s="38" t="str">
        <f t="shared" si="10"/>
        <v>Zijun Zhou</v>
      </c>
      <c r="G263"/>
      <c r="H263" s="38" t="s">
        <v>659</v>
      </c>
      <c r="I263"/>
      <c r="J263" s="40"/>
      <c r="K263" s="40" t="s">
        <v>1875</v>
      </c>
      <c r="L263" s="16" t="s">
        <v>2981</v>
      </c>
      <c r="M263" s="16">
        <v>253</v>
      </c>
    </row>
    <row r="264" spans="1:13" x14ac:dyDescent="0.45">
      <c r="A264" s="16">
        <v>254</v>
      </c>
      <c r="B264" s="38" t="s">
        <v>2988</v>
      </c>
      <c r="C264" s="38" t="s">
        <v>2989</v>
      </c>
      <c r="D264" s="51" t="s">
        <v>2990</v>
      </c>
      <c r="E264" s="51"/>
      <c r="F264" s="38" t="str">
        <f t="shared" si="10"/>
        <v>Shyam Upadhyaya</v>
      </c>
      <c r="G264"/>
      <c r="H264" s="38" t="s">
        <v>607</v>
      </c>
      <c r="I264"/>
      <c r="J264" s="40"/>
      <c r="K264" s="40" t="s">
        <v>1875</v>
      </c>
      <c r="L264" s="16" t="s">
        <v>2991</v>
      </c>
      <c r="M264" s="16">
        <v>254</v>
      </c>
    </row>
    <row r="265" spans="1:13" x14ac:dyDescent="0.45">
      <c r="A265" s="16">
        <v>255</v>
      </c>
      <c r="B265" s="38" t="s">
        <v>2992</v>
      </c>
      <c r="C265" s="38" t="s">
        <v>2993</v>
      </c>
      <c r="D265" t="s">
        <v>2994</v>
      </c>
      <c r="E265"/>
      <c r="F265" s="38" t="str">
        <f t="shared" si="10"/>
        <v>William Reidhead</v>
      </c>
      <c r="G265" t="s">
        <v>2995</v>
      </c>
      <c r="H265" s="38" t="s">
        <v>522</v>
      </c>
      <c r="I265"/>
      <c r="J265" s="52" t="s">
        <v>2996</v>
      </c>
      <c r="K265" s="40" t="s">
        <v>1875</v>
      </c>
      <c r="L265" s="16" t="s">
        <v>2997</v>
      </c>
      <c r="M265" s="16">
        <v>255</v>
      </c>
    </row>
    <row r="266" spans="1:13" customFormat="1" x14ac:dyDescent="0.45">
      <c r="A266">
        <v>256</v>
      </c>
      <c r="B266" s="38" t="s">
        <v>250</v>
      </c>
      <c r="C266" s="38" t="s">
        <v>2998</v>
      </c>
      <c r="D266" s="38" t="s">
        <v>2999</v>
      </c>
      <c r="F266" s="38" t="s">
        <v>3000</v>
      </c>
      <c r="H266" s="39" t="s">
        <v>250</v>
      </c>
      <c r="J266" s="40"/>
      <c r="K266" s="40" t="s">
        <v>1875</v>
      </c>
      <c r="L266" t="s">
        <v>3001</v>
      </c>
      <c r="M266">
        <v>256</v>
      </c>
    </row>
    <row r="267" spans="1:13" customFormat="1" x14ac:dyDescent="0.45">
      <c r="A267">
        <v>257</v>
      </c>
      <c r="B267" s="38" t="s">
        <v>3002</v>
      </c>
      <c r="C267" s="38" t="s">
        <v>3003</v>
      </c>
      <c r="D267" s="38" t="s">
        <v>3004</v>
      </c>
      <c r="F267" s="38" t="s">
        <v>3005</v>
      </c>
      <c r="H267" s="39" t="s">
        <v>250</v>
      </c>
      <c r="J267" s="40"/>
      <c r="K267" s="40" t="s">
        <v>1875</v>
      </c>
      <c r="L267" t="s">
        <v>3006</v>
      </c>
      <c r="M267">
        <v>257</v>
      </c>
    </row>
    <row r="268" spans="1:13" customFormat="1" x14ac:dyDescent="0.45">
      <c r="A268">
        <v>258</v>
      </c>
      <c r="B268" t="s">
        <v>3007</v>
      </c>
      <c r="C268" t="s">
        <v>3008</v>
      </c>
      <c r="D268" t="s">
        <v>3009</v>
      </c>
      <c r="F268" t="s">
        <v>3010</v>
      </c>
      <c r="G268" t="s">
        <v>1936</v>
      </c>
      <c r="H268" t="s">
        <v>82</v>
      </c>
      <c r="I268" t="s">
        <v>3011</v>
      </c>
      <c r="J268" t="s">
        <v>3012</v>
      </c>
      <c r="K268" t="s">
        <v>1875</v>
      </c>
      <c r="L268" t="s">
        <v>3013</v>
      </c>
      <c r="M268">
        <v>258</v>
      </c>
    </row>
    <row r="269" spans="1:13" customFormat="1" x14ac:dyDescent="0.45">
      <c r="A269">
        <v>259</v>
      </c>
      <c r="B269" t="s">
        <v>3014</v>
      </c>
      <c r="C269" t="s">
        <v>3015</v>
      </c>
      <c r="D269" t="s">
        <v>3016</v>
      </c>
      <c r="F269" t="s">
        <v>3017</v>
      </c>
      <c r="G269" t="s">
        <v>3018</v>
      </c>
      <c r="H269" t="s">
        <v>14</v>
      </c>
      <c r="I269" t="s">
        <v>3019</v>
      </c>
      <c r="J269" t="s">
        <v>3020</v>
      </c>
      <c r="K269" t="s">
        <v>1875</v>
      </c>
      <c r="L269" t="s">
        <v>3013</v>
      </c>
      <c r="M269">
        <v>259</v>
      </c>
    </row>
    <row r="270" spans="1:13" customFormat="1" x14ac:dyDescent="0.45">
      <c r="A270">
        <v>260</v>
      </c>
      <c r="B270" t="s">
        <v>3021</v>
      </c>
      <c r="C270" t="s">
        <v>3022</v>
      </c>
      <c r="D270" t="s">
        <v>879</v>
      </c>
      <c r="F270" t="s">
        <v>3023</v>
      </c>
      <c r="G270" t="s">
        <v>2221</v>
      </c>
      <c r="H270" t="s">
        <v>82</v>
      </c>
      <c r="I270" t="s">
        <v>3024</v>
      </c>
      <c r="K270" t="s">
        <v>1875</v>
      </c>
      <c r="L270" t="s">
        <v>3013</v>
      </c>
      <c r="M270">
        <v>260</v>
      </c>
    </row>
    <row r="271" spans="1:13" customFormat="1" x14ac:dyDescent="0.45">
      <c r="A271">
        <v>261</v>
      </c>
      <c r="B271" t="s">
        <v>2472</v>
      </c>
      <c r="C271" t="s">
        <v>2473</v>
      </c>
      <c r="D271" t="s">
        <v>3025</v>
      </c>
      <c r="F271" t="s">
        <v>3026</v>
      </c>
      <c r="G271" t="s">
        <v>2475</v>
      </c>
      <c r="H271" t="s">
        <v>212</v>
      </c>
      <c r="I271" t="s">
        <v>3027</v>
      </c>
      <c r="J271" t="s">
        <v>3028</v>
      </c>
      <c r="K271" t="s">
        <v>1875</v>
      </c>
      <c r="L271" t="s">
        <v>3013</v>
      </c>
      <c r="M271">
        <v>261</v>
      </c>
    </row>
    <row r="272" spans="1:13" customFormat="1" x14ac:dyDescent="0.45">
      <c r="A272">
        <v>262</v>
      </c>
      <c r="B272" t="s">
        <v>3029</v>
      </c>
      <c r="C272" t="s">
        <v>3030</v>
      </c>
      <c r="D272" t="s">
        <v>3031</v>
      </c>
      <c r="F272" t="s">
        <v>3032</v>
      </c>
      <c r="H272" t="s">
        <v>82</v>
      </c>
      <c r="K272" t="s">
        <v>1875</v>
      </c>
      <c r="L272" t="s">
        <v>3013</v>
      </c>
      <c r="M272">
        <v>262</v>
      </c>
    </row>
    <row r="273" spans="1:13" customFormat="1" x14ac:dyDescent="0.45">
      <c r="A273">
        <v>263</v>
      </c>
      <c r="B273" t="s">
        <v>3033</v>
      </c>
      <c r="C273" t="s">
        <v>3034</v>
      </c>
      <c r="D273" t="s">
        <v>3035</v>
      </c>
      <c r="F273" t="s">
        <v>3036</v>
      </c>
      <c r="G273" t="s">
        <v>2082</v>
      </c>
      <c r="H273" t="s">
        <v>1947</v>
      </c>
      <c r="I273" t="s">
        <v>3037</v>
      </c>
      <c r="J273" t="s">
        <v>3038</v>
      </c>
      <c r="K273" t="s">
        <v>1875</v>
      </c>
      <c r="L273" t="s">
        <v>3013</v>
      </c>
      <c r="M273">
        <v>263</v>
      </c>
    </row>
    <row r="274" spans="1:13" customFormat="1" x14ac:dyDescent="0.45">
      <c r="A274">
        <v>264</v>
      </c>
      <c r="B274" t="s">
        <v>3039</v>
      </c>
      <c r="C274" t="s">
        <v>3040</v>
      </c>
      <c r="D274" t="s">
        <v>1091</v>
      </c>
      <c r="F274" t="s">
        <v>3041</v>
      </c>
      <c r="G274" t="s">
        <v>2048</v>
      </c>
      <c r="H274" t="s">
        <v>319</v>
      </c>
      <c r="I274" t="s">
        <v>2565</v>
      </c>
      <c r="J274" t="s">
        <v>3042</v>
      </c>
      <c r="K274" t="s">
        <v>1875</v>
      </c>
      <c r="L274" t="s">
        <v>3013</v>
      </c>
      <c r="M274">
        <v>264</v>
      </c>
    </row>
    <row r="275" spans="1:13" customFormat="1" x14ac:dyDescent="0.45">
      <c r="A275">
        <v>265</v>
      </c>
      <c r="B275" t="s">
        <v>3043</v>
      </c>
      <c r="C275" t="s">
        <v>3044</v>
      </c>
      <c r="D275" t="s">
        <v>3045</v>
      </c>
      <c r="F275" t="s">
        <v>3046</v>
      </c>
      <c r="G275" t="s">
        <v>2529</v>
      </c>
      <c r="H275" t="s">
        <v>659</v>
      </c>
      <c r="I275" t="s">
        <v>3047</v>
      </c>
      <c r="J275" t="s">
        <v>3048</v>
      </c>
      <c r="K275" t="s">
        <v>1875</v>
      </c>
      <c r="L275" t="s">
        <v>3013</v>
      </c>
      <c r="M275">
        <v>265</v>
      </c>
    </row>
    <row r="276" spans="1:13" customFormat="1" x14ac:dyDescent="0.45">
      <c r="A276">
        <v>266</v>
      </c>
      <c r="B276" t="s">
        <v>3049</v>
      </c>
      <c r="C276" t="s">
        <v>3050</v>
      </c>
      <c r="D276" t="s">
        <v>1148</v>
      </c>
      <c r="F276" t="s">
        <v>3051</v>
      </c>
      <c r="G276" t="s">
        <v>2782</v>
      </c>
      <c r="H276" t="s">
        <v>901</v>
      </c>
      <c r="K276" t="s">
        <v>1875</v>
      </c>
      <c r="L276" t="s">
        <v>3013</v>
      </c>
      <c r="M276">
        <v>266</v>
      </c>
    </row>
    <row r="277" spans="1:13" customFormat="1" x14ac:dyDescent="0.45">
      <c r="A277">
        <v>267</v>
      </c>
      <c r="B277" t="s">
        <v>3052</v>
      </c>
      <c r="C277" t="s">
        <v>3053</v>
      </c>
      <c r="D277" t="s">
        <v>3054</v>
      </c>
      <c r="F277" t="s">
        <v>3055</v>
      </c>
      <c r="G277" t="s">
        <v>3056</v>
      </c>
      <c r="H277" t="s">
        <v>2588</v>
      </c>
      <c r="I277" t="s">
        <v>3057</v>
      </c>
      <c r="J277" t="s">
        <v>3058</v>
      </c>
      <c r="K277" t="s">
        <v>1875</v>
      </c>
      <c r="L277" t="s">
        <v>3013</v>
      </c>
      <c r="M277">
        <v>267</v>
      </c>
    </row>
    <row r="278" spans="1:13" customFormat="1" x14ac:dyDescent="0.45">
      <c r="A278">
        <v>268</v>
      </c>
      <c r="B278" t="s">
        <v>1975</v>
      </c>
      <c r="C278" t="s">
        <v>1976</v>
      </c>
      <c r="D278" t="s">
        <v>1317</v>
      </c>
      <c r="F278" t="s">
        <v>3059</v>
      </c>
      <c r="G278" t="s">
        <v>3060</v>
      </c>
      <c r="H278" t="s">
        <v>659</v>
      </c>
      <c r="I278" t="s">
        <v>3061</v>
      </c>
      <c r="J278" t="s">
        <v>3062</v>
      </c>
      <c r="K278" t="s">
        <v>1875</v>
      </c>
      <c r="L278" t="s">
        <v>3013</v>
      </c>
      <c r="M278">
        <v>268</v>
      </c>
    </row>
    <row r="279" spans="1:13" x14ac:dyDescent="0.45">
      <c r="A279" s="16">
        <v>269</v>
      </c>
      <c r="B279" t="s">
        <v>2495</v>
      </c>
      <c r="C279" t="s">
        <v>3063</v>
      </c>
      <c r="D279" t="s">
        <v>3064</v>
      </c>
      <c r="E279"/>
      <c r="F279" t="s">
        <v>3065</v>
      </c>
      <c r="G279"/>
      <c r="H279" t="s">
        <v>14</v>
      </c>
      <c r="I279"/>
      <c r="J279"/>
      <c r="K279" t="s">
        <v>1875</v>
      </c>
      <c r="L279" s="16" t="s">
        <v>3066</v>
      </c>
      <c r="M279" s="16">
        <v>269</v>
      </c>
    </row>
    <row r="280" spans="1:13" x14ac:dyDescent="0.45">
      <c r="A280" s="16">
        <v>270</v>
      </c>
      <c r="B280" t="s">
        <v>3067</v>
      </c>
      <c r="C280" t="s">
        <v>3068</v>
      </c>
      <c r="D280" t="s">
        <v>3069</v>
      </c>
      <c r="E280"/>
      <c r="F280" t="s">
        <v>3070</v>
      </c>
      <c r="G280"/>
      <c r="H280" t="s">
        <v>82</v>
      </c>
      <c r="I280"/>
      <c r="J280"/>
      <c r="K280" t="s">
        <v>1875</v>
      </c>
      <c r="L280" s="16" t="s">
        <v>3066</v>
      </c>
      <c r="M280" s="16">
        <v>270</v>
      </c>
    </row>
    <row r="281" spans="1:13" x14ac:dyDescent="0.45">
      <c r="A281" s="16">
        <v>271</v>
      </c>
      <c r="B281" t="s">
        <v>3071</v>
      </c>
      <c r="C281" t="s">
        <v>3072</v>
      </c>
      <c r="D281" t="s">
        <v>3073</v>
      </c>
      <c r="E281"/>
      <c r="F281" t="s">
        <v>3074</v>
      </c>
      <c r="G281"/>
      <c r="H281" t="s">
        <v>89</v>
      </c>
      <c r="I281"/>
      <c r="J281"/>
      <c r="K281" t="s">
        <v>1875</v>
      </c>
      <c r="L281" s="16" t="s">
        <v>3066</v>
      </c>
      <c r="M281" s="16">
        <v>271</v>
      </c>
    </row>
    <row r="282" spans="1:13" x14ac:dyDescent="0.45">
      <c r="A282" s="16">
        <v>272</v>
      </c>
      <c r="B282" t="s">
        <v>3075</v>
      </c>
      <c r="C282" t="s">
        <v>3076</v>
      </c>
      <c r="D282" t="s">
        <v>3077</v>
      </c>
      <c r="E282"/>
      <c r="F282" t="s">
        <v>3078</v>
      </c>
      <c r="G282"/>
      <c r="H282" t="s">
        <v>212</v>
      </c>
      <c r="I282"/>
      <c r="J282"/>
      <c r="K282" t="s">
        <v>1875</v>
      </c>
      <c r="L282" s="16" t="s">
        <v>3066</v>
      </c>
      <c r="M282" s="16">
        <v>272</v>
      </c>
    </row>
    <row r="283" spans="1:13" x14ac:dyDescent="0.45">
      <c r="A283" s="16">
        <v>273</v>
      </c>
      <c r="B283" t="s">
        <v>3079</v>
      </c>
      <c r="C283" t="s">
        <v>3080</v>
      </c>
      <c r="D283" t="s">
        <v>3081</v>
      </c>
      <c r="E283"/>
      <c r="F283" t="s">
        <v>3082</v>
      </c>
      <c r="G283" t="s">
        <v>3083</v>
      </c>
      <c r="H283" t="s">
        <v>11</v>
      </c>
      <c r="I283" t="s">
        <v>3084</v>
      </c>
      <c r="J283"/>
      <c r="K283" t="s">
        <v>1875</v>
      </c>
      <c r="L283" s="16" t="s">
        <v>3085</v>
      </c>
      <c r="M283" s="16">
        <v>273</v>
      </c>
    </row>
    <row r="284" spans="1:13" x14ac:dyDescent="0.45">
      <c r="A284" s="16">
        <v>274</v>
      </c>
      <c r="B284" t="s">
        <v>2519</v>
      </c>
      <c r="C284" t="s">
        <v>3086</v>
      </c>
      <c r="D284" t="s">
        <v>3087</v>
      </c>
      <c r="E284"/>
      <c r="F284" t="s">
        <v>3088</v>
      </c>
      <c r="G284"/>
      <c r="H284" t="s">
        <v>10</v>
      </c>
      <c r="I284"/>
      <c r="J284"/>
      <c r="K284" t="s">
        <v>1875</v>
      </c>
      <c r="L284" s="16" t="s">
        <v>3089</v>
      </c>
      <c r="M284" s="16">
        <v>274</v>
      </c>
    </row>
    <row r="285" spans="1:13" x14ac:dyDescent="0.45">
      <c r="A285" s="16">
        <v>275</v>
      </c>
      <c r="B285" t="s">
        <v>3090</v>
      </c>
      <c r="C285" t="s">
        <v>3091</v>
      </c>
      <c r="D285" t="s">
        <v>3092</v>
      </c>
      <c r="E285"/>
      <c r="F285" t="s">
        <v>3093</v>
      </c>
      <c r="G285"/>
      <c r="H285" t="s">
        <v>2233</v>
      </c>
      <c r="I285"/>
      <c r="J285"/>
      <c r="K285" t="s">
        <v>1875</v>
      </c>
      <c r="L285" s="16" t="s">
        <v>3094</v>
      </c>
      <c r="M285" s="16">
        <v>275</v>
      </c>
    </row>
    <row r="286" spans="1:13" x14ac:dyDescent="0.45">
      <c r="A286" s="16">
        <v>276</v>
      </c>
      <c r="B286" t="s">
        <v>3095</v>
      </c>
      <c r="C286" t="s">
        <v>3096</v>
      </c>
      <c r="D286" t="s">
        <v>3097</v>
      </c>
      <c r="E286"/>
      <c r="F286" t="s">
        <v>3098</v>
      </c>
      <c r="G286" t="s">
        <v>3099</v>
      </c>
      <c r="H286" t="s">
        <v>250</v>
      </c>
      <c r="I286"/>
      <c r="J286"/>
      <c r="K286" t="s">
        <v>1875</v>
      </c>
      <c r="L286" s="16" t="s">
        <v>3100</v>
      </c>
      <c r="M286" s="16">
        <v>276</v>
      </c>
    </row>
    <row r="287" spans="1:13" x14ac:dyDescent="0.45">
      <c r="A287" s="16">
        <v>277</v>
      </c>
      <c r="B287" t="s">
        <v>3101</v>
      </c>
      <c r="C287" t="s">
        <v>3102</v>
      </c>
      <c r="D287" t="s">
        <v>3103</v>
      </c>
      <c r="E287"/>
      <c r="F287" t="s">
        <v>3104</v>
      </c>
      <c r="G287" t="s">
        <v>1886</v>
      </c>
      <c r="H287" t="s">
        <v>1887</v>
      </c>
      <c r="I287" t="s">
        <v>2392</v>
      </c>
      <c r="J287"/>
      <c r="K287" t="s">
        <v>1875</v>
      </c>
      <c r="L287" s="16" t="s">
        <v>3105</v>
      </c>
      <c r="M287" s="16">
        <v>277</v>
      </c>
    </row>
    <row r="288" spans="1:13" x14ac:dyDescent="0.45">
      <c r="A288" s="16">
        <v>278</v>
      </c>
      <c r="B288" t="s">
        <v>3106</v>
      </c>
      <c r="C288" t="s">
        <v>3107</v>
      </c>
      <c r="D288" t="s">
        <v>3108</v>
      </c>
      <c r="E288"/>
      <c r="F288" t="s">
        <v>3109</v>
      </c>
      <c r="G288" t="s">
        <v>3110</v>
      </c>
      <c r="H288" t="s">
        <v>82</v>
      </c>
      <c r="I288" t="s">
        <v>3111</v>
      </c>
      <c r="J288"/>
      <c r="K288" t="s">
        <v>1875</v>
      </c>
      <c r="L288" s="16" t="s">
        <v>3112</v>
      </c>
      <c r="M288" s="16">
        <v>278</v>
      </c>
    </row>
    <row r="289" spans="1:13" x14ac:dyDescent="0.45">
      <c r="A289" s="16">
        <v>279</v>
      </c>
      <c r="B289" t="s">
        <v>2146</v>
      </c>
      <c r="C289" t="s">
        <v>2147</v>
      </c>
      <c r="D289" t="s">
        <v>3113</v>
      </c>
      <c r="E289"/>
      <c r="F289" t="s">
        <v>3114</v>
      </c>
      <c r="G289" t="s">
        <v>1880</v>
      </c>
      <c r="H289" t="s">
        <v>607</v>
      </c>
      <c r="I289" t="s">
        <v>3115</v>
      </c>
      <c r="J289"/>
      <c r="K289" t="s">
        <v>1875</v>
      </c>
      <c r="L289" s="16" t="s">
        <v>3116</v>
      </c>
      <c r="M289" s="16">
        <v>279</v>
      </c>
    </row>
    <row r="290" spans="1:13" x14ac:dyDescent="0.45">
      <c r="A290" s="16">
        <v>280</v>
      </c>
      <c r="B290" t="s">
        <v>3117</v>
      </c>
      <c r="C290" t="s">
        <v>3118</v>
      </c>
      <c r="D290" t="s">
        <v>3119</v>
      </c>
      <c r="E290" t="s">
        <v>3120</v>
      </c>
      <c r="F290" t="s">
        <v>3121</v>
      </c>
      <c r="G290"/>
      <c r="H290" t="s">
        <v>659</v>
      </c>
      <c r="I290"/>
      <c r="J290"/>
      <c r="K290" t="s">
        <v>1875</v>
      </c>
      <c r="L290" s="16" t="s">
        <v>3122</v>
      </c>
      <c r="M290" s="16">
        <v>280</v>
      </c>
    </row>
    <row r="291" spans="1:13" x14ac:dyDescent="0.45">
      <c r="A291" s="16">
        <v>281</v>
      </c>
      <c r="B291" t="s">
        <v>3123</v>
      </c>
      <c r="C291" t="s">
        <v>3124</v>
      </c>
      <c r="D291" t="s">
        <v>3125</v>
      </c>
      <c r="E291"/>
      <c r="F291" t="s">
        <v>3126</v>
      </c>
      <c r="G291" t="s">
        <v>1987</v>
      </c>
      <c r="H291" t="s">
        <v>153</v>
      </c>
      <c r="I291"/>
      <c r="J291"/>
      <c r="K291" t="s">
        <v>1875</v>
      </c>
      <c r="L291" s="16" t="s">
        <v>3127</v>
      </c>
      <c r="M291" s="16">
        <v>281</v>
      </c>
    </row>
    <row r="292" spans="1:13" x14ac:dyDescent="0.45">
      <c r="A292" s="16">
        <v>282</v>
      </c>
      <c r="B292" t="s">
        <v>3128</v>
      </c>
      <c r="C292" t="s">
        <v>3129</v>
      </c>
      <c r="D292" t="s">
        <v>3130</v>
      </c>
      <c r="E292"/>
      <c r="F292" t="s">
        <v>3131</v>
      </c>
      <c r="G292" t="s">
        <v>1963</v>
      </c>
      <c r="H292" t="s">
        <v>153</v>
      </c>
      <c r="I292"/>
      <c r="J292"/>
      <c r="K292" t="s">
        <v>1875</v>
      </c>
      <c r="L292" s="16" t="s">
        <v>3132</v>
      </c>
      <c r="M292" s="16">
        <v>282</v>
      </c>
    </row>
    <row r="293" spans="1:13" x14ac:dyDescent="0.45">
      <c r="A293" s="16">
        <v>283</v>
      </c>
      <c r="B293" t="s">
        <v>3133</v>
      </c>
      <c r="C293" t="s">
        <v>3134</v>
      </c>
      <c r="D293" t="s">
        <v>3135</v>
      </c>
      <c r="E293"/>
      <c r="F293" t="s">
        <v>3136</v>
      </c>
      <c r="G293"/>
      <c r="H293" t="s">
        <v>153</v>
      </c>
      <c r="I293"/>
      <c r="J293"/>
      <c r="K293" t="s">
        <v>1875</v>
      </c>
      <c r="L293" s="16" t="s">
        <v>3137</v>
      </c>
      <c r="M293" s="16">
        <v>283</v>
      </c>
    </row>
    <row r="294" spans="1:13" x14ac:dyDescent="0.45">
      <c r="A294" s="16">
        <v>284</v>
      </c>
      <c r="B294" t="s">
        <v>3138</v>
      </c>
      <c r="C294" t="s">
        <v>2816</v>
      </c>
      <c r="D294" t="s">
        <v>3139</v>
      </c>
      <c r="E294"/>
      <c r="F294" t="s">
        <v>3140</v>
      </c>
      <c r="G294" t="s">
        <v>1886</v>
      </c>
      <c r="H294" t="s">
        <v>153</v>
      </c>
      <c r="I294"/>
      <c r="J294"/>
      <c r="K294" t="s">
        <v>1875</v>
      </c>
      <c r="L294" s="16" t="s">
        <v>3141</v>
      </c>
      <c r="M294" s="16">
        <v>284</v>
      </c>
    </row>
    <row r="295" spans="1:13" x14ac:dyDescent="0.45">
      <c r="A295" s="16">
        <v>285</v>
      </c>
      <c r="B295" t="s">
        <v>3142</v>
      </c>
      <c r="C295" t="s">
        <v>3143</v>
      </c>
      <c r="D295" t="s">
        <v>3144</v>
      </c>
      <c r="E295"/>
      <c r="F295" t="s">
        <v>3145</v>
      </c>
      <c r="G295"/>
      <c r="H295" t="s">
        <v>659</v>
      </c>
      <c r="I295"/>
      <c r="J295"/>
      <c r="K295" t="s">
        <v>1875</v>
      </c>
      <c r="L295" s="16" t="s">
        <v>3146</v>
      </c>
      <c r="M295" s="16">
        <v>285</v>
      </c>
    </row>
    <row r="296" spans="1:13" x14ac:dyDescent="0.45">
      <c r="A296" s="16">
        <v>286</v>
      </c>
      <c r="B296" t="s">
        <v>3147</v>
      </c>
      <c r="C296" t="s">
        <v>3148</v>
      </c>
      <c r="D296" t="s">
        <v>3149</v>
      </c>
      <c r="E296"/>
      <c r="F296" t="s">
        <v>3150</v>
      </c>
      <c r="G296"/>
      <c r="H296" t="s">
        <v>63</v>
      </c>
      <c r="I296"/>
      <c r="J296"/>
      <c r="K296" t="s">
        <v>1875</v>
      </c>
      <c r="L296" s="16" t="s">
        <v>3151</v>
      </c>
      <c r="M296" s="16">
        <v>286</v>
      </c>
    </row>
    <row r="297" spans="1:13" x14ac:dyDescent="0.45">
      <c r="A297" s="16">
        <v>287</v>
      </c>
      <c r="B297" t="s">
        <v>3152</v>
      </c>
      <c r="C297" t="s">
        <v>3153</v>
      </c>
      <c r="D297" t="s">
        <v>835</v>
      </c>
      <c r="E297"/>
      <c r="F297" t="s">
        <v>3154</v>
      </c>
      <c r="G297"/>
      <c r="H297" t="s">
        <v>82</v>
      </c>
      <c r="I297"/>
      <c r="J297"/>
      <c r="K297" t="s">
        <v>1875</v>
      </c>
      <c r="L297" s="16" t="s">
        <v>3155</v>
      </c>
      <c r="M297" s="16">
        <v>287</v>
      </c>
    </row>
    <row r="298" spans="1:13" x14ac:dyDescent="0.45">
      <c r="A298" s="16">
        <v>288</v>
      </c>
      <c r="B298" t="s">
        <v>3156</v>
      </c>
      <c r="C298" t="s">
        <v>3157</v>
      </c>
      <c r="D298" t="s">
        <v>3158</v>
      </c>
      <c r="E298"/>
      <c r="F298" t="s">
        <v>3159</v>
      </c>
      <c r="G298"/>
      <c r="H298" t="s">
        <v>1069</v>
      </c>
      <c r="I298"/>
      <c r="J298"/>
      <c r="K298" t="s">
        <v>1875</v>
      </c>
      <c r="L298" s="16" t="s">
        <v>3160</v>
      </c>
      <c r="M298" s="16">
        <v>288</v>
      </c>
    </row>
    <row r="299" spans="1:13" x14ac:dyDescent="0.45">
      <c r="A299" s="16">
        <v>289</v>
      </c>
      <c r="B299" t="s">
        <v>3161</v>
      </c>
      <c r="C299" t="s">
        <v>3162</v>
      </c>
      <c r="D299" t="s">
        <v>3163</v>
      </c>
      <c r="E299"/>
      <c r="F299" t="s">
        <v>3164</v>
      </c>
      <c r="G299"/>
      <c r="H299" t="s">
        <v>63</v>
      </c>
      <c r="I299"/>
      <c r="J299"/>
      <c r="K299" t="s">
        <v>1875</v>
      </c>
      <c r="L299" s="16" t="s">
        <v>3165</v>
      </c>
      <c r="M299" s="16">
        <v>289</v>
      </c>
    </row>
    <row r="300" spans="1:13" x14ac:dyDescent="0.45">
      <c r="A300" s="16">
        <v>290</v>
      </c>
      <c r="B300" t="s">
        <v>3166</v>
      </c>
      <c r="C300" t="s">
        <v>3167</v>
      </c>
      <c r="D300" t="s">
        <v>3168</v>
      </c>
      <c r="E300"/>
      <c r="F300" t="s">
        <v>3169</v>
      </c>
      <c r="G300"/>
      <c r="H300" t="s">
        <v>63</v>
      </c>
      <c r="I300"/>
      <c r="J300"/>
      <c r="K300" t="s">
        <v>1875</v>
      </c>
      <c r="L300" s="16" t="s">
        <v>3165</v>
      </c>
      <c r="M300" s="16">
        <v>290</v>
      </c>
    </row>
    <row r="301" spans="1:13" x14ac:dyDescent="0.45">
      <c r="A301" s="16">
        <v>291</v>
      </c>
      <c r="B301" t="s">
        <v>3170</v>
      </c>
      <c r="C301" t="s">
        <v>3171</v>
      </c>
      <c r="D301" t="s">
        <v>3172</v>
      </c>
      <c r="E301"/>
      <c r="F301" t="s">
        <v>3173</v>
      </c>
      <c r="G301"/>
      <c r="H301" t="s">
        <v>11</v>
      </c>
      <c r="I301"/>
      <c r="J301"/>
      <c r="K301" t="s">
        <v>1875</v>
      </c>
      <c r="L301" s="16" t="s">
        <v>3174</v>
      </c>
      <c r="M301" s="16">
        <v>291</v>
      </c>
    </row>
    <row r="302" spans="1:13" x14ac:dyDescent="0.45">
      <c r="A302" s="16">
        <v>292</v>
      </c>
      <c r="B302" t="s">
        <v>3175</v>
      </c>
      <c r="C302" t="s">
        <v>3176</v>
      </c>
      <c r="D302" t="s">
        <v>3177</v>
      </c>
      <c r="E302"/>
      <c r="F302" t="s">
        <v>3178</v>
      </c>
      <c r="G302"/>
      <c r="H302" t="s">
        <v>11</v>
      </c>
      <c r="I302"/>
      <c r="J302"/>
      <c r="K302" t="s">
        <v>1875</v>
      </c>
      <c r="L302" s="16" t="s">
        <v>3179</v>
      </c>
      <c r="M302" s="16">
        <v>292</v>
      </c>
    </row>
    <row r="303" spans="1:13" x14ac:dyDescent="0.45">
      <c r="A303" s="16">
        <v>293</v>
      </c>
      <c r="B303" t="s">
        <v>3180</v>
      </c>
      <c r="C303" t="s">
        <v>3181</v>
      </c>
      <c r="D303" t="s">
        <v>3182</v>
      </c>
      <c r="E303"/>
      <c r="F303" t="s">
        <v>3183</v>
      </c>
      <c r="G303"/>
      <c r="H303" t="s">
        <v>1154</v>
      </c>
      <c r="I303"/>
      <c r="J303"/>
      <c r="K303" t="s">
        <v>1875</v>
      </c>
      <c r="L303" s="16" t="s">
        <v>3184</v>
      </c>
      <c r="M303" s="16">
        <v>293</v>
      </c>
    </row>
    <row r="304" spans="1:13" x14ac:dyDescent="0.45">
      <c r="A304" s="16">
        <v>294</v>
      </c>
      <c r="B304" t="s">
        <v>3185</v>
      </c>
      <c r="C304" t="s">
        <v>3186</v>
      </c>
      <c r="D304" t="s">
        <v>3187</v>
      </c>
      <c r="E304"/>
      <c r="F304" t="s">
        <v>3188</v>
      </c>
      <c r="G304"/>
      <c r="H304" t="s">
        <v>1154</v>
      </c>
      <c r="I304"/>
      <c r="J304"/>
      <c r="K304" t="s">
        <v>1875</v>
      </c>
      <c r="L304" s="16" t="s">
        <v>3184</v>
      </c>
      <c r="M304" s="16">
        <v>294</v>
      </c>
    </row>
    <row r="305" spans="1:13" x14ac:dyDescent="0.45">
      <c r="A305" s="16">
        <v>295</v>
      </c>
      <c r="B305" t="s">
        <v>3189</v>
      </c>
      <c r="C305" t="s">
        <v>3190</v>
      </c>
      <c r="D305" t="s">
        <v>3191</v>
      </c>
      <c r="E305"/>
      <c r="F305" t="s">
        <v>3192</v>
      </c>
      <c r="G305"/>
      <c r="H305" t="s">
        <v>124</v>
      </c>
      <c r="I305"/>
      <c r="J305"/>
      <c r="K305" t="s">
        <v>1875</v>
      </c>
      <c r="L305" s="16" t="s">
        <v>3193</v>
      </c>
      <c r="M305" s="16">
        <v>295</v>
      </c>
    </row>
    <row r="306" spans="1:13" x14ac:dyDescent="0.45">
      <c r="A306" s="16">
        <v>296</v>
      </c>
      <c r="B306" t="s">
        <v>2152</v>
      </c>
      <c r="C306" t="s">
        <v>2606</v>
      </c>
      <c r="D306" t="s">
        <v>3194</v>
      </c>
      <c r="E306"/>
      <c r="F306" t="s">
        <v>3195</v>
      </c>
      <c r="G306"/>
      <c r="H306" t="s">
        <v>212</v>
      </c>
      <c r="I306"/>
      <c r="J306"/>
      <c r="K306" t="s">
        <v>1875</v>
      </c>
      <c r="L306" s="16" t="s">
        <v>3196</v>
      </c>
      <c r="M306" s="16">
        <v>296</v>
      </c>
    </row>
    <row r="307" spans="1:13" x14ac:dyDescent="0.45">
      <c r="A307" s="16">
        <v>297</v>
      </c>
      <c r="B307" t="s">
        <v>3197</v>
      </c>
      <c r="C307" t="s">
        <v>3198</v>
      </c>
      <c r="D307" t="s">
        <v>808</v>
      </c>
      <c r="E307"/>
      <c r="F307" t="s">
        <v>3199</v>
      </c>
      <c r="G307"/>
      <c r="H307" t="s">
        <v>44</v>
      </c>
      <c r="I307"/>
      <c r="J307"/>
      <c r="K307" t="s">
        <v>1875</v>
      </c>
      <c r="L307" s="16" t="s">
        <v>3200</v>
      </c>
      <c r="M307" s="16">
        <v>297</v>
      </c>
    </row>
    <row r="308" spans="1:13" x14ac:dyDescent="0.45">
      <c r="A308" s="16">
        <v>298</v>
      </c>
      <c r="B308" t="s">
        <v>3201</v>
      </c>
      <c r="C308" t="s">
        <v>3202</v>
      </c>
      <c r="D308" t="s">
        <v>3203</v>
      </c>
      <c r="E308"/>
      <c r="F308" t="s">
        <v>3204</v>
      </c>
      <c r="G308" t="s">
        <v>3205</v>
      </c>
      <c r="H308" t="s">
        <v>82</v>
      </c>
      <c r="I308" t="s">
        <v>3206</v>
      </c>
      <c r="J308" t="s">
        <v>3207</v>
      </c>
      <c r="K308" t="s">
        <v>1875</v>
      </c>
      <c r="L308" s="16" t="s">
        <v>3208</v>
      </c>
      <c r="M308" s="16">
        <v>298</v>
      </c>
    </row>
    <row r="309" spans="1:13" x14ac:dyDescent="0.45">
      <c r="A309" s="16">
        <v>299</v>
      </c>
      <c r="B309" t="s">
        <v>3209</v>
      </c>
      <c r="C309" t="s">
        <v>3210</v>
      </c>
      <c r="D309" t="s">
        <v>1136</v>
      </c>
      <c r="E309"/>
      <c r="F309" t="s">
        <v>3211</v>
      </c>
      <c r="G309" t="s">
        <v>3212</v>
      </c>
      <c r="H309" t="s">
        <v>10</v>
      </c>
      <c r="I309" t="s">
        <v>3213</v>
      </c>
      <c r="J309"/>
      <c r="K309" t="s">
        <v>1875</v>
      </c>
      <c r="L309" s="16" t="s">
        <v>3214</v>
      </c>
      <c r="M309" s="16">
        <v>299</v>
      </c>
    </row>
    <row r="310" spans="1:13" x14ac:dyDescent="0.45">
      <c r="A310" s="16">
        <v>300</v>
      </c>
      <c r="B310" t="s">
        <v>2455</v>
      </c>
      <c r="C310" t="s">
        <v>3215</v>
      </c>
      <c r="D310" t="s">
        <v>3216</v>
      </c>
      <c r="E310"/>
      <c r="F310" t="s">
        <v>3217</v>
      </c>
      <c r="G310" t="s">
        <v>3212</v>
      </c>
      <c r="H310" t="s">
        <v>10</v>
      </c>
      <c r="I310" t="s">
        <v>3213</v>
      </c>
      <c r="J310"/>
      <c r="K310" t="s">
        <v>1875</v>
      </c>
      <c r="L310" s="16" t="s">
        <v>3214</v>
      </c>
      <c r="M310" s="16">
        <v>300</v>
      </c>
    </row>
    <row r="311" spans="1:13" x14ac:dyDescent="0.45">
      <c r="A311" s="16">
        <v>301</v>
      </c>
      <c r="B311" t="s">
        <v>2302</v>
      </c>
      <c r="C311" t="s">
        <v>3218</v>
      </c>
      <c r="D311" t="s">
        <v>3219</v>
      </c>
      <c r="E311"/>
      <c r="F311" t="s">
        <v>3220</v>
      </c>
      <c r="G311" t="s">
        <v>3221</v>
      </c>
      <c r="H311" t="s">
        <v>1151</v>
      </c>
      <c r="I311" t="s">
        <v>3222</v>
      </c>
      <c r="J311"/>
      <c r="K311" t="s">
        <v>1875</v>
      </c>
      <c r="L311" s="16" t="s">
        <v>3223</v>
      </c>
      <c r="M311" s="16">
        <v>301</v>
      </c>
    </row>
    <row r="312" spans="1:13" x14ac:dyDescent="0.45">
      <c r="A312" s="16">
        <v>302</v>
      </c>
      <c r="B312" t="s">
        <v>3224</v>
      </c>
      <c r="C312" t="s">
        <v>3225</v>
      </c>
      <c r="D312" t="s">
        <v>3226</v>
      </c>
      <c r="E312"/>
      <c r="F312" t="s">
        <v>3227</v>
      </c>
      <c r="G312" t="s">
        <v>2082</v>
      </c>
      <c r="H312" t="s">
        <v>2233</v>
      </c>
      <c r="I312" t="s">
        <v>3228</v>
      </c>
      <c r="J312"/>
      <c r="K312" t="s">
        <v>1875</v>
      </c>
      <c r="L312" s="16" t="s">
        <v>3229</v>
      </c>
      <c r="M312" s="16">
        <v>302</v>
      </c>
    </row>
    <row r="313" spans="1:13" x14ac:dyDescent="0.45">
      <c r="A313" s="16">
        <v>303</v>
      </c>
      <c r="B313" t="s">
        <v>3230</v>
      </c>
      <c r="C313" t="s">
        <v>3231</v>
      </c>
      <c r="D313" t="s">
        <v>858</v>
      </c>
      <c r="E313"/>
      <c r="F313" t="s">
        <v>3232</v>
      </c>
      <c r="G313"/>
      <c r="H313" t="s">
        <v>82</v>
      </c>
      <c r="I313"/>
      <c r="J313"/>
      <c r="K313" t="s">
        <v>1875</v>
      </c>
      <c r="L313" s="16" t="s">
        <v>3233</v>
      </c>
      <c r="M313" s="16">
        <v>303</v>
      </c>
    </row>
    <row r="314" spans="1:13" x14ac:dyDescent="0.45">
      <c r="A314" s="16">
        <v>304</v>
      </c>
      <c r="B314" t="s">
        <v>3234</v>
      </c>
      <c r="C314" t="s">
        <v>3235</v>
      </c>
      <c r="D314" t="s">
        <v>3236</v>
      </c>
      <c r="E314"/>
      <c r="F314" t="s">
        <v>3237</v>
      </c>
      <c r="G314"/>
      <c r="H314" t="s">
        <v>255</v>
      </c>
      <c r="I314"/>
      <c r="J314"/>
      <c r="K314" t="s">
        <v>1875</v>
      </c>
      <c r="L314" s="16" t="s">
        <v>3238</v>
      </c>
      <c r="M314" s="16">
        <v>304</v>
      </c>
    </row>
    <row r="315" spans="1:13" x14ac:dyDescent="0.45">
      <c r="A315" s="16">
        <v>305</v>
      </c>
      <c r="B315" t="s">
        <v>3239</v>
      </c>
      <c r="C315" t="s">
        <v>3240</v>
      </c>
      <c r="D315" t="s">
        <v>881</v>
      </c>
      <c r="E315"/>
      <c r="F315" t="s">
        <v>3241</v>
      </c>
      <c r="G315" t="s">
        <v>3242</v>
      </c>
      <c r="H315" t="s">
        <v>82</v>
      </c>
      <c r="I315"/>
      <c r="J315"/>
      <c r="K315" t="s">
        <v>1875</v>
      </c>
      <c r="L315" s="16" t="s">
        <v>3243</v>
      </c>
      <c r="M315" s="16">
        <v>305</v>
      </c>
    </row>
    <row r="316" spans="1:13" x14ac:dyDescent="0.45">
      <c r="A316" s="16">
        <v>306</v>
      </c>
      <c r="B316" t="s">
        <v>3244</v>
      </c>
      <c r="C316" t="s">
        <v>2192</v>
      </c>
      <c r="D316" t="s">
        <v>3245</v>
      </c>
      <c r="E316"/>
      <c r="F316" t="s">
        <v>3246</v>
      </c>
      <c r="G316" t="s">
        <v>3247</v>
      </c>
      <c r="H316" t="s">
        <v>153</v>
      </c>
      <c r="I316"/>
      <c r="J316"/>
      <c r="K316" t="s">
        <v>1875</v>
      </c>
      <c r="L316" s="16" t="s">
        <v>3248</v>
      </c>
      <c r="M316" s="16">
        <v>306</v>
      </c>
    </row>
    <row r="317" spans="1:13" x14ac:dyDescent="0.45">
      <c r="A317" s="16">
        <v>307</v>
      </c>
      <c r="B317" t="s">
        <v>3249</v>
      </c>
      <c r="C317" t="s">
        <v>3250</v>
      </c>
      <c r="D317" t="s">
        <v>3251</v>
      </c>
      <c r="E317" t="s">
        <v>3252</v>
      </c>
      <c r="F317" t="s">
        <v>3253</v>
      </c>
      <c r="G317" t="s">
        <v>3254</v>
      </c>
      <c r="H317" t="s">
        <v>2522</v>
      </c>
      <c r="I317"/>
      <c r="J317"/>
      <c r="K317" t="s">
        <v>1875</v>
      </c>
      <c r="L317" s="16" t="s">
        <v>3255</v>
      </c>
      <c r="M317" s="16">
        <v>307</v>
      </c>
    </row>
    <row r="318" spans="1:13" x14ac:dyDescent="0.45">
      <c r="A318" s="16">
        <v>308</v>
      </c>
      <c r="B318" t="s">
        <v>3256</v>
      </c>
      <c r="C318" t="s">
        <v>3257</v>
      </c>
      <c r="D318" t="s">
        <v>3258</v>
      </c>
      <c r="E318"/>
      <c r="F318" t="s">
        <v>3259</v>
      </c>
      <c r="G318" t="s">
        <v>3260</v>
      </c>
      <c r="H318" t="s">
        <v>153</v>
      </c>
      <c r="I318"/>
      <c r="J318" t="s">
        <v>3261</v>
      </c>
      <c r="K318" t="s">
        <v>1875</v>
      </c>
      <c r="L318" s="16" t="s">
        <v>3262</v>
      </c>
      <c r="M318" s="16">
        <v>308</v>
      </c>
    </row>
    <row r="319" spans="1:13" x14ac:dyDescent="0.45">
      <c r="A319" s="16">
        <v>309</v>
      </c>
      <c r="B319" t="s">
        <v>3263</v>
      </c>
      <c r="C319" t="s">
        <v>3264</v>
      </c>
      <c r="D319" t="s">
        <v>3265</v>
      </c>
      <c r="E319"/>
      <c r="F319" t="s">
        <v>3266</v>
      </c>
      <c r="G319" t="s">
        <v>3267</v>
      </c>
      <c r="H319" t="s">
        <v>11</v>
      </c>
      <c r="I319" t="s">
        <v>3268</v>
      </c>
      <c r="J319" t="s">
        <v>3269</v>
      </c>
      <c r="K319" t="s">
        <v>1875</v>
      </c>
      <c r="L319" s="16" t="s">
        <v>3270</v>
      </c>
      <c r="M319" s="16">
        <v>309</v>
      </c>
    </row>
    <row r="320" spans="1:13" x14ac:dyDescent="0.45">
      <c r="A320" s="16">
        <v>310</v>
      </c>
      <c r="B320" t="s">
        <v>3271</v>
      </c>
      <c r="C320" t="s">
        <v>3272</v>
      </c>
      <c r="D320" t="s">
        <v>3273</v>
      </c>
      <c r="E320"/>
      <c r="F320" t="s">
        <v>3274</v>
      </c>
      <c r="G320"/>
      <c r="H320" t="s">
        <v>51</v>
      </c>
      <c r="I320"/>
      <c r="J320"/>
      <c r="K320" t="s">
        <v>1875</v>
      </c>
      <c r="L320" s="16" t="s">
        <v>3275</v>
      </c>
      <c r="M320" s="16">
        <v>310</v>
      </c>
    </row>
    <row r="321" spans="1:13" x14ac:dyDescent="0.45">
      <c r="A321" s="16">
        <v>311</v>
      </c>
      <c r="B321" t="s">
        <v>3276</v>
      </c>
      <c r="C321" t="s">
        <v>3277</v>
      </c>
      <c r="D321" t="s">
        <v>3278</v>
      </c>
      <c r="E321"/>
      <c r="F321" t="s">
        <v>3279</v>
      </c>
      <c r="G321"/>
      <c r="H321" t="s">
        <v>51</v>
      </c>
      <c r="I321"/>
      <c r="J321"/>
      <c r="K321" t="s">
        <v>1875</v>
      </c>
      <c r="L321" s="16" t="s">
        <v>3275</v>
      </c>
      <c r="M321" s="16">
        <v>311</v>
      </c>
    </row>
    <row r="322" spans="1:13" x14ac:dyDescent="0.45">
      <c r="A322" s="16">
        <v>312</v>
      </c>
      <c r="B322" t="s">
        <v>3280</v>
      </c>
      <c r="C322" t="s">
        <v>3281</v>
      </c>
      <c r="D322" t="s">
        <v>3282</v>
      </c>
      <c r="E322"/>
      <c r="F322" t="s">
        <v>3283</v>
      </c>
      <c r="G322"/>
      <c r="H322" t="s">
        <v>51</v>
      </c>
      <c r="I322"/>
      <c r="J322"/>
      <c r="K322" t="s">
        <v>1875</v>
      </c>
      <c r="L322" s="16" t="s">
        <v>3275</v>
      </c>
      <c r="M322" s="16">
        <v>312</v>
      </c>
    </row>
    <row r="323" spans="1:13" x14ac:dyDescent="0.45">
      <c r="A323" s="16">
        <v>313</v>
      </c>
      <c r="B323" t="s">
        <v>3284</v>
      </c>
      <c r="C323" t="s">
        <v>3285</v>
      </c>
      <c r="D323" t="s">
        <v>1060</v>
      </c>
      <c r="E323"/>
      <c r="F323" t="s">
        <v>3286</v>
      </c>
      <c r="G323"/>
      <c r="H323" t="s">
        <v>745</v>
      </c>
      <c r="I323"/>
      <c r="J323"/>
      <c r="K323" t="s">
        <v>1875</v>
      </c>
      <c r="L323" s="16" t="s">
        <v>3287</v>
      </c>
      <c r="M323" s="16">
        <v>313</v>
      </c>
    </row>
    <row r="324" spans="1:13" x14ac:dyDescent="0.45">
      <c r="A324" s="16">
        <v>314</v>
      </c>
      <c r="B324" t="s">
        <v>3288</v>
      </c>
      <c r="C324" t="s">
        <v>3289</v>
      </c>
      <c r="D324" t="s">
        <v>3290</v>
      </c>
      <c r="E324"/>
      <c r="F324" t="s">
        <v>3291</v>
      </c>
      <c r="G324"/>
      <c r="H324" t="s">
        <v>10</v>
      </c>
      <c r="I324"/>
      <c r="J324"/>
      <c r="K324" t="s">
        <v>1875</v>
      </c>
      <c r="L324" s="16" t="s">
        <v>3292</v>
      </c>
      <c r="M324" s="16">
        <v>314</v>
      </c>
    </row>
    <row r="325" spans="1:13" x14ac:dyDescent="0.45">
      <c r="A325" s="16">
        <v>315</v>
      </c>
      <c r="B325" t="s">
        <v>3293</v>
      </c>
      <c r="C325" t="s">
        <v>3294</v>
      </c>
      <c r="D325" t="s">
        <v>3295</v>
      </c>
      <c r="E325"/>
      <c r="F325" t="s">
        <v>3296</v>
      </c>
      <c r="G325"/>
      <c r="H325" t="s">
        <v>10</v>
      </c>
      <c r="I325"/>
      <c r="J325"/>
      <c r="K325" t="s">
        <v>1875</v>
      </c>
      <c r="L325" s="16" t="s">
        <v>3292</v>
      </c>
      <c r="M325" s="16">
        <v>315</v>
      </c>
    </row>
    <row r="326" spans="1:13" x14ac:dyDescent="0.45">
      <c r="A326" s="16">
        <v>316</v>
      </c>
      <c r="B326" t="s">
        <v>3297</v>
      </c>
      <c r="C326" t="s">
        <v>3298</v>
      </c>
      <c r="D326" t="s">
        <v>1155</v>
      </c>
      <c r="E326"/>
      <c r="F326" t="s">
        <v>3299</v>
      </c>
      <c r="G326"/>
      <c r="H326" t="s">
        <v>1154</v>
      </c>
      <c r="I326"/>
      <c r="J326"/>
      <c r="K326" t="s">
        <v>1875</v>
      </c>
      <c r="L326" s="16" t="s">
        <v>3300</v>
      </c>
      <c r="M326" s="16">
        <v>316</v>
      </c>
    </row>
    <row r="327" spans="1:13" x14ac:dyDescent="0.45">
      <c r="A327" s="16">
        <v>317</v>
      </c>
      <c r="B327" t="s">
        <v>3301</v>
      </c>
      <c r="C327" t="s">
        <v>3302</v>
      </c>
      <c r="D327" t="s">
        <v>3303</v>
      </c>
      <c r="E327"/>
      <c r="F327" t="s">
        <v>3304</v>
      </c>
      <c r="G327"/>
      <c r="H327" t="s">
        <v>124</v>
      </c>
      <c r="I327"/>
      <c r="J327"/>
      <c r="K327"/>
      <c r="M327" s="16">
        <v>317</v>
      </c>
    </row>
    <row r="328" spans="1:13" x14ac:dyDescent="0.45">
      <c r="A328" s="16">
        <v>318</v>
      </c>
      <c r="B328" t="s">
        <v>3305</v>
      </c>
      <c r="C328" t="s">
        <v>3306</v>
      </c>
      <c r="D328" t="s">
        <v>1208</v>
      </c>
      <c r="E328"/>
      <c r="F328" t="s">
        <v>3307</v>
      </c>
      <c r="G328"/>
      <c r="H328" t="s">
        <v>124</v>
      </c>
      <c r="I328"/>
      <c r="J328"/>
      <c r="K328"/>
      <c r="M328" s="16">
        <v>318</v>
      </c>
    </row>
    <row r="329" spans="1:13" x14ac:dyDescent="0.45">
      <c r="A329" s="16">
        <v>319</v>
      </c>
      <c r="B329" t="s">
        <v>2429</v>
      </c>
      <c r="C329" t="s">
        <v>3308</v>
      </c>
      <c r="D329" t="s">
        <v>3309</v>
      </c>
      <c r="E329"/>
      <c r="F329" t="s">
        <v>3310</v>
      </c>
      <c r="G329"/>
      <c r="H329" t="s">
        <v>522</v>
      </c>
      <c r="I329"/>
      <c r="J329"/>
      <c r="K329"/>
      <c r="M329" s="16">
        <v>319</v>
      </c>
    </row>
    <row r="330" spans="1:13" x14ac:dyDescent="0.45">
      <c r="A330" s="16">
        <v>320</v>
      </c>
      <c r="B330" t="s">
        <v>2543</v>
      </c>
      <c r="C330" t="s">
        <v>3311</v>
      </c>
      <c r="D330" t="s">
        <v>3312</v>
      </c>
      <c r="E330"/>
      <c r="F330" t="s">
        <v>3313</v>
      </c>
      <c r="G330"/>
      <c r="H330" t="s">
        <v>153</v>
      </c>
      <c r="I330"/>
      <c r="J330"/>
      <c r="K330"/>
      <c r="M330" s="16">
        <v>320</v>
      </c>
    </row>
    <row r="331" spans="1:13" x14ac:dyDescent="0.45">
      <c r="A331" s="16">
        <v>321</v>
      </c>
      <c r="B331" t="s">
        <v>3314</v>
      </c>
      <c r="C331" t="s">
        <v>3315</v>
      </c>
      <c r="D331" t="s">
        <v>3316</v>
      </c>
      <c r="E331"/>
      <c r="F331" t="s">
        <v>3317</v>
      </c>
      <c r="G331"/>
      <c r="H331" t="s">
        <v>82</v>
      </c>
      <c r="I331"/>
      <c r="J331"/>
      <c r="K331"/>
      <c r="M331" s="16">
        <v>321</v>
      </c>
    </row>
    <row r="332" spans="1:13" x14ac:dyDescent="0.45">
      <c r="A332" s="16">
        <v>322</v>
      </c>
      <c r="B332" t="s">
        <v>3318</v>
      </c>
      <c r="C332" t="s">
        <v>3319</v>
      </c>
      <c r="D332" t="s">
        <v>3320</v>
      </c>
      <c r="E332"/>
      <c r="F332" t="s">
        <v>3321</v>
      </c>
      <c r="G332"/>
      <c r="H332" t="s">
        <v>10</v>
      </c>
      <c r="I332"/>
      <c r="J332"/>
      <c r="K332"/>
      <c r="M332" s="16">
        <v>322</v>
      </c>
    </row>
    <row r="333" spans="1:13" x14ac:dyDescent="0.45">
      <c r="A333" s="16">
        <v>323</v>
      </c>
      <c r="B333" t="s">
        <v>3249</v>
      </c>
      <c r="C333" t="s">
        <v>3322</v>
      </c>
      <c r="D333" t="s">
        <v>3323</v>
      </c>
      <c r="E333"/>
      <c r="F333" t="s">
        <v>3324</v>
      </c>
      <c r="G333"/>
      <c r="H333" t="s">
        <v>82</v>
      </c>
      <c r="I333"/>
      <c r="J333"/>
      <c r="K333"/>
      <c r="M333" s="16">
        <v>323</v>
      </c>
    </row>
    <row r="334" spans="1:13" x14ac:dyDescent="0.45">
      <c r="A334" s="16">
        <v>324</v>
      </c>
      <c r="B334" t="s">
        <v>3325</v>
      </c>
      <c r="C334" t="s">
        <v>3326</v>
      </c>
      <c r="D334" t="s">
        <v>3327</v>
      </c>
      <c r="E334"/>
      <c r="F334" t="s">
        <v>3328</v>
      </c>
      <c r="G334"/>
      <c r="H334" t="s">
        <v>11</v>
      </c>
      <c r="I334"/>
      <c r="J334"/>
      <c r="K334"/>
      <c r="M334" s="16">
        <v>324</v>
      </c>
    </row>
    <row r="335" spans="1:13" x14ac:dyDescent="0.45">
      <c r="A335" s="16">
        <v>325</v>
      </c>
      <c r="B335" t="s">
        <v>3329</v>
      </c>
      <c r="C335" t="s">
        <v>3330</v>
      </c>
      <c r="D335" t="s">
        <v>3331</v>
      </c>
      <c r="E335"/>
      <c r="F335" t="s">
        <v>3332</v>
      </c>
      <c r="G335"/>
      <c r="H335" t="s">
        <v>10</v>
      </c>
      <c r="I335"/>
      <c r="J335"/>
      <c r="K335"/>
      <c r="M335" s="16">
        <v>325</v>
      </c>
    </row>
    <row r="336" spans="1:13" x14ac:dyDescent="0.45">
      <c r="A336" s="16">
        <v>326</v>
      </c>
      <c r="B336" t="s">
        <v>3333</v>
      </c>
      <c r="C336" t="s">
        <v>3334</v>
      </c>
      <c r="D336" t="s">
        <v>3335</v>
      </c>
      <c r="E336"/>
      <c r="F336" t="s">
        <v>3336</v>
      </c>
      <c r="G336"/>
      <c r="H336" t="s">
        <v>10</v>
      </c>
      <c r="I336"/>
      <c r="J336"/>
      <c r="K336"/>
      <c r="M336" s="16">
        <v>326</v>
      </c>
    </row>
    <row r="337" spans="1:13" x14ac:dyDescent="0.45">
      <c r="A337" s="16">
        <v>327</v>
      </c>
      <c r="B337" t="s">
        <v>3033</v>
      </c>
      <c r="C337" t="s">
        <v>3337</v>
      </c>
      <c r="D337" t="s">
        <v>3338</v>
      </c>
      <c r="E337"/>
      <c r="F337" t="s">
        <v>3339</v>
      </c>
      <c r="G337"/>
      <c r="H337" t="s">
        <v>250</v>
      </c>
      <c r="I337"/>
      <c r="J337"/>
      <c r="K337"/>
      <c r="M337" s="16">
        <v>327</v>
      </c>
    </row>
    <row r="338" spans="1:13" x14ac:dyDescent="0.45">
      <c r="B338"/>
      <c r="C338"/>
      <c r="D338"/>
      <c r="E338"/>
      <c r="F338"/>
      <c r="G338"/>
      <c r="H338"/>
      <c r="I338"/>
      <c r="J338"/>
      <c r="K338"/>
    </row>
    <row r="339" spans="1:13" x14ac:dyDescent="0.45">
      <c r="B339"/>
      <c r="C339"/>
      <c r="D339"/>
      <c r="E339"/>
      <c r="F339"/>
      <c r="G339"/>
      <c r="H339"/>
      <c r="I339"/>
      <c r="J339"/>
      <c r="K339"/>
    </row>
    <row r="340" spans="1:13" x14ac:dyDescent="0.45">
      <c r="B340"/>
      <c r="C340"/>
      <c r="D340"/>
      <c r="E340"/>
      <c r="F340"/>
      <c r="G340"/>
      <c r="H340"/>
      <c r="I340"/>
      <c r="J340"/>
      <c r="K340"/>
    </row>
    <row r="341" spans="1:13" x14ac:dyDescent="0.45">
      <c r="B341"/>
      <c r="C341"/>
      <c r="D341"/>
      <c r="E341"/>
      <c r="F341"/>
      <c r="G341"/>
      <c r="H341"/>
      <c r="I341"/>
      <c r="J341"/>
      <c r="K341"/>
    </row>
    <row r="342" spans="1:13" x14ac:dyDescent="0.45">
      <c r="B342"/>
      <c r="C342"/>
      <c r="D342"/>
      <c r="E342"/>
      <c r="F342"/>
      <c r="G342"/>
      <c r="H342"/>
      <c r="I342"/>
      <c r="J342"/>
      <c r="K342"/>
    </row>
    <row r="343" spans="1:13" x14ac:dyDescent="0.45">
      <c r="B343"/>
      <c r="C343"/>
      <c r="D343"/>
      <c r="E343"/>
      <c r="F343"/>
      <c r="G343"/>
      <c r="H343"/>
      <c r="I343"/>
      <c r="J343"/>
      <c r="K343"/>
    </row>
    <row r="344" spans="1:13" x14ac:dyDescent="0.45">
      <c r="B344"/>
      <c r="C344"/>
      <c r="D344"/>
      <c r="E344"/>
      <c r="F344"/>
      <c r="G344"/>
      <c r="H344"/>
      <c r="I344"/>
      <c r="J344"/>
      <c r="K344"/>
    </row>
    <row r="345" spans="1:13" x14ac:dyDescent="0.45">
      <c r="B345"/>
      <c r="C345"/>
      <c r="D345"/>
      <c r="E345"/>
      <c r="F345"/>
      <c r="G345"/>
      <c r="H345"/>
      <c r="I345"/>
      <c r="J345"/>
      <c r="K345"/>
    </row>
    <row r="346" spans="1:13" x14ac:dyDescent="0.45">
      <c r="B346"/>
      <c r="C346"/>
      <c r="D346"/>
      <c r="E346"/>
      <c r="F346"/>
      <c r="G346"/>
      <c r="H346"/>
      <c r="I346"/>
      <c r="J346"/>
      <c r="K346"/>
    </row>
    <row r="347" spans="1:13" x14ac:dyDescent="0.45">
      <c r="B347"/>
      <c r="C347"/>
      <c r="D347"/>
      <c r="E347"/>
      <c r="F347"/>
      <c r="G347"/>
      <c r="H347"/>
      <c r="I347"/>
      <c r="J347"/>
      <c r="K347"/>
    </row>
    <row r="348" spans="1:13" x14ac:dyDescent="0.45">
      <c r="B348"/>
      <c r="C348"/>
      <c r="D348"/>
      <c r="E348"/>
      <c r="F348"/>
      <c r="G348"/>
      <c r="H348"/>
      <c r="I348"/>
      <c r="J348"/>
      <c r="K348"/>
    </row>
    <row r="349" spans="1:13" x14ac:dyDescent="0.45">
      <c r="B349"/>
      <c r="C349"/>
      <c r="D349"/>
      <c r="E349"/>
      <c r="F349"/>
      <c r="G349"/>
      <c r="H349"/>
      <c r="I349"/>
      <c r="J349"/>
      <c r="K349"/>
    </row>
    <row r="350" spans="1:13" x14ac:dyDescent="0.45">
      <c r="B350"/>
      <c r="C350"/>
      <c r="D350"/>
      <c r="E350"/>
      <c r="F350"/>
      <c r="G350"/>
      <c r="H350"/>
      <c r="I350"/>
      <c r="J350"/>
      <c r="K350"/>
    </row>
    <row r="351" spans="1:13" x14ac:dyDescent="0.45">
      <c r="B351"/>
      <c r="C351"/>
      <c r="D351"/>
      <c r="E351"/>
      <c r="F351"/>
      <c r="G351"/>
      <c r="H351"/>
      <c r="I351"/>
      <c r="J351"/>
      <c r="K351"/>
    </row>
    <row r="352" spans="1:13" x14ac:dyDescent="0.45">
      <c r="B352"/>
      <c r="C352"/>
      <c r="D352"/>
      <c r="E352"/>
      <c r="F352"/>
      <c r="G352"/>
      <c r="H352"/>
      <c r="I352"/>
      <c r="J352"/>
      <c r="K352"/>
    </row>
    <row r="353" spans="2:11" x14ac:dyDescent="0.45">
      <c r="B353"/>
      <c r="C353"/>
      <c r="D353"/>
      <c r="E353"/>
      <c r="F353"/>
      <c r="G353"/>
      <c r="H353"/>
      <c r="I353"/>
      <c r="J353"/>
      <c r="K353"/>
    </row>
    <row r="354" spans="2:11" x14ac:dyDescent="0.45">
      <c r="B354"/>
      <c r="C354"/>
      <c r="D354"/>
      <c r="E354"/>
      <c r="F354"/>
      <c r="G354"/>
      <c r="H354"/>
      <c r="I354"/>
      <c r="J354"/>
      <c r="K354"/>
    </row>
    <row r="355" spans="2:11" x14ac:dyDescent="0.45">
      <c r="B355"/>
      <c r="C355"/>
      <c r="D355"/>
      <c r="E355"/>
      <c r="F355"/>
      <c r="G355"/>
      <c r="H355"/>
      <c r="I355"/>
      <c r="J355"/>
      <c r="K355"/>
    </row>
    <row r="356" spans="2:11" x14ac:dyDescent="0.45">
      <c r="B356"/>
      <c r="C356"/>
      <c r="D356"/>
      <c r="E356"/>
      <c r="F356"/>
      <c r="G356"/>
      <c r="H356"/>
      <c r="I356"/>
      <c r="J356"/>
      <c r="K356"/>
    </row>
    <row r="357" spans="2:11" x14ac:dyDescent="0.45">
      <c r="B357"/>
      <c r="C357"/>
      <c r="D357"/>
      <c r="E357"/>
      <c r="F357"/>
      <c r="G357"/>
      <c r="H357"/>
      <c r="I357"/>
      <c r="J357"/>
      <c r="K357"/>
    </row>
    <row r="358" spans="2:11" x14ac:dyDescent="0.45">
      <c r="B358"/>
      <c r="C358"/>
      <c r="D358"/>
      <c r="E358"/>
      <c r="F358"/>
      <c r="G358"/>
      <c r="H358"/>
      <c r="I358"/>
      <c r="J358"/>
      <c r="K358"/>
    </row>
    <row r="359" spans="2:11" x14ac:dyDescent="0.45">
      <c r="B359"/>
      <c r="C359"/>
      <c r="D359"/>
      <c r="E359"/>
      <c r="F359"/>
      <c r="G359"/>
      <c r="H359"/>
      <c r="I359"/>
      <c r="J359"/>
      <c r="K359"/>
    </row>
    <row r="360" spans="2:11" x14ac:dyDescent="0.45">
      <c r="B360"/>
      <c r="C360"/>
      <c r="D360"/>
      <c r="E360"/>
      <c r="F360"/>
      <c r="G360"/>
      <c r="H360"/>
      <c r="I360"/>
      <c r="J360"/>
      <c r="K360"/>
    </row>
    <row r="361" spans="2:11" x14ac:dyDescent="0.45">
      <c r="B361"/>
      <c r="C361"/>
      <c r="D361"/>
      <c r="E361"/>
      <c r="F361"/>
      <c r="G361"/>
      <c r="H361"/>
      <c r="I361"/>
      <c r="J361"/>
      <c r="K361"/>
    </row>
    <row r="362" spans="2:11" x14ac:dyDescent="0.45">
      <c r="B362"/>
      <c r="C362"/>
      <c r="D362"/>
      <c r="E362"/>
      <c r="F362"/>
      <c r="G362"/>
      <c r="H362"/>
      <c r="I362"/>
      <c r="J362"/>
      <c r="K362"/>
    </row>
    <row r="363" spans="2:11" x14ac:dyDescent="0.45">
      <c r="B363"/>
      <c r="C363"/>
      <c r="D363"/>
      <c r="E363"/>
      <c r="F363"/>
      <c r="G363"/>
      <c r="H363"/>
      <c r="I363"/>
      <c r="J363"/>
      <c r="K363"/>
    </row>
    <row r="364" spans="2:11" x14ac:dyDescent="0.45">
      <c r="B364"/>
      <c r="C364"/>
      <c r="D364"/>
      <c r="E364"/>
      <c r="F364"/>
      <c r="G364"/>
      <c r="H364"/>
      <c r="I364"/>
      <c r="J364"/>
      <c r="K364"/>
    </row>
    <row r="365" spans="2:11" x14ac:dyDescent="0.45">
      <c r="B365"/>
      <c r="C365"/>
      <c r="D365"/>
      <c r="E365"/>
      <c r="F365"/>
      <c r="G365"/>
      <c r="H365"/>
      <c r="I365"/>
      <c r="J365"/>
      <c r="K365"/>
    </row>
    <row r="366" spans="2:11" x14ac:dyDescent="0.45">
      <c r="B366"/>
      <c r="C366"/>
      <c r="D366"/>
      <c r="E366"/>
      <c r="F366"/>
      <c r="G366"/>
      <c r="H366"/>
      <c r="I366"/>
      <c r="J366"/>
      <c r="K366"/>
    </row>
    <row r="367" spans="2:11" x14ac:dyDescent="0.45">
      <c r="B367"/>
      <c r="C367"/>
      <c r="D367"/>
      <c r="E367"/>
      <c r="F367"/>
      <c r="G367"/>
      <c r="H367"/>
      <c r="I367"/>
      <c r="J367"/>
      <c r="K367"/>
    </row>
    <row r="368" spans="2:11" x14ac:dyDescent="0.45">
      <c r="B368"/>
      <c r="C368"/>
      <c r="D368"/>
      <c r="E368"/>
      <c r="F368"/>
      <c r="G368"/>
      <c r="H368"/>
      <c r="I368"/>
      <c r="J368"/>
      <c r="K368"/>
    </row>
    <row r="369" spans="2:11" x14ac:dyDescent="0.45">
      <c r="B369"/>
      <c r="C369"/>
      <c r="D369"/>
      <c r="E369"/>
      <c r="F369"/>
      <c r="G369"/>
      <c r="H369"/>
      <c r="I369"/>
      <c r="J369"/>
      <c r="K369"/>
    </row>
    <row r="370" spans="2:11" x14ac:dyDescent="0.45">
      <c r="B370"/>
      <c r="C370"/>
      <c r="D370"/>
      <c r="E370"/>
      <c r="F370"/>
      <c r="G370"/>
      <c r="H370"/>
      <c r="I370"/>
      <c r="J370"/>
      <c r="K370"/>
    </row>
    <row r="371" spans="2:11" x14ac:dyDescent="0.45">
      <c r="B371"/>
      <c r="C371"/>
      <c r="D371"/>
      <c r="E371"/>
      <c r="F371"/>
      <c r="G371"/>
      <c r="H371"/>
      <c r="I371"/>
      <c r="J371"/>
      <c r="K371"/>
    </row>
    <row r="372" spans="2:11" x14ac:dyDescent="0.45">
      <c r="B372"/>
      <c r="C372"/>
      <c r="D372"/>
      <c r="E372"/>
      <c r="F372"/>
      <c r="G372"/>
      <c r="H372"/>
      <c r="I372"/>
      <c r="J372"/>
      <c r="K372"/>
    </row>
    <row r="373" spans="2:11" x14ac:dyDescent="0.45">
      <c r="B373"/>
      <c r="C373"/>
      <c r="D373"/>
      <c r="E373"/>
      <c r="F373"/>
      <c r="G373"/>
      <c r="H373"/>
      <c r="I373"/>
      <c r="J373"/>
      <c r="K373"/>
    </row>
    <row r="374" spans="2:11" x14ac:dyDescent="0.45">
      <c r="B374"/>
      <c r="C374"/>
      <c r="D374"/>
      <c r="E374"/>
      <c r="F374"/>
      <c r="G374"/>
      <c r="H374"/>
      <c r="I374"/>
      <c r="J374"/>
      <c r="K374"/>
    </row>
    <row r="375" spans="2:11" x14ac:dyDescent="0.45">
      <c r="B375"/>
      <c r="C375"/>
      <c r="D375"/>
      <c r="E375"/>
      <c r="F375"/>
      <c r="G375"/>
      <c r="H375"/>
      <c r="I375"/>
      <c r="J375"/>
      <c r="K375"/>
    </row>
    <row r="376" spans="2:11" x14ac:dyDescent="0.45">
      <c r="B376"/>
      <c r="C376"/>
      <c r="D376"/>
      <c r="E376"/>
      <c r="F376"/>
      <c r="G376"/>
      <c r="H376"/>
      <c r="I376"/>
      <c r="J376"/>
      <c r="K376"/>
    </row>
    <row r="377" spans="2:11" x14ac:dyDescent="0.45">
      <c r="B377"/>
      <c r="C377"/>
      <c r="D377"/>
      <c r="E377"/>
      <c r="F377"/>
      <c r="G377"/>
      <c r="H377"/>
      <c r="I377"/>
      <c r="J377"/>
      <c r="K377"/>
    </row>
    <row r="378" spans="2:11" x14ac:dyDescent="0.45">
      <c r="B378"/>
      <c r="C378"/>
      <c r="D378"/>
      <c r="E378"/>
      <c r="F378"/>
      <c r="G378"/>
      <c r="H378"/>
      <c r="I378"/>
      <c r="J378"/>
      <c r="K378"/>
    </row>
    <row r="379" spans="2:11" x14ac:dyDescent="0.45">
      <c r="B379"/>
      <c r="C379"/>
      <c r="D379"/>
      <c r="E379"/>
      <c r="F379"/>
      <c r="G379"/>
      <c r="H379"/>
      <c r="I379"/>
      <c r="J379"/>
      <c r="K379"/>
    </row>
    <row r="380" spans="2:11" x14ac:dyDescent="0.45">
      <c r="B380"/>
      <c r="C380"/>
      <c r="D380"/>
      <c r="E380"/>
      <c r="F380"/>
      <c r="G380"/>
      <c r="H380"/>
      <c r="I380"/>
      <c r="J380"/>
      <c r="K380"/>
    </row>
    <row r="381" spans="2:11" x14ac:dyDescent="0.45">
      <c r="B381"/>
      <c r="C381"/>
      <c r="D381"/>
      <c r="E381"/>
      <c r="F381"/>
      <c r="G381"/>
      <c r="H381"/>
      <c r="I381"/>
      <c r="J381"/>
      <c r="K381"/>
    </row>
    <row r="382" spans="2:11" x14ac:dyDescent="0.45">
      <c r="B382"/>
      <c r="C382"/>
      <c r="D382"/>
      <c r="E382"/>
      <c r="F382"/>
      <c r="G382"/>
      <c r="H382"/>
      <c r="I382"/>
      <c r="J382"/>
      <c r="K382"/>
    </row>
    <row r="383" spans="2:11" x14ac:dyDescent="0.45">
      <c r="B383"/>
      <c r="C383"/>
      <c r="D383"/>
      <c r="E383"/>
      <c r="F383"/>
      <c r="G383"/>
      <c r="H383"/>
      <c r="I383"/>
      <c r="J383"/>
      <c r="K383"/>
    </row>
    <row r="384" spans="2:11" x14ac:dyDescent="0.45">
      <c r="B384"/>
      <c r="C384"/>
      <c r="D384"/>
      <c r="E384"/>
      <c r="F384"/>
      <c r="G384"/>
      <c r="H384"/>
      <c r="I384"/>
      <c r="J384"/>
      <c r="K384"/>
    </row>
    <row r="385" spans="2:11" x14ac:dyDescent="0.45">
      <c r="B385"/>
      <c r="C385"/>
      <c r="D385"/>
      <c r="E385"/>
      <c r="F385"/>
      <c r="G385"/>
      <c r="H385"/>
      <c r="I385"/>
      <c r="J385"/>
      <c r="K385"/>
    </row>
    <row r="386" spans="2:11" x14ac:dyDescent="0.45">
      <c r="B386"/>
      <c r="C386"/>
      <c r="D386"/>
      <c r="E386"/>
      <c r="F386"/>
      <c r="G386"/>
      <c r="H386"/>
      <c r="I386"/>
      <c r="J386"/>
      <c r="K386"/>
    </row>
    <row r="387" spans="2:11" x14ac:dyDescent="0.45">
      <c r="B387"/>
      <c r="C387"/>
      <c r="D387"/>
      <c r="E387"/>
      <c r="F387"/>
      <c r="G387"/>
      <c r="H387"/>
      <c r="I387"/>
      <c r="J387"/>
      <c r="K387"/>
    </row>
    <row r="388" spans="2:11" x14ac:dyDescent="0.45">
      <c r="B388"/>
      <c r="C388"/>
      <c r="D388"/>
      <c r="E388"/>
      <c r="F388"/>
      <c r="G388"/>
      <c r="H388"/>
      <c r="I388"/>
      <c r="J388"/>
      <c r="K388"/>
    </row>
    <row r="389" spans="2:11" x14ac:dyDescent="0.45">
      <c r="B389"/>
      <c r="C389"/>
      <c r="D389"/>
      <c r="E389"/>
      <c r="F389"/>
      <c r="G389"/>
      <c r="H389"/>
      <c r="I389"/>
      <c r="J389"/>
      <c r="K389"/>
    </row>
    <row r="390" spans="2:11" x14ac:dyDescent="0.45">
      <c r="B390"/>
      <c r="C390"/>
      <c r="D390"/>
      <c r="E390"/>
      <c r="F390"/>
      <c r="G390"/>
      <c r="H390"/>
      <c r="I390"/>
      <c r="J390"/>
      <c r="K390"/>
    </row>
    <row r="391" spans="2:11" x14ac:dyDescent="0.45">
      <c r="B391"/>
      <c r="C391"/>
      <c r="D391"/>
      <c r="E391"/>
      <c r="F391"/>
      <c r="G391"/>
      <c r="H391"/>
      <c r="I391"/>
      <c r="J391"/>
      <c r="K391"/>
    </row>
    <row r="392" spans="2:11" x14ac:dyDescent="0.45">
      <c r="B392"/>
      <c r="C392"/>
      <c r="D392"/>
      <c r="E392"/>
      <c r="F392"/>
      <c r="G392"/>
      <c r="H392"/>
      <c r="I392"/>
      <c r="J392"/>
      <c r="K392"/>
    </row>
    <row r="393" spans="2:11" x14ac:dyDescent="0.45">
      <c r="B393"/>
      <c r="C393"/>
      <c r="D393"/>
      <c r="E393"/>
      <c r="F393"/>
      <c r="G393"/>
      <c r="H393"/>
      <c r="I393"/>
      <c r="J393"/>
      <c r="K393"/>
    </row>
    <row r="394" spans="2:11" x14ac:dyDescent="0.45">
      <c r="B394"/>
      <c r="C394"/>
      <c r="D394"/>
      <c r="E394"/>
      <c r="F394"/>
      <c r="G394"/>
      <c r="H394"/>
      <c r="I394"/>
      <c r="J394"/>
      <c r="K394"/>
    </row>
    <row r="395" spans="2:11" x14ac:dyDescent="0.45">
      <c r="B395"/>
      <c r="C395"/>
      <c r="D395"/>
      <c r="E395"/>
      <c r="F395"/>
      <c r="G395"/>
      <c r="H395"/>
      <c r="I395"/>
      <c r="J395"/>
      <c r="K395"/>
    </row>
    <row r="396" spans="2:11" x14ac:dyDescent="0.45">
      <c r="B396"/>
      <c r="C396"/>
      <c r="D396"/>
      <c r="E396"/>
      <c r="F396"/>
      <c r="G396"/>
      <c r="H396"/>
      <c r="I396"/>
      <c r="J396"/>
      <c r="K396"/>
    </row>
    <row r="397" spans="2:11" x14ac:dyDescent="0.45">
      <c r="B397"/>
      <c r="C397"/>
      <c r="D397"/>
      <c r="E397"/>
      <c r="F397"/>
      <c r="G397"/>
      <c r="H397"/>
      <c r="I397"/>
      <c r="J397"/>
      <c r="K397"/>
    </row>
    <row r="398" spans="2:11" x14ac:dyDescent="0.45">
      <c r="B398"/>
      <c r="C398"/>
      <c r="D398"/>
      <c r="E398"/>
      <c r="F398"/>
      <c r="G398"/>
      <c r="H398"/>
      <c r="I398"/>
      <c r="J398"/>
      <c r="K398"/>
    </row>
    <row r="399" spans="2:11" x14ac:dyDescent="0.45">
      <c r="B399"/>
      <c r="C399"/>
      <c r="D399"/>
      <c r="E399"/>
      <c r="F399"/>
      <c r="G399"/>
      <c r="H399"/>
      <c r="I399"/>
      <c r="J399"/>
      <c r="K399"/>
    </row>
    <row r="400" spans="2:11" x14ac:dyDescent="0.45">
      <c r="B400"/>
      <c r="C400"/>
      <c r="D400"/>
      <c r="E400"/>
      <c r="F400"/>
      <c r="G400"/>
      <c r="H400"/>
      <c r="I400"/>
      <c r="J400"/>
      <c r="K400"/>
    </row>
    <row r="401" spans="2:11" x14ac:dyDescent="0.45">
      <c r="B401"/>
      <c r="C401"/>
      <c r="D401"/>
      <c r="E401"/>
      <c r="F401"/>
      <c r="G401"/>
      <c r="H401"/>
      <c r="I401"/>
      <c r="J401"/>
      <c r="K401"/>
    </row>
    <row r="402" spans="2:11" x14ac:dyDescent="0.45">
      <c r="B402"/>
      <c r="C402"/>
      <c r="D402"/>
      <c r="E402"/>
      <c r="F402"/>
      <c r="G402"/>
      <c r="H402"/>
      <c r="I402"/>
      <c r="J402"/>
      <c r="K402"/>
    </row>
    <row r="403" spans="2:11" x14ac:dyDescent="0.45">
      <c r="B403"/>
      <c r="C403"/>
      <c r="D403"/>
      <c r="E403"/>
      <c r="F403"/>
      <c r="G403"/>
      <c r="H403"/>
      <c r="I403"/>
      <c r="J403"/>
      <c r="K403"/>
    </row>
    <row r="404" spans="2:11" x14ac:dyDescent="0.45">
      <c r="B404"/>
      <c r="C404"/>
      <c r="D404"/>
      <c r="E404"/>
      <c r="F404"/>
      <c r="G404"/>
      <c r="H404"/>
      <c r="I404"/>
      <c r="J404"/>
      <c r="K404"/>
    </row>
    <row r="405" spans="2:11" x14ac:dyDescent="0.45">
      <c r="B405"/>
      <c r="C405"/>
      <c r="D405"/>
      <c r="E405"/>
      <c r="F405"/>
      <c r="G405"/>
      <c r="H405"/>
      <c r="I405"/>
      <c r="J405"/>
      <c r="K405"/>
    </row>
    <row r="406" spans="2:11" x14ac:dyDescent="0.45">
      <c r="B406"/>
      <c r="C406"/>
      <c r="D406"/>
      <c r="E406"/>
      <c r="F406"/>
      <c r="G406"/>
      <c r="H406"/>
      <c r="I406"/>
      <c r="J406"/>
      <c r="K406"/>
    </row>
    <row r="407" spans="2:11" x14ac:dyDescent="0.45">
      <c r="B407"/>
      <c r="C407"/>
      <c r="D407"/>
      <c r="E407"/>
      <c r="F407"/>
      <c r="G407"/>
      <c r="H407"/>
      <c r="I407"/>
      <c r="J407"/>
      <c r="K407"/>
    </row>
    <row r="408" spans="2:11" x14ac:dyDescent="0.45">
      <c r="B408"/>
      <c r="C408"/>
      <c r="D408"/>
      <c r="E408"/>
      <c r="F408"/>
      <c r="G408"/>
      <c r="H408"/>
      <c r="I408"/>
      <c r="J408"/>
      <c r="K408"/>
    </row>
    <row r="409" spans="2:11" x14ac:dyDescent="0.45">
      <c r="B409"/>
      <c r="C409"/>
      <c r="D409"/>
      <c r="E409"/>
      <c r="F409"/>
      <c r="G409"/>
      <c r="H409"/>
      <c r="I409"/>
      <c r="J409"/>
      <c r="K409"/>
    </row>
    <row r="410" spans="2:11" x14ac:dyDescent="0.45">
      <c r="B410"/>
      <c r="C410"/>
      <c r="D410"/>
      <c r="E410"/>
      <c r="F410"/>
      <c r="G410"/>
      <c r="H410"/>
      <c r="I410"/>
      <c r="J410"/>
      <c r="K410"/>
    </row>
    <row r="411" spans="2:11" x14ac:dyDescent="0.45">
      <c r="B411"/>
      <c r="C411"/>
      <c r="D411"/>
      <c r="E411"/>
      <c r="F411"/>
      <c r="G411"/>
      <c r="H411"/>
      <c r="I411"/>
      <c r="J411"/>
      <c r="K411"/>
    </row>
    <row r="412" spans="2:11" x14ac:dyDescent="0.45">
      <c r="B412"/>
      <c r="C412"/>
      <c r="D412"/>
      <c r="E412"/>
      <c r="F412"/>
      <c r="G412"/>
      <c r="H412"/>
      <c r="I412"/>
      <c r="J412"/>
      <c r="K412"/>
    </row>
    <row r="413" spans="2:11" x14ac:dyDescent="0.45">
      <c r="B413"/>
      <c r="C413"/>
      <c r="D413"/>
      <c r="E413"/>
      <c r="F413"/>
      <c r="G413"/>
      <c r="H413"/>
      <c r="I413"/>
      <c r="J413"/>
      <c r="K413"/>
    </row>
    <row r="414" spans="2:11" x14ac:dyDescent="0.45">
      <c r="B414"/>
      <c r="C414"/>
      <c r="D414"/>
      <c r="E414"/>
      <c r="F414"/>
      <c r="G414"/>
      <c r="H414"/>
      <c r="I414"/>
      <c r="J414"/>
      <c r="K414"/>
    </row>
    <row r="415" spans="2:11" x14ac:dyDescent="0.45">
      <c r="B415"/>
      <c r="C415"/>
      <c r="D415"/>
      <c r="E415"/>
      <c r="F415"/>
      <c r="G415"/>
      <c r="H415"/>
      <c r="I415"/>
      <c r="J415"/>
      <c r="K415"/>
    </row>
    <row r="416" spans="2:11" x14ac:dyDescent="0.45">
      <c r="B416"/>
      <c r="C416"/>
      <c r="D416"/>
      <c r="E416"/>
      <c r="F416"/>
      <c r="G416"/>
      <c r="H416"/>
      <c r="I416"/>
      <c r="J416"/>
      <c r="K416"/>
    </row>
    <row r="417" spans="2:11" x14ac:dyDescent="0.45">
      <c r="B417"/>
      <c r="C417"/>
      <c r="D417"/>
      <c r="E417"/>
      <c r="F417"/>
      <c r="G417"/>
      <c r="H417"/>
      <c r="I417"/>
      <c r="J417"/>
      <c r="K417"/>
    </row>
    <row r="418" spans="2:11" x14ac:dyDescent="0.45">
      <c r="B418"/>
      <c r="C418"/>
      <c r="D418"/>
      <c r="E418"/>
      <c r="F418"/>
      <c r="G418"/>
      <c r="H418"/>
      <c r="I418"/>
      <c r="J418"/>
      <c r="K418"/>
    </row>
    <row r="419" spans="2:11" x14ac:dyDescent="0.45">
      <c r="B419"/>
      <c r="C419"/>
      <c r="D419"/>
      <c r="E419"/>
      <c r="F419"/>
      <c r="G419"/>
      <c r="H419"/>
      <c r="I419"/>
      <c r="J419"/>
      <c r="K419"/>
    </row>
    <row r="420" spans="2:11" x14ac:dyDescent="0.45">
      <c r="B420"/>
      <c r="C420"/>
      <c r="D420"/>
      <c r="E420"/>
      <c r="F420"/>
      <c r="G420"/>
      <c r="H420"/>
      <c r="I420"/>
      <c r="J420"/>
      <c r="K420"/>
    </row>
    <row r="421" spans="2:11" x14ac:dyDescent="0.45">
      <c r="B421"/>
      <c r="C421"/>
      <c r="D421"/>
      <c r="E421"/>
      <c r="F421"/>
      <c r="G421"/>
      <c r="H421"/>
      <c r="I421"/>
      <c r="J421"/>
      <c r="K421"/>
    </row>
    <row r="422" spans="2:11" x14ac:dyDescent="0.45">
      <c r="B422"/>
      <c r="C422"/>
      <c r="D422"/>
      <c r="E422"/>
      <c r="F422"/>
      <c r="G422"/>
      <c r="H422"/>
      <c r="I422"/>
      <c r="J422"/>
      <c r="K422"/>
    </row>
    <row r="423" spans="2:11" x14ac:dyDescent="0.45">
      <c r="B423"/>
      <c r="C423"/>
      <c r="D423"/>
      <c r="E423"/>
      <c r="F423"/>
      <c r="G423"/>
      <c r="H423"/>
      <c r="I423"/>
      <c r="J423"/>
      <c r="K423"/>
    </row>
    <row r="424" spans="2:11" x14ac:dyDescent="0.45">
      <c r="B424"/>
      <c r="C424"/>
      <c r="D424"/>
      <c r="E424"/>
      <c r="F424"/>
      <c r="G424"/>
      <c r="H424"/>
      <c r="I424"/>
      <c r="J424"/>
      <c r="K424"/>
    </row>
    <row r="425" spans="2:11" x14ac:dyDescent="0.45">
      <c r="B425"/>
      <c r="C425"/>
      <c r="D425"/>
      <c r="E425"/>
      <c r="F425"/>
      <c r="G425"/>
      <c r="H425"/>
      <c r="I425"/>
      <c r="J425"/>
      <c r="K425"/>
    </row>
    <row r="426" spans="2:11" x14ac:dyDescent="0.45">
      <c r="B426"/>
      <c r="C426"/>
      <c r="D426"/>
      <c r="E426"/>
      <c r="F426"/>
      <c r="G426"/>
      <c r="H426"/>
      <c r="I426"/>
      <c r="J426"/>
      <c r="K426"/>
    </row>
    <row r="427" spans="2:11" x14ac:dyDescent="0.45">
      <c r="B427"/>
      <c r="C427"/>
      <c r="D427"/>
      <c r="E427"/>
      <c r="F427"/>
      <c r="G427"/>
      <c r="H427"/>
      <c r="I427"/>
      <c r="J427"/>
      <c r="K427"/>
    </row>
    <row r="428" spans="2:11" x14ac:dyDescent="0.45">
      <c r="B428"/>
      <c r="C428"/>
      <c r="D428"/>
      <c r="E428"/>
      <c r="F428"/>
      <c r="G428"/>
      <c r="H428"/>
      <c r="I428"/>
      <c r="J428"/>
      <c r="K428"/>
    </row>
    <row r="429" spans="2:11" x14ac:dyDescent="0.45">
      <c r="B429"/>
      <c r="C429"/>
      <c r="D429"/>
      <c r="E429"/>
      <c r="F429"/>
      <c r="G429"/>
      <c r="H429"/>
      <c r="I429"/>
      <c r="J429"/>
      <c r="K429"/>
    </row>
    <row r="430" spans="2:11" x14ac:dyDescent="0.45">
      <c r="B430"/>
      <c r="C430"/>
      <c r="D430"/>
      <c r="E430"/>
      <c r="F430"/>
      <c r="G430"/>
      <c r="H430"/>
      <c r="I430"/>
      <c r="J430"/>
      <c r="K430"/>
    </row>
    <row r="431" spans="2:11" x14ac:dyDescent="0.45">
      <c r="B431"/>
      <c r="C431"/>
      <c r="D431"/>
      <c r="E431"/>
      <c r="F431"/>
      <c r="G431"/>
      <c r="H431"/>
      <c r="I431"/>
      <c r="J431"/>
      <c r="K431"/>
    </row>
    <row r="432" spans="2:11" x14ac:dyDescent="0.45">
      <c r="B432"/>
      <c r="C432"/>
      <c r="D432"/>
      <c r="E432"/>
      <c r="F432"/>
      <c r="G432"/>
      <c r="H432"/>
      <c r="I432"/>
      <c r="J432"/>
      <c r="K432"/>
    </row>
    <row r="433" spans="2:11" x14ac:dyDescent="0.45">
      <c r="B433"/>
      <c r="C433"/>
      <c r="D433"/>
      <c r="E433"/>
      <c r="F433"/>
      <c r="G433"/>
      <c r="H433"/>
      <c r="I433"/>
      <c r="J433"/>
      <c r="K433"/>
    </row>
    <row r="434" spans="2:11" x14ac:dyDescent="0.45">
      <c r="B434"/>
      <c r="C434"/>
      <c r="D434"/>
      <c r="E434"/>
      <c r="F434"/>
      <c r="G434"/>
      <c r="H434"/>
      <c r="I434"/>
      <c r="J434"/>
      <c r="K434"/>
    </row>
    <row r="435" spans="2:11" x14ac:dyDescent="0.45">
      <c r="B435"/>
      <c r="C435"/>
      <c r="D435"/>
      <c r="E435"/>
      <c r="F435"/>
      <c r="G435"/>
      <c r="H435"/>
      <c r="I435"/>
      <c r="J435"/>
      <c r="K435"/>
    </row>
    <row r="436" spans="2:11" x14ac:dyDescent="0.45">
      <c r="B436"/>
      <c r="C436"/>
      <c r="D436"/>
      <c r="E436"/>
      <c r="F436"/>
      <c r="G436"/>
      <c r="H436"/>
      <c r="I436"/>
      <c r="J436"/>
      <c r="K436"/>
    </row>
    <row r="437" spans="2:11" x14ac:dyDescent="0.45">
      <c r="B437"/>
      <c r="C437"/>
      <c r="D437"/>
      <c r="E437"/>
      <c r="F437"/>
      <c r="G437"/>
      <c r="H437"/>
      <c r="I437"/>
      <c r="J437"/>
      <c r="K437"/>
    </row>
    <row r="438" spans="2:11" x14ac:dyDescent="0.45">
      <c r="B438"/>
      <c r="C438"/>
      <c r="D438"/>
      <c r="E438"/>
      <c r="F438"/>
      <c r="G438"/>
      <c r="H438"/>
      <c r="I438"/>
      <c r="J438"/>
      <c r="K438"/>
    </row>
    <row r="439" spans="2:11" x14ac:dyDescent="0.45">
      <c r="B439"/>
      <c r="C439"/>
      <c r="D439"/>
      <c r="E439"/>
      <c r="F439"/>
      <c r="G439"/>
      <c r="H439"/>
      <c r="I439"/>
      <c r="J439"/>
      <c r="K439"/>
    </row>
    <row r="440" spans="2:11" x14ac:dyDescent="0.45">
      <c r="B440"/>
      <c r="C440"/>
      <c r="D440"/>
      <c r="E440"/>
      <c r="F440"/>
      <c r="G440"/>
      <c r="H440"/>
      <c r="I440"/>
      <c r="J440"/>
      <c r="K440"/>
    </row>
    <row r="441" spans="2:11" x14ac:dyDescent="0.45">
      <c r="B441"/>
      <c r="C441"/>
      <c r="D441"/>
      <c r="E441"/>
      <c r="F441"/>
      <c r="G441"/>
      <c r="H441"/>
      <c r="I441"/>
      <c r="J441"/>
      <c r="K441"/>
    </row>
    <row r="442" spans="2:11" x14ac:dyDescent="0.45">
      <c r="B442"/>
      <c r="C442"/>
      <c r="D442"/>
      <c r="E442"/>
      <c r="F442"/>
      <c r="G442"/>
      <c r="H442"/>
      <c r="I442"/>
      <c r="J442"/>
      <c r="K442"/>
    </row>
    <row r="443" spans="2:11" x14ac:dyDescent="0.45">
      <c r="B443"/>
      <c r="C443"/>
      <c r="D443"/>
      <c r="E443"/>
      <c r="F443"/>
      <c r="G443"/>
      <c r="H443"/>
      <c r="I443"/>
      <c r="J443"/>
      <c r="K443"/>
    </row>
    <row r="444" spans="2:11" x14ac:dyDescent="0.45">
      <c r="B444"/>
      <c r="C444"/>
      <c r="D444"/>
      <c r="E444"/>
      <c r="F444"/>
      <c r="G444"/>
      <c r="H444"/>
      <c r="I444"/>
      <c r="J444"/>
      <c r="K444"/>
    </row>
    <row r="445" spans="2:11" x14ac:dyDescent="0.45">
      <c r="B445"/>
      <c r="C445"/>
      <c r="D445"/>
      <c r="E445"/>
      <c r="F445"/>
      <c r="G445"/>
      <c r="H445"/>
      <c r="I445"/>
      <c r="J445"/>
      <c r="K445"/>
    </row>
    <row r="446" spans="2:11" x14ac:dyDescent="0.45">
      <c r="B446"/>
      <c r="C446"/>
      <c r="D446"/>
      <c r="E446"/>
      <c r="F446"/>
      <c r="G446"/>
      <c r="H446"/>
      <c r="I446"/>
      <c r="J446"/>
      <c r="K446"/>
    </row>
    <row r="447" spans="2:11" x14ac:dyDescent="0.45">
      <c r="B447"/>
      <c r="C447"/>
      <c r="D447"/>
      <c r="E447"/>
      <c r="F447"/>
      <c r="G447"/>
      <c r="H447"/>
      <c r="I447"/>
      <c r="J447"/>
      <c r="K447"/>
    </row>
    <row r="448" spans="2:11" x14ac:dyDescent="0.45">
      <c r="B448"/>
      <c r="C448"/>
      <c r="D448"/>
      <c r="E448"/>
      <c r="F448"/>
      <c r="G448"/>
      <c r="H448"/>
      <c r="I448"/>
      <c r="J448"/>
      <c r="K448"/>
    </row>
    <row r="449" spans="2:11" x14ac:dyDescent="0.45">
      <c r="B449"/>
      <c r="C449"/>
      <c r="D449"/>
      <c r="E449"/>
      <c r="F449"/>
      <c r="G449"/>
      <c r="H449"/>
      <c r="I449"/>
      <c r="J449"/>
      <c r="K449"/>
    </row>
    <row r="450" spans="2:11" x14ac:dyDescent="0.45">
      <c r="B450"/>
      <c r="C450"/>
      <c r="D450"/>
      <c r="E450"/>
      <c r="F450"/>
      <c r="G450"/>
      <c r="H450"/>
      <c r="I450"/>
      <c r="J450"/>
      <c r="K450"/>
    </row>
    <row r="451" spans="2:11" x14ac:dyDescent="0.45">
      <c r="B451"/>
      <c r="C451"/>
      <c r="D451"/>
      <c r="E451"/>
      <c r="F451"/>
      <c r="G451"/>
      <c r="H451"/>
      <c r="I451"/>
      <c r="J451"/>
      <c r="K451"/>
    </row>
    <row r="452" spans="2:11" x14ac:dyDescent="0.45">
      <c r="B452"/>
      <c r="C452"/>
      <c r="D452"/>
      <c r="E452"/>
      <c r="F452"/>
      <c r="G452"/>
      <c r="H452"/>
      <c r="I452"/>
      <c r="J452"/>
      <c r="K452"/>
    </row>
    <row r="453" spans="2:11" x14ac:dyDescent="0.45">
      <c r="B453"/>
      <c r="C453"/>
      <c r="D453"/>
      <c r="E453"/>
      <c r="F453"/>
      <c r="G453"/>
      <c r="H453"/>
      <c r="I453"/>
      <c r="J453"/>
      <c r="K453"/>
    </row>
    <row r="454" spans="2:11" x14ac:dyDescent="0.45">
      <c r="B454"/>
      <c r="C454"/>
      <c r="D454"/>
      <c r="E454"/>
      <c r="F454"/>
      <c r="G454"/>
      <c r="H454"/>
      <c r="I454"/>
      <c r="J454"/>
      <c r="K454"/>
    </row>
    <row r="455" spans="2:11" x14ac:dyDescent="0.45">
      <c r="B455"/>
      <c r="C455"/>
      <c r="D455"/>
      <c r="E455"/>
      <c r="F455"/>
      <c r="G455"/>
      <c r="H455"/>
      <c r="I455"/>
      <c r="J455"/>
      <c r="K455"/>
    </row>
    <row r="456" spans="2:11" x14ac:dyDescent="0.45">
      <c r="B456"/>
      <c r="C456"/>
      <c r="D456"/>
      <c r="E456"/>
      <c r="F456"/>
      <c r="G456"/>
      <c r="H456"/>
      <c r="I456"/>
      <c r="J456"/>
      <c r="K456"/>
    </row>
    <row r="457" spans="2:11" x14ac:dyDescent="0.45">
      <c r="B457"/>
      <c r="C457"/>
      <c r="D457"/>
      <c r="E457"/>
      <c r="F457"/>
      <c r="G457"/>
      <c r="H457"/>
      <c r="I457"/>
      <c r="J457"/>
      <c r="K457"/>
    </row>
    <row r="458" spans="2:11" x14ac:dyDescent="0.45">
      <c r="B458"/>
      <c r="C458"/>
      <c r="D458"/>
      <c r="E458"/>
      <c r="F458"/>
      <c r="G458"/>
      <c r="H458"/>
      <c r="I458"/>
      <c r="J458"/>
      <c r="K458"/>
    </row>
    <row r="459" spans="2:11" x14ac:dyDescent="0.45">
      <c r="B459"/>
      <c r="C459"/>
      <c r="D459"/>
      <c r="E459"/>
      <c r="F459"/>
      <c r="G459"/>
      <c r="H459"/>
      <c r="I459"/>
      <c r="J459"/>
      <c r="K459"/>
    </row>
    <row r="460" spans="2:11" x14ac:dyDescent="0.45">
      <c r="B460"/>
      <c r="C460"/>
      <c r="D460"/>
      <c r="E460"/>
      <c r="F460"/>
      <c r="G460"/>
      <c r="H460"/>
      <c r="I460"/>
      <c r="J460"/>
      <c r="K460"/>
    </row>
    <row r="461" spans="2:11" x14ac:dyDescent="0.45">
      <c r="B461"/>
      <c r="C461"/>
      <c r="D461"/>
      <c r="E461"/>
      <c r="F461"/>
      <c r="G461"/>
      <c r="H461"/>
      <c r="I461"/>
      <c r="J461"/>
      <c r="K461"/>
    </row>
    <row r="462" spans="2:11" x14ac:dyDescent="0.45">
      <c r="B462"/>
      <c r="C462"/>
      <c r="D462"/>
      <c r="E462"/>
      <c r="F462"/>
      <c r="G462"/>
      <c r="H462"/>
      <c r="I462"/>
      <c r="J462"/>
      <c r="K462"/>
    </row>
    <row r="463" spans="2:11" x14ac:dyDescent="0.45">
      <c r="B463"/>
      <c r="C463"/>
      <c r="D463"/>
      <c r="E463"/>
      <c r="F463"/>
      <c r="G463"/>
      <c r="H463"/>
      <c r="I463"/>
      <c r="J463"/>
      <c r="K463"/>
    </row>
    <row r="464" spans="2:11" x14ac:dyDescent="0.45">
      <c r="B464"/>
      <c r="C464"/>
      <c r="D464"/>
      <c r="E464"/>
      <c r="F464"/>
      <c r="G464"/>
      <c r="H464"/>
      <c r="I464"/>
      <c r="J464"/>
      <c r="K464"/>
    </row>
    <row r="465" spans="2:11" x14ac:dyDescent="0.45">
      <c r="B465"/>
      <c r="C465"/>
      <c r="D465"/>
      <c r="E465"/>
      <c r="F465"/>
      <c r="G465"/>
      <c r="H465"/>
      <c r="I465"/>
      <c r="J465"/>
      <c r="K465"/>
    </row>
    <row r="466" spans="2:11" x14ac:dyDescent="0.45">
      <c r="B466"/>
      <c r="C466"/>
      <c r="D466"/>
      <c r="E466"/>
      <c r="F466"/>
      <c r="G466"/>
      <c r="H466"/>
      <c r="I466"/>
      <c r="J466"/>
      <c r="K466"/>
    </row>
    <row r="467" spans="2:11" x14ac:dyDescent="0.45">
      <c r="B467"/>
      <c r="C467"/>
      <c r="D467"/>
      <c r="E467"/>
      <c r="F467"/>
      <c r="G467"/>
      <c r="H467"/>
      <c r="I467"/>
      <c r="J467"/>
      <c r="K467"/>
    </row>
    <row r="468" spans="2:11" x14ac:dyDescent="0.45">
      <c r="B468"/>
      <c r="C468"/>
      <c r="D468"/>
      <c r="E468"/>
      <c r="F468"/>
      <c r="G468"/>
      <c r="H468"/>
      <c r="I468"/>
      <c r="J468"/>
      <c r="K468"/>
    </row>
    <row r="469" spans="2:11" x14ac:dyDescent="0.45">
      <c r="B469"/>
      <c r="C469"/>
      <c r="D469"/>
      <c r="E469"/>
      <c r="F469"/>
      <c r="G469"/>
      <c r="H469"/>
      <c r="I469"/>
      <c r="J469"/>
      <c r="K469"/>
    </row>
    <row r="470" spans="2:11" x14ac:dyDescent="0.45">
      <c r="B470"/>
      <c r="C470"/>
      <c r="D470"/>
      <c r="E470"/>
      <c r="F470"/>
      <c r="G470"/>
      <c r="H470"/>
      <c r="I470"/>
      <c r="J470"/>
      <c r="K470"/>
    </row>
    <row r="471" spans="2:11" x14ac:dyDescent="0.45">
      <c r="B471"/>
      <c r="C471"/>
      <c r="D471"/>
      <c r="E471"/>
      <c r="F471"/>
      <c r="G471"/>
      <c r="H471"/>
      <c r="I471"/>
      <c r="J471"/>
      <c r="K471"/>
    </row>
    <row r="472" spans="2:11" x14ac:dyDescent="0.45">
      <c r="B472"/>
      <c r="C472"/>
      <c r="D472"/>
      <c r="E472"/>
      <c r="F472"/>
      <c r="G472"/>
      <c r="H472"/>
      <c r="I472"/>
      <c r="J472"/>
      <c r="K472"/>
    </row>
    <row r="473" spans="2:11" x14ac:dyDescent="0.45">
      <c r="B473"/>
      <c r="C473"/>
      <c r="D473"/>
      <c r="E473"/>
      <c r="F473"/>
      <c r="G473"/>
      <c r="H473"/>
      <c r="I473"/>
      <c r="J473"/>
      <c r="K473"/>
    </row>
    <row r="474" spans="2:11" x14ac:dyDescent="0.45">
      <c r="B474"/>
      <c r="C474"/>
      <c r="D474"/>
      <c r="E474"/>
      <c r="F474"/>
      <c r="G474"/>
      <c r="H474"/>
      <c r="I474"/>
      <c r="J474"/>
      <c r="K474"/>
    </row>
    <row r="475" spans="2:11" x14ac:dyDescent="0.45">
      <c r="B475"/>
      <c r="C475"/>
      <c r="D475"/>
      <c r="E475"/>
      <c r="F475"/>
      <c r="G475"/>
      <c r="H475"/>
      <c r="I475"/>
      <c r="J475"/>
      <c r="K475"/>
    </row>
    <row r="476" spans="2:11" x14ac:dyDescent="0.45">
      <c r="B476"/>
      <c r="C476"/>
      <c r="D476"/>
      <c r="E476"/>
      <c r="F476"/>
      <c r="G476"/>
      <c r="H476"/>
      <c r="I476"/>
      <c r="J476"/>
      <c r="K476"/>
    </row>
    <row r="477" spans="2:11" x14ac:dyDescent="0.45">
      <c r="B477"/>
      <c r="C477"/>
      <c r="D477"/>
      <c r="E477"/>
      <c r="F477"/>
      <c r="G477"/>
      <c r="H477"/>
      <c r="I477"/>
      <c r="J477"/>
      <c r="K477"/>
    </row>
    <row r="478" spans="2:11" x14ac:dyDescent="0.45">
      <c r="B478"/>
      <c r="C478"/>
      <c r="D478"/>
      <c r="E478"/>
      <c r="F478"/>
      <c r="G478"/>
      <c r="H478"/>
      <c r="I478"/>
      <c r="J478"/>
      <c r="K478"/>
    </row>
    <row r="479" spans="2:11" x14ac:dyDescent="0.45">
      <c r="B479"/>
      <c r="C479"/>
      <c r="D479"/>
      <c r="E479"/>
      <c r="F479"/>
      <c r="G479"/>
      <c r="H479"/>
      <c r="I479"/>
      <c r="J479"/>
      <c r="K479"/>
    </row>
    <row r="480" spans="2:11" x14ac:dyDescent="0.45">
      <c r="B480"/>
      <c r="C480"/>
      <c r="D480"/>
      <c r="E480"/>
      <c r="F480"/>
      <c r="G480"/>
      <c r="H480"/>
      <c r="I480"/>
      <c r="J480"/>
      <c r="K480"/>
    </row>
    <row r="481" spans="2:11" x14ac:dyDescent="0.45">
      <c r="B481"/>
      <c r="C481"/>
      <c r="D481"/>
      <c r="E481"/>
      <c r="F481"/>
      <c r="G481"/>
      <c r="H481"/>
      <c r="I481"/>
      <c r="J481"/>
      <c r="K481"/>
    </row>
    <row r="482" spans="2:11" x14ac:dyDescent="0.45">
      <c r="B482"/>
      <c r="C482"/>
      <c r="D482"/>
      <c r="E482"/>
      <c r="F482"/>
      <c r="G482"/>
      <c r="H482"/>
      <c r="I482"/>
      <c r="J482"/>
      <c r="K482"/>
    </row>
    <row r="483" spans="2:11" x14ac:dyDescent="0.45">
      <c r="B483"/>
      <c r="C483"/>
      <c r="D483"/>
      <c r="E483"/>
      <c r="F483"/>
      <c r="G483"/>
      <c r="H483"/>
      <c r="I483"/>
      <c r="J483"/>
      <c r="K483"/>
    </row>
    <row r="484" spans="2:11" x14ac:dyDescent="0.45">
      <c r="B484"/>
      <c r="C484"/>
      <c r="D484"/>
      <c r="E484"/>
      <c r="F484"/>
      <c r="G484"/>
      <c r="H484"/>
      <c r="I484"/>
      <c r="J484"/>
      <c r="K484"/>
    </row>
    <row r="485" spans="2:11" x14ac:dyDescent="0.45">
      <c r="B485"/>
      <c r="C485"/>
      <c r="D485"/>
      <c r="E485"/>
      <c r="F485"/>
      <c r="G485"/>
      <c r="H485"/>
      <c r="I485"/>
      <c r="J485"/>
      <c r="K485"/>
    </row>
    <row r="486" spans="2:11" x14ac:dyDescent="0.45">
      <c r="B486"/>
      <c r="C486"/>
      <c r="D486"/>
      <c r="E486"/>
      <c r="F486"/>
      <c r="G486"/>
      <c r="H486"/>
      <c r="I486"/>
      <c r="J486"/>
      <c r="K486"/>
    </row>
    <row r="487" spans="2:11" x14ac:dyDescent="0.45">
      <c r="B487"/>
      <c r="C487"/>
      <c r="D487"/>
      <c r="E487"/>
      <c r="F487"/>
      <c r="G487"/>
      <c r="H487"/>
      <c r="I487"/>
      <c r="J487"/>
      <c r="K487"/>
    </row>
    <row r="488" spans="2:11" x14ac:dyDescent="0.45">
      <c r="B488"/>
      <c r="C488"/>
      <c r="D488"/>
      <c r="E488"/>
      <c r="F488"/>
      <c r="G488"/>
      <c r="H488"/>
      <c r="I488"/>
      <c r="J488"/>
      <c r="K488"/>
    </row>
    <row r="489" spans="2:11" x14ac:dyDescent="0.45">
      <c r="B489"/>
      <c r="C489"/>
      <c r="D489"/>
      <c r="E489"/>
      <c r="F489"/>
      <c r="G489"/>
      <c r="H489"/>
      <c r="I489"/>
      <c r="J489"/>
      <c r="K489"/>
    </row>
    <row r="490" spans="2:11" x14ac:dyDescent="0.45">
      <c r="B490"/>
      <c r="C490"/>
      <c r="D490"/>
      <c r="E490"/>
      <c r="F490"/>
      <c r="G490"/>
      <c r="H490"/>
      <c r="I490"/>
      <c r="J490"/>
      <c r="K490"/>
    </row>
    <row r="491" spans="2:11" x14ac:dyDescent="0.45">
      <c r="B491"/>
      <c r="C491"/>
      <c r="D491"/>
      <c r="E491"/>
      <c r="F491"/>
      <c r="G491"/>
      <c r="H491"/>
      <c r="I491"/>
      <c r="J491"/>
      <c r="K491"/>
    </row>
    <row r="492" spans="2:11" x14ac:dyDescent="0.45">
      <c r="B492"/>
      <c r="C492"/>
      <c r="D492"/>
      <c r="E492"/>
      <c r="F492"/>
      <c r="G492"/>
      <c r="H492"/>
      <c r="I492"/>
      <c r="J492"/>
      <c r="K492"/>
    </row>
    <row r="493" spans="2:11" x14ac:dyDescent="0.45">
      <c r="B493"/>
      <c r="C493"/>
      <c r="D493"/>
      <c r="E493"/>
      <c r="F493"/>
      <c r="G493"/>
      <c r="H493"/>
      <c r="I493"/>
      <c r="J493"/>
      <c r="K493"/>
    </row>
    <row r="494" spans="2:11" x14ac:dyDescent="0.45">
      <c r="B494"/>
      <c r="C494"/>
      <c r="D494"/>
      <c r="E494"/>
      <c r="F494"/>
      <c r="G494"/>
      <c r="H494"/>
      <c r="I494"/>
      <c r="J494"/>
      <c r="K494"/>
    </row>
    <row r="495" spans="2:11" x14ac:dyDescent="0.45">
      <c r="B495"/>
      <c r="C495"/>
      <c r="D495"/>
      <c r="E495"/>
      <c r="F495"/>
      <c r="G495"/>
      <c r="H495"/>
      <c r="I495"/>
      <c r="J495"/>
      <c r="K495"/>
    </row>
    <row r="496" spans="2:11" x14ac:dyDescent="0.45">
      <c r="B496"/>
      <c r="C496"/>
      <c r="D496"/>
      <c r="E496"/>
      <c r="F496"/>
      <c r="G496"/>
      <c r="H496"/>
      <c r="I496"/>
      <c r="J496"/>
      <c r="K496"/>
    </row>
    <row r="497" spans="2:11" x14ac:dyDescent="0.45">
      <c r="B497"/>
      <c r="C497"/>
      <c r="D497"/>
      <c r="E497"/>
      <c r="F497"/>
      <c r="G497"/>
      <c r="H497"/>
      <c r="I497"/>
      <c r="J497"/>
      <c r="K497"/>
    </row>
    <row r="498" spans="2:11" x14ac:dyDescent="0.45">
      <c r="B498"/>
      <c r="C498"/>
      <c r="D498"/>
      <c r="E498"/>
      <c r="F498"/>
      <c r="G498"/>
      <c r="H498"/>
      <c r="I498"/>
      <c r="J498"/>
      <c r="K498"/>
    </row>
    <row r="499" spans="2:11" x14ac:dyDescent="0.45">
      <c r="B499"/>
      <c r="C499"/>
      <c r="D499"/>
      <c r="E499"/>
      <c r="F499"/>
      <c r="G499"/>
      <c r="H499"/>
      <c r="I499"/>
      <c r="J499"/>
      <c r="K499"/>
    </row>
    <row r="500" spans="2:11" x14ac:dyDescent="0.45">
      <c r="B500"/>
      <c r="C500"/>
      <c r="D500"/>
      <c r="E500"/>
      <c r="F500"/>
      <c r="G500"/>
      <c r="H500"/>
      <c r="I500"/>
      <c r="J500"/>
      <c r="K500"/>
    </row>
    <row r="501" spans="2:11" x14ac:dyDescent="0.45">
      <c r="B501"/>
      <c r="C501"/>
      <c r="D501"/>
      <c r="E501"/>
      <c r="F501"/>
      <c r="G501"/>
      <c r="H501"/>
      <c r="I501"/>
      <c r="J501"/>
      <c r="K501"/>
    </row>
    <row r="502" spans="2:11" x14ac:dyDescent="0.45">
      <c r="B502"/>
      <c r="C502"/>
      <c r="D502"/>
      <c r="E502"/>
      <c r="F502"/>
      <c r="G502"/>
      <c r="H502"/>
      <c r="I502"/>
      <c r="J502"/>
      <c r="K502"/>
    </row>
    <row r="503" spans="2:11" x14ac:dyDescent="0.45">
      <c r="B503"/>
      <c r="C503"/>
      <c r="D503"/>
      <c r="E503"/>
      <c r="F503"/>
      <c r="G503"/>
      <c r="H503"/>
      <c r="I503"/>
      <c r="J503"/>
      <c r="K503"/>
    </row>
    <row r="504" spans="2:11" x14ac:dyDescent="0.45">
      <c r="B504"/>
      <c r="C504"/>
      <c r="D504"/>
      <c r="E504"/>
      <c r="F504"/>
      <c r="G504"/>
      <c r="H504"/>
      <c r="I504"/>
      <c r="J504"/>
      <c r="K504"/>
    </row>
    <row r="505" spans="2:11" x14ac:dyDescent="0.45">
      <c r="B505"/>
      <c r="C505"/>
      <c r="D505"/>
      <c r="E505"/>
      <c r="F505"/>
      <c r="G505"/>
      <c r="H505"/>
      <c r="I505"/>
      <c r="J505"/>
      <c r="K505"/>
    </row>
    <row r="506" spans="2:11" x14ac:dyDescent="0.45">
      <c r="B506"/>
      <c r="C506"/>
      <c r="D506"/>
      <c r="E506"/>
      <c r="F506"/>
      <c r="G506"/>
      <c r="H506"/>
      <c r="I506"/>
      <c r="J506"/>
      <c r="K506"/>
    </row>
    <row r="507" spans="2:11" x14ac:dyDescent="0.45">
      <c r="B507"/>
      <c r="C507"/>
      <c r="D507"/>
      <c r="E507"/>
      <c r="F507"/>
      <c r="G507"/>
      <c r="H507"/>
      <c r="I507"/>
      <c r="J507"/>
      <c r="K507"/>
    </row>
    <row r="508" spans="2:11" x14ac:dyDescent="0.45">
      <c r="B508"/>
      <c r="C508"/>
      <c r="D508"/>
      <c r="E508"/>
      <c r="F508"/>
      <c r="G508"/>
      <c r="H508"/>
      <c r="I508"/>
      <c r="J508"/>
      <c r="K508"/>
    </row>
    <row r="509" spans="2:11" x14ac:dyDescent="0.45">
      <c r="B509"/>
      <c r="C509"/>
      <c r="D509"/>
      <c r="E509"/>
      <c r="F509"/>
      <c r="G509"/>
      <c r="H509"/>
      <c r="I509"/>
      <c r="J509"/>
      <c r="K509"/>
    </row>
    <row r="510" spans="2:11" x14ac:dyDescent="0.45">
      <c r="B510"/>
      <c r="C510"/>
      <c r="D510"/>
      <c r="E510"/>
      <c r="F510"/>
      <c r="G510"/>
      <c r="H510"/>
      <c r="I510"/>
      <c r="J510"/>
      <c r="K510"/>
    </row>
    <row r="511" spans="2:11" x14ac:dyDescent="0.45">
      <c r="B511"/>
      <c r="C511"/>
      <c r="D511"/>
      <c r="E511"/>
      <c r="F511"/>
      <c r="G511"/>
      <c r="H511"/>
      <c r="I511"/>
      <c r="J511"/>
      <c r="K511"/>
    </row>
    <row r="512" spans="2:11" x14ac:dyDescent="0.45">
      <c r="B512"/>
      <c r="C512"/>
      <c r="D512"/>
      <c r="E512"/>
      <c r="F512"/>
      <c r="G512"/>
      <c r="H512"/>
      <c r="I512"/>
      <c r="J512"/>
      <c r="K512"/>
    </row>
    <row r="513" spans="2:11" x14ac:dyDescent="0.45">
      <c r="B513"/>
      <c r="C513"/>
      <c r="D513"/>
      <c r="E513"/>
      <c r="F513"/>
      <c r="G513"/>
      <c r="H513"/>
      <c r="I513"/>
      <c r="J513"/>
      <c r="K513"/>
    </row>
    <row r="514" spans="2:11" x14ac:dyDescent="0.45">
      <c r="B514"/>
      <c r="C514"/>
      <c r="D514"/>
      <c r="E514"/>
      <c r="F514"/>
      <c r="G514"/>
      <c r="H514"/>
      <c r="I514"/>
      <c r="J514"/>
      <c r="K514"/>
    </row>
    <row r="515" spans="2:11" x14ac:dyDescent="0.45">
      <c r="B515"/>
      <c r="C515"/>
      <c r="D515"/>
      <c r="E515"/>
      <c r="F515"/>
      <c r="G515"/>
      <c r="H515"/>
      <c r="I515"/>
      <c r="J515"/>
      <c r="K515"/>
    </row>
    <row r="516" spans="2:11" x14ac:dyDescent="0.45">
      <c r="B516"/>
      <c r="C516"/>
      <c r="D516"/>
      <c r="E516"/>
      <c r="F516"/>
      <c r="G516"/>
      <c r="H516"/>
      <c r="I516"/>
      <c r="J516"/>
      <c r="K516"/>
    </row>
    <row r="517" spans="2:11" x14ac:dyDescent="0.45">
      <c r="B517"/>
      <c r="C517"/>
      <c r="D517"/>
      <c r="E517"/>
      <c r="F517"/>
      <c r="G517"/>
      <c r="H517"/>
      <c r="I517"/>
      <c r="J517"/>
      <c r="K517"/>
    </row>
    <row r="518" spans="2:11" x14ac:dyDescent="0.45">
      <c r="B518"/>
      <c r="C518"/>
      <c r="D518"/>
      <c r="E518"/>
      <c r="F518"/>
      <c r="G518"/>
      <c r="H518"/>
      <c r="I518"/>
      <c r="J518"/>
      <c r="K518"/>
    </row>
    <row r="519" spans="2:11" x14ac:dyDescent="0.45">
      <c r="B519"/>
      <c r="C519"/>
      <c r="D519"/>
      <c r="E519"/>
      <c r="F519"/>
      <c r="G519"/>
      <c r="H519"/>
      <c r="I519"/>
      <c r="J519"/>
      <c r="K519"/>
    </row>
    <row r="520" spans="2:11" x14ac:dyDescent="0.45">
      <c r="B520"/>
      <c r="C520"/>
      <c r="D520"/>
      <c r="E520"/>
      <c r="F520"/>
      <c r="G520"/>
      <c r="H520"/>
      <c r="I520"/>
      <c r="J520"/>
      <c r="K520"/>
    </row>
    <row r="521" spans="2:11" x14ac:dyDescent="0.45">
      <c r="B521"/>
      <c r="C521"/>
      <c r="D521"/>
      <c r="E521"/>
      <c r="F521"/>
      <c r="G521"/>
      <c r="H521"/>
      <c r="I521"/>
      <c r="J521"/>
      <c r="K521"/>
    </row>
    <row r="522" spans="2:11" x14ac:dyDescent="0.45">
      <c r="B522"/>
      <c r="C522"/>
      <c r="D522"/>
      <c r="E522"/>
      <c r="F522"/>
      <c r="G522"/>
      <c r="H522"/>
      <c r="I522"/>
      <c r="J522"/>
      <c r="K522"/>
    </row>
    <row r="523" spans="2:11" x14ac:dyDescent="0.45">
      <c r="B523"/>
      <c r="C523"/>
      <c r="D523"/>
      <c r="E523"/>
      <c r="F523"/>
      <c r="G523"/>
      <c r="H523"/>
      <c r="I523"/>
      <c r="J523"/>
      <c r="K523"/>
    </row>
    <row r="524" spans="2:11" x14ac:dyDescent="0.45">
      <c r="B524"/>
      <c r="C524"/>
      <c r="D524"/>
      <c r="E524"/>
      <c r="F524"/>
      <c r="G524"/>
      <c r="H524"/>
      <c r="I524"/>
      <c r="J524"/>
      <c r="K524"/>
    </row>
    <row r="525" spans="2:11" x14ac:dyDescent="0.45">
      <c r="B525"/>
      <c r="C525"/>
      <c r="D525"/>
      <c r="E525"/>
      <c r="F525"/>
      <c r="G525"/>
      <c r="H525"/>
      <c r="I525"/>
      <c r="J525"/>
      <c r="K525"/>
    </row>
    <row r="526" spans="2:11" x14ac:dyDescent="0.45">
      <c r="B526"/>
      <c r="C526"/>
      <c r="D526"/>
      <c r="E526"/>
      <c r="F526"/>
      <c r="G526"/>
      <c r="H526"/>
      <c r="I526"/>
      <c r="J526"/>
      <c r="K526"/>
    </row>
    <row r="527" spans="2:11" x14ac:dyDescent="0.45">
      <c r="B527"/>
      <c r="C527"/>
      <c r="D527"/>
      <c r="E527"/>
      <c r="F527"/>
      <c r="G527"/>
      <c r="H527"/>
      <c r="I527"/>
      <c r="J527"/>
      <c r="K527"/>
    </row>
    <row r="528" spans="2:11" x14ac:dyDescent="0.45">
      <c r="B528"/>
      <c r="C528"/>
      <c r="D528"/>
      <c r="E528"/>
      <c r="F528"/>
      <c r="G528"/>
      <c r="H528"/>
      <c r="I528"/>
      <c r="J528"/>
      <c r="K528"/>
    </row>
    <row r="529" spans="2:11" x14ac:dyDescent="0.45">
      <c r="B529"/>
      <c r="C529"/>
      <c r="D529"/>
      <c r="E529"/>
      <c r="F529"/>
      <c r="G529"/>
      <c r="H529"/>
      <c r="I529"/>
      <c r="J529"/>
      <c r="K529"/>
    </row>
    <row r="530" spans="2:11" x14ac:dyDescent="0.45">
      <c r="B530"/>
      <c r="C530"/>
      <c r="D530"/>
      <c r="E530"/>
      <c r="F530"/>
      <c r="G530"/>
      <c r="H530"/>
      <c r="I530"/>
      <c r="J530"/>
      <c r="K530"/>
    </row>
    <row r="531" spans="2:11" x14ac:dyDescent="0.45">
      <c r="B531"/>
      <c r="C531"/>
      <c r="D531"/>
      <c r="E531"/>
      <c r="F531"/>
      <c r="G531"/>
      <c r="H531"/>
      <c r="I531"/>
      <c r="J531"/>
      <c r="K531"/>
    </row>
    <row r="532" spans="2:11" x14ac:dyDescent="0.45">
      <c r="B532"/>
      <c r="C532"/>
      <c r="D532"/>
      <c r="E532"/>
      <c r="F532"/>
      <c r="G532"/>
      <c r="H532"/>
      <c r="I532"/>
      <c r="J532"/>
      <c r="K532"/>
    </row>
    <row r="533" spans="2:11" x14ac:dyDescent="0.45">
      <c r="B533"/>
      <c r="C533"/>
      <c r="D533"/>
      <c r="E533"/>
      <c r="F533"/>
      <c r="G533"/>
      <c r="H533"/>
      <c r="I533"/>
      <c r="J533"/>
      <c r="K533"/>
    </row>
    <row r="534" spans="2:11" x14ac:dyDescent="0.45">
      <c r="B534"/>
      <c r="C534"/>
      <c r="D534"/>
      <c r="E534"/>
      <c r="F534"/>
      <c r="G534"/>
      <c r="H534"/>
      <c r="I534"/>
      <c r="J534"/>
      <c r="K534"/>
    </row>
    <row r="535" spans="2:11" x14ac:dyDescent="0.45">
      <c r="B535"/>
      <c r="C535"/>
      <c r="D535"/>
      <c r="E535"/>
      <c r="F535"/>
      <c r="G535"/>
      <c r="H535"/>
      <c r="I535"/>
      <c r="J535"/>
      <c r="K535"/>
    </row>
    <row r="536" spans="2:11" x14ac:dyDescent="0.45">
      <c r="B536"/>
      <c r="C536"/>
      <c r="D536"/>
      <c r="E536"/>
      <c r="F536"/>
      <c r="G536"/>
      <c r="H536"/>
      <c r="I536"/>
      <c r="J536"/>
      <c r="K536"/>
    </row>
    <row r="537" spans="2:11" x14ac:dyDescent="0.45">
      <c r="B537"/>
      <c r="C537"/>
      <c r="D537"/>
      <c r="E537"/>
      <c r="F537"/>
      <c r="G537"/>
      <c r="H537"/>
      <c r="I537"/>
      <c r="J537"/>
      <c r="K537"/>
    </row>
    <row r="538" spans="2:11" x14ac:dyDescent="0.45">
      <c r="B538"/>
      <c r="C538"/>
      <c r="D538"/>
      <c r="E538"/>
      <c r="F538"/>
      <c r="G538"/>
      <c r="H538"/>
      <c r="I538"/>
      <c r="J538"/>
      <c r="K538"/>
    </row>
    <row r="539" spans="2:11" x14ac:dyDescent="0.45">
      <c r="B539"/>
      <c r="C539"/>
      <c r="D539"/>
      <c r="E539"/>
      <c r="F539"/>
      <c r="G539"/>
      <c r="H539"/>
      <c r="I539"/>
      <c r="J539"/>
      <c r="K539"/>
    </row>
    <row r="540" spans="2:11" x14ac:dyDescent="0.45">
      <c r="B540"/>
      <c r="C540"/>
      <c r="D540"/>
      <c r="E540"/>
      <c r="F540"/>
      <c r="G540"/>
      <c r="H540"/>
      <c r="I540"/>
      <c r="J540"/>
      <c r="K540"/>
    </row>
    <row r="541" spans="2:11" x14ac:dyDescent="0.45">
      <c r="B541"/>
      <c r="C541"/>
      <c r="D541"/>
      <c r="E541"/>
      <c r="F541"/>
      <c r="G541"/>
      <c r="H541"/>
      <c r="I541"/>
      <c r="J541"/>
      <c r="K541"/>
    </row>
    <row r="542" spans="2:11" x14ac:dyDescent="0.45">
      <c r="B542"/>
      <c r="C542"/>
      <c r="D542"/>
      <c r="E542"/>
      <c r="F542"/>
      <c r="G542"/>
      <c r="H542"/>
      <c r="I542"/>
      <c r="J542"/>
      <c r="K542"/>
    </row>
    <row r="543" spans="2:11" x14ac:dyDescent="0.45">
      <c r="B543"/>
      <c r="C543"/>
      <c r="D543"/>
      <c r="E543"/>
      <c r="F543"/>
      <c r="G543"/>
      <c r="H543"/>
      <c r="I543"/>
      <c r="J543"/>
      <c r="K543"/>
    </row>
    <row r="544" spans="2:11" x14ac:dyDescent="0.45">
      <c r="B544"/>
      <c r="C544"/>
      <c r="D544"/>
      <c r="E544"/>
      <c r="F544"/>
      <c r="G544"/>
      <c r="H544"/>
      <c r="I544"/>
      <c r="J544"/>
      <c r="K544"/>
    </row>
    <row r="545" spans="2:11" x14ac:dyDescent="0.45">
      <c r="B545"/>
      <c r="C545"/>
      <c r="D545"/>
      <c r="E545"/>
      <c r="F545"/>
      <c r="G545"/>
      <c r="H545"/>
      <c r="I545"/>
      <c r="J545"/>
      <c r="K545"/>
    </row>
    <row r="546" spans="2:11" x14ac:dyDescent="0.45">
      <c r="B546"/>
      <c r="C546"/>
      <c r="D546"/>
      <c r="E546"/>
      <c r="F546"/>
      <c r="G546"/>
      <c r="H546"/>
      <c r="I546"/>
      <c r="J546"/>
      <c r="K546"/>
    </row>
    <row r="547" spans="2:11" x14ac:dyDescent="0.45">
      <c r="B547"/>
      <c r="C547"/>
      <c r="D547"/>
      <c r="E547"/>
      <c r="F547"/>
      <c r="G547"/>
      <c r="H547"/>
      <c r="I547"/>
      <c r="J547"/>
      <c r="K547"/>
    </row>
    <row r="548" spans="2:11" x14ac:dyDescent="0.45">
      <c r="B548"/>
      <c r="C548"/>
      <c r="D548"/>
      <c r="E548"/>
      <c r="F548"/>
      <c r="G548"/>
      <c r="H548"/>
      <c r="I548"/>
      <c r="J548"/>
      <c r="K548"/>
    </row>
    <row r="549" spans="2:11" x14ac:dyDescent="0.45">
      <c r="B549"/>
      <c r="C549"/>
      <c r="D549"/>
      <c r="E549"/>
      <c r="F549"/>
      <c r="G549"/>
      <c r="H549"/>
      <c r="I549"/>
      <c r="J549"/>
      <c r="K549"/>
    </row>
    <row r="550" spans="2:11" x14ac:dyDescent="0.45">
      <c r="B550"/>
      <c r="C550"/>
      <c r="D550"/>
      <c r="E550"/>
      <c r="F550"/>
      <c r="G550"/>
      <c r="H550"/>
      <c r="I550"/>
      <c r="J550"/>
      <c r="K550"/>
    </row>
    <row r="551" spans="2:11" x14ac:dyDescent="0.45">
      <c r="B551"/>
      <c r="C551"/>
      <c r="D551"/>
      <c r="E551"/>
      <c r="F551"/>
      <c r="G551"/>
      <c r="H551"/>
      <c r="I551"/>
      <c r="J551"/>
      <c r="K551"/>
    </row>
    <row r="552" spans="2:11" x14ac:dyDescent="0.45">
      <c r="B552"/>
      <c r="C552"/>
      <c r="D552"/>
      <c r="E552"/>
      <c r="F552"/>
      <c r="G552"/>
      <c r="H552"/>
      <c r="I552"/>
      <c r="J552"/>
      <c r="K552"/>
    </row>
    <row r="553" spans="2:11" x14ac:dyDescent="0.45">
      <c r="B553"/>
      <c r="C553"/>
      <c r="D553"/>
      <c r="E553"/>
      <c r="F553"/>
      <c r="G553"/>
      <c r="H553"/>
      <c r="I553"/>
      <c r="J553"/>
      <c r="K553"/>
    </row>
    <row r="554" spans="2:11" x14ac:dyDescent="0.45">
      <c r="B554"/>
      <c r="C554"/>
      <c r="D554"/>
      <c r="E554"/>
      <c r="F554"/>
      <c r="G554"/>
      <c r="H554"/>
      <c r="I554"/>
      <c r="J554"/>
      <c r="K554"/>
    </row>
    <row r="555" spans="2:11" x14ac:dyDescent="0.45">
      <c r="B555"/>
      <c r="C555"/>
      <c r="D555"/>
      <c r="E555"/>
      <c r="F555"/>
      <c r="G555"/>
      <c r="H555"/>
      <c r="I555"/>
      <c r="J555"/>
      <c r="K555"/>
    </row>
    <row r="556" spans="2:11" x14ac:dyDescent="0.45">
      <c r="B556"/>
      <c r="C556"/>
      <c r="D556"/>
      <c r="E556"/>
      <c r="F556"/>
      <c r="G556"/>
      <c r="H556"/>
      <c r="I556"/>
      <c r="J556"/>
      <c r="K556"/>
    </row>
    <row r="557" spans="2:11" x14ac:dyDescent="0.45">
      <c r="B557"/>
      <c r="C557"/>
      <c r="D557"/>
      <c r="E557"/>
      <c r="F557"/>
      <c r="G557"/>
      <c r="H557"/>
      <c r="I557"/>
      <c r="J557"/>
      <c r="K557"/>
    </row>
    <row r="558" spans="2:11" x14ac:dyDescent="0.45">
      <c r="B558"/>
      <c r="C558"/>
      <c r="D558"/>
      <c r="E558"/>
      <c r="F558"/>
      <c r="G558"/>
      <c r="H558"/>
      <c r="I558"/>
      <c r="J558"/>
      <c r="K558"/>
    </row>
    <row r="559" spans="2:11" x14ac:dyDescent="0.45">
      <c r="B559"/>
      <c r="C559"/>
      <c r="D559"/>
      <c r="E559"/>
      <c r="F559"/>
      <c r="G559"/>
      <c r="H559"/>
      <c r="I559"/>
      <c r="J559"/>
      <c r="K559"/>
    </row>
    <row r="560" spans="2:11" x14ac:dyDescent="0.45">
      <c r="B560"/>
      <c r="C560"/>
      <c r="D560"/>
      <c r="E560"/>
      <c r="F560"/>
      <c r="G560"/>
      <c r="H560"/>
      <c r="I560"/>
      <c r="J560"/>
      <c r="K560"/>
    </row>
    <row r="561" spans="2:11" x14ac:dyDescent="0.45">
      <c r="B561"/>
      <c r="C561"/>
      <c r="D561"/>
      <c r="E561"/>
      <c r="F561"/>
      <c r="G561"/>
      <c r="H561"/>
      <c r="I561"/>
      <c r="J561"/>
      <c r="K561"/>
    </row>
    <row r="562" spans="2:11" x14ac:dyDescent="0.45">
      <c r="B562"/>
      <c r="C562"/>
      <c r="D562"/>
      <c r="E562"/>
      <c r="F562"/>
      <c r="G562"/>
      <c r="H562"/>
      <c r="I562"/>
      <c r="J562"/>
      <c r="K562"/>
    </row>
    <row r="563" spans="2:11" x14ac:dyDescent="0.45">
      <c r="B563"/>
      <c r="C563"/>
      <c r="D563"/>
      <c r="E563"/>
      <c r="F563"/>
      <c r="G563"/>
      <c r="H563"/>
      <c r="I563"/>
      <c r="J563"/>
      <c r="K563"/>
    </row>
    <row r="564" spans="2:11" x14ac:dyDescent="0.45">
      <c r="B564"/>
      <c r="C564"/>
      <c r="D564"/>
      <c r="E564"/>
      <c r="F564"/>
      <c r="G564"/>
      <c r="H564"/>
      <c r="I564"/>
      <c r="J564"/>
      <c r="K564"/>
    </row>
    <row r="565" spans="2:11" x14ac:dyDescent="0.45">
      <c r="B565"/>
      <c r="C565"/>
      <c r="D565"/>
      <c r="E565"/>
      <c r="F565"/>
      <c r="G565"/>
      <c r="H565"/>
      <c r="I565"/>
      <c r="J565"/>
      <c r="K565"/>
    </row>
    <row r="566" spans="2:11" x14ac:dyDescent="0.45">
      <c r="B566"/>
      <c r="C566"/>
      <c r="D566"/>
      <c r="E566"/>
      <c r="F566"/>
      <c r="G566"/>
      <c r="H566"/>
      <c r="I566"/>
      <c r="J566"/>
      <c r="K566"/>
    </row>
    <row r="567" spans="2:11" x14ac:dyDescent="0.45">
      <c r="B567"/>
      <c r="C567"/>
      <c r="D567"/>
      <c r="E567"/>
      <c r="F567"/>
      <c r="G567"/>
      <c r="H567"/>
      <c r="I567"/>
      <c r="J567"/>
      <c r="K567"/>
    </row>
    <row r="568" spans="2:11" x14ac:dyDescent="0.45">
      <c r="B568"/>
      <c r="C568"/>
      <c r="D568"/>
      <c r="E568"/>
      <c r="F568"/>
      <c r="G568"/>
      <c r="H568"/>
      <c r="I568"/>
      <c r="J568"/>
      <c r="K568"/>
    </row>
    <row r="569" spans="2:11" x14ac:dyDescent="0.45">
      <c r="B569"/>
      <c r="C569"/>
      <c r="D569"/>
      <c r="E569"/>
      <c r="F569"/>
      <c r="G569"/>
      <c r="H569"/>
      <c r="I569"/>
      <c r="J569"/>
      <c r="K569"/>
    </row>
    <row r="570" spans="2:11" x14ac:dyDescent="0.45">
      <c r="B570"/>
      <c r="C570"/>
      <c r="D570"/>
      <c r="E570"/>
      <c r="F570"/>
      <c r="G570"/>
      <c r="H570"/>
      <c r="I570"/>
      <c r="J570"/>
      <c r="K570"/>
    </row>
    <row r="571" spans="2:11" x14ac:dyDescent="0.45">
      <c r="B571"/>
      <c r="C571"/>
      <c r="D571"/>
      <c r="E571"/>
      <c r="F571"/>
      <c r="G571"/>
      <c r="H571"/>
      <c r="I571"/>
      <c r="J571"/>
      <c r="K571"/>
    </row>
    <row r="572" spans="2:11" x14ac:dyDescent="0.45">
      <c r="B572"/>
      <c r="C572"/>
      <c r="D572"/>
      <c r="E572"/>
      <c r="F572"/>
      <c r="G572"/>
      <c r="H572"/>
      <c r="I572"/>
      <c r="J572"/>
      <c r="K572"/>
    </row>
    <row r="573" spans="2:11" x14ac:dyDescent="0.45">
      <c r="B573"/>
      <c r="C573"/>
      <c r="D573"/>
      <c r="E573"/>
      <c r="F573"/>
      <c r="G573"/>
      <c r="H573"/>
      <c r="I573"/>
      <c r="J573"/>
      <c r="K573"/>
    </row>
    <row r="574" spans="2:11" x14ac:dyDescent="0.45">
      <c r="B574"/>
      <c r="C574"/>
      <c r="D574"/>
      <c r="E574"/>
      <c r="F574"/>
      <c r="G574"/>
      <c r="H574"/>
      <c r="I574"/>
      <c r="J574"/>
      <c r="K574"/>
    </row>
    <row r="575" spans="2:11" x14ac:dyDescent="0.45">
      <c r="B575"/>
      <c r="C575"/>
      <c r="D575"/>
      <c r="E575"/>
      <c r="F575"/>
      <c r="G575"/>
      <c r="H575"/>
      <c r="I575"/>
      <c r="J575"/>
      <c r="K575"/>
    </row>
    <row r="576" spans="2:11" x14ac:dyDescent="0.45">
      <c r="B576"/>
      <c r="C576"/>
      <c r="D576"/>
      <c r="E576"/>
      <c r="F576"/>
      <c r="G576"/>
      <c r="H576"/>
      <c r="I576"/>
      <c r="J576"/>
      <c r="K576"/>
    </row>
    <row r="577" spans="2:11" x14ac:dyDescent="0.45">
      <c r="B577"/>
      <c r="C577"/>
      <c r="D577"/>
      <c r="E577"/>
      <c r="F577"/>
      <c r="G577"/>
      <c r="H577"/>
      <c r="I577"/>
      <c r="J577"/>
      <c r="K577"/>
    </row>
    <row r="578" spans="2:11" x14ac:dyDescent="0.45">
      <c r="B578"/>
      <c r="C578"/>
      <c r="D578"/>
      <c r="E578"/>
      <c r="F578"/>
      <c r="G578"/>
      <c r="H578"/>
      <c r="I578"/>
      <c r="J578"/>
      <c r="K578"/>
    </row>
    <row r="579" spans="2:11" x14ac:dyDescent="0.45">
      <c r="B579"/>
      <c r="C579"/>
      <c r="D579"/>
      <c r="E579"/>
      <c r="F579"/>
      <c r="G579"/>
      <c r="H579"/>
      <c r="I579"/>
      <c r="J579"/>
      <c r="K579"/>
    </row>
    <row r="580" spans="2:11" x14ac:dyDescent="0.45">
      <c r="B580"/>
      <c r="C580"/>
      <c r="D580"/>
      <c r="E580"/>
      <c r="F580"/>
      <c r="G580"/>
      <c r="H580"/>
      <c r="I580"/>
      <c r="J580"/>
      <c r="K580"/>
    </row>
    <row r="581" spans="2:11" x14ac:dyDescent="0.45">
      <c r="B581"/>
      <c r="C581"/>
      <c r="D581"/>
      <c r="E581"/>
      <c r="F581"/>
      <c r="G581"/>
      <c r="H581"/>
      <c r="I581"/>
      <c r="J581"/>
      <c r="K581"/>
    </row>
    <row r="582" spans="2:11" x14ac:dyDescent="0.45">
      <c r="B582"/>
      <c r="C582"/>
      <c r="D582"/>
      <c r="E582"/>
      <c r="F582"/>
      <c r="G582"/>
      <c r="H582"/>
      <c r="I582"/>
      <c r="J582"/>
      <c r="K582"/>
    </row>
    <row r="583" spans="2:11" x14ac:dyDescent="0.45">
      <c r="B583"/>
      <c r="C583"/>
      <c r="D583"/>
      <c r="E583"/>
      <c r="F583"/>
      <c r="G583"/>
      <c r="H583"/>
      <c r="I583"/>
      <c r="J583"/>
      <c r="K583"/>
    </row>
    <row r="584" spans="2:11" x14ac:dyDescent="0.45">
      <c r="B584"/>
      <c r="C584"/>
      <c r="D584"/>
      <c r="E584"/>
      <c r="F584"/>
      <c r="G584"/>
      <c r="H584"/>
      <c r="I584"/>
      <c r="J584"/>
      <c r="K584"/>
    </row>
    <row r="585" spans="2:11" x14ac:dyDescent="0.45">
      <c r="B585"/>
      <c r="C585"/>
      <c r="D585"/>
      <c r="E585"/>
      <c r="F585"/>
      <c r="G585"/>
      <c r="H585"/>
      <c r="I585"/>
      <c r="J585"/>
      <c r="K585"/>
    </row>
    <row r="586" spans="2:11" x14ac:dyDescent="0.45">
      <c r="B586"/>
      <c r="C586"/>
      <c r="D586"/>
      <c r="E586"/>
      <c r="F586"/>
      <c r="G586"/>
      <c r="H586"/>
      <c r="I586"/>
      <c r="J586"/>
      <c r="K586"/>
    </row>
    <row r="587" spans="2:11" x14ac:dyDescent="0.45">
      <c r="B587"/>
      <c r="C587"/>
      <c r="D587"/>
      <c r="E587"/>
      <c r="F587"/>
      <c r="G587"/>
      <c r="H587"/>
      <c r="I587"/>
      <c r="J587"/>
      <c r="K587"/>
    </row>
    <row r="588" spans="2:11" x14ac:dyDescent="0.45">
      <c r="B588"/>
      <c r="C588"/>
      <c r="D588"/>
      <c r="E588"/>
      <c r="F588"/>
      <c r="G588"/>
      <c r="H588"/>
      <c r="I588"/>
      <c r="J588"/>
      <c r="K588"/>
    </row>
    <row r="589" spans="2:11" x14ac:dyDescent="0.45">
      <c r="B589"/>
      <c r="C589"/>
      <c r="D589"/>
      <c r="E589"/>
      <c r="F589"/>
      <c r="G589"/>
      <c r="H589"/>
      <c r="I589"/>
      <c r="J589"/>
      <c r="K589"/>
    </row>
    <row r="590" spans="2:11" x14ac:dyDescent="0.45">
      <c r="B590"/>
      <c r="C590"/>
      <c r="D590"/>
      <c r="E590"/>
      <c r="F590"/>
      <c r="G590"/>
      <c r="H590"/>
      <c r="I590"/>
      <c r="J590"/>
      <c r="K590"/>
    </row>
    <row r="591" spans="2:11" x14ac:dyDescent="0.45">
      <c r="B591"/>
      <c r="C591"/>
      <c r="D591"/>
      <c r="E591"/>
      <c r="F591"/>
      <c r="G591"/>
      <c r="H591"/>
      <c r="I591"/>
      <c r="J591"/>
      <c r="K591"/>
    </row>
    <row r="592" spans="2:11" x14ac:dyDescent="0.45">
      <c r="B592"/>
      <c r="C592"/>
      <c r="D592"/>
      <c r="E592"/>
      <c r="F592"/>
      <c r="G592"/>
      <c r="H592"/>
      <c r="I592"/>
      <c r="J592"/>
      <c r="K592"/>
    </row>
    <row r="593" spans="2:11" x14ac:dyDescent="0.45">
      <c r="B593"/>
      <c r="C593"/>
      <c r="D593"/>
      <c r="E593"/>
      <c r="F593"/>
      <c r="G593"/>
      <c r="H593"/>
      <c r="I593"/>
      <c r="J593"/>
      <c r="K593"/>
    </row>
    <row r="594" spans="2:11" x14ac:dyDescent="0.45">
      <c r="B594"/>
      <c r="C594"/>
      <c r="D594"/>
      <c r="E594"/>
      <c r="F594"/>
      <c r="G594"/>
      <c r="H594"/>
      <c r="I594"/>
      <c r="J594"/>
      <c r="K594"/>
    </row>
    <row r="595" spans="2:11" x14ac:dyDescent="0.45">
      <c r="B595"/>
      <c r="C595"/>
      <c r="D595"/>
      <c r="E595"/>
      <c r="F595"/>
      <c r="G595"/>
      <c r="H595"/>
      <c r="I595"/>
      <c r="J595"/>
      <c r="K595"/>
    </row>
    <row r="596" spans="2:11" x14ac:dyDescent="0.45">
      <c r="B596"/>
      <c r="C596"/>
      <c r="D596"/>
      <c r="E596"/>
      <c r="F596"/>
      <c r="G596"/>
      <c r="H596"/>
      <c r="I596"/>
      <c r="J596"/>
      <c r="K596"/>
    </row>
    <row r="597" spans="2:11" x14ac:dyDescent="0.45">
      <c r="B597"/>
      <c r="C597"/>
      <c r="D597"/>
      <c r="E597"/>
      <c r="F597"/>
      <c r="G597"/>
      <c r="H597"/>
      <c r="I597"/>
      <c r="J597"/>
      <c r="K597"/>
    </row>
    <row r="598" spans="2:11" x14ac:dyDescent="0.45">
      <c r="B598"/>
      <c r="C598"/>
      <c r="D598"/>
      <c r="E598"/>
      <c r="F598"/>
      <c r="G598"/>
      <c r="H598"/>
      <c r="I598"/>
      <c r="J598"/>
      <c r="K598"/>
    </row>
    <row r="599" spans="2:11" x14ac:dyDescent="0.45">
      <c r="B599"/>
      <c r="C599"/>
      <c r="D599"/>
      <c r="E599"/>
      <c r="F599"/>
      <c r="G599"/>
      <c r="H599"/>
      <c r="I599"/>
      <c r="J599"/>
      <c r="K599"/>
    </row>
    <row r="600" spans="2:11" x14ac:dyDescent="0.45">
      <c r="B600"/>
      <c r="C600"/>
      <c r="D600"/>
      <c r="E600"/>
      <c r="F600"/>
      <c r="G600"/>
      <c r="H600"/>
      <c r="I600"/>
      <c r="J600"/>
      <c r="K600"/>
    </row>
    <row r="601" spans="2:11" x14ac:dyDescent="0.45">
      <c r="B601"/>
      <c r="C601"/>
      <c r="D601"/>
      <c r="E601"/>
      <c r="F601"/>
      <c r="G601"/>
      <c r="H601"/>
      <c r="I601"/>
      <c r="J601"/>
      <c r="K601"/>
    </row>
    <row r="602" spans="2:11" x14ac:dyDescent="0.45">
      <c r="B602"/>
      <c r="C602"/>
      <c r="D602"/>
      <c r="E602"/>
      <c r="F602"/>
      <c r="G602"/>
      <c r="H602"/>
      <c r="I602"/>
      <c r="J602"/>
      <c r="K602"/>
    </row>
    <row r="603" spans="2:11" x14ac:dyDescent="0.45">
      <c r="B603"/>
      <c r="C603"/>
      <c r="D603"/>
      <c r="E603"/>
      <c r="F603"/>
      <c r="G603"/>
      <c r="H603"/>
      <c r="I603"/>
      <c r="J603"/>
      <c r="K603"/>
    </row>
    <row r="604" spans="2:11" x14ac:dyDescent="0.45">
      <c r="B604"/>
      <c r="C604"/>
      <c r="D604"/>
      <c r="E604"/>
      <c r="F604"/>
      <c r="G604"/>
      <c r="H604"/>
      <c r="I604"/>
      <c r="J604"/>
      <c r="K604"/>
    </row>
    <row r="605" spans="2:11" x14ac:dyDescent="0.45">
      <c r="B605"/>
      <c r="C605"/>
      <c r="D605"/>
      <c r="E605"/>
      <c r="F605"/>
      <c r="G605"/>
      <c r="H605"/>
      <c r="I605"/>
      <c r="J605"/>
      <c r="K605"/>
    </row>
    <row r="606" spans="2:11" x14ac:dyDescent="0.45">
      <c r="B606"/>
      <c r="C606"/>
      <c r="D606"/>
      <c r="E606"/>
      <c r="F606"/>
      <c r="G606"/>
      <c r="H606"/>
      <c r="I606"/>
      <c r="J606"/>
      <c r="K606"/>
    </row>
    <row r="607" spans="2:11" x14ac:dyDescent="0.45">
      <c r="B607"/>
      <c r="C607"/>
      <c r="D607"/>
      <c r="E607"/>
      <c r="F607"/>
      <c r="G607"/>
      <c r="H607"/>
      <c r="I607"/>
      <c r="J607"/>
      <c r="K607"/>
    </row>
    <row r="608" spans="2:11" x14ac:dyDescent="0.45">
      <c r="B608"/>
      <c r="C608"/>
      <c r="D608"/>
      <c r="E608"/>
      <c r="F608"/>
      <c r="G608"/>
      <c r="H608"/>
      <c r="I608"/>
      <c r="J608"/>
      <c r="K608"/>
    </row>
    <row r="609" spans="2:11" x14ac:dyDescent="0.45">
      <c r="B609"/>
      <c r="C609"/>
      <c r="D609"/>
      <c r="E609"/>
      <c r="F609"/>
      <c r="G609"/>
      <c r="H609"/>
      <c r="I609"/>
      <c r="J609"/>
      <c r="K609"/>
    </row>
    <row r="610" spans="2:11" x14ac:dyDescent="0.45">
      <c r="B610"/>
      <c r="C610"/>
      <c r="D610"/>
      <c r="E610"/>
      <c r="F610"/>
      <c r="G610"/>
      <c r="H610"/>
      <c r="I610"/>
      <c r="J610"/>
      <c r="K610"/>
    </row>
    <row r="611" spans="2:11" x14ac:dyDescent="0.45">
      <c r="B611"/>
      <c r="C611"/>
      <c r="D611"/>
      <c r="E611"/>
      <c r="F611"/>
      <c r="G611"/>
      <c r="H611"/>
      <c r="I611"/>
      <c r="J611"/>
      <c r="K611"/>
    </row>
    <row r="612" spans="2:11" x14ac:dyDescent="0.45">
      <c r="B612"/>
      <c r="C612"/>
      <c r="D612"/>
      <c r="E612"/>
      <c r="F612"/>
      <c r="G612"/>
      <c r="H612"/>
      <c r="I612"/>
      <c r="J612"/>
      <c r="K612"/>
    </row>
    <row r="613" spans="2:11" x14ac:dyDescent="0.45">
      <c r="B613"/>
      <c r="C613"/>
      <c r="D613"/>
      <c r="E613"/>
      <c r="F613"/>
      <c r="G613"/>
      <c r="H613"/>
      <c r="I613"/>
      <c r="J613"/>
      <c r="K613"/>
    </row>
    <row r="614" spans="2:11" x14ac:dyDescent="0.45">
      <c r="B614"/>
      <c r="C614"/>
      <c r="D614"/>
      <c r="E614"/>
      <c r="F614"/>
      <c r="G614"/>
      <c r="H614"/>
      <c r="I614"/>
      <c r="J614"/>
      <c r="K614"/>
    </row>
    <row r="615" spans="2:11" x14ac:dyDescent="0.45">
      <c r="B615"/>
      <c r="C615"/>
      <c r="D615"/>
      <c r="E615"/>
      <c r="F615"/>
      <c r="G615"/>
      <c r="H615"/>
      <c r="I615"/>
      <c r="J615"/>
      <c r="K615"/>
    </row>
    <row r="616" spans="2:11" x14ac:dyDescent="0.45">
      <c r="B616"/>
      <c r="C616"/>
      <c r="D616"/>
      <c r="E616"/>
      <c r="F616"/>
      <c r="G616"/>
      <c r="H616"/>
      <c r="I616"/>
      <c r="J616"/>
      <c r="K616"/>
    </row>
    <row r="617" spans="2:11" x14ac:dyDescent="0.45">
      <c r="B617"/>
      <c r="C617"/>
      <c r="D617"/>
      <c r="E617"/>
      <c r="F617"/>
      <c r="G617"/>
      <c r="H617"/>
      <c r="I617"/>
      <c r="J617"/>
      <c r="K617"/>
    </row>
    <row r="618" spans="2:11" x14ac:dyDescent="0.45">
      <c r="B618"/>
      <c r="C618"/>
      <c r="D618"/>
      <c r="E618"/>
      <c r="F618"/>
      <c r="G618"/>
      <c r="H618"/>
      <c r="I618"/>
      <c r="J618"/>
      <c r="K618"/>
    </row>
    <row r="619" spans="2:11" x14ac:dyDescent="0.45">
      <c r="B619"/>
      <c r="C619"/>
      <c r="D619"/>
      <c r="E619"/>
      <c r="F619"/>
      <c r="G619"/>
      <c r="H619"/>
      <c r="I619"/>
      <c r="J619"/>
      <c r="K619"/>
    </row>
    <row r="620" spans="2:11" x14ac:dyDescent="0.45">
      <c r="B620"/>
      <c r="C620"/>
      <c r="D620"/>
      <c r="E620"/>
      <c r="F620"/>
      <c r="G620"/>
      <c r="H620"/>
      <c r="I620"/>
      <c r="J620"/>
      <c r="K620"/>
    </row>
    <row r="621" spans="2:11" x14ac:dyDescent="0.45">
      <c r="B621"/>
      <c r="C621"/>
      <c r="D621"/>
      <c r="E621"/>
      <c r="F621"/>
      <c r="G621"/>
      <c r="H621"/>
      <c r="I621"/>
      <c r="J621"/>
      <c r="K621"/>
    </row>
    <row r="622" spans="2:11" x14ac:dyDescent="0.45">
      <c r="B622"/>
      <c r="C622"/>
      <c r="D622"/>
      <c r="E622"/>
      <c r="F622"/>
      <c r="G622"/>
      <c r="H622"/>
      <c r="I622"/>
      <c r="J622"/>
      <c r="K622"/>
    </row>
    <row r="623" spans="2:11" x14ac:dyDescent="0.45">
      <c r="B623"/>
      <c r="C623"/>
      <c r="D623"/>
      <c r="E623"/>
      <c r="F623"/>
      <c r="G623"/>
      <c r="H623"/>
      <c r="I623"/>
      <c r="J623"/>
      <c r="K623"/>
    </row>
    <row r="624" spans="2:11" x14ac:dyDescent="0.45">
      <c r="B624"/>
      <c r="C624"/>
      <c r="D624"/>
      <c r="E624"/>
      <c r="F624"/>
      <c r="G624"/>
      <c r="H624"/>
      <c r="I624"/>
      <c r="J624"/>
      <c r="K624"/>
    </row>
    <row r="625" spans="2:11" x14ac:dyDescent="0.45">
      <c r="B625"/>
      <c r="C625"/>
      <c r="D625"/>
      <c r="E625"/>
      <c r="F625"/>
      <c r="G625"/>
      <c r="H625"/>
      <c r="I625"/>
      <c r="J625"/>
      <c r="K625"/>
    </row>
    <row r="626" spans="2:11" x14ac:dyDescent="0.45">
      <c r="B626"/>
      <c r="C626"/>
      <c r="D626"/>
      <c r="E626"/>
      <c r="F626"/>
      <c r="G626"/>
      <c r="H626"/>
      <c r="I626"/>
      <c r="J626"/>
      <c r="K626"/>
    </row>
    <row r="627" spans="2:11" x14ac:dyDescent="0.45">
      <c r="B627"/>
      <c r="C627"/>
      <c r="D627"/>
      <c r="E627"/>
      <c r="F627"/>
      <c r="G627"/>
      <c r="H627"/>
      <c r="I627"/>
      <c r="J627"/>
      <c r="K627"/>
    </row>
    <row r="628" spans="2:11" x14ac:dyDescent="0.45">
      <c r="B628"/>
      <c r="C628"/>
      <c r="D628"/>
      <c r="E628"/>
      <c r="F628"/>
      <c r="G628"/>
      <c r="H628"/>
      <c r="I628"/>
      <c r="J628"/>
      <c r="K628"/>
    </row>
    <row r="629" spans="2:11" x14ac:dyDescent="0.45">
      <c r="B629"/>
      <c r="C629"/>
      <c r="D629"/>
      <c r="E629"/>
      <c r="F629"/>
      <c r="G629"/>
      <c r="H629"/>
      <c r="I629"/>
      <c r="J629"/>
      <c r="K629"/>
    </row>
    <row r="630" spans="2:11" x14ac:dyDescent="0.45">
      <c r="B630"/>
      <c r="C630"/>
      <c r="D630"/>
      <c r="E630"/>
      <c r="F630"/>
      <c r="G630"/>
      <c r="H630"/>
      <c r="I630"/>
      <c r="J630"/>
      <c r="K630"/>
    </row>
    <row r="631" spans="2:11" x14ac:dyDescent="0.45">
      <c r="B631"/>
      <c r="C631"/>
      <c r="D631"/>
      <c r="E631"/>
      <c r="F631"/>
      <c r="G631"/>
      <c r="H631"/>
      <c r="I631"/>
      <c r="J631"/>
      <c r="K631"/>
    </row>
    <row r="632" spans="2:11" x14ac:dyDescent="0.45">
      <c r="B632"/>
      <c r="C632"/>
      <c r="D632"/>
      <c r="E632"/>
      <c r="F632"/>
      <c r="G632"/>
      <c r="H632"/>
      <c r="I632"/>
      <c r="J632"/>
      <c r="K632"/>
    </row>
    <row r="633" spans="2:11" x14ac:dyDescent="0.45">
      <c r="B633"/>
      <c r="C633"/>
      <c r="D633"/>
      <c r="E633"/>
      <c r="F633"/>
      <c r="G633"/>
      <c r="H633"/>
      <c r="I633"/>
      <c r="J633"/>
      <c r="K633"/>
    </row>
    <row r="634" spans="2:11" x14ac:dyDescent="0.45">
      <c r="B634"/>
      <c r="C634"/>
      <c r="D634"/>
      <c r="E634"/>
      <c r="F634"/>
      <c r="G634"/>
      <c r="H634"/>
      <c r="I634"/>
      <c r="J634"/>
      <c r="K634"/>
    </row>
    <row r="635" spans="2:11" x14ac:dyDescent="0.45">
      <c r="B635"/>
      <c r="C635"/>
      <c r="D635"/>
      <c r="E635"/>
      <c r="F635"/>
      <c r="G635"/>
      <c r="H635"/>
      <c r="I635"/>
      <c r="J635"/>
      <c r="K635"/>
    </row>
    <row r="636" spans="2:11" x14ac:dyDescent="0.45">
      <c r="B636"/>
      <c r="C636"/>
      <c r="D636"/>
      <c r="E636"/>
      <c r="F636"/>
      <c r="G636"/>
      <c r="H636"/>
      <c r="I636"/>
      <c r="J636"/>
      <c r="K636"/>
    </row>
    <row r="637" spans="2:11" x14ac:dyDescent="0.45">
      <c r="B637"/>
      <c r="C637"/>
      <c r="D637"/>
      <c r="E637"/>
      <c r="F637"/>
      <c r="G637"/>
      <c r="H637"/>
      <c r="I637"/>
      <c r="J637"/>
      <c r="K637"/>
    </row>
    <row r="638" spans="2:11" x14ac:dyDescent="0.45">
      <c r="B638"/>
      <c r="C638"/>
      <c r="D638"/>
      <c r="E638"/>
      <c r="F638"/>
      <c r="G638"/>
      <c r="H638"/>
      <c r="I638"/>
      <c r="J638"/>
      <c r="K638"/>
    </row>
    <row r="639" spans="2:11" x14ac:dyDescent="0.45">
      <c r="B639"/>
      <c r="C639"/>
      <c r="D639"/>
      <c r="E639"/>
      <c r="F639"/>
      <c r="G639"/>
      <c r="H639"/>
      <c r="I639"/>
      <c r="J639"/>
      <c r="K639"/>
    </row>
    <row r="640" spans="2:11" x14ac:dyDescent="0.45">
      <c r="B640"/>
      <c r="C640"/>
      <c r="D640"/>
      <c r="E640"/>
      <c r="F640"/>
      <c r="G640"/>
      <c r="H640"/>
      <c r="I640"/>
      <c r="J640"/>
      <c r="K640"/>
    </row>
    <row r="641" spans="2:11" x14ac:dyDescent="0.45">
      <c r="B641"/>
      <c r="C641"/>
      <c r="D641"/>
      <c r="E641"/>
      <c r="F641"/>
      <c r="G641"/>
      <c r="H641"/>
      <c r="I641"/>
      <c r="J641"/>
      <c r="K641"/>
    </row>
    <row r="642" spans="2:11" x14ac:dyDescent="0.45">
      <c r="B642"/>
      <c r="C642"/>
      <c r="D642"/>
      <c r="E642"/>
      <c r="F642"/>
      <c r="G642"/>
      <c r="H642"/>
      <c r="I642"/>
      <c r="J642"/>
      <c r="K642"/>
    </row>
    <row r="643" spans="2:11" x14ac:dyDescent="0.45">
      <c r="B643"/>
      <c r="C643"/>
      <c r="D643"/>
      <c r="E643"/>
      <c r="F643"/>
      <c r="G643"/>
      <c r="H643"/>
      <c r="I643"/>
      <c r="J643"/>
      <c r="K643"/>
    </row>
    <row r="644" spans="2:11" x14ac:dyDescent="0.45">
      <c r="B644"/>
      <c r="C644"/>
      <c r="D644"/>
      <c r="E644"/>
      <c r="F644"/>
      <c r="G644"/>
      <c r="H644"/>
      <c r="I644"/>
      <c r="J644"/>
      <c r="K644"/>
    </row>
    <row r="645" spans="2:11" x14ac:dyDescent="0.45">
      <c r="B645"/>
      <c r="C645"/>
      <c r="D645"/>
      <c r="E645"/>
      <c r="F645"/>
      <c r="G645"/>
      <c r="H645"/>
      <c r="I645"/>
      <c r="J645"/>
      <c r="K645"/>
    </row>
    <row r="646" spans="2:11" x14ac:dyDescent="0.45">
      <c r="B646"/>
      <c r="C646"/>
      <c r="D646"/>
      <c r="E646"/>
      <c r="F646"/>
      <c r="G646"/>
      <c r="H646"/>
      <c r="I646"/>
      <c r="J646"/>
      <c r="K646"/>
    </row>
    <row r="647" spans="2:11" x14ac:dyDescent="0.45">
      <c r="B647"/>
      <c r="C647"/>
      <c r="D647"/>
      <c r="E647"/>
      <c r="F647"/>
      <c r="G647"/>
      <c r="H647"/>
      <c r="I647"/>
      <c r="J647"/>
      <c r="K647"/>
    </row>
    <row r="648" spans="2:11" x14ac:dyDescent="0.45">
      <c r="B648"/>
      <c r="C648"/>
      <c r="D648"/>
      <c r="E648"/>
      <c r="F648"/>
      <c r="G648"/>
      <c r="H648"/>
      <c r="I648"/>
      <c r="J648"/>
      <c r="K648"/>
    </row>
    <row r="649" spans="2:11" x14ac:dyDescent="0.45">
      <c r="B649"/>
      <c r="C649"/>
      <c r="D649"/>
      <c r="E649"/>
      <c r="F649"/>
      <c r="G649"/>
      <c r="H649"/>
      <c r="I649"/>
      <c r="J649"/>
      <c r="K649"/>
    </row>
    <row r="650" spans="2:11" x14ac:dyDescent="0.45">
      <c r="B650"/>
      <c r="C650"/>
      <c r="D650"/>
      <c r="E650"/>
      <c r="F650"/>
      <c r="G650"/>
      <c r="H650"/>
      <c r="I650"/>
      <c r="J650"/>
      <c r="K650"/>
    </row>
    <row r="651" spans="2:11" x14ac:dyDescent="0.45">
      <c r="B651"/>
      <c r="C651"/>
      <c r="D651"/>
      <c r="E651"/>
      <c r="F651"/>
      <c r="G651"/>
      <c r="H651"/>
      <c r="I651"/>
      <c r="J651"/>
      <c r="K651"/>
    </row>
    <row r="652" spans="2:11" x14ac:dyDescent="0.45">
      <c r="B652"/>
      <c r="C652"/>
      <c r="D652"/>
      <c r="E652"/>
      <c r="F652"/>
      <c r="G652"/>
      <c r="H652"/>
      <c r="I652"/>
      <c r="J652"/>
      <c r="K652"/>
    </row>
    <row r="653" spans="2:11" x14ac:dyDescent="0.45">
      <c r="B653"/>
      <c r="C653"/>
      <c r="D653"/>
      <c r="E653"/>
      <c r="F653"/>
      <c r="G653"/>
      <c r="H653"/>
      <c r="I653"/>
      <c r="J653"/>
      <c r="K653"/>
    </row>
    <row r="654" spans="2:11" x14ac:dyDescent="0.45">
      <c r="B654"/>
      <c r="C654"/>
      <c r="D654"/>
      <c r="E654"/>
      <c r="F654"/>
      <c r="G654"/>
      <c r="H654"/>
      <c r="I654"/>
      <c r="J654"/>
      <c r="K654"/>
    </row>
    <row r="655" spans="2:11" x14ac:dyDescent="0.45">
      <c r="B655"/>
      <c r="C655"/>
      <c r="D655"/>
      <c r="E655"/>
      <c r="F655"/>
      <c r="G655"/>
      <c r="H655"/>
      <c r="I655"/>
      <c r="J655"/>
      <c r="K655"/>
    </row>
    <row r="656" spans="2:11" x14ac:dyDescent="0.45">
      <c r="B656"/>
      <c r="C656"/>
      <c r="D656"/>
      <c r="E656"/>
      <c r="F656"/>
      <c r="G656"/>
      <c r="H656"/>
      <c r="I656"/>
      <c r="J656"/>
      <c r="K656"/>
    </row>
    <row r="657" spans="2:11" x14ac:dyDescent="0.45">
      <c r="B657"/>
      <c r="C657"/>
      <c r="D657"/>
      <c r="E657"/>
      <c r="F657"/>
      <c r="G657"/>
      <c r="H657"/>
      <c r="I657"/>
      <c r="J657"/>
      <c r="K657"/>
    </row>
    <row r="658" spans="2:11" x14ac:dyDescent="0.45">
      <c r="B658"/>
      <c r="C658"/>
      <c r="D658"/>
      <c r="E658"/>
      <c r="F658"/>
      <c r="G658"/>
      <c r="H658"/>
      <c r="I658"/>
      <c r="J658"/>
      <c r="K658"/>
    </row>
    <row r="659" spans="2:11" x14ac:dyDescent="0.45">
      <c r="B659"/>
      <c r="C659"/>
      <c r="D659"/>
      <c r="E659"/>
      <c r="F659"/>
      <c r="G659"/>
      <c r="H659"/>
      <c r="I659"/>
      <c r="J659"/>
      <c r="K659"/>
    </row>
    <row r="660" spans="2:11" x14ac:dyDescent="0.45">
      <c r="B660"/>
      <c r="C660"/>
      <c r="D660"/>
      <c r="E660"/>
      <c r="F660"/>
      <c r="G660"/>
      <c r="H660"/>
      <c r="I660"/>
      <c r="J660"/>
      <c r="K660"/>
    </row>
    <row r="661" spans="2:11" x14ac:dyDescent="0.45">
      <c r="B661"/>
      <c r="C661"/>
      <c r="D661"/>
      <c r="E661"/>
      <c r="F661"/>
      <c r="G661"/>
      <c r="H661"/>
      <c r="I661"/>
      <c r="J661"/>
      <c r="K661"/>
    </row>
    <row r="662" spans="2:11" x14ac:dyDescent="0.45">
      <c r="B662"/>
      <c r="C662"/>
      <c r="D662"/>
      <c r="E662"/>
      <c r="F662"/>
      <c r="G662"/>
      <c r="H662"/>
      <c r="I662"/>
      <c r="J662"/>
      <c r="K662"/>
    </row>
    <row r="663" spans="2:11" x14ac:dyDescent="0.45">
      <c r="B663"/>
      <c r="C663"/>
      <c r="D663"/>
      <c r="E663"/>
      <c r="F663"/>
      <c r="G663"/>
      <c r="H663"/>
      <c r="I663"/>
      <c r="J663"/>
      <c r="K663"/>
    </row>
    <row r="664" spans="2:11" x14ac:dyDescent="0.45">
      <c r="B664"/>
      <c r="C664"/>
      <c r="D664"/>
      <c r="E664"/>
      <c r="F664"/>
      <c r="G664"/>
      <c r="H664"/>
      <c r="I664"/>
      <c r="J664"/>
      <c r="K664"/>
    </row>
    <row r="665" spans="2:11" x14ac:dyDescent="0.45">
      <c r="B665"/>
      <c r="C665"/>
      <c r="D665"/>
      <c r="E665"/>
      <c r="F665"/>
      <c r="G665"/>
      <c r="H665"/>
      <c r="I665"/>
      <c r="J665"/>
      <c r="K665"/>
    </row>
    <row r="666" spans="2:11" x14ac:dyDescent="0.45">
      <c r="B666"/>
      <c r="C666"/>
      <c r="D666"/>
      <c r="E666"/>
      <c r="F666"/>
      <c r="G666"/>
      <c r="H666"/>
      <c r="I666"/>
      <c r="J666"/>
      <c r="K666"/>
    </row>
    <row r="667" spans="2:11" x14ac:dyDescent="0.45">
      <c r="B667"/>
      <c r="C667"/>
      <c r="D667"/>
      <c r="E667"/>
      <c r="F667"/>
      <c r="G667"/>
      <c r="H667"/>
      <c r="I667"/>
      <c r="J667"/>
      <c r="K667"/>
    </row>
    <row r="668" spans="2:11" x14ac:dyDescent="0.45">
      <c r="B668"/>
      <c r="C668"/>
      <c r="D668"/>
      <c r="E668"/>
      <c r="F668"/>
      <c r="G668"/>
      <c r="H668"/>
      <c r="I668"/>
      <c r="J668"/>
      <c r="K668"/>
    </row>
    <row r="669" spans="2:11" x14ac:dyDescent="0.45">
      <c r="B669"/>
      <c r="C669"/>
      <c r="D669"/>
      <c r="E669"/>
      <c r="F669"/>
      <c r="G669"/>
      <c r="H669"/>
      <c r="I669"/>
      <c r="J669"/>
      <c r="K669"/>
    </row>
    <row r="670" spans="2:11" x14ac:dyDescent="0.45">
      <c r="B670"/>
      <c r="C670"/>
      <c r="D670"/>
      <c r="E670"/>
      <c r="F670"/>
      <c r="G670"/>
      <c r="H670"/>
      <c r="I670"/>
      <c r="J670"/>
      <c r="K670"/>
    </row>
    <row r="671" spans="2:11" x14ac:dyDescent="0.45">
      <c r="B671"/>
      <c r="C671"/>
      <c r="D671"/>
      <c r="E671"/>
      <c r="F671"/>
      <c r="G671"/>
      <c r="H671"/>
      <c r="I671"/>
      <c r="J671"/>
      <c r="K671"/>
    </row>
    <row r="672" spans="2:11" x14ac:dyDescent="0.45">
      <c r="B672"/>
      <c r="C672"/>
      <c r="D672"/>
      <c r="E672"/>
      <c r="F672"/>
      <c r="G672"/>
      <c r="H672"/>
      <c r="I672"/>
      <c r="J672"/>
      <c r="K672"/>
    </row>
    <row r="673" spans="2:11" x14ac:dyDescent="0.45">
      <c r="B673"/>
      <c r="C673"/>
      <c r="D673"/>
      <c r="E673"/>
      <c r="F673"/>
      <c r="G673"/>
      <c r="H673"/>
      <c r="I673"/>
      <c r="J673"/>
      <c r="K673"/>
    </row>
    <row r="674" spans="2:11" x14ac:dyDescent="0.45">
      <c r="B674"/>
      <c r="C674"/>
      <c r="D674"/>
      <c r="E674"/>
      <c r="F674"/>
      <c r="G674"/>
      <c r="H674"/>
      <c r="I674"/>
      <c r="J674"/>
      <c r="K674"/>
    </row>
    <row r="675" spans="2:11" x14ac:dyDescent="0.45">
      <c r="B675"/>
      <c r="C675"/>
      <c r="D675"/>
      <c r="E675"/>
      <c r="F675"/>
      <c r="G675"/>
      <c r="H675"/>
      <c r="I675"/>
      <c r="J675"/>
      <c r="K675"/>
    </row>
    <row r="676" spans="2:11" x14ac:dyDescent="0.45">
      <c r="B676"/>
      <c r="C676"/>
      <c r="D676"/>
      <c r="E676"/>
      <c r="F676"/>
      <c r="G676"/>
      <c r="H676"/>
      <c r="I676"/>
      <c r="J676"/>
      <c r="K676"/>
    </row>
    <row r="677" spans="2:11" x14ac:dyDescent="0.45">
      <c r="B677"/>
      <c r="C677"/>
      <c r="D677"/>
      <c r="E677"/>
      <c r="F677"/>
      <c r="G677"/>
      <c r="H677"/>
      <c r="I677"/>
      <c r="J677"/>
      <c r="K677"/>
    </row>
    <row r="678" spans="2:11" x14ac:dyDescent="0.45">
      <c r="B678"/>
      <c r="C678"/>
      <c r="D678"/>
      <c r="E678"/>
      <c r="F678"/>
      <c r="G678"/>
      <c r="H678"/>
      <c r="I678"/>
      <c r="J678"/>
      <c r="K678"/>
    </row>
    <row r="679" spans="2:11" x14ac:dyDescent="0.45">
      <c r="B679"/>
      <c r="C679"/>
      <c r="D679"/>
      <c r="E679"/>
      <c r="F679"/>
      <c r="G679"/>
      <c r="H679"/>
      <c r="I679"/>
      <c r="J679"/>
      <c r="K679"/>
    </row>
    <row r="680" spans="2:11" x14ac:dyDescent="0.45">
      <c r="B680"/>
      <c r="C680"/>
      <c r="D680"/>
      <c r="E680"/>
      <c r="F680"/>
      <c r="G680"/>
      <c r="H680"/>
      <c r="I680"/>
      <c r="J680"/>
      <c r="K680"/>
    </row>
    <row r="681" spans="2:11" x14ac:dyDescent="0.45">
      <c r="B681"/>
      <c r="C681"/>
      <c r="D681"/>
      <c r="E681"/>
      <c r="F681"/>
      <c r="G681"/>
      <c r="H681"/>
      <c r="I681"/>
      <c r="J681"/>
      <c r="K681"/>
    </row>
    <row r="682" spans="2:11" x14ac:dyDescent="0.45">
      <c r="B682"/>
      <c r="C682"/>
      <c r="D682"/>
      <c r="E682"/>
      <c r="F682"/>
      <c r="G682"/>
      <c r="H682"/>
      <c r="I682"/>
      <c r="J682"/>
      <c r="K682"/>
    </row>
    <row r="683" spans="2:11" x14ac:dyDescent="0.45">
      <c r="B683"/>
      <c r="C683"/>
      <c r="D683"/>
      <c r="E683"/>
      <c r="F683"/>
      <c r="G683"/>
      <c r="H683"/>
      <c r="I683"/>
      <c r="J683"/>
      <c r="K683"/>
    </row>
    <row r="684" spans="2:11" x14ac:dyDescent="0.45">
      <c r="B684"/>
      <c r="C684"/>
      <c r="D684"/>
      <c r="E684"/>
      <c r="F684"/>
      <c r="G684"/>
      <c r="H684"/>
      <c r="I684"/>
      <c r="J684"/>
      <c r="K684"/>
    </row>
    <row r="685" spans="2:11" x14ac:dyDescent="0.45">
      <c r="B685"/>
      <c r="C685"/>
      <c r="D685"/>
      <c r="E685"/>
      <c r="F685"/>
      <c r="G685"/>
      <c r="H685"/>
      <c r="I685"/>
      <c r="J685"/>
      <c r="K685"/>
    </row>
    <row r="686" spans="2:11" x14ac:dyDescent="0.45">
      <c r="B686"/>
      <c r="C686"/>
      <c r="D686"/>
      <c r="E686"/>
      <c r="F686"/>
      <c r="G686"/>
      <c r="H686"/>
      <c r="I686"/>
      <c r="J686"/>
      <c r="K686"/>
    </row>
    <row r="687" spans="2:11" x14ac:dyDescent="0.45">
      <c r="B687"/>
      <c r="C687"/>
      <c r="D687"/>
      <c r="E687"/>
      <c r="F687"/>
      <c r="G687"/>
      <c r="H687"/>
      <c r="I687"/>
      <c r="J687"/>
      <c r="K687"/>
    </row>
    <row r="688" spans="2:11" x14ac:dyDescent="0.45">
      <c r="B688"/>
      <c r="C688"/>
      <c r="D688"/>
      <c r="E688"/>
      <c r="F688"/>
      <c r="G688"/>
      <c r="H688"/>
      <c r="I688"/>
      <c r="J688"/>
      <c r="K688"/>
    </row>
    <row r="689" spans="2:11" x14ac:dyDescent="0.45">
      <c r="B689"/>
      <c r="C689"/>
      <c r="D689"/>
      <c r="E689"/>
      <c r="F689"/>
      <c r="G689"/>
      <c r="H689"/>
      <c r="I689"/>
      <c r="J689"/>
      <c r="K689"/>
    </row>
    <row r="690" spans="2:11" x14ac:dyDescent="0.45">
      <c r="B690"/>
      <c r="C690"/>
      <c r="D690"/>
      <c r="E690"/>
      <c r="F690"/>
      <c r="G690"/>
      <c r="H690"/>
      <c r="I690"/>
      <c r="J690"/>
      <c r="K690"/>
    </row>
    <row r="691" spans="2:11" x14ac:dyDescent="0.45">
      <c r="B691"/>
      <c r="C691"/>
      <c r="D691"/>
      <c r="E691"/>
      <c r="F691"/>
      <c r="G691"/>
      <c r="H691"/>
      <c r="I691"/>
      <c r="J691"/>
      <c r="K691"/>
    </row>
    <row r="692" spans="2:11" x14ac:dyDescent="0.45">
      <c r="B692"/>
      <c r="C692"/>
      <c r="D692"/>
      <c r="E692"/>
      <c r="F692"/>
      <c r="G692"/>
      <c r="H692"/>
      <c r="I692"/>
      <c r="J692"/>
      <c r="K692"/>
    </row>
    <row r="693" spans="2:11" x14ac:dyDescent="0.45">
      <c r="B693"/>
      <c r="C693"/>
      <c r="D693"/>
      <c r="E693"/>
      <c r="F693"/>
      <c r="G693"/>
      <c r="H693"/>
      <c r="I693"/>
      <c r="J693"/>
      <c r="K693"/>
    </row>
    <row r="694" spans="2:11" x14ac:dyDescent="0.45">
      <c r="B694"/>
      <c r="C694"/>
      <c r="D694"/>
      <c r="E694"/>
      <c r="F694"/>
      <c r="G694"/>
      <c r="H694"/>
      <c r="I694"/>
      <c r="J694"/>
      <c r="K694"/>
    </row>
    <row r="695" spans="2:11" x14ac:dyDescent="0.45">
      <c r="B695"/>
      <c r="C695"/>
      <c r="D695"/>
      <c r="E695"/>
      <c r="F695"/>
      <c r="G695"/>
      <c r="H695"/>
      <c r="I695"/>
      <c r="J695"/>
      <c r="K695"/>
    </row>
    <row r="696" spans="2:11" x14ac:dyDescent="0.45">
      <c r="B696"/>
      <c r="C696"/>
      <c r="D696"/>
      <c r="E696"/>
      <c r="F696"/>
      <c r="G696"/>
      <c r="H696"/>
      <c r="I696"/>
      <c r="J696"/>
      <c r="K696"/>
    </row>
    <row r="697" spans="2:11" x14ac:dyDescent="0.45">
      <c r="B697"/>
      <c r="C697"/>
      <c r="D697"/>
      <c r="E697"/>
      <c r="F697"/>
      <c r="G697"/>
      <c r="H697"/>
      <c r="I697"/>
      <c r="J697"/>
      <c r="K697"/>
    </row>
    <row r="698" spans="2:11" x14ac:dyDescent="0.45">
      <c r="B698"/>
      <c r="C698"/>
      <c r="D698"/>
      <c r="E698"/>
      <c r="F698"/>
      <c r="G698"/>
      <c r="H698"/>
      <c r="I698"/>
      <c r="J698"/>
      <c r="K698"/>
    </row>
    <row r="699" spans="2:11" x14ac:dyDescent="0.45">
      <c r="B699"/>
      <c r="C699"/>
      <c r="D699"/>
      <c r="E699"/>
      <c r="F699"/>
      <c r="G699"/>
      <c r="H699"/>
      <c r="I699"/>
      <c r="J699"/>
      <c r="K699"/>
    </row>
    <row r="700" spans="2:11" x14ac:dyDescent="0.45">
      <c r="B700"/>
      <c r="C700"/>
      <c r="D700"/>
      <c r="E700"/>
      <c r="F700"/>
      <c r="G700"/>
      <c r="H700"/>
      <c r="I700"/>
      <c r="J700"/>
      <c r="K700"/>
    </row>
    <row r="701" spans="2:11" x14ac:dyDescent="0.45">
      <c r="B701"/>
      <c r="C701"/>
      <c r="D701"/>
      <c r="E701"/>
      <c r="F701"/>
      <c r="G701"/>
      <c r="H701"/>
      <c r="I701"/>
      <c r="J701"/>
      <c r="K701"/>
    </row>
    <row r="702" spans="2:11" x14ac:dyDescent="0.45">
      <c r="B702"/>
      <c r="C702"/>
      <c r="D702"/>
      <c r="E702"/>
      <c r="F702"/>
      <c r="G702"/>
      <c r="H702"/>
      <c r="I702"/>
      <c r="J702"/>
      <c r="K702"/>
    </row>
    <row r="703" spans="2:11" x14ac:dyDescent="0.45">
      <c r="B703"/>
      <c r="C703"/>
      <c r="D703"/>
      <c r="E703"/>
      <c r="F703"/>
      <c r="G703"/>
      <c r="H703"/>
      <c r="I703"/>
      <c r="J703"/>
      <c r="K703"/>
    </row>
    <row r="704" spans="2:11" x14ac:dyDescent="0.45">
      <c r="B704"/>
      <c r="C704"/>
      <c r="D704"/>
      <c r="E704"/>
      <c r="F704"/>
      <c r="G704"/>
      <c r="H704"/>
      <c r="I704"/>
      <c r="J704"/>
      <c r="K704"/>
    </row>
    <row r="705" spans="2:11" x14ac:dyDescent="0.45">
      <c r="B705"/>
      <c r="C705"/>
      <c r="D705"/>
      <c r="E705"/>
      <c r="F705"/>
      <c r="G705"/>
      <c r="H705"/>
      <c r="I705"/>
      <c r="J705"/>
      <c r="K705"/>
    </row>
    <row r="706" spans="2:11" x14ac:dyDescent="0.45">
      <c r="B706"/>
      <c r="C706"/>
      <c r="D706"/>
      <c r="E706"/>
      <c r="F706"/>
      <c r="G706"/>
      <c r="H706"/>
      <c r="I706"/>
      <c r="J706"/>
      <c r="K706"/>
    </row>
    <row r="707" spans="2:11" x14ac:dyDescent="0.45">
      <c r="B707"/>
      <c r="C707"/>
      <c r="D707"/>
      <c r="E707"/>
      <c r="F707"/>
      <c r="G707"/>
      <c r="H707"/>
      <c r="I707"/>
      <c r="J707"/>
      <c r="K707"/>
    </row>
    <row r="708" spans="2:11" x14ac:dyDescent="0.45">
      <c r="B708"/>
      <c r="C708"/>
      <c r="D708"/>
      <c r="E708"/>
      <c r="F708"/>
      <c r="G708"/>
      <c r="H708"/>
      <c r="I708"/>
      <c r="J708"/>
      <c r="K708"/>
    </row>
    <row r="709" spans="2:11" x14ac:dyDescent="0.45">
      <c r="B709"/>
      <c r="C709"/>
      <c r="D709"/>
      <c r="E709"/>
      <c r="F709"/>
      <c r="G709"/>
      <c r="H709"/>
      <c r="I709"/>
      <c r="J709"/>
      <c r="K709"/>
    </row>
    <row r="710" spans="2:11" x14ac:dyDescent="0.45">
      <c r="B710"/>
      <c r="C710"/>
      <c r="D710"/>
      <c r="E710"/>
      <c r="F710"/>
      <c r="G710"/>
      <c r="H710"/>
      <c r="I710"/>
      <c r="J710"/>
      <c r="K710"/>
    </row>
    <row r="711" spans="2:11" x14ac:dyDescent="0.45">
      <c r="B711"/>
      <c r="C711"/>
      <c r="D711"/>
      <c r="E711"/>
      <c r="F711"/>
      <c r="G711"/>
      <c r="H711"/>
      <c r="I711"/>
      <c r="J711"/>
      <c r="K711"/>
    </row>
    <row r="712" spans="2:11" x14ac:dyDescent="0.45">
      <c r="B712"/>
      <c r="C712"/>
      <c r="D712"/>
      <c r="E712"/>
      <c r="F712"/>
      <c r="G712"/>
      <c r="H712"/>
      <c r="I712"/>
      <c r="J712"/>
      <c r="K712"/>
    </row>
    <row r="713" spans="2:11" x14ac:dyDescent="0.45">
      <c r="B713"/>
      <c r="C713"/>
      <c r="D713"/>
      <c r="E713"/>
      <c r="F713"/>
      <c r="G713"/>
      <c r="H713"/>
      <c r="I713"/>
      <c r="J713"/>
      <c r="K713"/>
    </row>
    <row r="714" spans="2:11" x14ac:dyDescent="0.45">
      <c r="B714"/>
      <c r="C714"/>
      <c r="D714"/>
      <c r="E714"/>
      <c r="F714"/>
      <c r="G714"/>
      <c r="H714"/>
      <c r="I714"/>
      <c r="J714"/>
      <c r="K714"/>
    </row>
    <row r="715" spans="2:11" x14ac:dyDescent="0.45">
      <c r="B715"/>
      <c r="C715"/>
      <c r="D715"/>
      <c r="E715"/>
      <c r="F715"/>
      <c r="G715"/>
      <c r="H715"/>
      <c r="I715"/>
      <c r="J715"/>
      <c r="K715"/>
    </row>
    <row r="716" spans="2:11" x14ac:dyDescent="0.45">
      <c r="B716"/>
      <c r="C716"/>
      <c r="D716"/>
      <c r="E716"/>
      <c r="F716"/>
      <c r="G716"/>
      <c r="H716"/>
      <c r="I716"/>
      <c r="J716"/>
      <c r="K716"/>
    </row>
    <row r="717" spans="2:11" x14ac:dyDescent="0.45">
      <c r="B717"/>
      <c r="C717"/>
      <c r="D717"/>
      <c r="E717"/>
      <c r="F717"/>
      <c r="G717"/>
      <c r="H717"/>
      <c r="I717"/>
      <c r="J717"/>
      <c r="K717"/>
    </row>
    <row r="718" spans="2:11" x14ac:dyDescent="0.45">
      <c r="B718"/>
      <c r="C718"/>
      <c r="D718"/>
      <c r="E718"/>
      <c r="F718"/>
      <c r="G718"/>
      <c r="H718"/>
      <c r="I718"/>
      <c r="J718"/>
      <c r="K718"/>
    </row>
    <row r="719" spans="2:11" x14ac:dyDescent="0.45">
      <c r="B719"/>
      <c r="C719"/>
      <c r="D719"/>
      <c r="E719"/>
      <c r="F719"/>
      <c r="G719"/>
      <c r="H719"/>
      <c r="I719"/>
      <c r="J719"/>
      <c r="K719"/>
    </row>
    <row r="720" spans="2:11" x14ac:dyDescent="0.45">
      <c r="B720"/>
      <c r="C720"/>
      <c r="D720"/>
      <c r="E720"/>
      <c r="F720"/>
      <c r="G720"/>
      <c r="H720"/>
      <c r="I720"/>
      <c r="J720"/>
      <c r="K720"/>
    </row>
    <row r="721" spans="2:11" x14ac:dyDescent="0.45">
      <c r="B721"/>
      <c r="C721"/>
      <c r="D721"/>
      <c r="E721"/>
      <c r="F721"/>
      <c r="G721"/>
      <c r="H721"/>
      <c r="I721"/>
      <c r="J721"/>
      <c r="K721"/>
    </row>
    <row r="722" spans="2:11" x14ac:dyDescent="0.45">
      <c r="B722"/>
      <c r="C722"/>
      <c r="D722"/>
      <c r="E722"/>
      <c r="F722"/>
      <c r="G722"/>
      <c r="H722"/>
      <c r="I722"/>
      <c r="J722"/>
      <c r="K722"/>
    </row>
    <row r="723" spans="2:11" x14ac:dyDescent="0.45">
      <c r="B723"/>
      <c r="C723"/>
      <c r="D723"/>
      <c r="E723"/>
      <c r="F723"/>
      <c r="G723"/>
      <c r="H723"/>
      <c r="I723"/>
      <c r="J723"/>
      <c r="K723"/>
    </row>
    <row r="724" spans="2:11" x14ac:dyDescent="0.45">
      <c r="B724"/>
      <c r="C724"/>
      <c r="D724"/>
      <c r="E724"/>
      <c r="F724"/>
      <c r="G724"/>
      <c r="H724"/>
      <c r="I724"/>
      <c r="J724"/>
      <c r="K724"/>
    </row>
    <row r="725" spans="2:11" x14ac:dyDescent="0.45">
      <c r="B725"/>
      <c r="C725"/>
      <c r="D725"/>
      <c r="E725"/>
      <c r="F725"/>
      <c r="G725"/>
      <c r="H725"/>
      <c r="I725"/>
      <c r="J725"/>
      <c r="K725"/>
    </row>
    <row r="726" spans="2:11" x14ac:dyDescent="0.45">
      <c r="B726"/>
      <c r="C726"/>
      <c r="D726"/>
      <c r="E726"/>
      <c r="F726"/>
      <c r="G726"/>
      <c r="H726"/>
      <c r="I726"/>
      <c r="J726"/>
      <c r="K726"/>
    </row>
    <row r="727" spans="2:11" x14ac:dyDescent="0.45">
      <c r="B727"/>
      <c r="C727"/>
      <c r="D727"/>
      <c r="E727"/>
      <c r="F727"/>
      <c r="G727"/>
      <c r="H727"/>
      <c r="I727"/>
      <c r="J727"/>
      <c r="K727"/>
    </row>
    <row r="728" spans="2:11" x14ac:dyDescent="0.45">
      <c r="B728"/>
      <c r="C728"/>
      <c r="D728"/>
      <c r="E728"/>
      <c r="F728"/>
      <c r="G728"/>
      <c r="H728"/>
      <c r="I728"/>
      <c r="J728"/>
      <c r="K728"/>
    </row>
    <row r="729" spans="2:11" x14ac:dyDescent="0.45">
      <c r="B729"/>
      <c r="C729"/>
      <c r="D729"/>
      <c r="E729"/>
      <c r="F729"/>
      <c r="G729"/>
      <c r="H729"/>
      <c r="I729"/>
      <c r="J729"/>
      <c r="K729"/>
    </row>
    <row r="730" spans="2:11" x14ac:dyDescent="0.45">
      <c r="B730"/>
      <c r="C730"/>
      <c r="D730"/>
      <c r="E730"/>
      <c r="F730"/>
      <c r="G730"/>
      <c r="H730"/>
      <c r="I730"/>
      <c r="J730"/>
      <c r="K730"/>
    </row>
    <row r="731" spans="2:11" x14ac:dyDescent="0.45">
      <c r="B731"/>
      <c r="C731"/>
      <c r="D731"/>
      <c r="E731"/>
      <c r="F731"/>
      <c r="G731"/>
      <c r="H731"/>
      <c r="I731"/>
      <c r="J731"/>
      <c r="K731"/>
    </row>
    <row r="732" spans="2:11" x14ac:dyDescent="0.45">
      <c r="B732"/>
      <c r="C732"/>
      <c r="D732"/>
      <c r="E732"/>
      <c r="F732"/>
      <c r="G732"/>
      <c r="H732"/>
      <c r="I732"/>
      <c r="J732"/>
      <c r="K732"/>
    </row>
    <row r="733" spans="2:11" x14ac:dyDescent="0.45">
      <c r="B733"/>
      <c r="C733"/>
      <c r="D733"/>
      <c r="E733"/>
      <c r="F733"/>
      <c r="G733"/>
      <c r="H733"/>
      <c r="I733"/>
      <c r="J733"/>
      <c r="K733"/>
    </row>
    <row r="734" spans="2:11" x14ac:dyDescent="0.45">
      <c r="B734"/>
      <c r="C734"/>
      <c r="D734"/>
      <c r="E734"/>
      <c r="F734"/>
      <c r="G734"/>
      <c r="H734"/>
      <c r="I734"/>
      <c r="J734"/>
      <c r="K734"/>
    </row>
    <row r="735" spans="2:11" x14ac:dyDescent="0.45">
      <c r="B735"/>
      <c r="C735"/>
      <c r="D735"/>
      <c r="E735"/>
      <c r="F735"/>
      <c r="G735"/>
      <c r="H735"/>
      <c r="I735"/>
      <c r="J735"/>
      <c r="K735"/>
    </row>
    <row r="736" spans="2:11" x14ac:dyDescent="0.45">
      <c r="B736"/>
      <c r="C736"/>
      <c r="D736"/>
      <c r="E736"/>
      <c r="F736"/>
      <c r="G736"/>
      <c r="H736"/>
      <c r="I736"/>
      <c r="J736"/>
      <c r="K736"/>
    </row>
    <row r="737" spans="2:11" x14ac:dyDescent="0.45">
      <c r="B737"/>
      <c r="C737"/>
      <c r="D737"/>
      <c r="E737"/>
      <c r="F737"/>
      <c r="G737"/>
      <c r="H737"/>
      <c r="I737"/>
      <c r="J737"/>
      <c r="K737"/>
    </row>
    <row r="738" spans="2:11" x14ac:dyDescent="0.45">
      <c r="B738"/>
      <c r="C738"/>
      <c r="D738"/>
      <c r="E738"/>
      <c r="F738"/>
      <c r="G738"/>
      <c r="H738"/>
      <c r="I738"/>
      <c r="J738"/>
      <c r="K738"/>
    </row>
    <row r="739" spans="2:11" x14ac:dyDescent="0.45">
      <c r="B739"/>
      <c r="C739"/>
      <c r="D739"/>
      <c r="E739"/>
      <c r="F739"/>
      <c r="G739"/>
      <c r="H739"/>
      <c r="I739"/>
      <c r="J739"/>
      <c r="K739"/>
    </row>
    <row r="740" spans="2:11" x14ac:dyDescent="0.45">
      <c r="B740"/>
      <c r="C740"/>
      <c r="D740"/>
      <c r="E740"/>
      <c r="F740"/>
      <c r="G740"/>
      <c r="H740"/>
      <c r="I740"/>
      <c r="J740"/>
      <c r="K740"/>
    </row>
    <row r="741" spans="2:11" x14ac:dyDescent="0.45">
      <c r="B741"/>
      <c r="C741"/>
      <c r="D741"/>
      <c r="E741"/>
      <c r="F741"/>
      <c r="G741"/>
      <c r="H741"/>
      <c r="I741"/>
      <c r="J741"/>
      <c r="K741"/>
    </row>
    <row r="742" spans="2:11" x14ac:dyDescent="0.45">
      <c r="B742"/>
      <c r="C742"/>
      <c r="D742"/>
      <c r="E742"/>
      <c r="F742"/>
      <c r="G742"/>
      <c r="H742"/>
      <c r="I742"/>
      <c r="J742"/>
      <c r="K742"/>
    </row>
    <row r="743" spans="2:11" x14ac:dyDescent="0.45">
      <c r="B743"/>
      <c r="C743"/>
      <c r="D743"/>
      <c r="E743"/>
      <c r="F743"/>
      <c r="G743"/>
      <c r="H743"/>
      <c r="I743"/>
      <c r="J743"/>
      <c r="K743"/>
    </row>
    <row r="744" spans="2:11" x14ac:dyDescent="0.45">
      <c r="B744"/>
      <c r="C744"/>
      <c r="D744"/>
      <c r="E744"/>
      <c r="F744"/>
      <c r="G744"/>
      <c r="H744"/>
      <c r="I744"/>
      <c r="J744"/>
      <c r="K744"/>
    </row>
    <row r="745" spans="2:11" x14ac:dyDescent="0.45">
      <c r="B745"/>
      <c r="C745"/>
      <c r="D745"/>
      <c r="E745"/>
      <c r="F745"/>
      <c r="G745"/>
      <c r="H745"/>
      <c r="I745"/>
      <c r="J745"/>
      <c r="K745"/>
    </row>
    <row r="746" spans="2:11" x14ac:dyDescent="0.45">
      <c r="B746"/>
      <c r="C746"/>
      <c r="D746"/>
      <c r="E746"/>
      <c r="F746"/>
      <c r="G746"/>
      <c r="H746"/>
      <c r="I746"/>
      <c r="J746"/>
      <c r="K746"/>
    </row>
    <row r="747" spans="2:11" x14ac:dyDescent="0.45">
      <c r="B747"/>
      <c r="C747"/>
      <c r="D747"/>
      <c r="E747"/>
      <c r="F747"/>
      <c r="G747"/>
      <c r="H747"/>
      <c r="I747"/>
      <c r="J747"/>
      <c r="K747"/>
    </row>
    <row r="748" spans="2:11" x14ac:dyDescent="0.45">
      <c r="B748"/>
      <c r="C748"/>
      <c r="D748"/>
      <c r="E748"/>
      <c r="F748"/>
      <c r="G748"/>
      <c r="H748"/>
      <c r="I748"/>
      <c r="J748"/>
      <c r="K748"/>
    </row>
    <row r="749" spans="2:11" x14ac:dyDescent="0.45">
      <c r="B749"/>
      <c r="C749"/>
      <c r="D749"/>
      <c r="E749"/>
      <c r="F749"/>
      <c r="G749"/>
      <c r="H749"/>
      <c r="I749"/>
      <c r="J749"/>
      <c r="K749"/>
    </row>
    <row r="750" spans="2:11" x14ac:dyDescent="0.45">
      <c r="B750"/>
      <c r="C750"/>
      <c r="D750"/>
      <c r="E750"/>
      <c r="F750"/>
      <c r="G750"/>
      <c r="H750"/>
      <c r="I750"/>
      <c r="J750"/>
      <c r="K750"/>
    </row>
    <row r="751" spans="2:11" x14ac:dyDescent="0.45">
      <c r="B751"/>
      <c r="C751"/>
      <c r="D751"/>
      <c r="E751"/>
      <c r="F751"/>
      <c r="G751"/>
      <c r="H751"/>
      <c r="I751"/>
      <c r="J751"/>
      <c r="K751"/>
    </row>
    <row r="752" spans="2:11" x14ac:dyDescent="0.45">
      <c r="B752"/>
      <c r="C752"/>
      <c r="D752"/>
      <c r="E752"/>
      <c r="F752"/>
      <c r="G752"/>
      <c r="H752"/>
      <c r="I752"/>
      <c r="J752"/>
      <c r="K752"/>
    </row>
    <row r="753" spans="2:11" x14ac:dyDescent="0.45">
      <c r="B753"/>
      <c r="C753"/>
      <c r="D753"/>
      <c r="E753"/>
      <c r="F753"/>
      <c r="G753"/>
      <c r="H753"/>
      <c r="I753"/>
      <c r="J753"/>
      <c r="K753"/>
    </row>
    <row r="754" spans="2:11" x14ac:dyDescent="0.45">
      <c r="B754"/>
      <c r="C754"/>
      <c r="D754"/>
      <c r="E754"/>
      <c r="F754"/>
      <c r="G754"/>
      <c r="H754"/>
      <c r="I754"/>
      <c r="J754"/>
      <c r="K754"/>
    </row>
    <row r="755" spans="2:11" x14ac:dyDescent="0.45">
      <c r="B755"/>
      <c r="C755"/>
      <c r="D755"/>
      <c r="E755"/>
      <c r="F755"/>
      <c r="G755"/>
      <c r="H755"/>
      <c r="I755"/>
      <c r="J755"/>
      <c r="K755"/>
    </row>
    <row r="756" spans="2:11" x14ac:dyDescent="0.45">
      <c r="B756"/>
      <c r="C756"/>
      <c r="D756"/>
      <c r="E756"/>
      <c r="F756"/>
      <c r="G756"/>
      <c r="H756"/>
      <c r="I756"/>
      <c r="J756"/>
      <c r="K756"/>
    </row>
    <row r="757" spans="2:11" x14ac:dyDescent="0.45">
      <c r="B757"/>
      <c r="C757"/>
      <c r="D757"/>
      <c r="E757"/>
      <c r="F757"/>
      <c r="G757"/>
      <c r="H757"/>
      <c r="I757"/>
      <c r="J757"/>
      <c r="K757"/>
    </row>
    <row r="758" spans="2:11" x14ac:dyDescent="0.45">
      <c r="B758"/>
      <c r="C758"/>
      <c r="D758"/>
      <c r="E758"/>
      <c r="F758"/>
      <c r="G758"/>
      <c r="H758"/>
      <c r="I758"/>
      <c r="J758"/>
      <c r="K758"/>
    </row>
    <row r="759" spans="2:11" x14ac:dyDescent="0.45">
      <c r="B759"/>
      <c r="C759"/>
      <c r="D759"/>
      <c r="E759"/>
      <c r="F759"/>
      <c r="G759"/>
      <c r="H759"/>
      <c r="I759"/>
      <c r="J759"/>
      <c r="K759"/>
    </row>
    <row r="760" spans="2:11" x14ac:dyDescent="0.45">
      <c r="B760"/>
      <c r="C760"/>
      <c r="D760"/>
      <c r="E760"/>
      <c r="F760"/>
      <c r="G760"/>
      <c r="H760"/>
      <c r="I760"/>
      <c r="J760"/>
      <c r="K760"/>
    </row>
    <row r="761" spans="2:11" x14ac:dyDescent="0.45">
      <c r="B761"/>
      <c r="C761"/>
      <c r="D761"/>
      <c r="E761"/>
      <c r="F761"/>
      <c r="G761"/>
      <c r="H761"/>
      <c r="I761"/>
      <c r="J761"/>
      <c r="K761"/>
    </row>
    <row r="762" spans="2:11" x14ac:dyDescent="0.45">
      <c r="B762"/>
      <c r="C762"/>
      <c r="D762"/>
      <c r="E762"/>
      <c r="F762"/>
      <c r="G762"/>
      <c r="H762"/>
      <c r="I762"/>
      <c r="J762"/>
      <c r="K762"/>
    </row>
    <row r="763" spans="2:11" x14ac:dyDescent="0.45">
      <c r="B763"/>
      <c r="C763"/>
      <c r="D763"/>
      <c r="E763"/>
      <c r="F763"/>
      <c r="G763"/>
      <c r="H763"/>
      <c r="I763"/>
      <c r="J763"/>
      <c r="K763"/>
    </row>
    <row r="764" spans="2:11" x14ac:dyDescent="0.45">
      <c r="B764"/>
      <c r="C764"/>
      <c r="D764"/>
      <c r="E764"/>
      <c r="F764"/>
      <c r="G764"/>
      <c r="H764"/>
      <c r="I764"/>
      <c r="J764"/>
      <c r="K764"/>
    </row>
    <row r="765" spans="2:11" x14ac:dyDescent="0.45">
      <c r="B765"/>
      <c r="C765"/>
      <c r="D765"/>
      <c r="E765"/>
      <c r="F765"/>
      <c r="G765"/>
      <c r="H765"/>
      <c r="I765"/>
      <c r="J765"/>
      <c r="K765"/>
    </row>
    <row r="766" spans="2:11" x14ac:dyDescent="0.45">
      <c r="B766"/>
      <c r="C766"/>
      <c r="D766"/>
      <c r="E766"/>
      <c r="F766"/>
      <c r="G766"/>
      <c r="H766"/>
      <c r="I766"/>
      <c r="J766"/>
      <c r="K766"/>
    </row>
    <row r="767" spans="2:11" x14ac:dyDescent="0.45">
      <c r="B767"/>
      <c r="C767"/>
      <c r="D767"/>
      <c r="E767"/>
      <c r="F767"/>
      <c r="G767"/>
      <c r="H767"/>
      <c r="I767"/>
      <c r="J767"/>
      <c r="K767"/>
    </row>
    <row r="768" spans="2:11" x14ac:dyDescent="0.45">
      <c r="B768"/>
      <c r="C768"/>
      <c r="D768"/>
      <c r="E768"/>
      <c r="F768"/>
      <c r="G768"/>
      <c r="H768"/>
      <c r="I768"/>
      <c r="J768"/>
      <c r="K768"/>
    </row>
    <row r="769" spans="2:11" x14ac:dyDescent="0.45">
      <c r="B769"/>
      <c r="C769"/>
      <c r="D769"/>
      <c r="E769"/>
      <c r="F769"/>
      <c r="G769"/>
      <c r="H769"/>
      <c r="I769"/>
      <c r="J769"/>
      <c r="K769"/>
    </row>
    <row r="770" spans="2:11" x14ac:dyDescent="0.45">
      <c r="B770"/>
      <c r="C770"/>
      <c r="D770"/>
      <c r="E770"/>
      <c r="F770"/>
      <c r="G770"/>
      <c r="H770"/>
      <c r="I770"/>
      <c r="J770"/>
      <c r="K770"/>
    </row>
    <row r="771" spans="2:11" x14ac:dyDescent="0.45">
      <c r="B771"/>
      <c r="C771"/>
      <c r="D771"/>
      <c r="E771"/>
      <c r="F771"/>
      <c r="G771"/>
      <c r="H771"/>
      <c r="I771"/>
      <c r="J771"/>
      <c r="K771"/>
    </row>
    <row r="772" spans="2:11" x14ac:dyDescent="0.45">
      <c r="B772"/>
      <c r="C772"/>
      <c r="D772"/>
      <c r="E772"/>
      <c r="F772"/>
      <c r="G772"/>
      <c r="H772"/>
      <c r="I772"/>
      <c r="J772"/>
      <c r="K772"/>
    </row>
    <row r="773" spans="2:11" x14ac:dyDescent="0.45">
      <c r="B773"/>
      <c r="C773"/>
      <c r="D773"/>
      <c r="E773"/>
      <c r="F773"/>
      <c r="G773"/>
      <c r="H773"/>
      <c r="I773"/>
      <c r="J773"/>
      <c r="K773"/>
    </row>
    <row r="774" spans="2:11" x14ac:dyDescent="0.45">
      <c r="B774"/>
      <c r="C774"/>
      <c r="D774"/>
      <c r="E774"/>
      <c r="F774"/>
      <c r="G774"/>
      <c r="H774"/>
      <c r="I774"/>
      <c r="J774"/>
      <c r="K774"/>
    </row>
    <row r="775" spans="2:11" x14ac:dyDescent="0.45">
      <c r="B775"/>
      <c r="C775"/>
      <c r="D775"/>
      <c r="E775"/>
      <c r="F775"/>
      <c r="G775"/>
      <c r="H775"/>
      <c r="I775"/>
      <c r="J775"/>
      <c r="K775"/>
    </row>
    <row r="776" spans="2:11" x14ac:dyDescent="0.45">
      <c r="B776"/>
      <c r="C776"/>
      <c r="D776"/>
      <c r="E776"/>
      <c r="F776"/>
      <c r="G776"/>
      <c r="H776"/>
      <c r="I776"/>
      <c r="J776"/>
      <c r="K776"/>
    </row>
    <row r="777" spans="2:11" x14ac:dyDescent="0.45">
      <c r="B777"/>
      <c r="C777"/>
      <c r="D777"/>
      <c r="E777"/>
      <c r="F777"/>
      <c r="G777"/>
      <c r="H777"/>
      <c r="I777"/>
      <c r="J777"/>
      <c r="K777"/>
    </row>
    <row r="778" spans="2:11" x14ac:dyDescent="0.45">
      <c r="B778"/>
      <c r="C778"/>
      <c r="D778"/>
      <c r="E778"/>
      <c r="F778"/>
      <c r="G778"/>
      <c r="H778"/>
      <c r="I778"/>
      <c r="J778"/>
      <c r="K778"/>
    </row>
    <row r="779" spans="2:11" x14ac:dyDescent="0.45">
      <c r="B779"/>
      <c r="C779"/>
      <c r="D779"/>
      <c r="E779"/>
      <c r="F779"/>
      <c r="G779"/>
      <c r="H779"/>
      <c r="I779"/>
      <c r="J779"/>
      <c r="K779"/>
    </row>
    <row r="780" spans="2:11" x14ac:dyDescent="0.45">
      <c r="B780"/>
      <c r="C780"/>
      <c r="D780"/>
      <c r="E780"/>
      <c r="F780"/>
      <c r="G780"/>
      <c r="H780"/>
      <c r="I780"/>
      <c r="J780"/>
      <c r="K780"/>
    </row>
    <row r="781" spans="2:11" x14ac:dyDescent="0.45">
      <c r="B781"/>
      <c r="C781"/>
      <c r="D781"/>
      <c r="E781"/>
      <c r="F781"/>
      <c r="G781"/>
      <c r="H781"/>
      <c r="I781"/>
      <c r="J781"/>
      <c r="K781"/>
    </row>
    <row r="782" spans="2:11" x14ac:dyDescent="0.45">
      <c r="B782"/>
      <c r="C782"/>
      <c r="D782"/>
      <c r="E782"/>
      <c r="F782"/>
      <c r="G782"/>
      <c r="H782"/>
      <c r="I782"/>
      <c r="J782"/>
      <c r="K782"/>
    </row>
    <row r="783" spans="2:11" x14ac:dyDescent="0.45">
      <c r="B783"/>
      <c r="C783"/>
      <c r="D783"/>
      <c r="E783"/>
      <c r="F783"/>
      <c r="G783"/>
      <c r="H783"/>
      <c r="I783"/>
      <c r="J783"/>
      <c r="K783"/>
    </row>
    <row r="784" spans="2:11" x14ac:dyDescent="0.45">
      <c r="B784"/>
      <c r="C784"/>
      <c r="D784"/>
      <c r="E784"/>
      <c r="F784"/>
      <c r="G784"/>
      <c r="H784"/>
      <c r="I784"/>
      <c r="J784"/>
      <c r="K784"/>
    </row>
    <row r="785" spans="2:11" x14ac:dyDescent="0.45">
      <c r="B785"/>
      <c r="C785"/>
      <c r="D785"/>
      <c r="E785"/>
      <c r="F785"/>
      <c r="G785"/>
      <c r="H785"/>
      <c r="I785"/>
      <c r="J785"/>
      <c r="K785"/>
    </row>
    <row r="786" spans="2:11" x14ac:dyDescent="0.45">
      <c r="B786"/>
      <c r="C786"/>
      <c r="D786"/>
      <c r="E786"/>
      <c r="F786"/>
      <c r="G786"/>
      <c r="H786"/>
      <c r="I786"/>
      <c r="J786"/>
      <c r="K786"/>
    </row>
    <row r="787" spans="2:11" x14ac:dyDescent="0.45">
      <c r="B787"/>
      <c r="C787"/>
      <c r="D787"/>
      <c r="E787"/>
      <c r="F787"/>
      <c r="G787"/>
      <c r="H787"/>
      <c r="I787"/>
      <c r="J787"/>
      <c r="K787"/>
    </row>
    <row r="788" spans="2:11" x14ac:dyDescent="0.45">
      <c r="B788"/>
      <c r="C788"/>
      <c r="D788"/>
      <c r="E788"/>
      <c r="F788"/>
      <c r="G788"/>
      <c r="H788"/>
      <c r="I788"/>
      <c r="J788"/>
      <c r="K788"/>
    </row>
    <row r="789" spans="2:11" x14ac:dyDescent="0.45">
      <c r="B789"/>
      <c r="C789"/>
      <c r="D789"/>
      <c r="E789"/>
      <c r="F789"/>
      <c r="G789"/>
      <c r="H789"/>
      <c r="I789"/>
      <c r="J789"/>
      <c r="K789"/>
    </row>
    <row r="790" spans="2:11" x14ac:dyDescent="0.45">
      <c r="B790"/>
      <c r="C790"/>
      <c r="D790"/>
      <c r="E790"/>
      <c r="F790"/>
      <c r="G790"/>
      <c r="H790"/>
      <c r="I790"/>
      <c r="J790"/>
      <c r="K790"/>
    </row>
    <row r="791" spans="2:11" x14ac:dyDescent="0.45">
      <c r="B791"/>
      <c r="C791"/>
      <c r="D791"/>
      <c r="E791"/>
      <c r="F791"/>
      <c r="G791"/>
      <c r="H791"/>
      <c r="I791"/>
      <c r="J791"/>
      <c r="K791"/>
    </row>
    <row r="792" spans="2:11" x14ac:dyDescent="0.45">
      <c r="B792"/>
      <c r="C792"/>
      <c r="D792"/>
      <c r="E792"/>
      <c r="F792"/>
      <c r="G792"/>
      <c r="H792"/>
      <c r="I792"/>
      <c r="J792"/>
      <c r="K792"/>
    </row>
    <row r="793" spans="2:11" x14ac:dyDescent="0.45">
      <c r="B793"/>
      <c r="C793"/>
      <c r="D793"/>
      <c r="E793"/>
      <c r="F793"/>
      <c r="G793"/>
      <c r="H793"/>
      <c r="I793"/>
      <c r="J793"/>
      <c r="K793"/>
    </row>
    <row r="794" spans="2:11" x14ac:dyDescent="0.45">
      <c r="B794"/>
      <c r="C794"/>
      <c r="D794"/>
      <c r="E794"/>
      <c r="F794"/>
      <c r="G794"/>
      <c r="H794"/>
      <c r="I794"/>
      <c r="J794"/>
      <c r="K794"/>
    </row>
    <row r="795" spans="2:11" x14ac:dyDescent="0.45">
      <c r="B795"/>
      <c r="C795"/>
      <c r="D795"/>
      <c r="E795"/>
      <c r="F795"/>
      <c r="G795"/>
      <c r="H795"/>
      <c r="I795"/>
      <c r="J795"/>
      <c r="K795"/>
    </row>
    <row r="796" spans="2:11" x14ac:dyDescent="0.45">
      <c r="B796"/>
      <c r="C796"/>
      <c r="D796"/>
      <c r="E796"/>
      <c r="F796"/>
      <c r="G796"/>
      <c r="H796"/>
      <c r="I796"/>
      <c r="J796"/>
      <c r="K796"/>
    </row>
    <row r="797" spans="2:11" x14ac:dyDescent="0.45">
      <c r="B797"/>
      <c r="C797"/>
      <c r="D797"/>
      <c r="E797"/>
      <c r="F797"/>
      <c r="G797"/>
      <c r="H797"/>
      <c r="I797"/>
      <c r="J797"/>
      <c r="K797"/>
    </row>
    <row r="798" spans="2:11" x14ac:dyDescent="0.45">
      <c r="B798"/>
      <c r="C798"/>
      <c r="D798"/>
      <c r="E798"/>
      <c r="F798"/>
      <c r="G798"/>
      <c r="H798"/>
      <c r="I798"/>
      <c r="J798"/>
      <c r="K798"/>
    </row>
    <row r="799" spans="2:11" x14ac:dyDescent="0.45">
      <c r="B799"/>
      <c r="C799"/>
      <c r="D799"/>
      <c r="E799"/>
      <c r="F799"/>
      <c r="G799"/>
      <c r="H799"/>
      <c r="I799"/>
      <c r="J799"/>
      <c r="K799"/>
    </row>
    <row r="800" spans="2:11" x14ac:dyDescent="0.45">
      <c r="B800"/>
      <c r="C800"/>
      <c r="D800"/>
      <c r="E800"/>
      <c r="F800"/>
      <c r="G800"/>
      <c r="H800"/>
      <c r="I800"/>
      <c r="J800"/>
      <c r="K800"/>
    </row>
    <row r="801" spans="2:11" x14ac:dyDescent="0.45">
      <c r="B801"/>
      <c r="C801"/>
      <c r="D801"/>
      <c r="E801"/>
      <c r="F801"/>
      <c r="G801"/>
      <c r="H801"/>
      <c r="I801"/>
      <c r="J801"/>
      <c r="K801"/>
    </row>
    <row r="802" spans="2:11" x14ac:dyDescent="0.45">
      <c r="B802"/>
      <c r="C802"/>
      <c r="D802"/>
      <c r="E802"/>
      <c r="F802"/>
      <c r="G802"/>
      <c r="H802"/>
      <c r="I802"/>
      <c r="J802"/>
      <c r="K802"/>
    </row>
    <row r="803" spans="2:11" x14ac:dyDescent="0.45">
      <c r="B803"/>
      <c r="C803"/>
      <c r="D803"/>
      <c r="E803"/>
      <c r="F803"/>
      <c r="G803"/>
      <c r="H803"/>
      <c r="I803"/>
      <c r="J803"/>
      <c r="K803"/>
    </row>
    <row r="804" spans="2:11" x14ac:dyDescent="0.45">
      <c r="B804"/>
      <c r="C804"/>
      <c r="D804"/>
      <c r="E804"/>
      <c r="F804"/>
      <c r="G804"/>
      <c r="H804"/>
      <c r="I804"/>
      <c r="J804"/>
      <c r="K804"/>
    </row>
    <row r="805" spans="2:11" x14ac:dyDescent="0.45">
      <c r="B805"/>
      <c r="C805"/>
      <c r="D805"/>
      <c r="E805"/>
      <c r="F805"/>
      <c r="G805"/>
      <c r="H805"/>
      <c r="I805"/>
      <c r="J805"/>
      <c r="K805"/>
    </row>
    <row r="806" spans="2:11" x14ac:dyDescent="0.45">
      <c r="B806"/>
      <c r="C806"/>
      <c r="D806"/>
      <c r="E806"/>
      <c r="F806"/>
      <c r="G806"/>
      <c r="H806"/>
      <c r="I806"/>
      <c r="J806"/>
      <c r="K806"/>
    </row>
    <row r="807" spans="2:11" x14ac:dyDescent="0.45">
      <c r="B807"/>
      <c r="C807"/>
      <c r="D807"/>
      <c r="E807"/>
      <c r="F807"/>
      <c r="G807"/>
      <c r="H807"/>
      <c r="I807"/>
      <c r="J807"/>
      <c r="K807"/>
    </row>
    <row r="808" spans="2:11" x14ac:dyDescent="0.45">
      <c r="B808"/>
      <c r="C808"/>
      <c r="D808"/>
      <c r="E808"/>
      <c r="F808"/>
      <c r="G808"/>
      <c r="H808"/>
      <c r="I808"/>
      <c r="J808"/>
      <c r="K808"/>
    </row>
    <row r="809" spans="2:11" x14ac:dyDescent="0.45">
      <c r="B809"/>
      <c r="C809"/>
      <c r="D809"/>
      <c r="E809"/>
      <c r="F809"/>
      <c r="G809"/>
      <c r="H809"/>
      <c r="I809"/>
      <c r="J809"/>
      <c r="K809"/>
    </row>
    <row r="810" spans="2:11" x14ac:dyDescent="0.45">
      <c r="B810"/>
      <c r="C810"/>
      <c r="D810"/>
      <c r="E810"/>
      <c r="F810"/>
      <c r="G810"/>
      <c r="H810"/>
      <c r="I810"/>
      <c r="J810"/>
      <c r="K810"/>
    </row>
    <row r="811" spans="2:11" x14ac:dyDescent="0.45">
      <c r="B811"/>
      <c r="C811"/>
      <c r="D811"/>
      <c r="E811"/>
      <c r="F811"/>
      <c r="G811"/>
      <c r="H811"/>
      <c r="I811"/>
      <c r="J811"/>
      <c r="K811"/>
    </row>
    <row r="812" spans="2:11" x14ac:dyDescent="0.45">
      <c r="B812"/>
      <c r="C812"/>
      <c r="D812"/>
      <c r="E812"/>
      <c r="F812"/>
      <c r="G812"/>
      <c r="H812"/>
      <c r="I812"/>
      <c r="J812"/>
      <c r="K812"/>
    </row>
    <row r="813" spans="2:11" x14ac:dyDescent="0.45">
      <c r="B813"/>
      <c r="C813"/>
      <c r="D813"/>
      <c r="E813"/>
      <c r="F813"/>
      <c r="G813"/>
      <c r="H813"/>
      <c r="I813"/>
      <c r="J813"/>
      <c r="K813"/>
    </row>
    <row r="814" spans="2:11" x14ac:dyDescent="0.45">
      <c r="B814"/>
      <c r="C814"/>
      <c r="D814"/>
      <c r="E814"/>
      <c r="F814"/>
      <c r="G814"/>
      <c r="H814"/>
      <c r="I814"/>
      <c r="J814"/>
      <c r="K814"/>
    </row>
    <row r="815" spans="2:11" x14ac:dyDescent="0.45">
      <c r="B815"/>
      <c r="C815"/>
      <c r="D815"/>
      <c r="E815"/>
      <c r="F815"/>
      <c r="G815"/>
      <c r="H815"/>
      <c r="I815"/>
      <c r="J815"/>
      <c r="K815"/>
    </row>
    <row r="816" spans="2:11" x14ac:dyDescent="0.45">
      <c r="B816"/>
      <c r="C816"/>
      <c r="D816"/>
      <c r="E816"/>
      <c r="F816"/>
      <c r="G816"/>
      <c r="H816"/>
      <c r="I816"/>
      <c r="J816"/>
      <c r="K816"/>
    </row>
    <row r="817" spans="2:11" x14ac:dyDescent="0.45">
      <c r="B817"/>
      <c r="C817"/>
      <c r="D817"/>
      <c r="E817"/>
      <c r="F817"/>
      <c r="G817"/>
      <c r="H817"/>
      <c r="I817"/>
      <c r="J817"/>
      <c r="K817"/>
    </row>
    <row r="818" spans="2:11" x14ac:dyDescent="0.45">
      <c r="B818"/>
      <c r="C818"/>
      <c r="D818"/>
      <c r="E818"/>
      <c r="F818"/>
      <c r="G818"/>
      <c r="H818"/>
      <c r="I818"/>
      <c r="J818"/>
      <c r="K818"/>
    </row>
    <row r="819" spans="2:11" x14ac:dyDescent="0.45">
      <c r="B819"/>
      <c r="C819"/>
      <c r="D819"/>
      <c r="E819"/>
      <c r="F819"/>
      <c r="G819"/>
      <c r="H819"/>
      <c r="I819"/>
      <c r="J819"/>
      <c r="K819"/>
    </row>
    <row r="820" spans="2:11" x14ac:dyDescent="0.45">
      <c r="B820"/>
      <c r="C820"/>
      <c r="D820"/>
      <c r="E820"/>
      <c r="F820"/>
      <c r="G820"/>
      <c r="H820"/>
      <c r="I820"/>
      <c r="J820"/>
      <c r="K820"/>
    </row>
    <row r="821" spans="2:11" x14ac:dyDescent="0.45">
      <c r="B821"/>
      <c r="C821"/>
      <c r="D821"/>
      <c r="E821"/>
      <c r="F821"/>
      <c r="G821"/>
      <c r="H821"/>
      <c r="I821"/>
      <c r="J821"/>
      <c r="K821"/>
    </row>
    <row r="822" spans="2:11" x14ac:dyDescent="0.45">
      <c r="B822"/>
      <c r="C822"/>
      <c r="D822"/>
      <c r="E822"/>
      <c r="F822"/>
      <c r="G822"/>
      <c r="H822"/>
      <c r="I822"/>
      <c r="J822"/>
      <c r="K822"/>
    </row>
    <row r="823" spans="2:11" x14ac:dyDescent="0.45">
      <c r="B823"/>
      <c r="C823"/>
      <c r="D823"/>
      <c r="E823"/>
      <c r="F823"/>
      <c r="G823"/>
      <c r="H823"/>
      <c r="I823"/>
      <c r="J823"/>
      <c r="K823"/>
    </row>
    <row r="824" spans="2:11" x14ac:dyDescent="0.45">
      <c r="B824"/>
      <c r="C824"/>
      <c r="D824"/>
      <c r="E824"/>
      <c r="F824"/>
      <c r="G824"/>
      <c r="H824"/>
      <c r="I824"/>
      <c r="J824"/>
      <c r="K824"/>
    </row>
    <row r="825" spans="2:11" x14ac:dyDescent="0.45">
      <c r="B825"/>
      <c r="C825"/>
      <c r="D825"/>
      <c r="E825"/>
      <c r="F825"/>
      <c r="G825"/>
      <c r="H825"/>
      <c r="I825"/>
      <c r="J825"/>
      <c r="K825"/>
    </row>
    <row r="826" spans="2:11" x14ac:dyDescent="0.45">
      <c r="B826"/>
      <c r="C826"/>
      <c r="D826"/>
      <c r="E826"/>
      <c r="F826"/>
      <c r="G826"/>
      <c r="H826"/>
      <c r="I826"/>
      <c r="J826"/>
      <c r="K826"/>
    </row>
    <row r="827" spans="2:11" x14ac:dyDescent="0.45">
      <c r="B827"/>
      <c r="C827"/>
      <c r="D827"/>
      <c r="E827"/>
      <c r="F827"/>
      <c r="G827"/>
      <c r="H827"/>
      <c r="I827"/>
      <c r="J827"/>
      <c r="K827"/>
    </row>
    <row r="828" spans="2:11" x14ac:dyDescent="0.45">
      <c r="B828"/>
      <c r="C828"/>
      <c r="D828"/>
      <c r="E828"/>
      <c r="F828"/>
      <c r="G828"/>
      <c r="H828"/>
      <c r="I828"/>
      <c r="J828"/>
      <c r="K828"/>
    </row>
    <row r="829" spans="2:11" x14ac:dyDescent="0.45">
      <c r="B829"/>
      <c r="C829"/>
      <c r="D829"/>
      <c r="E829"/>
      <c r="F829"/>
      <c r="G829"/>
      <c r="H829"/>
      <c r="I829"/>
      <c r="J829"/>
      <c r="K829"/>
    </row>
    <row r="830" spans="2:11" x14ac:dyDescent="0.45">
      <c r="B830"/>
      <c r="C830"/>
      <c r="D830"/>
      <c r="E830"/>
      <c r="F830"/>
      <c r="G830"/>
      <c r="H830"/>
      <c r="I830"/>
      <c r="J830"/>
      <c r="K830"/>
    </row>
    <row r="831" spans="2:11" x14ac:dyDescent="0.45">
      <c r="B831"/>
      <c r="C831"/>
      <c r="D831"/>
      <c r="E831"/>
      <c r="F831"/>
      <c r="G831"/>
      <c r="H831"/>
      <c r="I831"/>
      <c r="J831"/>
      <c r="K831"/>
    </row>
    <row r="832" spans="2:11" x14ac:dyDescent="0.45">
      <c r="B832"/>
      <c r="C832"/>
      <c r="D832"/>
      <c r="E832"/>
      <c r="F832"/>
      <c r="G832"/>
      <c r="H832"/>
      <c r="I832"/>
      <c r="J832"/>
      <c r="K832"/>
    </row>
    <row r="833" spans="2:11" x14ac:dyDescent="0.45">
      <c r="B833"/>
      <c r="C833"/>
      <c r="D833"/>
      <c r="E833"/>
      <c r="F833"/>
      <c r="G833"/>
      <c r="H833"/>
      <c r="I833"/>
      <c r="J833"/>
      <c r="K833"/>
    </row>
    <row r="834" spans="2:11" x14ac:dyDescent="0.45">
      <c r="B834"/>
      <c r="C834"/>
      <c r="D834"/>
      <c r="E834"/>
      <c r="F834"/>
      <c r="G834"/>
      <c r="H834"/>
      <c r="I834"/>
      <c r="J834"/>
      <c r="K834"/>
    </row>
    <row r="835" spans="2:11" x14ac:dyDescent="0.45">
      <c r="B835"/>
      <c r="C835"/>
      <c r="D835"/>
      <c r="E835"/>
      <c r="F835"/>
      <c r="G835"/>
      <c r="H835"/>
      <c r="I835"/>
      <c r="J835"/>
      <c r="K835"/>
    </row>
    <row r="836" spans="2:11" x14ac:dyDescent="0.45">
      <c r="B836"/>
      <c r="C836"/>
      <c r="D836"/>
      <c r="E836"/>
      <c r="F836"/>
      <c r="G836"/>
      <c r="H836"/>
      <c r="I836"/>
      <c r="J836"/>
      <c r="K836"/>
    </row>
    <row r="837" spans="2:11" x14ac:dyDescent="0.45">
      <c r="B837"/>
      <c r="C837"/>
      <c r="D837"/>
      <c r="E837"/>
      <c r="F837"/>
      <c r="G837"/>
      <c r="H837"/>
      <c r="I837"/>
      <c r="J837"/>
      <c r="K837"/>
    </row>
    <row r="838" spans="2:11" x14ac:dyDescent="0.45">
      <c r="B838"/>
      <c r="C838"/>
      <c r="D838"/>
      <c r="E838"/>
      <c r="F838"/>
      <c r="G838"/>
      <c r="H838"/>
      <c r="I838"/>
      <c r="J838"/>
      <c r="K838"/>
    </row>
    <row r="839" spans="2:11" x14ac:dyDescent="0.45">
      <c r="B839"/>
      <c r="C839"/>
      <c r="D839"/>
      <c r="E839"/>
      <c r="F839"/>
      <c r="G839"/>
      <c r="H839"/>
      <c r="I839"/>
      <c r="J839"/>
      <c r="K839"/>
    </row>
    <row r="840" spans="2:11" x14ac:dyDescent="0.45">
      <c r="B840"/>
      <c r="C840"/>
      <c r="D840"/>
      <c r="E840"/>
      <c r="F840"/>
      <c r="G840"/>
      <c r="H840"/>
      <c r="I840"/>
      <c r="J840"/>
      <c r="K840"/>
    </row>
    <row r="841" spans="2:11" x14ac:dyDescent="0.45">
      <c r="B841"/>
      <c r="C841"/>
      <c r="D841"/>
      <c r="E841"/>
      <c r="F841"/>
      <c r="G841"/>
      <c r="H841"/>
      <c r="I841"/>
      <c r="J841"/>
      <c r="K841"/>
    </row>
    <row r="842" spans="2:11" x14ac:dyDescent="0.45">
      <c r="B842"/>
      <c r="C842"/>
      <c r="D842"/>
      <c r="E842"/>
      <c r="F842"/>
      <c r="G842"/>
      <c r="H842"/>
      <c r="I842"/>
      <c r="J842"/>
      <c r="K842"/>
    </row>
    <row r="843" spans="2:11" x14ac:dyDescent="0.45">
      <c r="B843"/>
      <c r="C843"/>
      <c r="D843"/>
      <c r="E843"/>
      <c r="F843"/>
      <c r="G843"/>
      <c r="H843"/>
      <c r="I843"/>
      <c r="J843"/>
      <c r="K843"/>
    </row>
    <row r="844" spans="2:11" x14ac:dyDescent="0.45">
      <c r="B844"/>
      <c r="C844"/>
      <c r="D844"/>
      <c r="E844"/>
      <c r="F844"/>
      <c r="G844"/>
      <c r="H844"/>
      <c r="I844"/>
      <c r="J844"/>
      <c r="K844"/>
    </row>
    <row r="845" spans="2:11" x14ac:dyDescent="0.45">
      <c r="B845"/>
      <c r="C845"/>
      <c r="D845"/>
      <c r="E845"/>
      <c r="F845"/>
      <c r="G845"/>
      <c r="H845"/>
      <c r="I845"/>
      <c r="J845"/>
      <c r="K845"/>
    </row>
    <row r="846" spans="2:11" x14ac:dyDescent="0.45">
      <c r="B846"/>
      <c r="C846"/>
      <c r="D846"/>
      <c r="E846"/>
      <c r="F846"/>
      <c r="G846"/>
      <c r="H846"/>
      <c r="I846"/>
      <c r="J846"/>
      <c r="K846"/>
    </row>
    <row r="847" spans="2:11" x14ac:dyDescent="0.45">
      <c r="B847"/>
      <c r="C847"/>
      <c r="D847"/>
      <c r="E847"/>
      <c r="F847"/>
      <c r="G847"/>
      <c r="H847"/>
      <c r="I847"/>
      <c r="J847"/>
      <c r="K847"/>
    </row>
    <row r="848" spans="2:11" x14ac:dyDescent="0.45">
      <c r="B848"/>
      <c r="C848"/>
      <c r="D848"/>
      <c r="E848"/>
      <c r="F848"/>
      <c r="G848"/>
      <c r="H848"/>
      <c r="I848"/>
      <c r="J848"/>
      <c r="K848"/>
    </row>
    <row r="849" spans="2:11" x14ac:dyDescent="0.45">
      <c r="B849"/>
      <c r="C849"/>
      <c r="D849"/>
      <c r="E849"/>
      <c r="F849"/>
      <c r="G849"/>
      <c r="H849"/>
      <c r="I849"/>
      <c r="J849"/>
      <c r="K849"/>
    </row>
    <row r="850" spans="2:11" x14ac:dyDescent="0.45">
      <c r="B850"/>
      <c r="C850"/>
      <c r="D850"/>
      <c r="E850"/>
      <c r="F850"/>
      <c r="G850"/>
      <c r="H850"/>
      <c r="I850"/>
      <c r="J850"/>
      <c r="K850"/>
    </row>
    <row r="851" spans="2:11" x14ac:dyDescent="0.45">
      <c r="B851"/>
      <c r="C851"/>
      <c r="D851"/>
      <c r="E851"/>
      <c r="F851"/>
      <c r="G851"/>
      <c r="H851"/>
      <c r="I851"/>
      <c r="J851"/>
      <c r="K851"/>
    </row>
    <row r="852" spans="2:11" x14ac:dyDescent="0.45">
      <c r="B852"/>
      <c r="C852"/>
      <c r="D852"/>
      <c r="E852"/>
      <c r="F852"/>
      <c r="G852"/>
      <c r="H852"/>
      <c r="I852"/>
      <c r="J852"/>
      <c r="K852"/>
    </row>
    <row r="853" spans="2:11" x14ac:dyDescent="0.45">
      <c r="B853"/>
      <c r="C853"/>
      <c r="D853"/>
      <c r="E853"/>
      <c r="F853"/>
      <c r="G853"/>
      <c r="H853"/>
      <c r="I853"/>
      <c r="J853"/>
      <c r="K853"/>
    </row>
    <row r="854" spans="2:11" x14ac:dyDescent="0.45">
      <c r="B854"/>
      <c r="C854"/>
      <c r="D854"/>
      <c r="E854"/>
      <c r="F854"/>
      <c r="G854"/>
      <c r="H854"/>
      <c r="I854"/>
      <c r="J854"/>
      <c r="K854"/>
    </row>
    <row r="855" spans="2:11" x14ac:dyDescent="0.45">
      <c r="B855"/>
      <c r="C855"/>
      <c r="D855"/>
      <c r="E855"/>
      <c r="F855"/>
      <c r="G855"/>
      <c r="H855"/>
      <c r="I855"/>
      <c r="J855"/>
      <c r="K855"/>
    </row>
    <row r="856" spans="2:11" x14ac:dyDescent="0.45">
      <c r="B856"/>
      <c r="C856"/>
      <c r="D856"/>
      <c r="E856"/>
      <c r="F856"/>
      <c r="G856"/>
      <c r="H856"/>
      <c r="I856"/>
      <c r="J856"/>
      <c r="K856"/>
    </row>
    <row r="857" spans="2:11" x14ac:dyDescent="0.45">
      <c r="B857"/>
      <c r="C857"/>
      <c r="D857"/>
      <c r="E857"/>
      <c r="F857"/>
      <c r="G857"/>
      <c r="H857"/>
      <c r="I857"/>
      <c r="J857"/>
      <c r="K857"/>
    </row>
    <row r="858" spans="2:11" x14ac:dyDescent="0.45">
      <c r="B858"/>
      <c r="C858"/>
      <c r="D858"/>
      <c r="E858"/>
      <c r="F858"/>
      <c r="G858"/>
      <c r="H858"/>
      <c r="I858"/>
      <c r="J858"/>
      <c r="K858"/>
    </row>
    <row r="859" spans="2:11" x14ac:dyDescent="0.45">
      <c r="B859"/>
      <c r="C859"/>
      <c r="D859"/>
      <c r="E859"/>
      <c r="F859"/>
      <c r="G859"/>
      <c r="H859"/>
      <c r="I859"/>
      <c r="J859"/>
      <c r="K859"/>
    </row>
    <row r="860" spans="2:11" x14ac:dyDescent="0.45">
      <c r="B860"/>
      <c r="C860"/>
      <c r="D860"/>
      <c r="E860"/>
      <c r="F860"/>
      <c r="G860"/>
      <c r="H860"/>
      <c r="I860"/>
      <c r="J860"/>
      <c r="K860"/>
    </row>
    <row r="861" spans="2:11" x14ac:dyDescent="0.45">
      <c r="B861"/>
      <c r="C861"/>
      <c r="D861"/>
      <c r="E861"/>
      <c r="F861"/>
      <c r="G861"/>
      <c r="H861"/>
      <c r="I861"/>
      <c r="J861"/>
      <c r="K861"/>
    </row>
    <row r="862" spans="2:11" x14ac:dyDescent="0.45">
      <c r="B862"/>
      <c r="C862"/>
      <c r="D862"/>
      <c r="E862"/>
      <c r="F862"/>
      <c r="G862"/>
      <c r="H862"/>
      <c r="I862"/>
      <c r="J862"/>
      <c r="K862"/>
    </row>
    <row r="863" spans="2:11" x14ac:dyDescent="0.45">
      <c r="B863"/>
      <c r="C863"/>
      <c r="D863"/>
      <c r="E863"/>
      <c r="F863"/>
      <c r="G863"/>
      <c r="H863"/>
      <c r="I863"/>
      <c r="J863"/>
      <c r="K863"/>
    </row>
    <row r="864" spans="2:11" x14ac:dyDescent="0.45">
      <c r="B864"/>
      <c r="C864"/>
      <c r="D864"/>
      <c r="E864"/>
      <c r="F864"/>
      <c r="G864"/>
      <c r="H864"/>
      <c r="I864"/>
      <c r="J864"/>
      <c r="K864"/>
    </row>
    <row r="865" spans="2:11" x14ac:dyDescent="0.45">
      <c r="B865"/>
      <c r="C865"/>
      <c r="D865"/>
      <c r="E865"/>
      <c r="F865"/>
      <c r="G865"/>
      <c r="H865"/>
      <c r="I865"/>
      <c r="J865"/>
      <c r="K865"/>
    </row>
    <row r="866" spans="2:11" x14ac:dyDescent="0.45">
      <c r="B866"/>
      <c r="C866"/>
      <c r="D866"/>
      <c r="E866"/>
      <c r="F866"/>
      <c r="G866"/>
      <c r="H866"/>
      <c r="I866"/>
      <c r="J866"/>
      <c r="K866"/>
    </row>
    <row r="867" spans="2:11" x14ac:dyDescent="0.45">
      <c r="B867"/>
      <c r="C867"/>
      <c r="D867"/>
      <c r="E867"/>
      <c r="F867"/>
      <c r="G867"/>
      <c r="H867"/>
      <c r="I867"/>
      <c r="J867"/>
      <c r="K867"/>
    </row>
    <row r="868" spans="2:11" x14ac:dyDescent="0.45">
      <c r="B868"/>
      <c r="C868"/>
      <c r="D868"/>
      <c r="E868"/>
      <c r="F868"/>
      <c r="G868"/>
      <c r="H868"/>
      <c r="I868"/>
      <c r="J868"/>
      <c r="K868"/>
    </row>
    <row r="869" spans="2:11" x14ac:dyDescent="0.45">
      <c r="B869"/>
      <c r="C869"/>
      <c r="D869"/>
      <c r="E869"/>
      <c r="F869"/>
      <c r="G869"/>
      <c r="H869"/>
      <c r="I869"/>
      <c r="J869"/>
      <c r="K869"/>
    </row>
    <row r="870" spans="2:11" x14ac:dyDescent="0.45">
      <c r="B870"/>
      <c r="C870"/>
      <c r="D870"/>
      <c r="E870"/>
      <c r="F870"/>
      <c r="G870"/>
      <c r="H870"/>
      <c r="I870"/>
      <c r="J870"/>
      <c r="K870"/>
    </row>
    <row r="871" spans="2:11" x14ac:dyDescent="0.45">
      <c r="B871"/>
      <c r="C871"/>
      <c r="D871"/>
      <c r="E871"/>
      <c r="F871"/>
      <c r="G871"/>
      <c r="H871"/>
      <c r="I871"/>
      <c r="J871"/>
      <c r="K871"/>
    </row>
    <row r="872" spans="2:11" x14ac:dyDescent="0.45">
      <c r="B872"/>
      <c r="C872"/>
      <c r="D872"/>
      <c r="E872"/>
      <c r="F872"/>
      <c r="G872"/>
      <c r="H872"/>
      <c r="I872"/>
      <c r="J872"/>
      <c r="K872"/>
    </row>
    <row r="873" spans="2:11" x14ac:dyDescent="0.45">
      <c r="B873"/>
      <c r="C873"/>
      <c r="D873"/>
      <c r="E873"/>
      <c r="F873"/>
      <c r="G873"/>
      <c r="H873"/>
      <c r="I873"/>
      <c r="J873"/>
      <c r="K873"/>
    </row>
    <row r="874" spans="2:11" x14ac:dyDescent="0.45">
      <c r="B874"/>
      <c r="C874"/>
      <c r="D874"/>
      <c r="E874"/>
      <c r="F874"/>
      <c r="G874"/>
      <c r="H874"/>
      <c r="I874"/>
      <c r="J874"/>
      <c r="K874"/>
    </row>
    <row r="875" spans="2:11" x14ac:dyDescent="0.45">
      <c r="B875"/>
      <c r="C875"/>
      <c r="D875"/>
      <c r="E875"/>
      <c r="F875"/>
      <c r="G875"/>
      <c r="H875"/>
      <c r="I875"/>
      <c r="J875"/>
      <c r="K875"/>
    </row>
    <row r="876" spans="2:11" x14ac:dyDescent="0.45">
      <c r="B876"/>
      <c r="C876"/>
      <c r="D876"/>
      <c r="E876"/>
      <c r="F876"/>
      <c r="G876"/>
      <c r="H876"/>
      <c r="I876"/>
      <c r="J876"/>
      <c r="K876"/>
    </row>
    <row r="877" spans="2:11" x14ac:dyDescent="0.45">
      <c r="B877"/>
      <c r="C877"/>
      <c r="D877"/>
      <c r="E877"/>
      <c r="F877"/>
      <c r="G877"/>
      <c r="H877"/>
      <c r="I877"/>
      <c r="J877"/>
      <c r="K877"/>
    </row>
    <row r="878" spans="2:11" x14ac:dyDescent="0.45">
      <c r="B878"/>
      <c r="C878"/>
      <c r="D878"/>
      <c r="E878"/>
      <c r="F878"/>
      <c r="G878"/>
      <c r="H878"/>
      <c r="I878"/>
      <c r="J878"/>
      <c r="K878"/>
    </row>
    <row r="879" spans="2:11" x14ac:dyDescent="0.45">
      <c r="B879"/>
      <c r="C879"/>
      <c r="D879"/>
      <c r="E879"/>
      <c r="F879"/>
      <c r="G879"/>
      <c r="H879"/>
      <c r="I879"/>
      <c r="J879"/>
      <c r="K879"/>
    </row>
    <row r="880" spans="2:11" x14ac:dyDescent="0.45">
      <c r="B880"/>
      <c r="C880"/>
      <c r="D880"/>
      <c r="E880"/>
      <c r="F880"/>
      <c r="G880"/>
      <c r="H880"/>
      <c r="I880"/>
      <c r="J880"/>
      <c r="K880"/>
    </row>
    <row r="881" spans="2:11" x14ac:dyDescent="0.45">
      <c r="B881"/>
      <c r="C881"/>
      <c r="D881"/>
      <c r="E881"/>
      <c r="F881"/>
      <c r="G881"/>
      <c r="H881"/>
      <c r="I881"/>
      <c r="J881"/>
      <c r="K881"/>
    </row>
    <row r="882" spans="2:11" x14ac:dyDescent="0.45">
      <c r="B882"/>
      <c r="C882"/>
      <c r="D882"/>
      <c r="E882"/>
      <c r="F882"/>
      <c r="G882"/>
      <c r="H882"/>
      <c r="I882"/>
      <c r="J882"/>
      <c r="K882"/>
    </row>
    <row r="883" spans="2:11" x14ac:dyDescent="0.45">
      <c r="B883"/>
      <c r="C883"/>
      <c r="D883"/>
      <c r="E883"/>
      <c r="F883"/>
      <c r="G883"/>
      <c r="H883"/>
      <c r="I883"/>
      <c r="J883"/>
      <c r="K883"/>
    </row>
    <row r="884" spans="2:11" x14ac:dyDescent="0.45">
      <c r="B884"/>
      <c r="C884"/>
      <c r="D884"/>
      <c r="E884"/>
      <c r="F884"/>
      <c r="G884"/>
      <c r="H884"/>
      <c r="I884"/>
      <c r="J884"/>
      <c r="K884"/>
    </row>
    <row r="885" spans="2:11" x14ac:dyDescent="0.45">
      <c r="B885"/>
      <c r="C885"/>
      <c r="D885"/>
      <c r="E885"/>
      <c r="F885"/>
      <c r="G885"/>
      <c r="H885"/>
      <c r="I885"/>
      <c r="J885"/>
      <c r="K885"/>
    </row>
    <row r="886" spans="2:11" x14ac:dyDescent="0.45">
      <c r="B886"/>
      <c r="C886"/>
      <c r="D886"/>
      <c r="E886"/>
      <c r="F886"/>
      <c r="G886"/>
      <c r="H886"/>
      <c r="I886"/>
      <c r="J886"/>
      <c r="K886"/>
    </row>
    <row r="887" spans="2:11" x14ac:dyDescent="0.45">
      <c r="B887"/>
      <c r="C887"/>
      <c r="D887"/>
      <c r="E887"/>
      <c r="F887"/>
      <c r="G887"/>
      <c r="H887"/>
      <c r="I887"/>
      <c r="J887"/>
      <c r="K887"/>
    </row>
    <row r="888" spans="2:11" x14ac:dyDescent="0.45">
      <c r="B888"/>
      <c r="C888"/>
      <c r="D888"/>
      <c r="E888"/>
      <c r="F888"/>
      <c r="G888"/>
      <c r="H888"/>
      <c r="I888"/>
      <c r="J888"/>
      <c r="K888"/>
    </row>
    <row r="889" spans="2:11" x14ac:dyDescent="0.45">
      <c r="B889"/>
      <c r="C889"/>
      <c r="D889"/>
      <c r="E889"/>
      <c r="F889"/>
      <c r="G889"/>
      <c r="H889"/>
      <c r="I889"/>
      <c r="J889"/>
      <c r="K889"/>
    </row>
    <row r="890" spans="2:11" x14ac:dyDescent="0.45">
      <c r="B890"/>
      <c r="C890"/>
      <c r="D890"/>
      <c r="E890"/>
      <c r="F890"/>
      <c r="G890"/>
      <c r="H890"/>
      <c r="I890"/>
      <c r="J890"/>
      <c r="K890"/>
    </row>
    <row r="891" spans="2:11" x14ac:dyDescent="0.45">
      <c r="B891"/>
      <c r="C891"/>
      <c r="D891"/>
      <c r="E891"/>
      <c r="F891"/>
      <c r="G891"/>
      <c r="H891"/>
      <c r="I891"/>
      <c r="J891"/>
      <c r="K891"/>
    </row>
    <row r="892" spans="2:11" x14ac:dyDescent="0.45">
      <c r="B892"/>
      <c r="C892"/>
      <c r="D892"/>
      <c r="E892"/>
      <c r="F892"/>
      <c r="G892"/>
      <c r="H892"/>
      <c r="I892"/>
      <c r="J892"/>
      <c r="K892"/>
    </row>
    <row r="893" spans="2:11" x14ac:dyDescent="0.45">
      <c r="B893"/>
      <c r="C893"/>
      <c r="D893"/>
      <c r="E893"/>
      <c r="F893"/>
      <c r="G893"/>
      <c r="H893"/>
      <c r="I893"/>
      <c r="J893"/>
      <c r="K893"/>
    </row>
    <row r="894" spans="2:11" x14ac:dyDescent="0.45">
      <c r="B894"/>
      <c r="C894"/>
      <c r="D894"/>
      <c r="E894"/>
      <c r="F894"/>
      <c r="G894"/>
      <c r="H894"/>
      <c r="I894"/>
      <c r="J894"/>
      <c r="K894"/>
    </row>
    <row r="895" spans="2:11" x14ac:dyDescent="0.45">
      <c r="B895"/>
      <c r="C895"/>
      <c r="D895"/>
      <c r="E895"/>
      <c r="F895"/>
      <c r="G895"/>
      <c r="H895"/>
      <c r="I895"/>
      <c r="J895"/>
      <c r="K895"/>
    </row>
    <row r="896" spans="2:11" x14ac:dyDescent="0.45">
      <c r="B896"/>
      <c r="C896"/>
      <c r="D896"/>
      <c r="E896"/>
      <c r="F896"/>
      <c r="G896"/>
      <c r="H896"/>
      <c r="I896"/>
      <c r="J896"/>
      <c r="K896"/>
    </row>
    <row r="897" spans="2:11" x14ac:dyDescent="0.45">
      <c r="B897"/>
      <c r="C897"/>
      <c r="D897"/>
      <c r="E897"/>
      <c r="F897"/>
      <c r="G897"/>
      <c r="H897"/>
      <c r="I897"/>
      <c r="J897"/>
      <c r="K897"/>
    </row>
    <row r="898" spans="2:11" x14ac:dyDescent="0.45">
      <c r="B898"/>
      <c r="C898"/>
      <c r="D898"/>
      <c r="E898"/>
      <c r="F898"/>
      <c r="G898"/>
      <c r="H898"/>
      <c r="I898"/>
      <c r="J898"/>
      <c r="K898"/>
    </row>
    <row r="899" spans="2:11" x14ac:dyDescent="0.45">
      <c r="B899"/>
      <c r="C899"/>
      <c r="D899"/>
      <c r="E899"/>
      <c r="F899"/>
      <c r="G899"/>
      <c r="H899"/>
      <c r="I899"/>
      <c r="J899"/>
      <c r="K899"/>
    </row>
    <row r="900" spans="2:11" x14ac:dyDescent="0.45">
      <c r="B900"/>
      <c r="C900"/>
      <c r="D900"/>
      <c r="E900"/>
      <c r="F900"/>
      <c r="G900"/>
      <c r="H900"/>
      <c r="I900"/>
      <c r="J900"/>
      <c r="K900"/>
    </row>
    <row r="901" spans="2:11" x14ac:dyDescent="0.45">
      <c r="B901"/>
      <c r="C901"/>
      <c r="D901"/>
      <c r="E901"/>
      <c r="F901"/>
      <c r="G901"/>
      <c r="H901"/>
      <c r="I901"/>
      <c r="J901"/>
      <c r="K901"/>
    </row>
    <row r="902" spans="2:11" x14ac:dyDescent="0.45">
      <c r="B902"/>
      <c r="C902"/>
      <c r="D902"/>
      <c r="E902"/>
      <c r="F902"/>
      <c r="G902"/>
      <c r="H902"/>
      <c r="I902"/>
      <c r="J902"/>
      <c r="K902"/>
    </row>
    <row r="903" spans="2:11" x14ac:dyDescent="0.45">
      <c r="B903"/>
      <c r="C903"/>
      <c r="D903"/>
      <c r="E903"/>
      <c r="F903"/>
      <c r="G903"/>
      <c r="H903"/>
      <c r="I903"/>
      <c r="J903"/>
      <c r="K903"/>
    </row>
    <row r="904" spans="2:11" x14ac:dyDescent="0.45">
      <c r="B904"/>
      <c r="C904"/>
      <c r="D904"/>
      <c r="E904"/>
      <c r="F904"/>
      <c r="G904"/>
      <c r="H904"/>
      <c r="I904"/>
      <c r="J904"/>
      <c r="K904"/>
    </row>
    <row r="905" spans="2:11" x14ac:dyDescent="0.45">
      <c r="B905"/>
      <c r="C905"/>
      <c r="D905"/>
      <c r="E905"/>
      <c r="F905"/>
      <c r="G905"/>
      <c r="H905"/>
      <c r="I905"/>
      <c r="J905"/>
      <c r="K905"/>
    </row>
    <row r="906" spans="2:11" x14ac:dyDescent="0.45">
      <c r="B906"/>
      <c r="C906"/>
      <c r="D906"/>
      <c r="E906"/>
      <c r="F906"/>
      <c r="G906"/>
      <c r="H906"/>
      <c r="I906"/>
      <c r="J906"/>
      <c r="K906"/>
    </row>
    <row r="907" spans="2:11" x14ac:dyDescent="0.45">
      <c r="B907"/>
      <c r="C907"/>
      <c r="D907"/>
      <c r="E907"/>
      <c r="F907"/>
      <c r="G907"/>
      <c r="H907"/>
      <c r="I907"/>
      <c r="J907"/>
      <c r="K907"/>
    </row>
    <row r="908" spans="2:11" x14ac:dyDescent="0.45">
      <c r="B908"/>
      <c r="C908"/>
      <c r="D908"/>
      <c r="E908"/>
      <c r="F908"/>
      <c r="G908"/>
      <c r="H908"/>
      <c r="I908"/>
      <c r="J908"/>
      <c r="K908"/>
    </row>
    <row r="909" spans="2:11" x14ac:dyDescent="0.45">
      <c r="B909"/>
      <c r="C909"/>
      <c r="D909"/>
      <c r="E909"/>
      <c r="F909"/>
      <c r="G909"/>
      <c r="H909"/>
      <c r="I909"/>
      <c r="J909"/>
      <c r="K909"/>
    </row>
    <row r="910" spans="2:11" x14ac:dyDescent="0.45">
      <c r="B910"/>
      <c r="C910"/>
      <c r="D910"/>
      <c r="E910"/>
      <c r="F910"/>
      <c r="G910"/>
      <c r="H910"/>
      <c r="I910"/>
      <c r="J910"/>
      <c r="K910"/>
    </row>
    <row r="911" spans="2:11" x14ac:dyDescent="0.45">
      <c r="B911"/>
      <c r="C911"/>
      <c r="D911"/>
      <c r="E911"/>
      <c r="F911"/>
      <c r="G911"/>
      <c r="H911"/>
      <c r="I911"/>
      <c r="J911"/>
      <c r="K911"/>
    </row>
    <row r="912" spans="2:11" x14ac:dyDescent="0.45">
      <c r="B912"/>
      <c r="C912"/>
      <c r="D912"/>
      <c r="E912"/>
      <c r="F912"/>
      <c r="G912"/>
      <c r="H912"/>
      <c r="I912"/>
      <c r="J912"/>
      <c r="K912"/>
    </row>
    <row r="913" spans="2:11" x14ac:dyDescent="0.45">
      <c r="B913"/>
      <c r="C913"/>
      <c r="D913"/>
      <c r="E913"/>
      <c r="F913"/>
      <c r="G913"/>
      <c r="H913"/>
      <c r="I913"/>
      <c r="J913"/>
      <c r="K913"/>
    </row>
    <row r="914" spans="2:11" x14ac:dyDescent="0.45">
      <c r="B914"/>
      <c r="C914"/>
      <c r="D914"/>
      <c r="E914"/>
      <c r="F914"/>
      <c r="G914"/>
      <c r="H914"/>
      <c r="I914"/>
      <c r="J914"/>
      <c r="K914"/>
    </row>
    <row r="915" spans="2:11" x14ac:dyDescent="0.45">
      <c r="B915"/>
      <c r="C915"/>
      <c r="D915"/>
      <c r="E915"/>
      <c r="F915"/>
      <c r="G915"/>
      <c r="H915"/>
      <c r="I915"/>
      <c r="J915"/>
      <c r="K915"/>
    </row>
    <row r="916" spans="2:11" x14ac:dyDescent="0.45">
      <c r="B916"/>
      <c r="C916"/>
      <c r="D916"/>
      <c r="E916"/>
      <c r="F916"/>
      <c r="G916"/>
      <c r="H916"/>
      <c r="I916"/>
      <c r="J916"/>
      <c r="K916"/>
    </row>
    <row r="917" spans="2:11" x14ac:dyDescent="0.45">
      <c r="B917"/>
      <c r="C917"/>
      <c r="D917"/>
      <c r="E917"/>
      <c r="F917"/>
      <c r="G917"/>
      <c r="H917"/>
      <c r="I917"/>
      <c r="J917"/>
      <c r="K917"/>
    </row>
    <row r="918" spans="2:11" x14ac:dyDescent="0.45">
      <c r="B918"/>
      <c r="C918"/>
      <c r="D918"/>
      <c r="E918"/>
      <c r="F918"/>
      <c r="G918"/>
      <c r="H918"/>
      <c r="I918"/>
      <c r="J918"/>
      <c r="K918"/>
    </row>
    <row r="919" spans="2:11" x14ac:dyDescent="0.45">
      <c r="B919"/>
      <c r="C919"/>
      <c r="D919"/>
      <c r="E919"/>
      <c r="F919"/>
      <c r="G919"/>
      <c r="H919"/>
      <c r="I919"/>
      <c r="J919"/>
      <c r="K919"/>
    </row>
    <row r="920" spans="2:11" x14ac:dyDescent="0.45">
      <c r="B920"/>
      <c r="C920"/>
      <c r="D920"/>
      <c r="E920"/>
      <c r="F920"/>
      <c r="G920"/>
      <c r="H920"/>
      <c r="I920"/>
      <c r="J920"/>
      <c r="K920"/>
    </row>
    <row r="921" spans="2:11" x14ac:dyDescent="0.45">
      <c r="B921"/>
      <c r="C921"/>
      <c r="D921"/>
      <c r="E921"/>
      <c r="F921"/>
      <c r="G921"/>
      <c r="H921"/>
      <c r="I921"/>
      <c r="J921"/>
      <c r="K921"/>
    </row>
    <row r="922" spans="2:11" x14ac:dyDescent="0.45">
      <c r="B922"/>
      <c r="C922"/>
      <c r="D922"/>
      <c r="E922"/>
      <c r="F922"/>
      <c r="G922"/>
      <c r="H922"/>
      <c r="I922"/>
      <c r="J922"/>
      <c r="K922"/>
    </row>
    <row r="923" spans="2:11" x14ac:dyDescent="0.45">
      <c r="B923"/>
      <c r="C923"/>
      <c r="D923"/>
      <c r="E923"/>
      <c r="F923"/>
      <c r="G923"/>
      <c r="H923"/>
      <c r="I923"/>
      <c r="J923"/>
      <c r="K923"/>
    </row>
    <row r="924" spans="2:11" x14ac:dyDescent="0.45">
      <c r="B924"/>
      <c r="C924"/>
      <c r="D924"/>
      <c r="E924"/>
      <c r="F924"/>
      <c r="G924"/>
      <c r="H924"/>
      <c r="I924"/>
      <c r="J924"/>
      <c r="K924"/>
    </row>
    <row r="925" spans="2:11" x14ac:dyDescent="0.45">
      <c r="B925"/>
      <c r="C925"/>
      <c r="D925"/>
      <c r="E925"/>
      <c r="F925"/>
      <c r="G925"/>
      <c r="H925"/>
      <c r="I925"/>
      <c r="J925"/>
      <c r="K925"/>
    </row>
    <row r="926" spans="2:11" x14ac:dyDescent="0.45">
      <c r="B926"/>
      <c r="C926"/>
      <c r="D926"/>
      <c r="E926"/>
      <c r="F926"/>
      <c r="G926"/>
      <c r="H926"/>
      <c r="I926"/>
      <c r="J926"/>
      <c r="K926"/>
    </row>
    <row r="927" spans="2:11" x14ac:dyDescent="0.45">
      <c r="B927"/>
      <c r="C927"/>
      <c r="D927"/>
      <c r="E927"/>
      <c r="F927"/>
      <c r="G927"/>
      <c r="H927"/>
      <c r="I927"/>
      <c r="J927"/>
      <c r="K927"/>
    </row>
    <row r="928" spans="2:11" x14ac:dyDescent="0.45">
      <c r="B928"/>
      <c r="C928"/>
      <c r="D928"/>
      <c r="E928"/>
      <c r="F928"/>
      <c r="G928"/>
      <c r="H928"/>
      <c r="I928"/>
      <c r="J928"/>
      <c r="K928"/>
    </row>
    <row r="929" spans="2:11" x14ac:dyDescent="0.45">
      <c r="B929"/>
      <c r="C929"/>
      <c r="D929"/>
      <c r="E929"/>
      <c r="F929"/>
      <c r="G929"/>
      <c r="H929"/>
      <c r="I929"/>
      <c r="J929"/>
      <c r="K929"/>
    </row>
    <row r="930" spans="2:11" x14ac:dyDescent="0.45">
      <c r="B930"/>
      <c r="C930"/>
      <c r="D930"/>
      <c r="E930"/>
      <c r="F930"/>
      <c r="G930"/>
      <c r="H930"/>
      <c r="I930"/>
      <c r="J930"/>
      <c r="K930"/>
    </row>
    <row r="931" spans="2:11" x14ac:dyDescent="0.45">
      <c r="B931"/>
      <c r="C931"/>
      <c r="D931"/>
      <c r="E931"/>
      <c r="F931"/>
      <c r="G931"/>
      <c r="H931"/>
      <c r="I931"/>
      <c r="J931"/>
      <c r="K931"/>
    </row>
    <row r="932" spans="2:11" x14ac:dyDescent="0.45">
      <c r="B932"/>
      <c r="C932"/>
      <c r="D932"/>
      <c r="E932"/>
      <c r="F932"/>
      <c r="G932"/>
      <c r="H932"/>
      <c r="I932"/>
      <c r="J932"/>
      <c r="K932"/>
    </row>
    <row r="933" spans="2:11" x14ac:dyDescent="0.45">
      <c r="B933"/>
      <c r="C933"/>
      <c r="D933"/>
      <c r="E933"/>
      <c r="F933"/>
      <c r="G933"/>
      <c r="H933"/>
      <c r="I933"/>
      <c r="J933"/>
      <c r="K933"/>
    </row>
    <row r="934" spans="2:11" x14ac:dyDescent="0.45">
      <c r="B934"/>
      <c r="C934"/>
      <c r="D934"/>
      <c r="E934"/>
      <c r="F934"/>
      <c r="G934"/>
      <c r="H934"/>
      <c r="I934"/>
      <c r="J934"/>
      <c r="K934"/>
    </row>
    <row r="935" spans="2:11" x14ac:dyDescent="0.45">
      <c r="B935"/>
      <c r="C935"/>
      <c r="D935"/>
      <c r="E935"/>
      <c r="F935"/>
      <c r="G935"/>
      <c r="H935"/>
      <c r="I935"/>
      <c r="J935"/>
      <c r="K935"/>
    </row>
    <row r="936" spans="2:11" x14ac:dyDescent="0.45">
      <c r="B936"/>
      <c r="C936"/>
      <c r="D936"/>
      <c r="E936"/>
      <c r="F936"/>
      <c r="G936"/>
      <c r="H936"/>
      <c r="I936"/>
      <c r="J936"/>
      <c r="K936"/>
    </row>
    <row r="937" spans="2:11" x14ac:dyDescent="0.45">
      <c r="B937"/>
      <c r="C937"/>
      <c r="D937"/>
      <c r="E937"/>
      <c r="F937"/>
      <c r="G937"/>
      <c r="H937"/>
      <c r="I937"/>
      <c r="J937"/>
      <c r="K937"/>
    </row>
    <row r="938" spans="2:11" x14ac:dyDescent="0.45">
      <c r="B938"/>
      <c r="C938"/>
      <c r="D938"/>
      <c r="E938"/>
      <c r="F938"/>
      <c r="G938"/>
      <c r="H938"/>
      <c r="I938"/>
      <c r="J938"/>
      <c r="K938"/>
    </row>
    <row r="939" spans="2:11" x14ac:dyDescent="0.45">
      <c r="B939"/>
      <c r="C939"/>
      <c r="D939"/>
      <c r="E939"/>
      <c r="F939"/>
      <c r="G939"/>
      <c r="H939"/>
      <c r="I939"/>
      <c r="J939"/>
      <c r="K939"/>
    </row>
    <row r="940" spans="2:11" x14ac:dyDescent="0.45">
      <c r="B940"/>
      <c r="C940"/>
      <c r="D940"/>
      <c r="E940"/>
      <c r="F940"/>
      <c r="G940"/>
      <c r="H940"/>
      <c r="I940"/>
      <c r="J940"/>
      <c r="K940"/>
    </row>
    <row r="941" spans="2:11" x14ac:dyDescent="0.45">
      <c r="B941"/>
      <c r="C941"/>
      <c r="D941"/>
      <c r="E941"/>
      <c r="F941"/>
      <c r="G941"/>
      <c r="H941"/>
      <c r="I941"/>
      <c r="J941"/>
      <c r="K941"/>
    </row>
    <row r="942" spans="2:11" x14ac:dyDescent="0.45">
      <c r="B942"/>
      <c r="C942"/>
      <c r="D942"/>
      <c r="E942"/>
      <c r="F942"/>
      <c r="G942"/>
      <c r="H942"/>
      <c r="I942"/>
      <c r="J942"/>
      <c r="K942"/>
    </row>
    <row r="943" spans="2:11" x14ac:dyDescent="0.45">
      <c r="B943"/>
      <c r="C943"/>
      <c r="D943"/>
      <c r="E943"/>
      <c r="F943"/>
      <c r="G943"/>
      <c r="H943"/>
      <c r="I943"/>
      <c r="J943"/>
      <c r="K943"/>
    </row>
    <row r="944" spans="2:11" x14ac:dyDescent="0.45">
      <c r="B944"/>
      <c r="C944"/>
      <c r="D944"/>
      <c r="E944"/>
      <c r="F944"/>
      <c r="G944"/>
      <c r="H944"/>
      <c r="I944"/>
      <c r="J944"/>
      <c r="K944"/>
    </row>
    <row r="945" spans="2:11" x14ac:dyDescent="0.45">
      <c r="B945"/>
      <c r="C945"/>
      <c r="D945"/>
      <c r="E945"/>
      <c r="F945"/>
      <c r="G945"/>
      <c r="H945"/>
      <c r="I945"/>
      <c r="J945"/>
      <c r="K945"/>
    </row>
    <row r="946" spans="2:11" x14ac:dyDescent="0.45">
      <c r="B946"/>
      <c r="C946"/>
      <c r="D946"/>
      <c r="E946"/>
      <c r="F946"/>
      <c r="G946"/>
      <c r="H946"/>
      <c r="I946"/>
      <c r="J946"/>
      <c r="K946"/>
    </row>
    <row r="947" spans="2:11" x14ac:dyDescent="0.45">
      <c r="B947"/>
      <c r="C947"/>
      <c r="D947"/>
      <c r="E947"/>
      <c r="F947"/>
      <c r="G947"/>
      <c r="H947"/>
      <c r="I947"/>
      <c r="J947"/>
      <c r="K947"/>
    </row>
    <row r="948" spans="2:11" x14ac:dyDescent="0.45">
      <c r="B948"/>
      <c r="C948"/>
      <c r="D948"/>
      <c r="E948"/>
      <c r="F948"/>
      <c r="G948"/>
      <c r="H948"/>
      <c r="I948"/>
      <c r="J948"/>
      <c r="K948"/>
    </row>
    <row r="949" spans="2:11" x14ac:dyDescent="0.45">
      <c r="B949"/>
      <c r="C949"/>
      <c r="D949"/>
      <c r="E949"/>
      <c r="F949"/>
      <c r="G949"/>
      <c r="H949"/>
      <c r="I949"/>
      <c r="J949"/>
      <c r="K949"/>
    </row>
    <row r="950" spans="2:11" x14ac:dyDescent="0.45">
      <c r="B950"/>
      <c r="C950"/>
      <c r="D950"/>
      <c r="E950"/>
      <c r="F950"/>
      <c r="G950"/>
      <c r="H950"/>
      <c r="I950"/>
      <c r="J950"/>
      <c r="K950"/>
    </row>
    <row r="951" spans="2:11" x14ac:dyDescent="0.45">
      <c r="B951"/>
      <c r="C951"/>
      <c r="D951"/>
      <c r="E951"/>
      <c r="F951"/>
      <c r="G951"/>
      <c r="H951"/>
      <c r="I951"/>
      <c r="J951"/>
      <c r="K951"/>
    </row>
    <row r="952" spans="2:11" x14ac:dyDescent="0.45">
      <c r="B952"/>
      <c r="C952"/>
      <c r="D952"/>
      <c r="E952"/>
      <c r="F952"/>
      <c r="G952"/>
      <c r="H952"/>
      <c r="I952"/>
      <c r="J952"/>
      <c r="K952"/>
    </row>
    <row r="953" spans="2:11" x14ac:dyDescent="0.45">
      <c r="B953"/>
      <c r="C953"/>
      <c r="D953"/>
      <c r="E953"/>
      <c r="F953"/>
      <c r="G953"/>
      <c r="H953"/>
      <c r="I953"/>
      <c r="J953"/>
      <c r="K953"/>
    </row>
    <row r="954" spans="2:11" x14ac:dyDescent="0.45">
      <c r="B954"/>
      <c r="C954"/>
      <c r="D954"/>
      <c r="E954"/>
      <c r="F954"/>
      <c r="G954"/>
      <c r="H954"/>
      <c r="I954"/>
      <c r="J954"/>
      <c r="K954"/>
    </row>
    <row r="955" spans="2:11" x14ac:dyDescent="0.45">
      <c r="B955"/>
      <c r="C955"/>
      <c r="D955"/>
      <c r="E955"/>
      <c r="F955"/>
      <c r="G955"/>
      <c r="H955"/>
      <c r="I955"/>
      <c r="J955"/>
      <c r="K955"/>
    </row>
    <row r="956" spans="2:11" x14ac:dyDescent="0.45">
      <c r="B956"/>
      <c r="C956"/>
      <c r="D956"/>
      <c r="E956"/>
      <c r="F956"/>
      <c r="G956"/>
      <c r="H956"/>
      <c r="I956"/>
      <c r="J956"/>
      <c r="K956"/>
    </row>
    <row r="957" spans="2:11" x14ac:dyDescent="0.45">
      <c r="B957"/>
      <c r="C957"/>
      <c r="D957"/>
      <c r="E957"/>
      <c r="F957"/>
      <c r="G957"/>
      <c r="H957"/>
      <c r="I957"/>
      <c r="J957"/>
      <c r="K957"/>
    </row>
    <row r="958" spans="2:11" x14ac:dyDescent="0.45">
      <c r="B958"/>
      <c r="C958"/>
      <c r="D958"/>
      <c r="E958"/>
      <c r="F958"/>
      <c r="G958"/>
      <c r="H958"/>
      <c r="I958"/>
      <c r="J958"/>
      <c r="K958"/>
    </row>
    <row r="959" spans="2:11" x14ac:dyDescent="0.45">
      <c r="B959"/>
      <c r="C959"/>
      <c r="D959"/>
      <c r="E959"/>
      <c r="F959"/>
      <c r="G959"/>
      <c r="H959"/>
      <c r="I959"/>
      <c r="J959"/>
      <c r="K959"/>
    </row>
    <row r="960" spans="2:11" x14ac:dyDescent="0.45">
      <c r="B960"/>
      <c r="C960"/>
      <c r="D960"/>
      <c r="E960"/>
      <c r="F960"/>
      <c r="G960"/>
      <c r="H960"/>
      <c r="I960"/>
      <c r="J960"/>
      <c r="K960"/>
    </row>
    <row r="961" spans="2:11" x14ac:dyDescent="0.45">
      <c r="B961"/>
      <c r="C961"/>
      <c r="D961"/>
      <c r="E961"/>
      <c r="F961"/>
      <c r="G961"/>
      <c r="H961"/>
      <c r="I961"/>
      <c r="J961"/>
      <c r="K961"/>
    </row>
    <row r="962" spans="2:11" x14ac:dyDescent="0.45">
      <c r="B962"/>
      <c r="C962"/>
      <c r="D962"/>
      <c r="E962"/>
      <c r="F962"/>
      <c r="G962"/>
      <c r="H962"/>
      <c r="I962"/>
      <c r="J962"/>
      <c r="K962"/>
    </row>
    <row r="963" spans="2:11" x14ac:dyDescent="0.45">
      <c r="B963"/>
      <c r="C963"/>
      <c r="D963"/>
      <c r="E963"/>
      <c r="F963"/>
      <c r="G963"/>
      <c r="H963"/>
      <c r="I963"/>
      <c r="J963"/>
      <c r="K963"/>
    </row>
    <row r="964" spans="2:11" x14ac:dyDescent="0.45">
      <c r="B964"/>
      <c r="C964"/>
      <c r="D964"/>
      <c r="E964"/>
      <c r="F964"/>
      <c r="G964"/>
      <c r="H964"/>
      <c r="I964"/>
      <c r="J964"/>
      <c r="K964"/>
    </row>
    <row r="965" spans="2:11" x14ac:dyDescent="0.45">
      <c r="B965"/>
      <c r="C965"/>
      <c r="D965"/>
      <c r="E965"/>
      <c r="F965"/>
      <c r="G965"/>
      <c r="H965"/>
      <c r="I965"/>
      <c r="J965"/>
      <c r="K965"/>
    </row>
    <row r="966" spans="2:11" x14ac:dyDescent="0.45">
      <c r="B966"/>
      <c r="C966"/>
      <c r="D966"/>
      <c r="E966"/>
      <c r="F966"/>
      <c r="G966"/>
      <c r="H966"/>
      <c r="I966"/>
      <c r="J966"/>
      <c r="K966"/>
    </row>
    <row r="967" spans="2:11" x14ac:dyDescent="0.45">
      <c r="B967"/>
      <c r="C967"/>
      <c r="D967"/>
      <c r="E967"/>
      <c r="F967"/>
      <c r="G967"/>
      <c r="H967"/>
      <c r="I967"/>
      <c r="J967"/>
      <c r="K967"/>
    </row>
    <row r="968" spans="2:11" x14ac:dyDescent="0.45">
      <c r="B968"/>
      <c r="C968"/>
      <c r="D968"/>
      <c r="E968"/>
      <c r="F968"/>
      <c r="G968"/>
      <c r="H968"/>
      <c r="I968"/>
      <c r="J968"/>
      <c r="K968"/>
    </row>
    <row r="969" spans="2:11" x14ac:dyDescent="0.45">
      <c r="B969"/>
      <c r="C969"/>
      <c r="D969"/>
      <c r="E969"/>
      <c r="F969"/>
      <c r="G969"/>
      <c r="H969"/>
      <c r="I969"/>
      <c r="J969"/>
      <c r="K969"/>
    </row>
    <row r="970" spans="2:11" x14ac:dyDescent="0.45">
      <c r="B970"/>
      <c r="C970"/>
      <c r="D970"/>
      <c r="E970"/>
      <c r="F970"/>
      <c r="G970"/>
      <c r="H970"/>
      <c r="I970"/>
      <c r="J970"/>
      <c r="K970"/>
    </row>
    <row r="971" spans="2:11" x14ac:dyDescent="0.45">
      <c r="B971"/>
      <c r="C971"/>
      <c r="D971"/>
      <c r="E971"/>
      <c r="F971"/>
      <c r="G971"/>
      <c r="H971"/>
      <c r="I971"/>
      <c r="J971"/>
      <c r="K971"/>
    </row>
    <row r="972" spans="2:11" x14ac:dyDescent="0.45">
      <c r="B972"/>
      <c r="C972"/>
      <c r="D972"/>
      <c r="E972"/>
      <c r="F972"/>
      <c r="G972"/>
      <c r="H972"/>
      <c r="I972"/>
      <c r="J972"/>
      <c r="K972"/>
    </row>
    <row r="973" spans="2:11" x14ac:dyDescent="0.45">
      <c r="B973"/>
      <c r="C973"/>
      <c r="D973"/>
      <c r="E973"/>
      <c r="F973"/>
      <c r="G973"/>
      <c r="H973"/>
      <c r="I973"/>
      <c r="J973"/>
      <c r="K973"/>
    </row>
    <row r="974" spans="2:11" x14ac:dyDescent="0.45">
      <c r="B974"/>
      <c r="C974"/>
      <c r="D974"/>
      <c r="E974"/>
      <c r="F974"/>
      <c r="G974"/>
      <c r="H974"/>
      <c r="I974"/>
      <c r="J974"/>
      <c r="K974"/>
    </row>
    <row r="975" spans="2:11" x14ac:dyDescent="0.45">
      <c r="B975"/>
      <c r="C975"/>
      <c r="D975"/>
      <c r="E975"/>
      <c r="F975"/>
      <c r="G975"/>
      <c r="H975"/>
      <c r="I975"/>
      <c r="J975"/>
      <c r="K975"/>
    </row>
    <row r="976" spans="2:11" x14ac:dyDescent="0.45">
      <c r="B976"/>
      <c r="C976"/>
      <c r="D976"/>
      <c r="E976"/>
      <c r="F976"/>
      <c r="G976"/>
      <c r="H976"/>
      <c r="I976"/>
      <c r="J976"/>
      <c r="K976"/>
    </row>
    <row r="977" spans="2:11" x14ac:dyDescent="0.45">
      <c r="B977"/>
      <c r="C977"/>
      <c r="D977"/>
      <c r="E977"/>
      <c r="F977"/>
      <c r="G977"/>
      <c r="H977"/>
      <c r="I977"/>
      <c r="J977"/>
      <c r="K977"/>
    </row>
    <row r="978" spans="2:11" x14ac:dyDescent="0.45">
      <c r="B978"/>
      <c r="C978"/>
      <c r="D978"/>
      <c r="E978"/>
      <c r="F978"/>
      <c r="G978"/>
      <c r="H978"/>
      <c r="I978"/>
      <c r="J978"/>
      <c r="K978"/>
    </row>
    <row r="979" spans="2:11" x14ac:dyDescent="0.45">
      <c r="B979"/>
      <c r="C979"/>
      <c r="D979"/>
      <c r="E979"/>
      <c r="F979"/>
      <c r="G979"/>
      <c r="H979"/>
      <c r="I979"/>
      <c r="J979"/>
      <c r="K979"/>
    </row>
    <row r="980" spans="2:11" x14ac:dyDescent="0.45">
      <c r="B980"/>
      <c r="C980"/>
      <c r="D980"/>
      <c r="E980"/>
      <c r="F980"/>
      <c r="G980"/>
      <c r="H980"/>
      <c r="I980"/>
      <c r="J980"/>
      <c r="K980"/>
    </row>
    <row r="981" spans="2:11" x14ac:dyDescent="0.45">
      <c r="B981"/>
      <c r="C981"/>
      <c r="D981"/>
      <c r="E981"/>
      <c r="F981"/>
      <c r="G981"/>
      <c r="H981"/>
      <c r="I981"/>
      <c r="J981"/>
      <c r="K981"/>
    </row>
    <row r="982" spans="2:11" x14ac:dyDescent="0.45">
      <c r="B982"/>
      <c r="C982"/>
      <c r="D982"/>
      <c r="E982"/>
      <c r="F982"/>
      <c r="G982"/>
      <c r="H982"/>
      <c r="I982"/>
      <c r="J982"/>
      <c r="K982"/>
    </row>
    <row r="983" spans="2:11" x14ac:dyDescent="0.45">
      <c r="B983"/>
      <c r="C983"/>
      <c r="D983"/>
      <c r="E983"/>
      <c r="F983"/>
      <c r="G983"/>
      <c r="H983"/>
      <c r="I983"/>
      <c r="J983"/>
      <c r="K983"/>
    </row>
    <row r="984" spans="2:11" x14ac:dyDescent="0.45">
      <c r="B984"/>
      <c r="C984"/>
      <c r="D984"/>
      <c r="E984"/>
      <c r="F984"/>
      <c r="G984"/>
      <c r="H984"/>
      <c r="I984"/>
      <c r="J984"/>
      <c r="K984"/>
    </row>
    <row r="985" spans="2:11" x14ac:dyDescent="0.45">
      <c r="B985"/>
      <c r="C985"/>
      <c r="D985"/>
      <c r="E985"/>
      <c r="F985"/>
      <c r="G985"/>
      <c r="H985"/>
      <c r="I985"/>
      <c r="J985"/>
      <c r="K985"/>
    </row>
    <row r="986" spans="2:11" x14ac:dyDescent="0.45">
      <c r="B986"/>
      <c r="C986"/>
      <c r="D986"/>
      <c r="E986"/>
      <c r="F986"/>
      <c r="G986"/>
      <c r="H986"/>
      <c r="I986"/>
      <c r="J986"/>
      <c r="K986"/>
    </row>
    <row r="987" spans="2:11" x14ac:dyDescent="0.45">
      <c r="B987"/>
      <c r="C987"/>
      <c r="D987"/>
      <c r="E987"/>
      <c r="F987"/>
      <c r="G987"/>
      <c r="H987"/>
      <c r="I987"/>
      <c r="J987"/>
      <c r="K987"/>
    </row>
    <row r="988" spans="2:11" x14ac:dyDescent="0.45">
      <c r="B988"/>
      <c r="C988"/>
      <c r="D988"/>
      <c r="E988"/>
      <c r="F988"/>
      <c r="G988"/>
      <c r="H988"/>
      <c r="I988"/>
      <c r="J988"/>
      <c r="K988"/>
    </row>
    <row r="989" spans="2:11" x14ac:dyDescent="0.45">
      <c r="B989"/>
      <c r="C989"/>
      <c r="D989"/>
      <c r="E989"/>
      <c r="F989"/>
      <c r="G989"/>
      <c r="H989"/>
      <c r="I989"/>
      <c r="J989"/>
      <c r="K989"/>
    </row>
    <row r="990" spans="2:11" x14ac:dyDescent="0.45">
      <c r="B990"/>
      <c r="C990"/>
      <c r="D990"/>
      <c r="E990"/>
      <c r="F990"/>
      <c r="G990"/>
      <c r="H990"/>
      <c r="I990"/>
      <c r="J990"/>
      <c r="K990"/>
    </row>
    <row r="991" spans="2:11" x14ac:dyDescent="0.45">
      <c r="B991"/>
      <c r="C991"/>
      <c r="D991"/>
      <c r="E991"/>
      <c r="F991"/>
      <c r="G991"/>
      <c r="H991"/>
      <c r="I991"/>
      <c r="J991"/>
      <c r="K991"/>
    </row>
    <row r="992" spans="2:11" x14ac:dyDescent="0.45">
      <c r="B992"/>
      <c r="C992"/>
      <c r="D992"/>
      <c r="E992"/>
      <c r="F992"/>
      <c r="G992"/>
      <c r="H992"/>
      <c r="I992"/>
      <c r="J992"/>
      <c r="K992"/>
    </row>
    <row r="993" spans="2:11" x14ac:dyDescent="0.45">
      <c r="B993"/>
      <c r="C993"/>
      <c r="D993"/>
      <c r="E993"/>
      <c r="F993"/>
      <c r="G993"/>
      <c r="H993"/>
      <c r="I993"/>
      <c r="J993"/>
      <c r="K993"/>
    </row>
    <row r="994" spans="2:11" x14ac:dyDescent="0.45">
      <c r="B994"/>
      <c r="C994"/>
      <c r="D994"/>
      <c r="E994"/>
      <c r="F994"/>
      <c r="G994"/>
      <c r="H994"/>
      <c r="I994"/>
      <c r="J994"/>
      <c r="K994"/>
    </row>
    <row r="995" spans="2:11" x14ac:dyDescent="0.45">
      <c r="B995"/>
      <c r="C995"/>
      <c r="D995"/>
      <c r="E995"/>
      <c r="F995"/>
      <c r="G995"/>
      <c r="H995"/>
      <c r="I995"/>
      <c r="J995"/>
      <c r="K995"/>
    </row>
    <row r="996" spans="2:11" x14ac:dyDescent="0.45">
      <c r="B996"/>
      <c r="C996"/>
      <c r="D996"/>
      <c r="E996"/>
      <c r="F996"/>
      <c r="G996"/>
      <c r="H996"/>
      <c r="I996"/>
      <c r="J996"/>
      <c r="K996"/>
    </row>
    <row r="997" spans="2:11" x14ac:dyDescent="0.45">
      <c r="B997"/>
      <c r="C997"/>
      <c r="D997"/>
      <c r="E997"/>
      <c r="F997"/>
      <c r="G997"/>
      <c r="H997"/>
      <c r="I997"/>
      <c r="J997"/>
      <c r="K997"/>
    </row>
    <row r="998" spans="2:11" x14ac:dyDescent="0.45">
      <c r="B998"/>
      <c r="C998"/>
      <c r="D998"/>
      <c r="E998"/>
      <c r="F998"/>
      <c r="G998"/>
      <c r="H998"/>
      <c r="I998"/>
      <c r="J998"/>
      <c r="K998"/>
    </row>
    <row r="999" spans="2:11" x14ac:dyDescent="0.45">
      <c r="B999"/>
      <c r="C999"/>
      <c r="D999"/>
      <c r="E999"/>
      <c r="F999"/>
      <c r="G999"/>
      <c r="H999"/>
      <c r="I999"/>
      <c r="J999"/>
      <c r="K999"/>
    </row>
    <row r="1000" spans="2:11" x14ac:dyDescent="0.45">
      <c r="B1000"/>
      <c r="C1000"/>
      <c r="D1000"/>
      <c r="E1000"/>
      <c r="F1000"/>
      <c r="G1000"/>
      <c r="H1000"/>
      <c r="I1000"/>
      <c r="J1000"/>
      <c r="K1000"/>
    </row>
    <row r="1001" spans="2:11" x14ac:dyDescent="0.45">
      <c r="B1001"/>
      <c r="C1001"/>
      <c r="D1001"/>
      <c r="E1001"/>
      <c r="F1001"/>
      <c r="G1001"/>
      <c r="H1001"/>
      <c r="I1001"/>
      <c r="J1001"/>
      <c r="K1001"/>
    </row>
    <row r="1002" spans="2:11" x14ac:dyDescent="0.45">
      <c r="B1002"/>
      <c r="C1002"/>
      <c r="D1002"/>
      <c r="E1002"/>
      <c r="F1002"/>
      <c r="G1002"/>
      <c r="H1002"/>
      <c r="I1002"/>
      <c r="J1002"/>
      <c r="K1002"/>
    </row>
    <row r="1003" spans="2:11" x14ac:dyDescent="0.45">
      <c r="B1003"/>
      <c r="C1003"/>
      <c r="D1003"/>
      <c r="E1003"/>
      <c r="F1003"/>
      <c r="G1003"/>
      <c r="H1003"/>
      <c r="I1003"/>
      <c r="J1003"/>
      <c r="K1003"/>
    </row>
    <row r="1004" spans="2:11" x14ac:dyDescent="0.45">
      <c r="B1004"/>
      <c r="C1004"/>
      <c r="D1004"/>
      <c r="E1004"/>
      <c r="F1004"/>
      <c r="G1004"/>
      <c r="H1004"/>
      <c r="I1004"/>
      <c r="J1004"/>
      <c r="K1004"/>
    </row>
    <row r="1005" spans="2:11" x14ac:dyDescent="0.45">
      <c r="B1005"/>
      <c r="C1005"/>
      <c r="D1005"/>
      <c r="E1005"/>
      <c r="F1005"/>
      <c r="G1005"/>
      <c r="H1005"/>
      <c r="I1005"/>
      <c r="J1005"/>
      <c r="K1005"/>
    </row>
    <row r="1006" spans="2:11" x14ac:dyDescent="0.45">
      <c r="B1006"/>
      <c r="C1006"/>
      <c r="D1006"/>
      <c r="E1006"/>
      <c r="F1006"/>
      <c r="G1006"/>
      <c r="H1006"/>
      <c r="I1006"/>
      <c r="J1006"/>
      <c r="K1006"/>
    </row>
    <row r="1007" spans="2:11" x14ac:dyDescent="0.45">
      <c r="B1007"/>
      <c r="C1007"/>
      <c r="D1007"/>
      <c r="E1007"/>
      <c r="F1007"/>
      <c r="G1007"/>
      <c r="H1007"/>
      <c r="I1007"/>
      <c r="J1007"/>
      <c r="K1007"/>
    </row>
    <row r="1008" spans="2:11" x14ac:dyDescent="0.45">
      <c r="B1008"/>
      <c r="C1008"/>
      <c r="D1008"/>
      <c r="E1008"/>
      <c r="F1008"/>
      <c r="G1008"/>
      <c r="H1008"/>
      <c r="I1008"/>
      <c r="J1008"/>
      <c r="K1008"/>
    </row>
    <row r="1009" spans="2:11" x14ac:dyDescent="0.45">
      <c r="B1009"/>
      <c r="C1009"/>
      <c r="D1009"/>
      <c r="E1009"/>
      <c r="F1009"/>
      <c r="G1009"/>
      <c r="H1009"/>
      <c r="I1009"/>
      <c r="J1009"/>
      <c r="K1009"/>
    </row>
    <row r="1010" spans="2:11" x14ac:dyDescent="0.45">
      <c r="B1010"/>
      <c r="C1010"/>
      <c r="D1010"/>
      <c r="E1010"/>
      <c r="F1010"/>
      <c r="G1010"/>
      <c r="H1010"/>
      <c r="I1010"/>
      <c r="J1010"/>
      <c r="K1010"/>
    </row>
    <row r="1011" spans="2:11" x14ac:dyDescent="0.45">
      <c r="B1011"/>
      <c r="C1011"/>
      <c r="D1011"/>
      <c r="E1011"/>
      <c r="F1011"/>
      <c r="G1011"/>
      <c r="H1011"/>
      <c r="I1011"/>
      <c r="J1011"/>
      <c r="K1011"/>
    </row>
    <row r="1012" spans="2:11" x14ac:dyDescent="0.45">
      <c r="B1012"/>
      <c r="C1012"/>
      <c r="D1012"/>
      <c r="E1012"/>
      <c r="F1012"/>
      <c r="G1012"/>
      <c r="H1012"/>
      <c r="I1012"/>
      <c r="J1012"/>
      <c r="K1012"/>
    </row>
    <row r="1013" spans="2:11" x14ac:dyDescent="0.45">
      <c r="B1013"/>
      <c r="C1013"/>
      <c r="D1013"/>
      <c r="E1013"/>
      <c r="F1013"/>
      <c r="G1013"/>
      <c r="H1013"/>
      <c r="I1013"/>
      <c r="J1013"/>
      <c r="K1013"/>
    </row>
    <row r="1014" spans="2:11" x14ac:dyDescent="0.45">
      <c r="B1014"/>
      <c r="C1014"/>
      <c r="D1014"/>
      <c r="E1014"/>
      <c r="F1014"/>
      <c r="G1014"/>
      <c r="H1014"/>
      <c r="I1014"/>
      <c r="J1014"/>
      <c r="K1014"/>
    </row>
    <row r="1015" spans="2:11" x14ac:dyDescent="0.45">
      <c r="B1015"/>
      <c r="C1015"/>
      <c r="D1015"/>
      <c r="E1015"/>
      <c r="F1015"/>
      <c r="G1015"/>
      <c r="H1015"/>
      <c r="I1015"/>
      <c r="J1015"/>
      <c r="K1015"/>
    </row>
    <row r="1016" spans="2:11" x14ac:dyDescent="0.45">
      <c r="B1016"/>
      <c r="C1016"/>
      <c r="D1016"/>
      <c r="E1016"/>
      <c r="F1016"/>
      <c r="G1016"/>
      <c r="H1016"/>
      <c r="I1016"/>
      <c r="J1016"/>
      <c r="K1016"/>
    </row>
    <row r="1017" spans="2:11" x14ac:dyDescent="0.45">
      <c r="B1017"/>
      <c r="C1017"/>
      <c r="D1017"/>
      <c r="E1017"/>
      <c r="F1017"/>
      <c r="G1017"/>
      <c r="H1017"/>
      <c r="I1017"/>
      <c r="J1017"/>
      <c r="K1017"/>
    </row>
    <row r="1018" spans="2:11" x14ac:dyDescent="0.45">
      <c r="B1018"/>
      <c r="C1018"/>
      <c r="D1018"/>
      <c r="E1018"/>
      <c r="F1018"/>
      <c r="G1018"/>
      <c r="H1018"/>
      <c r="I1018"/>
      <c r="J1018"/>
      <c r="K1018"/>
    </row>
    <row r="1019" spans="2:11" x14ac:dyDescent="0.45">
      <c r="B1019"/>
      <c r="C1019"/>
      <c r="D1019"/>
      <c r="E1019"/>
      <c r="F1019"/>
      <c r="G1019"/>
      <c r="H1019"/>
      <c r="I1019"/>
      <c r="J1019"/>
      <c r="K1019"/>
    </row>
    <row r="1020" spans="2:11" x14ac:dyDescent="0.45">
      <c r="B1020"/>
      <c r="C1020"/>
      <c r="D1020"/>
      <c r="E1020"/>
      <c r="F1020"/>
      <c r="G1020"/>
      <c r="H1020"/>
      <c r="I1020"/>
      <c r="J1020"/>
      <c r="K1020"/>
    </row>
    <row r="1021" spans="2:11" x14ac:dyDescent="0.45">
      <c r="B1021"/>
      <c r="C1021"/>
      <c r="D1021"/>
      <c r="E1021"/>
      <c r="F1021"/>
      <c r="G1021"/>
      <c r="H1021"/>
      <c r="I1021"/>
      <c r="J1021"/>
      <c r="K1021"/>
    </row>
    <row r="1022" spans="2:11" x14ac:dyDescent="0.45">
      <c r="B1022"/>
      <c r="C1022"/>
      <c r="D1022"/>
      <c r="E1022"/>
      <c r="F1022"/>
      <c r="G1022"/>
      <c r="H1022"/>
      <c r="I1022"/>
      <c r="J1022"/>
      <c r="K1022"/>
    </row>
    <row r="1023" spans="2:11" x14ac:dyDescent="0.45">
      <c r="B1023"/>
      <c r="C1023"/>
      <c r="D1023"/>
      <c r="E1023"/>
      <c r="F1023"/>
      <c r="G1023"/>
      <c r="H1023"/>
      <c r="I1023"/>
      <c r="J1023"/>
      <c r="K1023"/>
    </row>
    <row r="1024" spans="2:11" x14ac:dyDescent="0.45">
      <c r="B1024"/>
      <c r="C1024"/>
      <c r="D1024"/>
      <c r="E1024"/>
      <c r="F1024"/>
      <c r="G1024"/>
      <c r="H1024"/>
      <c r="I1024"/>
      <c r="J1024"/>
      <c r="K1024"/>
    </row>
    <row r="1025" spans="2:11" x14ac:dyDescent="0.45">
      <c r="B1025"/>
      <c r="C1025"/>
      <c r="D1025"/>
      <c r="E1025"/>
      <c r="F1025"/>
      <c r="G1025"/>
      <c r="H1025"/>
      <c r="I1025"/>
      <c r="J1025"/>
      <c r="K1025"/>
    </row>
    <row r="1026" spans="2:11" x14ac:dyDescent="0.45">
      <c r="B1026"/>
      <c r="C1026"/>
      <c r="D1026"/>
      <c r="E1026"/>
      <c r="F1026"/>
      <c r="G1026"/>
      <c r="H1026"/>
      <c r="I1026"/>
      <c r="J1026"/>
      <c r="K1026"/>
    </row>
    <row r="1027" spans="2:11" x14ac:dyDescent="0.45">
      <c r="B1027"/>
      <c r="C1027"/>
      <c r="D1027"/>
      <c r="E1027"/>
      <c r="F1027"/>
      <c r="G1027"/>
      <c r="H1027"/>
      <c r="I1027"/>
      <c r="J1027"/>
      <c r="K1027"/>
    </row>
    <row r="1028" spans="2:11" x14ac:dyDescent="0.45">
      <c r="B1028"/>
      <c r="C1028"/>
      <c r="D1028"/>
      <c r="E1028"/>
      <c r="F1028"/>
      <c r="G1028"/>
      <c r="H1028"/>
      <c r="I1028"/>
      <c r="J1028"/>
      <c r="K1028"/>
    </row>
    <row r="1029" spans="2:11" x14ac:dyDescent="0.45">
      <c r="B1029"/>
      <c r="C1029"/>
      <c r="D1029"/>
      <c r="E1029"/>
      <c r="F1029"/>
      <c r="G1029"/>
      <c r="H1029"/>
      <c r="I1029"/>
      <c r="J1029"/>
      <c r="K1029"/>
    </row>
    <row r="1030" spans="2:11" x14ac:dyDescent="0.45">
      <c r="B1030"/>
      <c r="C1030"/>
      <c r="D1030"/>
      <c r="E1030"/>
      <c r="F1030"/>
      <c r="G1030"/>
      <c r="H1030"/>
      <c r="I1030"/>
      <c r="J1030"/>
      <c r="K1030"/>
    </row>
    <row r="1031" spans="2:11" x14ac:dyDescent="0.45">
      <c r="B1031"/>
      <c r="C1031"/>
      <c r="D1031"/>
      <c r="E1031"/>
      <c r="F1031"/>
      <c r="G1031"/>
      <c r="H1031"/>
      <c r="I1031"/>
      <c r="J1031"/>
      <c r="K1031"/>
    </row>
    <row r="1032" spans="2:11" x14ac:dyDescent="0.45">
      <c r="B1032"/>
      <c r="C1032"/>
      <c r="D1032"/>
      <c r="E1032"/>
      <c r="F1032"/>
      <c r="G1032"/>
      <c r="H1032"/>
      <c r="I1032"/>
      <c r="J1032"/>
      <c r="K1032"/>
    </row>
    <row r="1033" spans="2:11" x14ac:dyDescent="0.45">
      <c r="B1033"/>
      <c r="C1033"/>
      <c r="D1033"/>
      <c r="E1033"/>
      <c r="F1033"/>
      <c r="G1033"/>
      <c r="H1033"/>
      <c r="I1033"/>
      <c r="J1033"/>
      <c r="K1033"/>
    </row>
    <row r="1034" spans="2:11" x14ac:dyDescent="0.45">
      <c r="B1034"/>
      <c r="C1034"/>
      <c r="D1034"/>
      <c r="E1034"/>
      <c r="F1034"/>
      <c r="G1034"/>
      <c r="H1034"/>
      <c r="I1034"/>
      <c r="J1034"/>
      <c r="K1034"/>
    </row>
    <row r="1035" spans="2:11" x14ac:dyDescent="0.45">
      <c r="B1035"/>
      <c r="C1035"/>
      <c r="D1035"/>
      <c r="E1035"/>
      <c r="F1035"/>
      <c r="G1035"/>
      <c r="H1035"/>
      <c r="I1035"/>
      <c r="J1035"/>
      <c r="K1035"/>
    </row>
    <row r="1036" spans="2:11" x14ac:dyDescent="0.45">
      <c r="B1036"/>
      <c r="C1036"/>
      <c r="D1036"/>
      <c r="E1036"/>
      <c r="F1036"/>
      <c r="G1036"/>
      <c r="H1036"/>
      <c r="I1036"/>
      <c r="J1036"/>
      <c r="K1036"/>
    </row>
    <row r="1037" spans="2:11" x14ac:dyDescent="0.45">
      <c r="B1037"/>
      <c r="C1037"/>
      <c r="D1037"/>
      <c r="E1037"/>
      <c r="F1037"/>
      <c r="G1037"/>
      <c r="H1037"/>
      <c r="I1037"/>
      <c r="J1037"/>
      <c r="K1037"/>
    </row>
    <row r="1038" spans="2:11" x14ac:dyDescent="0.45">
      <c r="B1038"/>
      <c r="C1038"/>
      <c r="D1038"/>
      <c r="E1038"/>
      <c r="F1038"/>
      <c r="G1038"/>
      <c r="H1038"/>
      <c r="I1038"/>
      <c r="J1038"/>
      <c r="K1038"/>
    </row>
    <row r="1039" spans="2:11" x14ac:dyDescent="0.45">
      <c r="B1039"/>
      <c r="C1039"/>
      <c r="D1039"/>
      <c r="E1039"/>
      <c r="F1039"/>
      <c r="G1039"/>
      <c r="H1039"/>
      <c r="I1039"/>
      <c r="J1039"/>
      <c r="K1039"/>
    </row>
    <row r="1040" spans="2:11" x14ac:dyDescent="0.45">
      <c r="B1040"/>
      <c r="C1040"/>
      <c r="D1040"/>
      <c r="E1040"/>
      <c r="F1040"/>
      <c r="G1040"/>
      <c r="H1040"/>
      <c r="I1040"/>
      <c r="J1040"/>
      <c r="K1040"/>
    </row>
    <row r="1041" spans="2:11" x14ac:dyDescent="0.45">
      <c r="B1041"/>
      <c r="C1041"/>
      <c r="D1041"/>
      <c r="E1041"/>
      <c r="F1041"/>
      <c r="G1041"/>
      <c r="H1041"/>
      <c r="I1041"/>
      <c r="J1041"/>
      <c r="K1041"/>
    </row>
  </sheetData>
  <autoFilter ref="B1:J230" xr:uid="{00000000-0009-0000-0000-000006000000}"/>
  <conditionalFormatting sqref="D1:D36 D253:D258 D265 D186:D200 D38:D39 D41:D53 D55:D57 D59:D89 D91:D139 D141:D184 D202:D235 D237:D240">
    <cfRule type="duplicateValues" dxfId="5" priority="15"/>
  </conditionalFormatting>
  <conditionalFormatting sqref="D241:D242">
    <cfRule type="duplicateValues" dxfId="4" priority="14"/>
  </conditionalFormatting>
  <conditionalFormatting sqref="D243 D245:D252">
    <cfRule type="duplicateValues" dxfId="3" priority="13"/>
  </conditionalFormatting>
  <conditionalFormatting sqref="D259:D264">
    <cfRule type="duplicateValues" dxfId="2" priority="12"/>
  </conditionalFormatting>
  <conditionalFormatting sqref="D185">
    <cfRule type="duplicateValues" dxfId="1" priority="11"/>
  </conditionalFormatting>
  <conditionalFormatting sqref="H266:H267">
    <cfRule type="duplicateValues" dxfId="0" priority="1"/>
  </conditionalFormatting>
  <hyperlinks>
    <hyperlink ref="D55" r:id="rId1" xr:uid="{00000000-0004-0000-0600-000000000000}"/>
    <hyperlink ref="D161" r:id="rId2" xr:uid="{00000000-0004-0000-0600-000001000000}"/>
    <hyperlink ref="D120" r:id="rId3" xr:uid="{00000000-0004-0000-0600-000002000000}"/>
    <hyperlink ref="D147" r:id="rId4" xr:uid="{00000000-0004-0000-0600-000003000000}"/>
    <hyperlink ref="D205" r:id="rId5" xr:uid="{00000000-0004-0000-0600-000004000000}"/>
    <hyperlink ref="D95" r:id="rId6" xr:uid="{00000000-0004-0000-0600-000005000000}"/>
    <hyperlink ref="D195" r:id="rId7" xr:uid="{00000000-0004-0000-0600-000006000000}"/>
    <hyperlink ref="D199" r:id="rId8" xr:uid="{00000000-0004-0000-0600-000007000000}"/>
    <hyperlink ref="D50" r:id="rId9" xr:uid="{00000000-0004-0000-0600-000008000000}"/>
    <hyperlink ref="D28" r:id="rId10" xr:uid="{00000000-0004-0000-0600-000009000000}"/>
    <hyperlink ref="D114" r:id="rId11" xr:uid="{00000000-0004-0000-0600-00000A000000}"/>
    <hyperlink ref="D32" r:id="rId12" xr:uid="{00000000-0004-0000-0600-00000B000000}"/>
    <hyperlink ref="D106" r:id="rId13" xr:uid="{00000000-0004-0000-0600-00000C000000}"/>
    <hyperlink ref="D206" r:id="rId14" xr:uid="{00000000-0004-0000-0600-00000D000000}"/>
    <hyperlink ref="D93" r:id="rId15" xr:uid="{00000000-0004-0000-0600-00000E000000}"/>
    <hyperlink ref="D2" r:id="rId16" xr:uid="{00000000-0004-0000-0600-00000F000000}"/>
    <hyperlink ref="D125" r:id="rId17" xr:uid="{00000000-0004-0000-0600-000010000000}"/>
    <hyperlink ref="D219" r:id="rId18" xr:uid="{00000000-0004-0000-0600-000011000000}"/>
    <hyperlink ref="D41" r:id="rId19" xr:uid="{00000000-0004-0000-0600-000012000000}"/>
    <hyperlink ref="D189" r:id="rId20" xr:uid="{00000000-0004-0000-0600-000013000000}"/>
    <hyperlink ref="D43" r:id="rId21" xr:uid="{00000000-0004-0000-0600-000014000000}"/>
    <hyperlink ref="D46" r:id="rId22" xr:uid="{00000000-0004-0000-0600-000015000000}"/>
    <hyperlink ref="D83" r:id="rId23" xr:uid="{00000000-0004-0000-0600-000016000000}"/>
    <hyperlink ref="D166" r:id="rId24" xr:uid="{00000000-0004-0000-0600-000017000000}"/>
    <hyperlink ref="D94" r:id="rId25" xr:uid="{00000000-0004-0000-0600-000018000000}"/>
    <hyperlink ref="D19" r:id="rId26" xr:uid="{00000000-0004-0000-0600-000019000000}"/>
    <hyperlink ref="D119" r:id="rId27" xr:uid="{00000000-0004-0000-0600-00001A000000}"/>
    <hyperlink ref="D133" r:id="rId28" xr:uid="{00000000-0004-0000-0600-00001B000000}"/>
    <hyperlink ref="D175" r:id="rId29" xr:uid="{00000000-0004-0000-0600-00001C000000}"/>
    <hyperlink ref="D130" r:id="rId30" xr:uid="{00000000-0004-0000-0600-00001D000000}"/>
    <hyperlink ref="D52" r:id="rId31" xr:uid="{00000000-0004-0000-0600-00001E000000}"/>
    <hyperlink ref="D99" r:id="rId32" xr:uid="{00000000-0004-0000-0600-00001F000000}"/>
    <hyperlink ref="D7" r:id="rId33" xr:uid="{00000000-0004-0000-0600-000020000000}"/>
    <hyperlink ref="D49" r:id="rId34" xr:uid="{00000000-0004-0000-0600-000021000000}"/>
    <hyperlink ref="D3" r:id="rId35" xr:uid="{00000000-0004-0000-0600-000022000000}"/>
    <hyperlink ref="D217" r:id="rId36" xr:uid="{00000000-0004-0000-0600-000023000000}"/>
    <hyperlink ref="D15" r:id="rId37" xr:uid="{00000000-0004-0000-0600-000024000000}"/>
    <hyperlink ref="D63" r:id="rId38" xr:uid="{00000000-0004-0000-0600-000025000000}"/>
    <hyperlink ref="D82" r:id="rId39" xr:uid="{00000000-0004-0000-0600-000026000000}"/>
    <hyperlink ref="D33" r:id="rId40" xr:uid="{00000000-0004-0000-0600-000027000000}"/>
    <hyperlink ref="D21" r:id="rId41" xr:uid="{00000000-0004-0000-0600-000028000000}"/>
    <hyperlink ref="D160" r:id="rId42" xr:uid="{00000000-0004-0000-0600-000029000000}"/>
    <hyperlink ref="D86" r:id="rId43" xr:uid="{00000000-0004-0000-0600-00002A000000}"/>
    <hyperlink ref="D190" r:id="rId44" xr:uid="{00000000-0004-0000-0600-00002B000000}"/>
    <hyperlink ref="D116" r:id="rId45" xr:uid="{00000000-0004-0000-0600-00002C000000}"/>
    <hyperlink ref="D220" r:id="rId46" display="menuccid@who.int" xr:uid="{00000000-0004-0000-0600-00002D000000}"/>
    <hyperlink ref="D222" r:id="rId47" xr:uid="{00000000-0004-0000-0600-00002E000000}"/>
    <hyperlink ref="D223" r:id="rId48" xr:uid="{00000000-0004-0000-0600-00002F000000}"/>
    <hyperlink ref="D230" r:id="rId49" xr:uid="{00000000-0004-0000-0600-000030000000}"/>
    <hyperlink ref="D231" r:id="rId50" xr:uid="{00000000-0004-0000-0600-000031000000}"/>
    <hyperlink ref="D232" r:id="rId51" xr:uid="{00000000-0004-0000-0600-000032000000}"/>
    <hyperlink ref="D235" r:id="rId52" xr:uid="{00000000-0004-0000-0600-000033000000}"/>
    <hyperlink ref="E127" r:id="rId53" xr:uid="{00000000-0004-0000-0600-000034000000}"/>
    <hyperlink ref="D243" r:id="rId54" xr:uid="{00000000-0004-0000-0600-000035000000}"/>
    <hyperlink ref="D247" r:id="rId55" xr:uid="{00000000-0004-0000-0600-000036000000}"/>
    <hyperlink ref="D248" r:id="rId56" xr:uid="{00000000-0004-0000-0600-000037000000}"/>
    <hyperlink ref="D249" r:id="rId57" xr:uid="{00000000-0004-0000-0600-000038000000}"/>
    <hyperlink ref="E249" r:id="rId58" xr:uid="{00000000-0004-0000-0600-000039000000}"/>
    <hyperlink ref="D250" r:id="rId59" xr:uid="{00000000-0004-0000-0600-00003A000000}"/>
    <hyperlink ref="D251" r:id="rId60" xr:uid="{00000000-0004-0000-0600-00003B000000}"/>
    <hyperlink ref="D252" r:id="rId61" xr:uid="{00000000-0004-0000-0600-00003C000000}"/>
    <hyperlink ref="D253" r:id="rId62" xr:uid="{00000000-0004-0000-0600-00003D000000}"/>
    <hyperlink ref="D254" r:id="rId63" xr:uid="{00000000-0004-0000-0600-00003E000000}"/>
    <hyperlink ref="D255" r:id="rId64" xr:uid="{00000000-0004-0000-0600-00003F000000}"/>
    <hyperlink ref="D256" r:id="rId65" xr:uid="{00000000-0004-0000-0600-000040000000}"/>
    <hyperlink ref="D257" r:id="rId66" xr:uid="{00000000-0004-0000-0600-000041000000}"/>
    <hyperlink ref="D245" r:id="rId67" xr:uid="{00000000-0004-0000-0600-000042000000}"/>
    <hyperlink ref="D258" r:id="rId68" xr:uid="{00000000-0004-0000-0600-000043000000}"/>
    <hyperlink ref="E258" r:id="rId69" xr:uid="{00000000-0004-0000-0600-000044000000}"/>
    <hyperlink ref="D259" r:id="rId70" xr:uid="{00000000-0004-0000-0600-000045000000}"/>
    <hyperlink ref="D260" r:id="rId71" xr:uid="{00000000-0004-0000-0600-000046000000}"/>
    <hyperlink ref="D262" r:id="rId72" xr:uid="{00000000-0004-0000-0600-000047000000}"/>
    <hyperlink ref="D263" r:id="rId73" xr:uid="{00000000-0004-0000-0600-000048000000}"/>
    <hyperlink ref="E242" r:id="rId74" xr:uid="{00000000-0004-0000-0600-000049000000}"/>
    <hyperlink ref="D40" r:id="rId75" xr:uid="{00000000-0004-0000-0600-00004A000000}"/>
    <hyperlink ref="D58" r:id="rId76" xr:uid="{00000000-0004-0000-0600-00004B000000}"/>
    <hyperlink ref="D90" r:id="rId77" xr:uid="{00000000-0004-0000-0600-00004C000000}"/>
    <hyperlink ref="D236" r:id="rId78" xr:uid="{00000000-0004-0000-0600-00004D000000}"/>
    <hyperlink ref="H266" r:id="rId79" display="sdg16indicators@undp.org" xr:uid="{91DE75C9-8E5C-448D-85D8-B0AA559C331B}"/>
    <hyperlink ref="H267" r:id="rId80" display="marie.laberge@undp.org" xr:uid="{BE7FA078-CA79-4367-B99D-28E16F7B55F7}"/>
  </hyperlinks>
  <pageMargins left="0.7" right="0.7" top="0.75" bottom="0.75" header="0.3" footer="0.3"/>
  <pageSetup orientation="portrait" r:id="rId8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E8AF8-C0FA-465A-BD26-49ACF420F4D9}">
  <sheetPr filterMode="1"/>
  <dimension ref="A1:E62"/>
  <sheetViews>
    <sheetView workbookViewId="0">
      <selection activeCell="D5" sqref="D5"/>
    </sheetView>
  </sheetViews>
  <sheetFormatPr defaultColWidth="9.1328125" defaultRowHeight="14.25" x14ac:dyDescent="0.45"/>
  <cols>
    <col min="1" max="1" width="22.59765625" style="7" customWidth="1"/>
    <col min="2" max="2" width="52" style="61" customWidth="1"/>
    <col min="3" max="3" width="30" style="61" customWidth="1"/>
    <col min="4" max="4" width="69" style="61" customWidth="1"/>
    <col min="5" max="5" width="17.73046875" style="7" customWidth="1"/>
    <col min="6" max="6" width="9.1328125" style="7" bestFit="1" customWidth="1"/>
    <col min="7" max="16384" width="9.1328125" style="7"/>
  </cols>
  <sheetData>
    <row r="1" spans="1:5" x14ac:dyDescent="0.45">
      <c r="A1" s="62" t="s">
        <v>1</v>
      </c>
      <c r="B1" s="63" t="s">
        <v>768</v>
      </c>
      <c r="C1" s="63" t="s">
        <v>769</v>
      </c>
      <c r="D1" s="63" t="s">
        <v>773</v>
      </c>
      <c r="E1" s="64" t="s">
        <v>3340</v>
      </c>
    </row>
    <row r="2" spans="1:5" ht="28.5" x14ac:dyDescent="0.45">
      <c r="A2" s="65" t="s">
        <v>13</v>
      </c>
      <c r="B2" s="66" t="s">
        <v>791</v>
      </c>
      <c r="C2" s="66" t="s">
        <v>780</v>
      </c>
      <c r="D2" s="67" t="s">
        <v>3341</v>
      </c>
      <c r="E2" s="67" t="s">
        <v>3342</v>
      </c>
    </row>
    <row r="3" spans="1:5" ht="28.5" hidden="1" x14ac:dyDescent="0.45">
      <c r="A3" s="68" t="s">
        <v>19</v>
      </c>
      <c r="B3" s="69" t="s">
        <v>793</v>
      </c>
      <c r="C3" s="69" t="s">
        <v>794</v>
      </c>
      <c r="D3" s="67" t="s">
        <v>3341</v>
      </c>
      <c r="E3" s="67" t="s">
        <v>3342</v>
      </c>
    </row>
    <row r="4" spans="1:5" ht="28.5" hidden="1" x14ac:dyDescent="0.45">
      <c r="A4" s="65" t="s">
        <v>33</v>
      </c>
      <c r="B4" s="66" t="s">
        <v>798</v>
      </c>
      <c r="C4" s="66" t="s">
        <v>799</v>
      </c>
      <c r="D4" s="66" t="s">
        <v>801</v>
      </c>
      <c r="E4" s="67"/>
    </row>
    <row r="5" spans="1:5" ht="57" x14ac:dyDescent="0.45">
      <c r="A5" s="68" t="s">
        <v>38</v>
      </c>
      <c r="B5" s="69" t="s">
        <v>802</v>
      </c>
      <c r="C5" s="69" t="s">
        <v>803</v>
      </c>
      <c r="D5" s="69" t="s">
        <v>3343</v>
      </c>
      <c r="E5" s="67" t="s">
        <v>3342</v>
      </c>
    </row>
    <row r="6" spans="1:5" ht="42.75" hidden="1" x14ac:dyDescent="0.45">
      <c r="A6" s="65" t="s">
        <v>41</v>
      </c>
      <c r="B6" s="66" t="s">
        <v>822</v>
      </c>
      <c r="C6" s="66" t="s">
        <v>823</v>
      </c>
      <c r="D6" s="66" t="s">
        <v>3344</v>
      </c>
      <c r="E6" s="67"/>
    </row>
    <row r="7" spans="1:5" ht="28.5" hidden="1" x14ac:dyDescent="0.45">
      <c r="A7" s="68" t="s">
        <v>91</v>
      </c>
      <c r="B7" s="69" t="s">
        <v>826</v>
      </c>
      <c r="C7" s="69" t="s">
        <v>792</v>
      </c>
      <c r="D7" s="69"/>
      <c r="E7" s="70" t="s">
        <v>3342</v>
      </c>
    </row>
    <row r="8" spans="1:5" ht="28.5" hidden="1" x14ac:dyDescent="0.45">
      <c r="A8" s="68" t="s">
        <v>673</v>
      </c>
      <c r="B8" s="69" t="s">
        <v>877</v>
      </c>
      <c r="C8" s="69" t="s">
        <v>856</v>
      </c>
      <c r="D8" s="69"/>
      <c r="E8" s="70" t="s">
        <v>3342</v>
      </c>
    </row>
    <row r="9" spans="1:5" ht="28.5" hidden="1" x14ac:dyDescent="0.45">
      <c r="A9" s="65" t="s">
        <v>675</v>
      </c>
      <c r="B9" s="66" t="s">
        <v>880</v>
      </c>
      <c r="C9" s="66" t="s">
        <v>856</v>
      </c>
      <c r="D9" s="66"/>
      <c r="E9" s="67" t="s">
        <v>3342</v>
      </c>
    </row>
    <row r="10" spans="1:5" ht="28.5" hidden="1" x14ac:dyDescent="0.45">
      <c r="A10" s="68" t="s">
        <v>391</v>
      </c>
      <c r="B10" s="69" t="s">
        <v>884</v>
      </c>
      <c r="C10" s="69" t="s">
        <v>856</v>
      </c>
      <c r="D10" s="69"/>
      <c r="E10" s="70" t="s">
        <v>3342</v>
      </c>
    </row>
    <row r="11" spans="1:5" ht="42.75" hidden="1" x14ac:dyDescent="0.45">
      <c r="A11" s="65" t="s">
        <v>676</v>
      </c>
      <c r="B11" s="66" t="s">
        <v>885</v>
      </c>
      <c r="C11" s="66" t="s">
        <v>886</v>
      </c>
      <c r="D11" s="66"/>
      <c r="E11" s="67" t="s">
        <v>3342</v>
      </c>
    </row>
    <row r="12" spans="1:5" ht="28.5" hidden="1" x14ac:dyDescent="0.45">
      <c r="A12" s="68" t="s">
        <v>682</v>
      </c>
      <c r="B12" s="69" t="s">
        <v>902</v>
      </c>
      <c r="C12" s="69" t="s">
        <v>856</v>
      </c>
      <c r="D12" s="69"/>
      <c r="E12" s="70" t="s">
        <v>3342</v>
      </c>
    </row>
    <row r="13" spans="1:5" ht="42.75" hidden="1" x14ac:dyDescent="0.45">
      <c r="A13" s="65" t="s">
        <v>415</v>
      </c>
      <c r="B13" s="66" t="s">
        <v>910</v>
      </c>
      <c r="C13" s="66" t="s">
        <v>856</v>
      </c>
      <c r="D13" s="66"/>
      <c r="E13" s="67" t="s">
        <v>3342</v>
      </c>
    </row>
    <row r="14" spans="1:5" ht="42.75" hidden="1" x14ac:dyDescent="0.45">
      <c r="A14" s="68" t="s">
        <v>417</v>
      </c>
      <c r="B14" s="69" t="s">
        <v>914</v>
      </c>
      <c r="C14" s="69" t="s">
        <v>915</v>
      </c>
      <c r="D14" s="69"/>
      <c r="E14" s="70" t="s">
        <v>3342</v>
      </c>
    </row>
    <row r="15" spans="1:5" ht="42.75" hidden="1" x14ac:dyDescent="0.45">
      <c r="A15" s="65" t="s">
        <v>422</v>
      </c>
      <c r="B15" s="66" t="s">
        <v>916</v>
      </c>
      <c r="C15" s="66" t="s">
        <v>917</v>
      </c>
      <c r="D15" s="66"/>
      <c r="E15" s="67" t="s">
        <v>3342</v>
      </c>
    </row>
    <row r="16" spans="1:5" ht="42.75" hidden="1" x14ac:dyDescent="0.45">
      <c r="A16" s="68" t="s">
        <v>427</v>
      </c>
      <c r="B16" s="69" t="s">
        <v>919</v>
      </c>
      <c r="C16" s="69" t="s">
        <v>856</v>
      </c>
      <c r="D16" s="69"/>
      <c r="E16" s="70" t="s">
        <v>3342</v>
      </c>
    </row>
    <row r="17" spans="1:5" ht="28.5" hidden="1" x14ac:dyDescent="0.45">
      <c r="A17" s="65" t="s">
        <v>689</v>
      </c>
      <c r="B17" s="66" t="s">
        <v>923</v>
      </c>
      <c r="C17" s="66" t="s">
        <v>856</v>
      </c>
      <c r="D17" s="66" t="s">
        <v>3345</v>
      </c>
      <c r="E17" s="67"/>
    </row>
    <row r="18" spans="1:5" ht="28.5" hidden="1" x14ac:dyDescent="0.45">
      <c r="A18" s="68" t="s">
        <v>924</v>
      </c>
      <c r="B18" s="69" t="s">
        <v>925</v>
      </c>
      <c r="C18" s="69" t="s">
        <v>82</v>
      </c>
      <c r="D18" s="69" t="s">
        <v>926</v>
      </c>
      <c r="E18" s="70"/>
    </row>
    <row r="19" spans="1:5" ht="57" hidden="1" x14ac:dyDescent="0.45">
      <c r="A19" s="65" t="s">
        <v>432</v>
      </c>
      <c r="B19" s="66" t="s">
        <v>927</v>
      </c>
      <c r="C19" s="66" t="s">
        <v>928</v>
      </c>
      <c r="D19" s="66" t="s">
        <v>824</v>
      </c>
      <c r="E19" s="67"/>
    </row>
    <row r="20" spans="1:5" ht="28.5" hidden="1" x14ac:dyDescent="0.45">
      <c r="A20" s="68" t="s">
        <v>930</v>
      </c>
      <c r="B20" s="69" t="s">
        <v>931</v>
      </c>
      <c r="C20" s="69" t="s">
        <v>192</v>
      </c>
      <c r="D20" s="69" t="s">
        <v>824</v>
      </c>
      <c r="E20" s="70"/>
    </row>
    <row r="21" spans="1:5" ht="42.75" hidden="1" x14ac:dyDescent="0.45">
      <c r="A21" s="65" t="s">
        <v>436</v>
      </c>
      <c r="B21" s="66" t="s">
        <v>934</v>
      </c>
      <c r="C21" s="66" t="s">
        <v>792</v>
      </c>
      <c r="D21" s="66"/>
      <c r="E21" s="67" t="s">
        <v>3342</v>
      </c>
    </row>
    <row r="22" spans="1:5" ht="28.5" hidden="1" x14ac:dyDescent="0.45">
      <c r="A22" s="68" t="s">
        <v>439</v>
      </c>
      <c r="B22" s="69" t="s">
        <v>937</v>
      </c>
      <c r="C22" s="69" t="s">
        <v>928</v>
      </c>
      <c r="D22" s="69" t="s">
        <v>824</v>
      </c>
      <c r="E22" s="70"/>
    </row>
    <row r="23" spans="1:5" ht="28.5" hidden="1" x14ac:dyDescent="0.45">
      <c r="A23" s="65" t="s">
        <v>443</v>
      </c>
      <c r="B23" s="66" t="s">
        <v>940</v>
      </c>
      <c r="C23" s="66" t="s">
        <v>928</v>
      </c>
      <c r="D23" s="66" t="s">
        <v>824</v>
      </c>
      <c r="E23" s="67"/>
    </row>
    <row r="24" spans="1:5" ht="57" hidden="1" x14ac:dyDescent="0.45">
      <c r="A24" s="68" t="s">
        <v>450</v>
      </c>
      <c r="B24" s="69" t="s">
        <v>948</v>
      </c>
      <c r="C24" s="69" t="s">
        <v>928</v>
      </c>
      <c r="D24" s="69" t="s">
        <v>824</v>
      </c>
      <c r="E24" s="70"/>
    </row>
    <row r="25" spans="1:5" ht="42.75" hidden="1" x14ac:dyDescent="0.45">
      <c r="A25" s="65" t="s">
        <v>453</v>
      </c>
      <c r="B25" s="66" t="s">
        <v>951</v>
      </c>
      <c r="C25" s="66" t="s">
        <v>928</v>
      </c>
      <c r="D25" s="66" t="s">
        <v>824</v>
      </c>
      <c r="E25" s="67"/>
    </row>
    <row r="26" spans="1:5" ht="28.5" hidden="1" x14ac:dyDescent="0.45">
      <c r="A26" s="65" t="s">
        <v>459</v>
      </c>
      <c r="B26" s="66" t="s">
        <v>957</v>
      </c>
      <c r="C26" s="66" t="s">
        <v>928</v>
      </c>
      <c r="D26" s="66" t="s">
        <v>824</v>
      </c>
      <c r="E26" s="67"/>
    </row>
    <row r="27" spans="1:5" ht="28.5" hidden="1" x14ac:dyDescent="0.45">
      <c r="A27" s="68" t="s">
        <v>465</v>
      </c>
      <c r="B27" s="69" t="s">
        <v>962</v>
      </c>
      <c r="C27" s="69" t="s">
        <v>928</v>
      </c>
      <c r="D27" s="69" t="s">
        <v>824</v>
      </c>
      <c r="E27" s="70"/>
    </row>
    <row r="28" spans="1:5" ht="42.75" hidden="1" x14ac:dyDescent="0.45">
      <c r="A28" s="65" t="s">
        <v>486</v>
      </c>
      <c r="B28" s="66" t="s">
        <v>984</v>
      </c>
      <c r="C28" s="66" t="s">
        <v>985</v>
      </c>
      <c r="D28" s="66" t="s">
        <v>986</v>
      </c>
      <c r="E28" s="67"/>
    </row>
    <row r="29" spans="1:5" ht="28.5" x14ac:dyDescent="0.45">
      <c r="A29" s="65" t="s">
        <v>757</v>
      </c>
      <c r="B29" s="66" t="s">
        <v>1101</v>
      </c>
      <c r="C29" s="66" t="s">
        <v>780</v>
      </c>
      <c r="D29" s="67" t="s">
        <v>3341</v>
      </c>
      <c r="E29" s="67" t="s">
        <v>3342</v>
      </c>
    </row>
    <row r="30" spans="1:5" ht="28.5" hidden="1" x14ac:dyDescent="0.45">
      <c r="A30" s="68" t="s">
        <v>625</v>
      </c>
      <c r="B30" s="69" t="s">
        <v>1120</v>
      </c>
      <c r="C30" s="69" t="s">
        <v>928</v>
      </c>
      <c r="D30" s="69" t="s">
        <v>824</v>
      </c>
      <c r="E30" s="70"/>
    </row>
    <row r="31" spans="1:5" ht="28.5" hidden="1" x14ac:dyDescent="0.45">
      <c r="A31" s="65" t="s">
        <v>627</v>
      </c>
      <c r="B31" s="66" t="s">
        <v>1121</v>
      </c>
      <c r="C31" s="66" t="s">
        <v>928</v>
      </c>
      <c r="D31" s="66" t="s">
        <v>824</v>
      </c>
      <c r="E31" s="67"/>
    </row>
    <row r="32" spans="1:5" ht="28.5" hidden="1" x14ac:dyDescent="0.45">
      <c r="A32" s="65" t="s">
        <v>121</v>
      </c>
      <c r="B32" s="66" t="s">
        <v>1139</v>
      </c>
      <c r="C32" s="66" t="s">
        <v>1140</v>
      </c>
      <c r="D32" s="66"/>
      <c r="E32" s="67" t="s">
        <v>3342</v>
      </c>
    </row>
    <row r="33" spans="1:5" ht="28.5" hidden="1" x14ac:dyDescent="0.45">
      <c r="A33" s="65" t="s">
        <v>1149</v>
      </c>
      <c r="B33" s="66" t="s">
        <v>1150</v>
      </c>
      <c r="C33" s="66" t="s">
        <v>1151</v>
      </c>
      <c r="D33" s="66"/>
      <c r="E33" s="67" t="s">
        <v>3342</v>
      </c>
    </row>
    <row r="34" spans="1:5" ht="28.5" hidden="1" x14ac:dyDescent="0.45">
      <c r="A34" s="68" t="s">
        <v>175</v>
      </c>
      <c r="B34" s="69" t="s">
        <v>1168</v>
      </c>
      <c r="C34" s="69" t="s">
        <v>799</v>
      </c>
      <c r="D34" s="69" t="s">
        <v>801</v>
      </c>
      <c r="E34" s="70"/>
    </row>
    <row r="35" spans="1:5" ht="42.75" hidden="1" x14ac:dyDescent="0.45">
      <c r="A35" s="65" t="s">
        <v>183</v>
      </c>
      <c r="B35" s="66" t="s">
        <v>1169</v>
      </c>
      <c r="C35" s="66" t="s">
        <v>799</v>
      </c>
      <c r="D35" s="66" t="s">
        <v>3346</v>
      </c>
      <c r="E35" s="67" t="s">
        <v>3347</v>
      </c>
    </row>
    <row r="36" spans="1:5" ht="71.25" hidden="1" x14ac:dyDescent="0.45">
      <c r="A36" s="68" t="s">
        <v>191</v>
      </c>
      <c r="B36" s="69" t="s">
        <v>1170</v>
      </c>
      <c r="C36" s="69" t="s">
        <v>928</v>
      </c>
      <c r="D36" s="69" t="s">
        <v>824</v>
      </c>
      <c r="E36" s="70"/>
    </row>
    <row r="37" spans="1:5" ht="42.75" hidden="1" x14ac:dyDescent="0.45">
      <c r="A37" s="65" t="s">
        <v>77</v>
      </c>
      <c r="B37" s="66" t="s">
        <v>1174</v>
      </c>
      <c r="C37" s="66" t="s">
        <v>1175</v>
      </c>
      <c r="D37" s="66" t="s">
        <v>801</v>
      </c>
      <c r="E37" s="67"/>
    </row>
    <row r="38" spans="1:5" ht="42.75" hidden="1" x14ac:dyDescent="0.45">
      <c r="A38" s="68" t="s">
        <v>229</v>
      </c>
      <c r="B38" s="69" t="s">
        <v>1179</v>
      </c>
      <c r="C38" s="69" t="s">
        <v>1180</v>
      </c>
      <c r="D38" s="69" t="s">
        <v>1182</v>
      </c>
      <c r="E38" s="70"/>
    </row>
    <row r="39" spans="1:5" ht="42.75" hidden="1" x14ac:dyDescent="0.45">
      <c r="A39" s="65" t="s">
        <v>284</v>
      </c>
      <c r="B39" s="66" t="s">
        <v>1188</v>
      </c>
      <c r="C39" s="66" t="s">
        <v>1189</v>
      </c>
      <c r="D39" s="66" t="s">
        <v>1191</v>
      </c>
      <c r="E39" s="67" t="s">
        <v>3348</v>
      </c>
    </row>
    <row r="40" spans="1:5" ht="42.75" hidden="1" x14ac:dyDescent="0.45">
      <c r="A40" s="68" t="s">
        <v>299</v>
      </c>
      <c r="B40" s="69" t="s">
        <v>1195</v>
      </c>
      <c r="C40" s="69" t="s">
        <v>1196</v>
      </c>
      <c r="D40" s="69" t="s">
        <v>3349</v>
      </c>
      <c r="E40" s="70"/>
    </row>
    <row r="41" spans="1:5" ht="71.25" hidden="1" x14ac:dyDescent="0.45">
      <c r="A41" s="68" t="s">
        <v>123</v>
      </c>
      <c r="B41" s="69" t="s">
        <v>1205</v>
      </c>
      <c r="C41" s="69" t="s">
        <v>1206</v>
      </c>
      <c r="D41" s="69" t="s">
        <v>1207</v>
      </c>
      <c r="E41" s="70"/>
    </row>
    <row r="42" spans="1:5" ht="71.25" hidden="1" x14ac:dyDescent="0.45">
      <c r="A42" s="68" t="s">
        <v>144</v>
      </c>
      <c r="B42" s="69" t="s">
        <v>1212</v>
      </c>
      <c r="C42" s="69" t="s">
        <v>1206</v>
      </c>
      <c r="D42" s="69" t="s">
        <v>1207</v>
      </c>
      <c r="E42" s="70"/>
    </row>
    <row r="43" spans="1:5" ht="28.5" hidden="1" x14ac:dyDescent="0.45">
      <c r="A43" s="65" t="s">
        <v>375</v>
      </c>
      <c r="B43" s="66" t="s">
        <v>1216</v>
      </c>
      <c r="C43" s="66" t="s">
        <v>814</v>
      </c>
      <c r="D43" s="66" t="s">
        <v>1218</v>
      </c>
      <c r="E43" s="67" t="s">
        <v>3348</v>
      </c>
    </row>
    <row r="44" spans="1:5" ht="42.75" hidden="1" x14ac:dyDescent="0.45">
      <c r="A44" s="68" t="s">
        <v>475</v>
      </c>
      <c r="B44" s="69" t="s">
        <v>1259</v>
      </c>
      <c r="C44" s="69" t="s">
        <v>1260</v>
      </c>
      <c r="D44" s="69" t="s">
        <v>1218</v>
      </c>
      <c r="E44" s="70"/>
    </row>
    <row r="45" spans="1:5" ht="42.75" hidden="1" x14ac:dyDescent="0.45">
      <c r="A45" s="65" t="s">
        <v>504</v>
      </c>
      <c r="B45" s="66" t="s">
        <v>1259</v>
      </c>
      <c r="C45" s="66" t="s">
        <v>1260</v>
      </c>
      <c r="D45" s="66" t="s">
        <v>1218</v>
      </c>
      <c r="E45" s="67"/>
    </row>
    <row r="46" spans="1:5" ht="42.75" hidden="1" x14ac:dyDescent="0.45">
      <c r="A46" s="68" t="s">
        <v>206</v>
      </c>
      <c r="B46" s="69" t="s">
        <v>1269</v>
      </c>
      <c r="C46" s="69" t="s">
        <v>1270</v>
      </c>
      <c r="D46" s="69" t="s">
        <v>3350</v>
      </c>
      <c r="E46" s="70"/>
    </row>
    <row r="47" spans="1:5" ht="42.75" hidden="1" x14ac:dyDescent="0.45">
      <c r="A47" s="65" t="s">
        <v>211</v>
      </c>
      <c r="B47" s="66" t="s">
        <v>1274</v>
      </c>
      <c r="C47" s="66" t="s">
        <v>1180</v>
      </c>
      <c r="D47" s="66" t="s">
        <v>1218</v>
      </c>
      <c r="E47" s="67"/>
    </row>
    <row r="48" spans="1:5" ht="28.5" hidden="1" x14ac:dyDescent="0.45">
      <c r="A48" s="68" t="s">
        <v>216</v>
      </c>
      <c r="B48" s="69" t="s">
        <v>1276</v>
      </c>
      <c r="C48" s="69" t="s">
        <v>1180</v>
      </c>
      <c r="D48" s="69" t="s">
        <v>1218</v>
      </c>
      <c r="E48" s="70"/>
    </row>
    <row r="49" spans="1:5" ht="42.75" hidden="1" x14ac:dyDescent="0.45">
      <c r="A49" s="65" t="s">
        <v>225</v>
      </c>
      <c r="B49" s="66" t="s">
        <v>1277</v>
      </c>
      <c r="C49" s="66" t="s">
        <v>792</v>
      </c>
      <c r="D49" s="66"/>
      <c r="E49" s="67" t="s">
        <v>3342</v>
      </c>
    </row>
    <row r="50" spans="1:5" ht="28.5" hidden="1" x14ac:dyDescent="0.45">
      <c r="A50" s="68" t="s">
        <v>227</v>
      </c>
      <c r="B50" s="69" t="s">
        <v>1278</v>
      </c>
      <c r="C50" s="69" t="s">
        <v>1180</v>
      </c>
      <c r="D50" s="69" t="s">
        <v>1218</v>
      </c>
      <c r="E50" s="70"/>
    </row>
    <row r="51" spans="1:5" ht="28.5" hidden="1" x14ac:dyDescent="0.45">
      <c r="A51" s="65" t="s">
        <v>231</v>
      </c>
      <c r="B51" s="66" t="s">
        <v>1279</v>
      </c>
      <c r="C51" s="66" t="s">
        <v>792</v>
      </c>
      <c r="D51" s="66"/>
      <c r="E51" s="67" t="s">
        <v>3342</v>
      </c>
    </row>
    <row r="52" spans="1:5" ht="57" hidden="1" x14ac:dyDescent="0.45">
      <c r="A52" s="68" t="s">
        <v>234</v>
      </c>
      <c r="B52" s="69" t="s">
        <v>1281</v>
      </c>
      <c r="C52" s="69" t="s">
        <v>1180</v>
      </c>
      <c r="D52" s="69" t="s">
        <v>1218</v>
      </c>
      <c r="E52" s="70"/>
    </row>
    <row r="53" spans="1:5" ht="28.5" hidden="1" x14ac:dyDescent="0.45">
      <c r="A53" s="65" t="s">
        <v>237</v>
      </c>
      <c r="B53" s="66" t="s">
        <v>1282</v>
      </c>
      <c r="C53" s="66" t="s">
        <v>1180</v>
      </c>
      <c r="D53" s="66" t="s">
        <v>1218</v>
      </c>
      <c r="E53" s="67"/>
    </row>
    <row r="54" spans="1:5" ht="42.75" hidden="1" x14ac:dyDescent="0.45">
      <c r="A54" s="65" t="s">
        <v>582</v>
      </c>
      <c r="B54" s="66" t="s">
        <v>1286</v>
      </c>
      <c r="C54" s="66" t="s">
        <v>1287</v>
      </c>
      <c r="D54" s="66" t="s">
        <v>1218</v>
      </c>
      <c r="E54" s="67"/>
    </row>
    <row r="55" spans="1:5" ht="42.75" hidden="1" x14ac:dyDescent="0.45">
      <c r="A55" s="68" t="s">
        <v>239</v>
      </c>
      <c r="B55" s="69" t="s">
        <v>1288</v>
      </c>
      <c r="C55" s="69" t="s">
        <v>1289</v>
      </c>
      <c r="D55" s="69" t="s">
        <v>1218</v>
      </c>
      <c r="E55" s="70"/>
    </row>
    <row r="56" spans="1:5" ht="57" hidden="1" x14ac:dyDescent="0.45">
      <c r="A56" s="65" t="s">
        <v>244</v>
      </c>
      <c r="B56" s="66" t="s">
        <v>1290</v>
      </c>
      <c r="C56" s="66" t="s">
        <v>1180</v>
      </c>
      <c r="D56" s="66" t="s">
        <v>1218</v>
      </c>
      <c r="E56" s="67"/>
    </row>
    <row r="57" spans="1:5" ht="57" x14ac:dyDescent="0.45">
      <c r="A57" s="68" t="s">
        <v>596</v>
      </c>
      <c r="B57" s="69" t="s">
        <v>1291</v>
      </c>
      <c r="C57" s="69" t="s">
        <v>1292</v>
      </c>
      <c r="D57" s="70" t="s">
        <v>3351</v>
      </c>
      <c r="E57" s="70" t="s">
        <v>3342</v>
      </c>
    </row>
    <row r="58" spans="1:5" ht="28.5" hidden="1" x14ac:dyDescent="0.45">
      <c r="A58" s="65" t="s">
        <v>257</v>
      </c>
      <c r="B58" s="66" t="s">
        <v>1139</v>
      </c>
      <c r="C58" s="66" t="s">
        <v>1140</v>
      </c>
      <c r="D58" s="66"/>
      <c r="E58" s="67" t="s">
        <v>3342</v>
      </c>
    </row>
    <row r="59" spans="1:5" ht="42.75" hidden="1" x14ac:dyDescent="0.45">
      <c r="A59" s="68" t="s">
        <v>259</v>
      </c>
      <c r="B59" s="69" t="s">
        <v>1302</v>
      </c>
      <c r="C59" s="69" t="s">
        <v>1303</v>
      </c>
      <c r="D59" s="69"/>
      <c r="E59" s="70" t="s">
        <v>3342</v>
      </c>
    </row>
    <row r="60" spans="1:5" ht="28.5" x14ac:dyDescent="0.45">
      <c r="A60" s="68" t="s">
        <v>642</v>
      </c>
      <c r="B60" s="69" t="s">
        <v>1339</v>
      </c>
      <c r="C60" s="69" t="s">
        <v>780</v>
      </c>
      <c r="D60" s="67" t="s">
        <v>3341</v>
      </c>
      <c r="E60" s="67" t="s">
        <v>3342</v>
      </c>
    </row>
    <row r="61" spans="1:5" ht="28.5" x14ac:dyDescent="0.45">
      <c r="A61" s="65" t="s">
        <v>647</v>
      </c>
      <c r="B61" s="66" t="s">
        <v>1348</v>
      </c>
      <c r="C61" s="66" t="s">
        <v>10</v>
      </c>
      <c r="D61" s="66" t="s">
        <v>3352</v>
      </c>
      <c r="E61" s="67" t="s">
        <v>3342</v>
      </c>
    </row>
    <row r="62" spans="1:5" ht="57" hidden="1" x14ac:dyDescent="0.45">
      <c r="A62" s="71" t="s">
        <v>651</v>
      </c>
      <c r="B62" s="72" t="s">
        <v>1358</v>
      </c>
      <c r="C62" s="72" t="s">
        <v>1072</v>
      </c>
      <c r="D62" s="72"/>
      <c r="E62" s="73" t="s">
        <v>3342</v>
      </c>
    </row>
  </sheetData>
  <autoFilter ref="A1:E62" xr:uid="{FC318DE8-B7DE-4CBC-8B22-9207E97FB09B}">
    <filterColumn colId="2">
      <filters>
        <filter val="World Bank"/>
        <filter val="World Bank_x000a_"/>
        <filter val="World Bank, _x000a_UN-Habitat_x000a_"/>
        <filter val="World Bank,_x000a_UNODC_x000a_"/>
      </filters>
    </filterColumn>
    <filterColumn colId="4">
      <filters>
        <filter val="??"/>
        <filter val="follow up"/>
      </filters>
    </filterColumn>
  </autoFilter>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07240-57AA-4091-A984-08406DCED015}">
  <sheetPr filterMode="1"/>
  <dimension ref="A1:G152"/>
  <sheetViews>
    <sheetView topLeftCell="A144" workbookViewId="0">
      <selection activeCell="D86" sqref="D86"/>
    </sheetView>
  </sheetViews>
  <sheetFormatPr defaultColWidth="9.1328125" defaultRowHeight="14.25" x14ac:dyDescent="0.45"/>
  <cols>
    <col min="1" max="1" width="6.86328125" style="7" customWidth="1"/>
    <col min="2" max="2" width="22.59765625" style="7" customWidth="1"/>
    <col min="3" max="3" width="52" style="61" customWidth="1"/>
    <col min="4" max="4" width="30" style="61" customWidth="1"/>
    <col min="5" max="5" width="69" style="61" customWidth="1"/>
    <col min="6" max="6" width="17.73046875" style="7" customWidth="1"/>
    <col min="7" max="7" width="11.1328125" style="7" customWidth="1"/>
    <col min="8" max="16384" width="9.1328125" style="7"/>
  </cols>
  <sheetData>
    <row r="1" spans="1:7" x14ac:dyDescent="0.45">
      <c r="A1" s="62" t="s">
        <v>2</v>
      </c>
      <c r="B1" s="62" t="s">
        <v>1</v>
      </c>
      <c r="C1" s="63" t="s">
        <v>768</v>
      </c>
      <c r="D1" s="63" t="s">
        <v>769</v>
      </c>
      <c r="E1" s="63" t="s">
        <v>773</v>
      </c>
      <c r="F1" s="64" t="s">
        <v>3340</v>
      </c>
      <c r="G1" s="62" t="s">
        <v>3504</v>
      </c>
    </row>
    <row r="2" spans="1:7" ht="42.75" hidden="1" x14ac:dyDescent="0.45">
      <c r="A2" s="7">
        <v>1</v>
      </c>
      <c r="B2" s="7" t="s">
        <v>7</v>
      </c>
      <c r="C2" s="61" t="s">
        <v>779</v>
      </c>
      <c r="D2" s="61" t="s">
        <v>780</v>
      </c>
      <c r="E2" s="61" t="s">
        <v>3470</v>
      </c>
      <c r="G2" s="7" t="s">
        <v>3502</v>
      </c>
    </row>
    <row r="3" spans="1:7" ht="28.5" hidden="1" x14ac:dyDescent="0.45">
      <c r="A3" s="7">
        <v>1</v>
      </c>
      <c r="B3" s="7" t="s">
        <v>13</v>
      </c>
      <c r="C3" s="61" t="s">
        <v>791</v>
      </c>
      <c r="D3" s="61" t="s">
        <v>780</v>
      </c>
      <c r="E3" s="61" t="s">
        <v>3470</v>
      </c>
      <c r="G3" s="7" t="s">
        <v>3502</v>
      </c>
    </row>
    <row r="4" spans="1:7" ht="28.5" hidden="1" x14ac:dyDescent="0.45">
      <c r="A4" s="7">
        <v>1</v>
      </c>
      <c r="B4" s="7" t="s">
        <v>19</v>
      </c>
      <c r="C4" s="61" t="s">
        <v>793</v>
      </c>
      <c r="D4" s="61" t="s">
        <v>794</v>
      </c>
      <c r="E4" s="87" t="s">
        <v>3499</v>
      </c>
      <c r="F4" s="7" t="s">
        <v>3500</v>
      </c>
      <c r="G4" s="7" t="s">
        <v>3503</v>
      </c>
    </row>
    <row r="5" spans="1:7" ht="28.5" hidden="1" x14ac:dyDescent="0.45">
      <c r="A5" s="7">
        <v>1</v>
      </c>
      <c r="B5" s="7" t="s">
        <v>19</v>
      </c>
      <c r="C5" s="61" t="s">
        <v>793</v>
      </c>
      <c r="D5" s="61" t="s">
        <v>794</v>
      </c>
      <c r="E5" s="61" t="s">
        <v>3470</v>
      </c>
      <c r="G5" s="7" t="s">
        <v>3502</v>
      </c>
    </row>
    <row r="6" spans="1:7" ht="42.75" hidden="1" x14ac:dyDescent="0.45">
      <c r="A6" s="7">
        <v>1</v>
      </c>
      <c r="B6" s="7" t="s">
        <v>33</v>
      </c>
      <c r="C6" s="61" t="s">
        <v>798</v>
      </c>
      <c r="D6" s="61" t="s">
        <v>799</v>
      </c>
      <c r="E6" s="61" t="s">
        <v>3458</v>
      </c>
      <c r="G6" s="7" t="s">
        <v>3503</v>
      </c>
    </row>
    <row r="7" spans="1:7" ht="28.5" hidden="1" x14ac:dyDescent="0.45">
      <c r="A7" s="7">
        <v>1</v>
      </c>
      <c r="B7" s="7" t="s">
        <v>33</v>
      </c>
      <c r="C7" s="61" t="s">
        <v>798</v>
      </c>
      <c r="D7" s="61" t="s">
        <v>799</v>
      </c>
      <c r="E7" s="61" t="s">
        <v>3470</v>
      </c>
      <c r="G7" s="7" t="s">
        <v>3502</v>
      </c>
    </row>
    <row r="8" spans="1:7" ht="57" x14ac:dyDescent="0.45">
      <c r="A8" s="7">
        <v>1</v>
      </c>
      <c r="B8" s="7" t="s">
        <v>38</v>
      </c>
      <c r="C8" s="61" t="s">
        <v>802</v>
      </c>
      <c r="D8" s="61" t="s">
        <v>803</v>
      </c>
      <c r="E8" s="61" t="s">
        <v>3458</v>
      </c>
      <c r="G8" s="7" t="s">
        <v>3503</v>
      </c>
    </row>
    <row r="9" spans="1:7" ht="57" hidden="1" x14ac:dyDescent="0.45">
      <c r="A9" s="7">
        <v>1</v>
      </c>
      <c r="B9" s="7" t="s">
        <v>38</v>
      </c>
      <c r="C9" s="61" t="s">
        <v>802</v>
      </c>
      <c r="D9" s="61" t="s">
        <v>803</v>
      </c>
      <c r="E9" s="61" t="s">
        <v>3471</v>
      </c>
      <c r="G9" s="7" t="s">
        <v>3502</v>
      </c>
    </row>
    <row r="10" spans="1:7" ht="42.75" hidden="1" x14ac:dyDescent="0.45">
      <c r="A10" s="7">
        <v>1</v>
      </c>
      <c r="B10" s="7" t="s">
        <v>22</v>
      </c>
      <c r="C10" s="61" t="s">
        <v>805</v>
      </c>
      <c r="D10" s="61" t="s">
        <v>806</v>
      </c>
      <c r="E10" s="61" t="s">
        <v>3472</v>
      </c>
      <c r="G10" s="7" t="s">
        <v>3502</v>
      </c>
    </row>
    <row r="11" spans="1:7" ht="28.5" hidden="1" x14ac:dyDescent="0.45">
      <c r="A11" s="7">
        <v>1</v>
      </c>
      <c r="B11" s="7" t="s">
        <v>27</v>
      </c>
      <c r="C11" s="61" t="s">
        <v>810</v>
      </c>
      <c r="D11" s="61" t="s">
        <v>806</v>
      </c>
      <c r="E11" s="61" t="s">
        <v>3472</v>
      </c>
      <c r="G11" s="7" t="s">
        <v>3502</v>
      </c>
    </row>
    <row r="12" spans="1:7" ht="57" hidden="1" x14ac:dyDescent="0.45">
      <c r="A12" s="7">
        <v>1</v>
      </c>
      <c r="B12" s="7" t="s">
        <v>30</v>
      </c>
      <c r="C12" s="61" t="s">
        <v>813</v>
      </c>
      <c r="D12" s="61" t="s">
        <v>806</v>
      </c>
      <c r="E12" s="61" t="s">
        <v>3472</v>
      </c>
      <c r="G12" s="7" t="s">
        <v>3502</v>
      </c>
    </row>
    <row r="13" spans="1:7" ht="42.75" hidden="1" x14ac:dyDescent="0.45">
      <c r="A13" s="7">
        <v>1</v>
      </c>
      <c r="B13" s="7" t="s">
        <v>36</v>
      </c>
      <c r="C13" s="61" t="s">
        <v>815</v>
      </c>
      <c r="D13" s="61" t="s">
        <v>806</v>
      </c>
      <c r="E13" s="61" t="s">
        <v>3472</v>
      </c>
      <c r="G13" s="7" t="s">
        <v>3502</v>
      </c>
    </row>
    <row r="14" spans="1:7" ht="42.75" hidden="1" x14ac:dyDescent="0.45">
      <c r="A14" s="7">
        <v>1</v>
      </c>
      <c r="B14" s="7" t="s">
        <v>75</v>
      </c>
      <c r="C14" s="61" t="s">
        <v>816</v>
      </c>
      <c r="D14" s="61" t="s">
        <v>818</v>
      </c>
      <c r="E14" s="61" t="s">
        <v>3473</v>
      </c>
      <c r="G14" s="7" t="s">
        <v>3502</v>
      </c>
    </row>
    <row r="15" spans="1:7" ht="28.5" hidden="1" x14ac:dyDescent="0.45">
      <c r="A15" s="7">
        <v>1</v>
      </c>
      <c r="B15" s="7" t="s">
        <v>91</v>
      </c>
      <c r="C15" s="61" t="s">
        <v>826</v>
      </c>
      <c r="D15" s="61" t="s">
        <v>792</v>
      </c>
      <c r="E15" s="61" t="s">
        <v>3459</v>
      </c>
      <c r="G15" s="7" t="s">
        <v>3503</v>
      </c>
    </row>
    <row r="16" spans="1:7" ht="28.5" hidden="1" x14ac:dyDescent="0.45">
      <c r="A16" s="7">
        <v>1</v>
      </c>
      <c r="B16" s="7" t="s">
        <v>91</v>
      </c>
      <c r="C16" s="61" t="s">
        <v>826</v>
      </c>
      <c r="D16" s="61" t="s">
        <v>792</v>
      </c>
      <c r="E16" s="61" t="s">
        <v>3470</v>
      </c>
      <c r="G16" s="7" t="s">
        <v>3502</v>
      </c>
    </row>
    <row r="17" spans="1:7" ht="28.5" hidden="1" x14ac:dyDescent="0.45">
      <c r="A17" s="7">
        <v>2</v>
      </c>
      <c r="B17" s="7" t="s">
        <v>325</v>
      </c>
      <c r="C17" s="61" t="s">
        <v>827</v>
      </c>
      <c r="D17" s="61" t="s">
        <v>828</v>
      </c>
      <c r="E17" s="61" t="s">
        <v>3474</v>
      </c>
      <c r="G17" s="7" t="s">
        <v>3502</v>
      </c>
    </row>
    <row r="18" spans="1:7" ht="28.5" hidden="1" x14ac:dyDescent="0.45">
      <c r="A18" s="7">
        <v>2</v>
      </c>
      <c r="B18" s="7" t="s">
        <v>328</v>
      </c>
      <c r="C18" s="61" t="s">
        <v>830</v>
      </c>
      <c r="D18" s="61" t="s">
        <v>828</v>
      </c>
      <c r="E18" s="61" t="s">
        <v>3474</v>
      </c>
      <c r="G18" s="7" t="s">
        <v>3502</v>
      </c>
    </row>
    <row r="19" spans="1:7" ht="57" hidden="1" x14ac:dyDescent="0.45">
      <c r="A19" s="7">
        <v>2</v>
      </c>
      <c r="B19" s="7" t="s">
        <v>332</v>
      </c>
      <c r="C19" s="61" t="s">
        <v>831</v>
      </c>
      <c r="D19" s="61" t="s">
        <v>800</v>
      </c>
      <c r="E19" s="61" t="s">
        <v>3460</v>
      </c>
      <c r="G19" s="7" t="s">
        <v>3503</v>
      </c>
    </row>
    <row r="20" spans="1:7" ht="57" hidden="1" x14ac:dyDescent="0.45">
      <c r="A20" s="7">
        <v>2</v>
      </c>
      <c r="B20" s="7" t="s">
        <v>332</v>
      </c>
      <c r="C20" s="61" t="s">
        <v>831</v>
      </c>
      <c r="D20" s="61" t="s">
        <v>800</v>
      </c>
      <c r="E20" s="61" t="s">
        <v>3475</v>
      </c>
      <c r="G20" s="7" t="s">
        <v>3502</v>
      </c>
    </row>
    <row r="21" spans="1:7" ht="57" hidden="1" x14ac:dyDescent="0.45">
      <c r="A21" s="7">
        <v>2</v>
      </c>
      <c r="B21" s="7" t="s">
        <v>335</v>
      </c>
      <c r="C21" s="61" t="s">
        <v>832</v>
      </c>
      <c r="D21" s="61" t="s">
        <v>800</v>
      </c>
      <c r="E21" s="61" t="s">
        <v>3460</v>
      </c>
      <c r="G21" s="7" t="s">
        <v>3503</v>
      </c>
    </row>
    <row r="22" spans="1:7" ht="57" hidden="1" x14ac:dyDescent="0.45">
      <c r="A22" s="7">
        <v>2</v>
      </c>
      <c r="B22" s="7" t="s">
        <v>335</v>
      </c>
      <c r="C22" s="61" t="s">
        <v>832</v>
      </c>
      <c r="D22" s="61" t="s">
        <v>800</v>
      </c>
      <c r="E22" s="61" t="s">
        <v>3475</v>
      </c>
      <c r="G22" s="7" t="s">
        <v>3502</v>
      </c>
    </row>
    <row r="23" spans="1:7" ht="28.5" hidden="1" x14ac:dyDescent="0.45">
      <c r="A23" s="7">
        <v>2</v>
      </c>
      <c r="B23" s="7" t="s">
        <v>665</v>
      </c>
      <c r="C23" s="61" t="s">
        <v>841</v>
      </c>
      <c r="D23" s="61" t="s">
        <v>828</v>
      </c>
      <c r="E23" s="61" t="s">
        <v>3476</v>
      </c>
      <c r="G23" s="7" t="s">
        <v>3502</v>
      </c>
    </row>
    <row r="24" spans="1:7" ht="28.5" hidden="1" x14ac:dyDescent="0.45">
      <c r="A24" s="7">
        <v>2</v>
      </c>
      <c r="B24" s="7" t="s">
        <v>352</v>
      </c>
      <c r="C24" s="61" t="s">
        <v>848</v>
      </c>
      <c r="D24" s="61" t="s">
        <v>818</v>
      </c>
      <c r="E24" s="61" t="s">
        <v>3472</v>
      </c>
      <c r="G24" s="7" t="s">
        <v>3502</v>
      </c>
    </row>
    <row r="25" spans="1:7" ht="28.5" hidden="1" x14ac:dyDescent="0.45">
      <c r="A25" s="7">
        <v>3</v>
      </c>
      <c r="B25" s="7" t="s">
        <v>362</v>
      </c>
      <c r="C25" s="61" t="s">
        <v>855</v>
      </c>
      <c r="D25" s="61" t="s">
        <v>856</v>
      </c>
      <c r="E25" s="61" t="s">
        <v>3470</v>
      </c>
      <c r="G25" s="7" t="s">
        <v>3502</v>
      </c>
    </row>
    <row r="26" spans="1:7" ht="28.5" hidden="1" x14ac:dyDescent="0.45">
      <c r="A26" s="7">
        <v>3</v>
      </c>
      <c r="B26" s="7" t="s">
        <v>372</v>
      </c>
      <c r="C26" s="61" t="s">
        <v>862</v>
      </c>
      <c r="D26" s="61" t="s">
        <v>792</v>
      </c>
      <c r="E26" s="61" t="s">
        <v>3470</v>
      </c>
      <c r="G26" s="7" t="s">
        <v>3502</v>
      </c>
    </row>
    <row r="27" spans="1:7" ht="28.5" hidden="1" x14ac:dyDescent="0.45">
      <c r="A27" s="7">
        <v>3</v>
      </c>
      <c r="B27" s="7" t="s">
        <v>377</v>
      </c>
      <c r="C27" s="61" t="s">
        <v>866</v>
      </c>
      <c r="D27" s="61" t="s">
        <v>792</v>
      </c>
      <c r="E27" s="61" t="s">
        <v>3470</v>
      </c>
      <c r="G27" s="7" t="s">
        <v>3502</v>
      </c>
    </row>
    <row r="28" spans="1:7" ht="28.5" hidden="1" x14ac:dyDescent="0.45">
      <c r="A28" s="7">
        <v>3</v>
      </c>
      <c r="B28" s="7" t="s">
        <v>673</v>
      </c>
      <c r="C28" s="61" t="s">
        <v>877</v>
      </c>
      <c r="D28" s="61" t="s">
        <v>856</v>
      </c>
      <c r="E28" s="61" t="s">
        <v>3477</v>
      </c>
      <c r="G28" s="7" t="s">
        <v>3502</v>
      </c>
    </row>
    <row r="29" spans="1:7" ht="28.5" hidden="1" x14ac:dyDescent="0.45">
      <c r="A29" s="7">
        <v>3</v>
      </c>
      <c r="B29" s="7" t="s">
        <v>682</v>
      </c>
      <c r="C29" s="61" t="s">
        <v>902</v>
      </c>
      <c r="D29" s="61" t="s">
        <v>856</v>
      </c>
      <c r="E29" s="61" t="s">
        <v>3477</v>
      </c>
      <c r="G29" s="7" t="s">
        <v>3502</v>
      </c>
    </row>
    <row r="30" spans="1:7" ht="42.75" hidden="1" x14ac:dyDescent="0.45">
      <c r="A30" s="7">
        <v>3</v>
      </c>
      <c r="B30" s="7" t="s">
        <v>410</v>
      </c>
      <c r="C30" s="61" t="s">
        <v>904</v>
      </c>
      <c r="D30" s="61" t="s">
        <v>905</v>
      </c>
      <c r="E30" s="61" t="s">
        <v>3478</v>
      </c>
      <c r="G30" s="7" t="s">
        <v>3502</v>
      </c>
    </row>
    <row r="31" spans="1:7" ht="28.5" hidden="1" x14ac:dyDescent="0.45">
      <c r="A31" s="7">
        <v>3</v>
      </c>
      <c r="B31" s="7" t="s">
        <v>413</v>
      </c>
      <c r="C31" s="61" t="s">
        <v>907</v>
      </c>
      <c r="D31" s="61" t="s">
        <v>856</v>
      </c>
      <c r="E31" s="61" t="s">
        <v>3470</v>
      </c>
      <c r="G31" s="7" t="s">
        <v>3502</v>
      </c>
    </row>
    <row r="32" spans="1:7" ht="42.75" hidden="1" x14ac:dyDescent="0.45">
      <c r="A32" s="7">
        <v>3</v>
      </c>
      <c r="B32" s="7" t="s">
        <v>415</v>
      </c>
      <c r="C32" s="61" t="s">
        <v>910</v>
      </c>
      <c r="D32" s="61" t="s">
        <v>856</v>
      </c>
      <c r="E32" s="61" t="s">
        <v>3477</v>
      </c>
      <c r="G32" s="7" t="s">
        <v>3502</v>
      </c>
    </row>
    <row r="33" spans="1:7" ht="42.75" hidden="1" x14ac:dyDescent="0.45">
      <c r="A33" s="7">
        <v>3</v>
      </c>
      <c r="B33" s="7" t="s">
        <v>417</v>
      </c>
      <c r="C33" s="61" t="s">
        <v>914</v>
      </c>
      <c r="D33" s="61" t="s">
        <v>915</v>
      </c>
      <c r="E33" s="61" t="s">
        <v>3477</v>
      </c>
      <c r="G33" s="7" t="s">
        <v>3502</v>
      </c>
    </row>
    <row r="34" spans="1:7" ht="42.75" hidden="1" x14ac:dyDescent="0.45">
      <c r="A34" s="7">
        <v>3</v>
      </c>
      <c r="B34" s="7" t="s">
        <v>422</v>
      </c>
      <c r="C34" s="61" t="s">
        <v>916</v>
      </c>
      <c r="D34" s="61" t="s">
        <v>917</v>
      </c>
      <c r="E34" s="61" t="s">
        <v>3452</v>
      </c>
      <c r="F34" s="7" t="s">
        <v>3449</v>
      </c>
      <c r="G34" s="7" t="s">
        <v>3503</v>
      </c>
    </row>
    <row r="35" spans="1:7" ht="42.75" hidden="1" x14ac:dyDescent="0.45">
      <c r="A35" s="7">
        <v>3</v>
      </c>
      <c r="B35" s="7" t="s">
        <v>422</v>
      </c>
      <c r="C35" s="61" t="s">
        <v>916</v>
      </c>
      <c r="D35" s="61" t="s">
        <v>917</v>
      </c>
      <c r="E35" s="61" t="s">
        <v>3470</v>
      </c>
      <c r="G35" s="7" t="s">
        <v>3502</v>
      </c>
    </row>
    <row r="36" spans="1:7" ht="28.5" hidden="1" x14ac:dyDescent="0.45">
      <c r="A36" s="7">
        <v>3</v>
      </c>
      <c r="B36" s="7" t="s">
        <v>425</v>
      </c>
      <c r="C36" s="61" t="s">
        <v>918</v>
      </c>
      <c r="D36" s="61" t="s">
        <v>818</v>
      </c>
      <c r="E36" s="61" t="s">
        <v>3472</v>
      </c>
      <c r="G36" s="7" t="s">
        <v>3502</v>
      </c>
    </row>
    <row r="37" spans="1:7" ht="42.75" hidden="1" x14ac:dyDescent="0.45">
      <c r="A37" s="7">
        <v>3</v>
      </c>
      <c r="B37" s="7" t="s">
        <v>427</v>
      </c>
      <c r="C37" s="61" t="s">
        <v>919</v>
      </c>
      <c r="D37" s="61" t="s">
        <v>856</v>
      </c>
      <c r="E37" s="61" t="s">
        <v>3477</v>
      </c>
      <c r="G37" s="7" t="s">
        <v>3502</v>
      </c>
    </row>
    <row r="38" spans="1:7" ht="28.5" hidden="1" x14ac:dyDescent="0.45">
      <c r="A38" s="7">
        <v>3</v>
      </c>
      <c r="B38" s="7" t="s">
        <v>689</v>
      </c>
      <c r="C38" s="61" t="s">
        <v>923</v>
      </c>
      <c r="D38" s="61" t="s">
        <v>856</v>
      </c>
      <c r="E38" s="61" t="s">
        <v>3461</v>
      </c>
      <c r="G38" s="7" t="s">
        <v>3503</v>
      </c>
    </row>
    <row r="39" spans="1:7" ht="28.5" hidden="1" x14ac:dyDescent="0.45">
      <c r="A39" s="7">
        <v>3</v>
      </c>
      <c r="B39" s="7" t="s">
        <v>689</v>
      </c>
      <c r="C39" s="61" t="s">
        <v>923</v>
      </c>
      <c r="D39" s="61" t="s">
        <v>856</v>
      </c>
      <c r="E39" s="61" t="s">
        <v>3479</v>
      </c>
      <c r="G39" s="7" t="s">
        <v>3502</v>
      </c>
    </row>
    <row r="40" spans="1:7" ht="57" hidden="1" x14ac:dyDescent="0.45">
      <c r="A40" s="7">
        <v>3</v>
      </c>
      <c r="B40" s="7" t="s">
        <v>924</v>
      </c>
      <c r="C40" s="61" t="s">
        <v>925</v>
      </c>
      <c r="D40" s="61" t="s">
        <v>82</v>
      </c>
      <c r="E40" s="61" t="s">
        <v>3506</v>
      </c>
      <c r="F40" s="7" t="s">
        <v>3501</v>
      </c>
      <c r="G40" s="7" t="s">
        <v>3503</v>
      </c>
    </row>
    <row r="41" spans="1:7" ht="28.5" hidden="1" x14ac:dyDescent="0.45">
      <c r="A41" s="7">
        <v>3</v>
      </c>
      <c r="B41" s="7" t="s">
        <v>924</v>
      </c>
      <c r="C41" s="61" t="s">
        <v>925</v>
      </c>
      <c r="D41" s="61" t="s">
        <v>82</v>
      </c>
      <c r="E41" s="61" t="s">
        <v>3470</v>
      </c>
      <c r="G41" s="7" t="s">
        <v>3502</v>
      </c>
    </row>
    <row r="42" spans="1:7" ht="42.75" hidden="1" x14ac:dyDescent="0.45">
      <c r="A42" s="7">
        <v>4</v>
      </c>
      <c r="B42" s="7" t="s">
        <v>453</v>
      </c>
      <c r="C42" s="61" t="s">
        <v>951</v>
      </c>
      <c r="D42" s="61" t="s">
        <v>928</v>
      </c>
      <c r="E42" s="61" t="s">
        <v>3462</v>
      </c>
      <c r="F42" s="7" t="s">
        <v>3468</v>
      </c>
      <c r="G42" s="7" t="s">
        <v>3503</v>
      </c>
    </row>
    <row r="43" spans="1:7" ht="57" hidden="1" x14ac:dyDescent="0.45">
      <c r="A43" s="7">
        <v>4</v>
      </c>
      <c r="B43" s="7" t="s">
        <v>456</v>
      </c>
      <c r="C43" s="61" t="s">
        <v>954</v>
      </c>
      <c r="D43" s="61" t="s">
        <v>928</v>
      </c>
      <c r="E43" s="61" t="s">
        <v>3480</v>
      </c>
      <c r="G43" s="7" t="s">
        <v>3502</v>
      </c>
    </row>
    <row r="44" spans="1:7" ht="28.5" hidden="1" x14ac:dyDescent="0.45">
      <c r="A44" s="7">
        <v>4</v>
      </c>
      <c r="B44" s="7" t="s">
        <v>463</v>
      </c>
      <c r="C44" s="61" t="s">
        <v>961</v>
      </c>
      <c r="D44" s="61" t="s">
        <v>818</v>
      </c>
      <c r="E44" s="61" t="s">
        <v>3472</v>
      </c>
      <c r="G44" s="7" t="s">
        <v>3502</v>
      </c>
    </row>
    <row r="45" spans="1:7" ht="71.25" hidden="1" x14ac:dyDescent="0.45">
      <c r="A45" s="7">
        <v>5</v>
      </c>
      <c r="B45" s="7" t="s">
        <v>471</v>
      </c>
      <c r="C45" s="61" t="s">
        <v>972</v>
      </c>
      <c r="D45" s="61" t="s">
        <v>973</v>
      </c>
      <c r="E45" s="61" t="s">
        <v>3470</v>
      </c>
      <c r="G45" s="7" t="s">
        <v>3502</v>
      </c>
    </row>
    <row r="46" spans="1:7" ht="71.25" hidden="1" x14ac:dyDescent="0.45">
      <c r="A46" s="7">
        <v>5</v>
      </c>
      <c r="B46" s="7" t="s">
        <v>706</v>
      </c>
      <c r="C46" s="61" t="s">
        <v>976</v>
      </c>
      <c r="D46" s="61" t="s">
        <v>973</v>
      </c>
      <c r="E46" s="61" t="s">
        <v>3470</v>
      </c>
      <c r="G46" s="7" t="s">
        <v>3502</v>
      </c>
    </row>
    <row r="47" spans="1:7" ht="42.75" hidden="1" x14ac:dyDescent="0.45">
      <c r="A47" s="7">
        <v>5</v>
      </c>
      <c r="B47" s="7" t="s">
        <v>486</v>
      </c>
      <c r="C47" s="61" t="s">
        <v>984</v>
      </c>
      <c r="D47" s="61" t="s">
        <v>985</v>
      </c>
      <c r="E47" s="61" t="s">
        <v>3463</v>
      </c>
      <c r="F47" s="7" t="s">
        <v>3468</v>
      </c>
      <c r="G47" s="7" t="s">
        <v>3503</v>
      </c>
    </row>
    <row r="48" spans="1:7" ht="42.75" hidden="1" x14ac:dyDescent="0.45">
      <c r="A48" s="7">
        <v>5</v>
      </c>
      <c r="B48" s="7" t="s">
        <v>486</v>
      </c>
      <c r="C48" s="61" t="s">
        <v>984</v>
      </c>
      <c r="D48" s="61" t="s">
        <v>985</v>
      </c>
      <c r="E48" s="61" t="s">
        <v>3470</v>
      </c>
      <c r="G48" s="7" t="s">
        <v>3502</v>
      </c>
    </row>
    <row r="49" spans="1:7" ht="57" hidden="1" x14ac:dyDescent="0.45">
      <c r="A49" s="7">
        <v>5</v>
      </c>
      <c r="B49" s="7" t="s">
        <v>715</v>
      </c>
      <c r="C49" s="61" t="s">
        <v>999</v>
      </c>
      <c r="D49" s="61" t="s">
        <v>860</v>
      </c>
      <c r="E49" s="61" t="s">
        <v>3481</v>
      </c>
      <c r="G49" s="7" t="s">
        <v>3502</v>
      </c>
    </row>
    <row r="50" spans="1:7" ht="57" hidden="1" x14ac:dyDescent="0.45">
      <c r="A50" s="7">
        <v>5</v>
      </c>
      <c r="B50" s="7" t="s">
        <v>718</v>
      </c>
      <c r="C50" s="61" t="s">
        <v>1001</v>
      </c>
      <c r="D50" s="61" t="s">
        <v>828</v>
      </c>
      <c r="E50" s="61" t="s">
        <v>3474</v>
      </c>
      <c r="G50" s="7" t="s">
        <v>3502</v>
      </c>
    </row>
    <row r="51" spans="1:7" ht="42.75" hidden="1" x14ac:dyDescent="0.45">
      <c r="A51" s="7">
        <v>6</v>
      </c>
      <c r="B51" s="7" t="s">
        <v>505</v>
      </c>
      <c r="C51" s="61" t="s">
        <v>1016</v>
      </c>
      <c r="D51" s="61" t="s">
        <v>917</v>
      </c>
      <c r="E51" s="61" t="s">
        <v>3482</v>
      </c>
      <c r="G51" s="7" t="s">
        <v>3502</v>
      </c>
    </row>
    <row r="52" spans="1:7" ht="42.75" hidden="1" x14ac:dyDescent="0.45">
      <c r="A52" s="7">
        <v>6</v>
      </c>
      <c r="B52" s="7" t="s">
        <v>512</v>
      </c>
      <c r="C52" s="61" t="s">
        <v>1020</v>
      </c>
      <c r="D52" s="61" t="s">
        <v>917</v>
      </c>
      <c r="E52" s="61" t="s">
        <v>3482</v>
      </c>
      <c r="G52" s="7" t="s">
        <v>3502</v>
      </c>
    </row>
    <row r="53" spans="1:7" ht="42.75" hidden="1" x14ac:dyDescent="0.45">
      <c r="A53" s="7">
        <v>6</v>
      </c>
      <c r="B53" s="7" t="s">
        <v>541</v>
      </c>
      <c r="C53" s="61" t="s">
        <v>1042</v>
      </c>
      <c r="D53" s="61" t="s">
        <v>1043</v>
      </c>
      <c r="E53" s="61" t="s">
        <v>3483</v>
      </c>
      <c r="G53" s="7" t="s">
        <v>3502</v>
      </c>
    </row>
    <row r="54" spans="1:7" ht="42.75" hidden="1" x14ac:dyDescent="0.45">
      <c r="A54" s="7">
        <v>6</v>
      </c>
      <c r="B54" s="7" t="s">
        <v>545</v>
      </c>
      <c r="C54" s="61" t="s">
        <v>1046</v>
      </c>
      <c r="D54" s="61" t="s">
        <v>1043</v>
      </c>
      <c r="E54" s="61" t="s">
        <v>3470</v>
      </c>
      <c r="G54" s="7" t="s">
        <v>3502</v>
      </c>
    </row>
    <row r="55" spans="1:7" ht="42.75" hidden="1" x14ac:dyDescent="0.45">
      <c r="A55" s="7">
        <v>8</v>
      </c>
      <c r="B55" s="7" t="s">
        <v>570</v>
      </c>
      <c r="C55" s="61" t="s">
        <v>1092</v>
      </c>
      <c r="D55" s="61" t="s">
        <v>1093</v>
      </c>
      <c r="E55" s="61" t="s">
        <v>3485</v>
      </c>
      <c r="G55" s="7" t="s">
        <v>3502</v>
      </c>
    </row>
    <row r="56" spans="1:7" ht="42.75" hidden="1" x14ac:dyDescent="0.45">
      <c r="A56" s="7">
        <v>8</v>
      </c>
      <c r="B56" s="7" t="s">
        <v>746</v>
      </c>
      <c r="C56" s="61" t="s">
        <v>1096</v>
      </c>
      <c r="D56" s="61" t="s">
        <v>780</v>
      </c>
      <c r="E56" s="61" t="s">
        <v>3471</v>
      </c>
      <c r="G56" s="7" t="s">
        <v>3502</v>
      </c>
    </row>
    <row r="57" spans="1:7" ht="28.5" hidden="1" x14ac:dyDescent="0.45">
      <c r="A57" s="7">
        <v>8</v>
      </c>
      <c r="B57" s="7" t="s">
        <v>578</v>
      </c>
      <c r="C57" s="61" t="s">
        <v>1077</v>
      </c>
      <c r="D57" s="61" t="s">
        <v>814</v>
      </c>
      <c r="E57" s="61" t="s">
        <v>3484</v>
      </c>
      <c r="G57" s="7" t="s">
        <v>3502</v>
      </c>
    </row>
    <row r="58" spans="1:7" ht="42.75" hidden="1" x14ac:dyDescent="0.45">
      <c r="A58" s="7">
        <v>8</v>
      </c>
      <c r="B58" s="7" t="s">
        <v>580</v>
      </c>
      <c r="C58" s="61" t="s">
        <v>1078</v>
      </c>
      <c r="D58" s="61" t="s">
        <v>814</v>
      </c>
      <c r="E58" s="61" t="s">
        <v>3484</v>
      </c>
      <c r="G58" s="7" t="s">
        <v>3502</v>
      </c>
    </row>
    <row r="59" spans="1:7" ht="28.5" hidden="1" x14ac:dyDescent="0.45">
      <c r="A59" s="7">
        <v>8</v>
      </c>
      <c r="B59" s="7" t="s">
        <v>598</v>
      </c>
      <c r="C59" s="61" t="s">
        <v>1098</v>
      </c>
      <c r="D59" s="61" t="s">
        <v>818</v>
      </c>
      <c r="E59" s="61" t="s">
        <v>3473</v>
      </c>
      <c r="G59" s="7" t="s">
        <v>3502</v>
      </c>
    </row>
    <row r="60" spans="1:7" ht="28.5" x14ac:dyDescent="0.45">
      <c r="A60" s="7">
        <v>9</v>
      </c>
      <c r="B60" s="7" t="s">
        <v>757</v>
      </c>
      <c r="C60" s="61" t="s">
        <v>1101</v>
      </c>
      <c r="D60" s="61" t="s">
        <v>780</v>
      </c>
      <c r="E60" s="61" t="s">
        <v>3452</v>
      </c>
      <c r="F60" s="7" t="s">
        <v>3448</v>
      </c>
      <c r="G60" s="7" t="s">
        <v>3503</v>
      </c>
    </row>
    <row r="61" spans="1:7" ht="28.5" hidden="1" x14ac:dyDescent="0.45">
      <c r="A61" s="7">
        <v>9</v>
      </c>
      <c r="B61" s="7" t="s">
        <v>757</v>
      </c>
      <c r="C61" s="61" t="s">
        <v>1101</v>
      </c>
      <c r="D61" s="61" t="s">
        <v>780</v>
      </c>
      <c r="E61" s="61" t="s">
        <v>3471</v>
      </c>
      <c r="G61" s="7" t="s">
        <v>3502</v>
      </c>
    </row>
    <row r="62" spans="1:7" ht="28.5" hidden="1" x14ac:dyDescent="0.45">
      <c r="A62" s="7">
        <v>9</v>
      </c>
      <c r="B62" s="7" t="s">
        <v>629</v>
      </c>
      <c r="C62" s="61" t="s">
        <v>1123</v>
      </c>
      <c r="D62" s="61" t="s">
        <v>818</v>
      </c>
      <c r="E62" s="61" t="s">
        <v>3473</v>
      </c>
      <c r="G62" s="7" t="s">
        <v>3502</v>
      </c>
    </row>
    <row r="63" spans="1:7" ht="42.75" hidden="1" x14ac:dyDescent="0.45">
      <c r="A63" s="7">
        <v>10</v>
      </c>
      <c r="B63" s="7" t="s">
        <v>47</v>
      </c>
      <c r="C63" s="61" t="s">
        <v>1126</v>
      </c>
      <c r="D63" s="61" t="s">
        <v>780</v>
      </c>
      <c r="E63" s="61" t="s">
        <v>3470</v>
      </c>
      <c r="G63" s="7" t="s">
        <v>3502</v>
      </c>
    </row>
    <row r="64" spans="1:7" ht="28.5" hidden="1" x14ac:dyDescent="0.45">
      <c r="A64" s="7">
        <v>10</v>
      </c>
      <c r="B64" s="7" t="s">
        <v>101</v>
      </c>
      <c r="C64" s="61" t="s">
        <v>1127</v>
      </c>
      <c r="D64" s="61" t="s">
        <v>780</v>
      </c>
      <c r="E64" s="61" t="s">
        <v>3470</v>
      </c>
      <c r="G64" s="7" t="s">
        <v>3502</v>
      </c>
    </row>
    <row r="65" spans="1:7" ht="57" hidden="1" x14ac:dyDescent="0.45">
      <c r="A65" s="7">
        <v>10</v>
      </c>
      <c r="B65" s="7" t="s">
        <v>104</v>
      </c>
      <c r="C65" s="61" t="s">
        <v>1129</v>
      </c>
      <c r="D65" s="61" t="s">
        <v>966</v>
      </c>
      <c r="E65" s="61" t="s">
        <v>3470</v>
      </c>
      <c r="G65" s="7" t="s">
        <v>3502</v>
      </c>
    </row>
    <row r="66" spans="1:7" ht="28.5" hidden="1" x14ac:dyDescent="0.45">
      <c r="A66" s="7">
        <v>10</v>
      </c>
      <c r="B66" s="7" t="s">
        <v>55</v>
      </c>
      <c r="C66" s="61" t="s">
        <v>1137</v>
      </c>
      <c r="D66" s="61" t="s">
        <v>1093</v>
      </c>
      <c r="E66" s="61" t="s">
        <v>3470</v>
      </c>
      <c r="G66" s="7" t="s">
        <v>3502</v>
      </c>
    </row>
    <row r="67" spans="1:7" ht="28.5" hidden="1" x14ac:dyDescent="0.45">
      <c r="A67" s="7">
        <v>10</v>
      </c>
      <c r="B67" s="7" t="s">
        <v>121</v>
      </c>
      <c r="C67" s="61" t="s">
        <v>1139</v>
      </c>
      <c r="D67" s="61" t="s">
        <v>1140</v>
      </c>
      <c r="E67" s="61" t="s">
        <v>3452</v>
      </c>
      <c r="F67" s="7" t="s">
        <v>3450</v>
      </c>
      <c r="G67" s="7" t="s">
        <v>3503</v>
      </c>
    </row>
    <row r="68" spans="1:7" ht="28.5" hidden="1" x14ac:dyDescent="0.45">
      <c r="A68" s="7">
        <v>10</v>
      </c>
      <c r="B68" s="7" t="s">
        <v>121</v>
      </c>
      <c r="C68" s="61" t="s">
        <v>1139</v>
      </c>
      <c r="D68" s="61" t="s">
        <v>1140</v>
      </c>
      <c r="E68" s="61" t="s">
        <v>3470</v>
      </c>
      <c r="G68" s="7" t="s">
        <v>3502</v>
      </c>
    </row>
    <row r="69" spans="1:7" ht="42.75" hidden="1" x14ac:dyDescent="0.45">
      <c r="A69" s="7">
        <v>10</v>
      </c>
      <c r="B69" s="7" t="s">
        <v>127</v>
      </c>
      <c r="C69" s="61" t="s">
        <v>1141</v>
      </c>
      <c r="D69" s="61" t="s">
        <v>1142</v>
      </c>
      <c r="E69" s="61" t="s">
        <v>3470</v>
      </c>
      <c r="G69" s="7" t="s">
        <v>3502</v>
      </c>
    </row>
    <row r="70" spans="1:7" ht="42.75" hidden="1" x14ac:dyDescent="0.45">
      <c r="A70" s="7">
        <v>10</v>
      </c>
      <c r="B70" s="7" t="s">
        <v>133</v>
      </c>
      <c r="C70" s="61" t="s">
        <v>1143</v>
      </c>
      <c r="D70" s="61" t="s">
        <v>1144</v>
      </c>
      <c r="E70" s="61" t="s">
        <v>3470</v>
      </c>
      <c r="G70" s="7" t="s">
        <v>3502</v>
      </c>
    </row>
    <row r="71" spans="1:7" ht="42.75" hidden="1" x14ac:dyDescent="0.45">
      <c r="A71" s="7">
        <v>10</v>
      </c>
      <c r="B71" s="7" t="s">
        <v>61</v>
      </c>
      <c r="C71" s="61" t="s">
        <v>1160</v>
      </c>
      <c r="D71" s="61" t="s">
        <v>818</v>
      </c>
      <c r="E71" s="61" t="s">
        <v>3470</v>
      </c>
      <c r="G71" s="7" t="s">
        <v>3502</v>
      </c>
    </row>
    <row r="72" spans="1:7" ht="28.5" hidden="1" x14ac:dyDescent="0.45">
      <c r="A72" s="7">
        <v>10</v>
      </c>
      <c r="B72" s="7" t="s">
        <v>159</v>
      </c>
      <c r="C72" s="61" t="s">
        <v>1161</v>
      </c>
      <c r="D72" s="61" t="s">
        <v>780</v>
      </c>
      <c r="E72" s="61" t="s">
        <v>3470</v>
      </c>
      <c r="G72" s="7" t="s">
        <v>3502</v>
      </c>
    </row>
    <row r="73" spans="1:7" ht="28.5" hidden="1" x14ac:dyDescent="0.45">
      <c r="A73" s="7">
        <v>11</v>
      </c>
      <c r="B73" s="7" t="s">
        <v>65</v>
      </c>
      <c r="C73" s="61" t="s">
        <v>1163</v>
      </c>
      <c r="D73" s="61" t="s">
        <v>799</v>
      </c>
      <c r="E73" s="61" t="s">
        <v>3470</v>
      </c>
      <c r="G73" s="7" t="s">
        <v>3502</v>
      </c>
    </row>
    <row r="74" spans="1:7" ht="28.5" hidden="1" x14ac:dyDescent="0.45">
      <c r="A74" s="7">
        <v>11</v>
      </c>
      <c r="B74" s="7" t="s">
        <v>167</v>
      </c>
      <c r="C74" s="61" t="s">
        <v>1166</v>
      </c>
      <c r="D74" s="61" t="s">
        <v>799</v>
      </c>
      <c r="E74" s="61" t="s">
        <v>3470</v>
      </c>
      <c r="G74" s="7" t="s">
        <v>3502</v>
      </c>
    </row>
    <row r="75" spans="1:7" ht="42.75" hidden="1" x14ac:dyDescent="0.45">
      <c r="A75" s="7">
        <v>11</v>
      </c>
      <c r="B75" s="7" t="s">
        <v>175</v>
      </c>
      <c r="C75" s="61" t="s">
        <v>1168</v>
      </c>
      <c r="D75" s="61" t="s">
        <v>799</v>
      </c>
      <c r="E75" s="61" t="s">
        <v>3458</v>
      </c>
      <c r="G75" s="7" t="s">
        <v>3503</v>
      </c>
    </row>
    <row r="76" spans="1:7" ht="28.5" hidden="1" x14ac:dyDescent="0.45">
      <c r="A76" s="7">
        <v>11</v>
      </c>
      <c r="B76" s="7" t="s">
        <v>175</v>
      </c>
      <c r="C76" s="61" t="s">
        <v>1168</v>
      </c>
      <c r="D76" s="61" t="s">
        <v>799</v>
      </c>
      <c r="E76" s="61" t="s">
        <v>3470</v>
      </c>
      <c r="G76" s="7" t="s">
        <v>3502</v>
      </c>
    </row>
    <row r="77" spans="1:7" ht="42.75" hidden="1" x14ac:dyDescent="0.45">
      <c r="A77" s="7">
        <v>11</v>
      </c>
      <c r="B77" s="7" t="s">
        <v>183</v>
      </c>
      <c r="C77" s="61" t="s">
        <v>1169</v>
      </c>
      <c r="D77" s="61" t="s">
        <v>799</v>
      </c>
      <c r="E77" s="61" t="s">
        <v>3464</v>
      </c>
      <c r="G77" s="7" t="s">
        <v>3503</v>
      </c>
    </row>
    <row r="78" spans="1:7" ht="42.75" hidden="1" x14ac:dyDescent="0.45">
      <c r="A78" s="7">
        <v>11</v>
      </c>
      <c r="B78" s="7" t="s">
        <v>183</v>
      </c>
      <c r="C78" s="61" t="s">
        <v>1169</v>
      </c>
      <c r="D78" s="61" t="s">
        <v>799</v>
      </c>
      <c r="E78" s="61" t="s">
        <v>3470</v>
      </c>
      <c r="G78" s="7" t="s">
        <v>3502</v>
      </c>
    </row>
    <row r="79" spans="1:7" ht="71.25" hidden="1" x14ac:dyDescent="0.45">
      <c r="A79" s="7">
        <v>11</v>
      </c>
      <c r="B79" s="7" t="s">
        <v>191</v>
      </c>
      <c r="C79" s="61" t="s">
        <v>1170</v>
      </c>
      <c r="D79" s="61" t="s">
        <v>928</v>
      </c>
      <c r="E79" s="61" t="s">
        <v>3486</v>
      </c>
      <c r="G79" s="7" t="s">
        <v>3502</v>
      </c>
    </row>
    <row r="80" spans="1:7" ht="42.75" hidden="1" x14ac:dyDescent="0.45">
      <c r="A80" s="7">
        <v>11</v>
      </c>
      <c r="B80" s="7" t="s">
        <v>70</v>
      </c>
      <c r="C80" s="61" t="s">
        <v>805</v>
      </c>
      <c r="D80" s="61" t="s">
        <v>806</v>
      </c>
      <c r="E80" s="61" t="s">
        <v>3472</v>
      </c>
      <c r="G80" s="7" t="s">
        <v>3502</v>
      </c>
    </row>
    <row r="81" spans="1:7" ht="42.75" hidden="1" x14ac:dyDescent="0.45">
      <c r="A81" s="7">
        <v>11</v>
      </c>
      <c r="B81" s="7" t="s">
        <v>73</v>
      </c>
      <c r="C81" s="61" t="s">
        <v>1173</v>
      </c>
      <c r="D81" s="61" t="s">
        <v>806</v>
      </c>
      <c r="E81" s="61" t="s">
        <v>3472</v>
      </c>
      <c r="G81" s="7" t="s">
        <v>3502</v>
      </c>
    </row>
    <row r="82" spans="1:7" ht="42.75" hidden="1" x14ac:dyDescent="0.45">
      <c r="A82" s="7">
        <v>11</v>
      </c>
      <c r="B82" s="7" t="s">
        <v>77</v>
      </c>
      <c r="C82" s="61" t="s">
        <v>1174</v>
      </c>
      <c r="D82" s="61" t="s">
        <v>1175</v>
      </c>
      <c r="E82" s="61" t="s">
        <v>3458</v>
      </c>
      <c r="G82" s="7" t="s">
        <v>3503</v>
      </c>
    </row>
    <row r="83" spans="1:7" ht="42.75" hidden="1" x14ac:dyDescent="0.45">
      <c r="A83" s="7">
        <v>11</v>
      </c>
      <c r="B83" s="7" t="s">
        <v>77</v>
      </c>
      <c r="C83" s="61" t="s">
        <v>1174</v>
      </c>
      <c r="D83" s="61" t="s">
        <v>1175</v>
      </c>
      <c r="E83" s="61" t="s">
        <v>3470</v>
      </c>
      <c r="G83" s="7" t="s">
        <v>3502</v>
      </c>
    </row>
    <row r="84" spans="1:7" ht="28.5" hidden="1" x14ac:dyDescent="0.45">
      <c r="A84" s="7">
        <v>11</v>
      </c>
      <c r="B84" s="7" t="s">
        <v>81</v>
      </c>
      <c r="C84" s="61" t="s">
        <v>1176</v>
      </c>
      <c r="D84" s="61" t="s">
        <v>856</v>
      </c>
      <c r="E84" s="61" t="s">
        <v>3470</v>
      </c>
      <c r="G84" s="7" t="s">
        <v>3502</v>
      </c>
    </row>
    <row r="85" spans="1:7" ht="42.75" hidden="1" x14ac:dyDescent="0.45">
      <c r="A85" s="7">
        <v>11</v>
      </c>
      <c r="B85" s="7" t="s">
        <v>85</v>
      </c>
      <c r="C85" s="61" t="s">
        <v>1178</v>
      </c>
      <c r="D85" s="61" t="s">
        <v>799</v>
      </c>
      <c r="E85" s="61" t="s">
        <v>3470</v>
      </c>
      <c r="G85" s="7" t="s">
        <v>3502</v>
      </c>
    </row>
    <row r="86" spans="1:7" ht="42.75" hidden="1" x14ac:dyDescent="0.45">
      <c r="A86" s="7">
        <v>11</v>
      </c>
      <c r="B86" s="7" t="s">
        <v>229</v>
      </c>
      <c r="C86" s="61" t="s">
        <v>1179</v>
      </c>
      <c r="D86" s="61" t="s">
        <v>1180</v>
      </c>
      <c r="E86" s="61" t="s">
        <v>3465</v>
      </c>
      <c r="F86" s="7" t="s">
        <v>3468</v>
      </c>
      <c r="G86" s="7" t="s">
        <v>3503</v>
      </c>
    </row>
    <row r="87" spans="1:7" ht="42.75" hidden="1" x14ac:dyDescent="0.45">
      <c r="A87" s="7">
        <v>11</v>
      </c>
      <c r="B87" s="7" t="s">
        <v>229</v>
      </c>
      <c r="C87" s="61" t="s">
        <v>1179</v>
      </c>
      <c r="D87" s="61" t="s">
        <v>1180</v>
      </c>
      <c r="E87" s="61" t="s">
        <v>3470</v>
      </c>
      <c r="G87" s="7" t="s">
        <v>3502</v>
      </c>
    </row>
    <row r="88" spans="1:7" ht="57" hidden="1" x14ac:dyDescent="0.45">
      <c r="A88" s="7">
        <v>11</v>
      </c>
      <c r="B88" s="7" t="s">
        <v>88</v>
      </c>
      <c r="C88" s="61" t="s">
        <v>1183</v>
      </c>
      <c r="D88" s="61" t="s">
        <v>799</v>
      </c>
      <c r="E88" s="61" t="s">
        <v>3470</v>
      </c>
      <c r="G88" s="7" t="s">
        <v>3502</v>
      </c>
    </row>
    <row r="89" spans="1:7" ht="57" hidden="1" x14ac:dyDescent="0.45">
      <c r="A89" s="7">
        <v>11</v>
      </c>
      <c r="B89" s="7" t="s">
        <v>92</v>
      </c>
      <c r="C89" s="61" t="s">
        <v>813</v>
      </c>
      <c r="D89" s="61" t="s">
        <v>806</v>
      </c>
      <c r="E89" s="61" t="s">
        <v>3472</v>
      </c>
      <c r="G89" s="7" t="s">
        <v>3502</v>
      </c>
    </row>
    <row r="90" spans="1:7" ht="42.75" hidden="1" x14ac:dyDescent="0.45">
      <c r="A90" s="7">
        <v>11</v>
      </c>
      <c r="B90" s="7" t="s">
        <v>95</v>
      </c>
      <c r="C90" s="61" t="s">
        <v>815</v>
      </c>
      <c r="D90" s="61" t="s">
        <v>806</v>
      </c>
      <c r="E90" s="61" t="s">
        <v>3472</v>
      </c>
      <c r="G90" s="7" t="s">
        <v>3502</v>
      </c>
    </row>
    <row r="91" spans="1:7" ht="42.75" hidden="1" x14ac:dyDescent="0.45">
      <c r="A91" s="7">
        <v>12</v>
      </c>
      <c r="B91" s="7" t="s">
        <v>98</v>
      </c>
      <c r="C91" s="61" t="s">
        <v>1184</v>
      </c>
      <c r="D91" s="61" t="s">
        <v>814</v>
      </c>
      <c r="E91" s="61" t="s">
        <v>3487</v>
      </c>
      <c r="G91" s="7" t="s">
        <v>3502</v>
      </c>
    </row>
    <row r="92" spans="1:7" ht="28.5" hidden="1" x14ac:dyDescent="0.45">
      <c r="A92" s="7">
        <v>12</v>
      </c>
      <c r="B92" s="7" t="s">
        <v>102</v>
      </c>
      <c r="C92" s="61" t="s">
        <v>1077</v>
      </c>
      <c r="D92" s="61" t="s">
        <v>814</v>
      </c>
      <c r="E92" s="61" t="s">
        <v>3484</v>
      </c>
      <c r="G92" s="7" t="s">
        <v>3502</v>
      </c>
    </row>
    <row r="93" spans="1:7" ht="42.75" hidden="1" x14ac:dyDescent="0.45">
      <c r="A93" s="7">
        <v>12</v>
      </c>
      <c r="B93" s="7" t="s">
        <v>107</v>
      </c>
      <c r="C93" s="61" t="s">
        <v>1078</v>
      </c>
      <c r="D93" s="61" t="s">
        <v>814</v>
      </c>
      <c r="E93" s="61" t="s">
        <v>3484</v>
      </c>
      <c r="G93" s="7" t="s">
        <v>3502</v>
      </c>
    </row>
    <row r="94" spans="1:7" ht="42.75" hidden="1" x14ac:dyDescent="0.45">
      <c r="A94" s="7">
        <v>12</v>
      </c>
      <c r="B94" s="7" t="s">
        <v>271</v>
      </c>
      <c r="C94" s="61" t="s">
        <v>1185</v>
      </c>
      <c r="D94" s="61" t="s">
        <v>1186</v>
      </c>
      <c r="E94" s="61" t="s">
        <v>3487</v>
      </c>
      <c r="G94" s="7" t="s">
        <v>3502</v>
      </c>
    </row>
    <row r="95" spans="1:7" ht="71.25" hidden="1" x14ac:dyDescent="0.45">
      <c r="A95" s="7">
        <v>12</v>
      </c>
      <c r="B95" s="7" t="s">
        <v>109</v>
      </c>
      <c r="C95" s="61" t="s">
        <v>1187</v>
      </c>
      <c r="D95" s="61" t="s">
        <v>814</v>
      </c>
      <c r="E95" s="61" t="s">
        <v>3487</v>
      </c>
      <c r="G95" s="7" t="s">
        <v>3502</v>
      </c>
    </row>
    <row r="96" spans="1:7" ht="42.75" hidden="1" x14ac:dyDescent="0.45">
      <c r="A96" s="7">
        <v>12</v>
      </c>
      <c r="B96" s="7" t="s">
        <v>284</v>
      </c>
      <c r="C96" s="61" t="s">
        <v>1188</v>
      </c>
      <c r="D96" s="61" t="s">
        <v>1189</v>
      </c>
      <c r="E96" s="61" t="s">
        <v>3487</v>
      </c>
      <c r="G96" s="7" t="s">
        <v>3502</v>
      </c>
    </row>
    <row r="97" spans="1:7" ht="42.75" hidden="1" x14ac:dyDescent="0.45">
      <c r="A97" s="7">
        <v>12</v>
      </c>
      <c r="B97" s="7" t="s">
        <v>294</v>
      </c>
      <c r="C97" s="61" t="s">
        <v>1192</v>
      </c>
      <c r="D97" s="61" t="s">
        <v>1193</v>
      </c>
      <c r="E97" s="61" t="s">
        <v>3487</v>
      </c>
      <c r="G97" s="7" t="s">
        <v>3502</v>
      </c>
    </row>
    <row r="98" spans="1:7" ht="57" hidden="1" x14ac:dyDescent="0.45">
      <c r="A98" s="7">
        <v>12</v>
      </c>
      <c r="B98" s="7" t="s">
        <v>299</v>
      </c>
      <c r="C98" s="61" t="s">
        <v>1195</v>
      </c>
      <c r="D98" s="61" t="s">
        <v>1196</v>
      </c>
      <c r="E98" s="61" t="s">
        <v>3466</v>
      </c>
      <c r="G98" s="7" t="s">
        <v>3503</v>
      </c>
    </row>
    <row r="99" spans="1:7" ht="57" hidden="1" x14ac:dyDescent="0.45">
      <c r="A99" s="7">
        <v>12</v>
      </c>
      <c r="B99" s="7" t="s">
        <v>310</v>
      </c>
      <c r="C99" s="61" t="s">
        <v>954</v>
      </c>
      <c r="D99" s="61" t="s">
        <v>928</v>
      </c>
      <c r="E99" s="61" t="s">
        <v>3480</v>
      </c>
      <c r="G99" s="7" t="s">
        <v>3502</v>
      </c>
    </row>
    <row r="100" spans="1:7" ht="42.75" hidden="1" x14ac:dyDescent="0.45">
      <c r="A100" s="7">
        <v>13</v>
      </c>
      <c r="B100" s="7" t="s">
        <v>113</v>
      </c>
      <c r="C100" s="61" t="s">
        <v>805</v>
      </c>
      <c r="D100" s="61" t="s">
        <v>806</v>
      </c>
      <c r="E100" s="61" t="s">
        <v>3472</v>
      </c>
      <c r="G100" s="7" t="s">
        <v>3502</v>
      </c>
    </row>
    <row r="101" spans="1:7" ht="57" hidden="1" x14ac:dyDescent="0.45">
      <c r="A101" s="7">
        <v>13</v>
      </c>
      <c r="B101" s="7" t="s">
        <v>117</v>
      </c>
      <c r="C101" s="61" t="s">
        <v>813</v>
      </c>
      <c r="D101" s="61" t="s">
        <v>806</v>
      </c>
      <c r="E101" s="61" t="s">
        <v>3472</v>
      </c>
      <c r="G101" s="7" t="s">
        <v>3502</v>
      </c>
    </row>
    <row r="102" spans="1:7" ht="42.75" hidden="1" x14ac:dyDescent="0.45">
      <c r="A102" s="7">
        <v>13</v>
      </c>
      <c r="B102" s="7" t="s">
        <v>119</v>
      </c>
      <c r="C102" s="61" t="s">
        <v>815</v>
      </c>
      <c r="D102" s="61" t="s">
        <v>806</v>
      </c>
      <c r="E102" s="61" t="s">
        <v>3472</v>
      </c>
      <c r="G102" s="7" t="s">
        <v>3502</v>
      </c>
    </row>
    <row r="103" spans="1:7" ht="57" hidden="1" x14ac:dyDescent="0.45">
      <c r="A103" s="7">
        <v>13</v>
      </c>
      <c r="B103" s="7" t="s">
        <v>129</v>
      </c>
      <c r="C103" s="61" t="s">
        <v>954</v>
      </c>
      <c r="D103" s="61" t="s">
        <v>928</v>
      </c>
      <c r="E103" s="61" t="s">
        <v>3480</v>
      </c>
      <c r="G103" s="7" t="s">
        <v>3502</v>
      </c>
    </row>
    <row r="104" spans="1:7" ht="28.5" hidden="1" x14ac:dyDescent="0.45">
      <c r="A104" s="7">
        <v>14</v>
      </c>
      <c r="B104" s="7" t="s">
        <v>370</v>
      </c>
      <c r="C104" s="61" t="s">
        <v>1213</v>
      </c>
      <c r="D104" s="61" t="s">
        <v>814</v>
      </c>
      <c r="E104" s="61" t="s">
        <v>3488</v>
      </c>
      <c r="G104" s="7" t="s">
        <v>3502</v>
      </c>
    </row>
    <row r="105" spans="1:7" ht="28.5" hidden="1" x14ac:dyDescent="0.45">
      <c r="A105" s="7">
        <v>14</v>
      </c>
      <c r="B105" s="7" t="s">
        <v>375</v>
      </c>
      <c r="C105" s="61" t="s">
        <v>1216</v>
      </c>
      <c r="D105" s="61" t="s">
        <v>814</v>
      </c>
      <c r="E105" s="61" t="s">
        <v>3489</v>
      </c>
      <c r="G105" s="7" t="s">
        <v>3502</v>
      </c>
    </row>
    <row r="106" spans="1:7" ht="42.75" hidden="1" x14ac:dyDescent="0.45">
      <c r="A106" s="7">
        <v>15</v>
      </c>
      <c r="B106" s="7" t="s">
        <v>475</v>
      </c>
      <c r="C106" s="61" t="s">
        <v>1259</v>
      </c>
      <c r="D106" s="61" t="s">
        <v>1260</v>
      </c>
      <c r="E106" s="61" t="s">
        <v>3470</v>
      </c>
      <c r="G106" s="7" t="s">
        <v>3502</v>
      </c>
    </row>
    <row r="107" spans="1:7" ht="114" hidden="1" x14ac:dyDescent="0.45">
      <c r="A107" s="7">
        <v>15</v>
      </c>
      <c r="B107" s="7" t="s">
        <v>483</v>
      </c>
      <c r="C107" s="61" t="s">
        <v>1264</v>
      </c>
      <c r="D107" s="61" t="s">
        <v>1265</v>
      </c>
      <c r="E107" s="61" t="s">
        <v>3490</v>
      </c>
      <c r="G107" s="7" t="s">
        <v>3502</v>
      </c>
    </row>
    <row r="108" spans="1:7" ht="57" hidden="1" x14ac:dyDescent="0.45">
      <c r="A108" s="7">
        <v>15</v>
      </c>
      <c r="B108" s="7" t="s">
        <v>198</v>
      </c>
      <c r="C108" s="61" t="s">
        <v>1266</v>
      </c>
      <c r="D108" s="61" t="s">
        <v>493</v>
      </c>
      <c r="E108" s="61" t="s">
        <v>3472</v>
      </c>
      <c r="G108" s="7" t="s">
        <v>3502</v>
      </c>
    </row>
    <row r="109" spans="1:7" ht="57" hidden="1" x14ac:dyDescent="0.45">
      <c r="A109" s="7">
        <v>15</v>
      </c>
      <c r="B109" s="7" t="s">
        <v>198</v>
      </c>
      <c r="C109" s="61" t="s">
        <v>1266</v>
      </c>
      <c r="D109" s="61" t="s">
        <v>493</v>
      </c>
      <c r="E109" s="61" t="s">
        <v>3472</v>
      </c>
      <c r="G109" s="7" t="s">
        <v>3502</v>
      </c>
    </row>
    <row r="110" spans="1:7" ht="57" hidden="1" x14ac:dyDescent="0.45">
      <c r="A110" s="7">
        <v>15</v>
      </c>
      <c r="B110" s="7" t="s">
        <v>202</v>
      </c>
      <c r="C110" s="61" t="s">
        <v>1266</v>
      </c>
      <c r="D110" s="61" t="s">
        <v>493</v>
      </c>
      <c r="E110" s="61" t="s">
        <v>3472</v>
      </c>
      <c r="G110" s="7" t="s">
        <v>3502</v>
      </c>
    </row>
    <row r="111" spans="1:7" ht="57" hidden="1" x14ac:dyDescent="0.45">
      <c r="A111" s="7">
        <v>15</v>
      </c>
      <c r="B111" s="7" t="s">
        <v>202</v>
      </c>
      <c r="C111" s="61" t="s">
        <v>1266</v>
      </c>
      <c r="D111" s="61" t="s">
        <v>493</v>
      </c>
      <c r="E111" s="61" t="s">
        <v>3472</v>
      </c>
      <c r="G111" s="7" t="s">
        <v>3502</v>
      </c>
    </row>
    <row r="112" spans="1:7" ht="42.75" hidden="1" x14ac:dyDescent="0.45">
      <c r="A112" s="7">
        <v>15</v>
      </c>
      <c r="B112" s="7" t="s">
        <v>504</v>
      </c>
      <c r="C112" s="61" t="s">
        <v>1259</v>
      </c>
      <c r="D112" s="61" t="s">
        <v>1260</v>
      </c>
      <c r="E112" s="61" t="s">
        <v>3470</v>
      </c>
      <c r="G112" s="7" t="s">
        <v>3502</v>
      </c>
    </row>
    <row r="113" spans="1:7" ht="42.75" hidden="1" x14ac:dyDescent="0.45">
      <c r="A113" s="7">
        <v>16</v>
      </c>
      <c r="B113" s="7" t="s">
        <v>206</v>
      </c>
      <c r="C113" s="61" t="s">
        <v>1269</v>
      </c>
      <c r="D113" s="61" t="s">
        <v>1270</v>
      </c>
      <c r="E113" s="61" t="s">
        <v>3491</v>
      </c>
      <c r="G113" s="7" t="s">
        <v>3502</v>
      </c>
    </row>
    <row r="114" spans="1:7" ht="28.5" hidden="1" x14ac:dyDescent="0.45">
      <c r="A114" s="7">
        <v>16</v>
      </c>
      <c r="B114" s="7" t="s">
        <v>518</v>
      </c>
      <c r="C114" s="61" t="s">
        <v>1272</v>
      </c>
      <c r="D114" s="61" t="s">
        <v>966</v>
      </c>
      <c r="E114" s="61" t="s">
        <v>3492</v>
      </c>
      <c r="G114" s="7" t="s">
        <v>3502</v>
      </c>
    </row>
    <row r="115" spans="1:7" ht="42.75" hidden="1" x14ac:dyDescent="0.45">
      <c r="A115" s="7">
        <v>16</v>
      </c>
      <c r="B115" s="7" t="s">
        <v>211</v>
      </c>
      <c r="C115" s="61" t="s">
        <v>1274</v>
      </c>
      <c r="D115" s="61" t="s">
        <v>1180</v>
      </c>
      <c r="E115" s="61" t="s">
        <v>3465</v>
      </c>
      <c r="F115" s="7" t="s">
        <v>3468</v>
      </c>
      <c r="G115" s="7" t="s">
        <v>3503</v>
      </c>
    </row>
    <row r="116" spans="1:7" ht="42.75" hidden="1" x14ac:dyDescent="0.45">
      <c r="A116" s="7">
        <v>16</v>
      </c>
      <c r="B116" s="7" t="s">
        <v>211</v>
      </c>
      <c r="C116" s="61" t="s">
        <v>1274</v>
      </c>
      <c r="D116" s="61" t="s">
        <v>1180</v>
      </c>
      <c r="E116" s="61" t="s">
        <v>3493</v>
      </c>
      <c r="G116" s="7" t="s">
        <v>3502</v>
      </c>
    </row>
    <row r="117" spans="1:7" ht="28.5" hidden="1" x14ac:dyDescent="0.45">
      <c r="A117" s="7">
        <v>16</v>
      </c>
      <c r="B117" s="7" t="s">
        <v>216</v>
      </c>
      <c r="C117" s="61" t="s">
        <v>1276</v>
      </c>
      <c r="D117" s="61" t="s">
        <v>1180</v>
      </c>
      <c r="E117" s="61" t="s">
        <v>3465</v>
      </c>
      <c r="F117" s="7" t="s">
        <v>3468</v>
      </c>
      <c r="G117" s="7" t="s">
        <v>3503</v>
      </c>
    </row>
    <row r="118" spans="1:7" ht="28.5" hidden="1" x14ac:dyDescent="0.45">
      <c r="A118" s="7">
        <v>16</v>
      </c>
      <c r="B118" s="7" t="s">
        <v>216</v>
      </c>
      <c r="C118" s="61" t="s">
        <v>1276</v>
      </c>
      <c r="D118" s="61" t="s">
        <v>1180</v>
      </c>
      <c r="E118" s="61" t="s">
        <v>3493</v>
      </c>
      <c r="G118" s="7" t="s">
        <v>3502</v>
      </c>
    </row>
    <row r="119" spans="1:7" ht="57" hidden="1" x14ac:dyDescent="0.45">
      <c r="A119" s="7">
        <v>16</v>
      </c>
      <c r="B119" s="7" t="s">
        <v>219</v>
      </c>
      <c r="C119" s="61" t="s">
        <v>1305</v>
      </c>
      <c r="D119" s="61" t="s">
        <v>966</v>
      </c>
      <c r="E119" s="61" t="s">
        <v>3496</v>
      </c>
      <c r="G119" s="7" t="s">
        <v>3502</v>
      </c>
    </row>
    <row r="120" spans="1:7" ht="28.5" hidden="1" x14ac:dyDescent="0.45">
      <c r="A120" s="7">
        <v>16</v>
      </c>
      <c r="B120" s="7" t="s">
        <v>227</v>
      </c>
      <c r="C120" s="61" t="s">
        <v>1278</v>
      </c>
      <c r="D120" s="61" t="s">
        <v>1180</v>
      </c>
      <c r="E120" s="61" t="s">
        <v>3465</v>
      </c>
      <c r="F120" s="7" t="s">
        <v>3469</v>
      </c>
      <c r="G120" s="7" t="s">
        <v>3503</v>
      </c>
    </row>
    <row r="121" spans="1:7" ht="28.5" hidden="1" x14ac:dyDescent="0.45">
      <c r="A121" s="7">
        <v>16</v>
      </c>
      <c r="B121" s="7" t="s">
        <v>227</v>
      </c>
      <c r="C121" s="61" t="s">
        <v>1278</v>
      </c>
      <c r="D121" s="61" t="s">
        <v>1180</v>
      </c>
      <c r="E121" s="61" t="s">
        <v>3491</v>
      </c>
      <c r="G121" s="7" t="s">
        <v>3502</v>
      </c>
    </row>
    <row r="122" spans="1:7" ht="57" hidden="1" x14ac:dyDescent="0.45">
      <c r="A122" s="7">
        <v>16</v>
      </c>
      <c r="B122" s="7" t="s">
        <v>234</v>
      </c>
      <c r="C122" s="61" t="s">
        <v>1281</v>
      </c>
      <c r="D122" s="61" t="s">
        <v>1180</v>
      </c>
      <c r="E122" s="61" t="s">
        <v>3465</v>
      </c>
      <c r="F122" s="7" t="s">
        <v>3468</v>
      </c>
      <c r="G122" s="7" t="s">
        <v>3503</v>
      </c>
    </row>
    <row r="123" spans="1:7" ht="57" hidden="1" x14ac:dyDescent="0.45">
      <c r="A123" s="7">
        <v>16</v>
      </c>
      <c r="B123" s="7" t="s">
        <v>234</v>
      </c>
      <c r="C123" s="61" t="s">
        <v>1281</v>
      </c>
      <c r="D123" s="61" t="s">
        <v>1180</v>
      </c>
      <c r="E123" s="61" t="s">
        <v>3493</v>
      </c>
      <c r="G123" s="7" t="s">
        <v>3502</v>
      </c>
    </row>
    <row r="124" spans="1:7" ht="28.5" hidden="1" x14ac:dyDescent="0.45">
      <c r="A124" s="7">
        <v>16</v>
      </c>
      <c r="B124" s="7" t="s">
        <v>237</v>
      </c>
      <c r="C124" s="61" t="s">
        <v>1282</v>
      </c>
      <c r="D124" s="61" t="s">
        <v>1180</v>
      </c>
      <c r="E124" s="61" t="s">
        <v>3465</v>
      </c>
      <c r="F124" s="7" t="s">
        <v>3469</v>
      </c>
      <c r="G124" s="7" t="s">
        <v>3503</v>
      </c>
    </row>
    <row r="125" spans="1:7" ht="28.5" hidden="1" x14ac:dyDescent="0.45">
      <c r="A125" s="7">
        <v>16</v>
      </c>
      <c r="B125" s="7" t="s">
        <v>237</v>
      </c>
      <c r="C125" s="61" t="s">
        <v>1282</v>
      </c>
      <c r="D125" s="61" t="s">
        <v>1180</v>
      </c>
      <c r="E125" s="61" t="s">
        <v>3491</v>
      </c>
      <c r="G125" s="7" t="s">
        <v>3502</v>
      </c>
    </row>
    <row r="126" spans="1:7" ht="57" hidden="1" x14ac:dyDescent="0.45">
      <c r="A126" s="7">
        <v>16</v>
      </c>
      <c r="B126" s="7" t="s">
        <v>1283</v>
      </c>
      <c r="C126" s="61" t="s">
        <v>1284</v>
      </c>
      <c r="D126" s="61" t="s">
        <v>1285</v>
      </c>
      <c r="E126" s="61" t="s">
        <v>3494</v>
      </c>
      <c r="G126" s="7" t="s">
        <v>3502</v>
      </c>
    </row>
    <row r="127" spans="1:7" ht="42.75" hidden="1" x14ac:dyDescent="0.45">
      <c r="A127" s="7">
        <v>16</v>
      </c>
      <c r="B127" s="7" t="s">
        <v>582</v>
      </c>
      <c r="C127" s="61" t="s">
        <v>1286</v>
      </c>
      <c r="D127" s="61" t="s">
        <v>1287</v>
      </c>
      <c r="E127" s="61" t="s">
        <v>3465</v>
      </c>
      <c r="F127" s="7" t="s">
        <v>3468</v>
      </c>
      <c r="G127" s="7" t="s">
        <v>3503</v>
      </c>
    </row>
    <row r="128" spans="1:7" ht="42.75" hidden="1" x14ac:dyDescent="0.45">
      <c r="A128" s="7">
        <v>16</v>
      </c>
      <c r="B128" s="7" t="s">
        <v>582</v>
      </c>
      <c r="C128" s="61" t="s">
        <v>1286</v>
      </c>
      <c r="D128" s="61" t="s">
        <v>1287</v>
      </c>
      <c r="E128" s="61" t="s">
        <v>3493</v>
      </c>
      <c r="G128" s="7" t="s">
        <v>3502</v>
      </c>
    </row>
    <row r="129" spans="1:7" ht="42.75" hidden="1" x14ac:dyDescent="0.45">
      <c r="A129" s="7">
        <v>16</v>
      </c>
      <c r="B129" s="7" t="s">
        <v>239</v>
      </c>
      <c r="C129" s="61" t="s">
        <v>1288</v>
      </c>
      <c r="D129" s="61" t="s">
        <v>1289</v>
      </c>
      <c r="E129" s="61" t="s">
        <v>3465</v>
      </c>
      <c r="F129" s="7" t="s">
        <v>3468</v>
      </c>
      <c r="G129" s="7" t="s">
        <v>3503</v>
      </c>
    </row>
    <row r="130" spans="1:7" ht="42.75" hidden="1" x14ac:dyDescent="0.45">
      <c r="A130" s="7">
        <v>16</v>
      </c>
      <c r="B130" s="7" t="s">
        <v>239</v>
      </c>
      <c r="C130" s="61" t="s">
        <v>1288</v>
      </c>
      <c r="D130" s="61" t="s">
        <v>1289</v>
      </c>
      <c r="E130" s="61" t="s">
        <v>3491</v>
      </c>
      <c r="G130" s="7" t="s">
        <v>3502</v>
      </c>
    </row>
    <row r="131" spans="1:7" ht="57" hidden="1" x14ac:dyDescent="0.45">
      <c r="A131" s="7">
        <v>16</v>
      </c>
      <c r="B131" s="7" t="s">
        <v>244</v>
      </c>
      <c r="C131" s="61" t="s">
        <v>1290</v>
      </c>
      <c r="D131" s="61" t="s">
        <v>1180</v>
      </c>
      <c r="E131" s="61" t="s">
        <v>3491</v>
      </c>
      <c r="G131" s="7" t="s">
        <v>3502</v>
      </c>
    </row>
    <row r="132" spans="1:7" ht="57" hidden="1" x14ac:dyDescent="0.45">
      <c r="A132" s="7">
        <v>16</v>
      </c>
      <c r="B132" s="7" t="s">
        <v>596</v>
      </c>
      <c r="C132" s="61" t="s">
        <v>1291</v>
      </c>
      <c r="D132" s="61" t="s">
        <v>1292</v>
      </c>
      <c r="E132" s="61" t="s">
        <v>3495</v>
      </c>
      <c r="G132" s="7" t="s">
        <v>3502</v>
      </c>
    </row>
    <row r="133" spans="1:7" ht="42.75" hidden="1" x14ac:dyDescent="0.45">
      <c r="A133" s="7">
        <v>16</v>
      </c>
      <c r="B133" s="7" t="s">
        <v>246</v>
      </c>
      <c r="C133" s="61" t="s">
        <v>1293</v>
      </c>
      <c r="D133" s="61" t="s">
        <v>780</v>
      </c>
      <c r="E133" s="61" t="s">
        <v>3471</v>
      </c>
      <c r="G133" s="7" t="s">
        <v>3502</v>
      </c>
    </row>
    <row r="134" spans="1:7" ht="28.5" hidden="1" x14ac:dyDescent="0.45">
      <c r="A134" s="7">
        <v>16</v>
      </c>
      <c r="B134" s="7" t="s">
        <v>249</v>
      </c>
      <c r="C134" s="61" t="s">
        <v>1294</v>
      </c>
      <c r="D134" s="61" t="s">
        <v>1295</v>
      </c>
      <c r="E134" s="61" t="s">
        <v>3494</v>
      </c>
      <c r="G134" s="7" t="s">
        <v>3502</v>
      </c>
    </row>
    <row r="135" spans="1:7" ht="42.75" hidden="1" x14ac:dyDescent="0.45">
      <c r="A135" s="7">
        <v>16</v>
      </c>
      <c r="B135" s="7" t="s">
        <v>616</v>
      </c>
      <c r="C135" s="61" t="s">
        <v>1301</v>
      </c>
      <c r="D135" s="61" t="s">
        <v>1295</v>
      </c>
      <c r="E135" s="61" t="s">
        <v>3494</v>
      </c>
      <c r="G135" s="7" t="s">
        <v>3502</v>
      </c>
    </row>
    <row r="136" spans="1:7" ht="28.5" hidden="1" x14ac:dyDescent="0.45">
      <c r="A136" s="7">
        <v>16</v>
      </c>
      <c r="B136" s="7" t="s">
        <v>257</v>
      </c>
      <c r="C136" s="61" t="s">
        <v>1139</v>
      </c>
      <c r="D136" s="61" t="s">
        <v>1140</v>
      </c>
      <c r="E136" s="61" t="s">
        <v>3452</v>
      </c>
      <c r="F136" s="7" t="s">
        <v>3450</v>
      </c>
      <c r="G136" s="7" t="s">
        <v>3503</v>
      </c>
    </row>
    <row r="137" spans="1:7" ht="28.5" hidden="1" x14ac:dyDescent="0.45">
      <c r="A137" s="7">
        <v>16</v>
      </c>
      <c r="B137" s="7" t="s">
        <v>257</v>
      </c>
      <c r="C137" s="61" t="s">
        <v>1139</v>
      </c>
      <c r="D137" s="61" t="s">
        <v>1140</v>
      </c>
      <c r="E137" s="61" t="s">
        <v>3470</v>
      </c>
      <c r="G137" s="7" t="s">
        <v>3502</v>
      </c>
    </row>
    <row r="138" spans="1:7" ht="28.5" hidden="1" x14ac:dyDescent="0.45">
      <c r="A138" s="7">
        <v>16</v>
      </c>
      <c r="B138" s="7" t="s">
        <v>263</v>
      </c>
      <c r="C138" s="61" t="s">
        <v>1309</v>
      </c>
      <c r="D138" s="61" t="s">
        <v>966</v>
      </c>
      <c r="E138" s="61" t="s">
        <v>3496</v>
      </c>
      <c r="G138" s="7" t="s">
        <v>3502</v>
      </c>
    </row>
    <row r="139" spans="1:7" ht="57" hidden="1" x14ac:dyDescent="0.45">
      <c r="A139" s="7">
        <v>16</v>
      </c>
      <c r="B139" s="7" t="s">
        <v>633</v>
      </c>
      <c r="C139" s="61" t="s">
        <v>1129</v>
      </c>
      <c r="D139" s="61" t="s">
        <v>966</v>
      </c>
      <c r="E139" s="61" t="s">
        <v>3470</v>
      </c>
      <c r="G139" s="7" t="s">
        <v>3502</v>
      </c>
    </row>
    <row r="140" spans="1:7" ht="28.5" hidden="1" x14ac:dyDescent="0.45">
      <c r="A140" s="7">
        <v>17</v>
      </c>
      <c r="B140" s="7" t="s">
        <v>265</v>
      </c>
      <c r="C140" s="61" t="s">
        <v>1310</v>
      </c>
      <c r="D140" s="61" t="s">
        <v>1093</v>
      </c>
      <c r="E140" s="61" t="s">
        <v>3497</v>
      </c>
      <c r="G140" s="7" t="s">
        <v>3502</v>
      </c>
    </row>
    <row r="141" spans="1:7" ht="28.5" hidden="1" x14ac:dyDescent="0.45">
      <c r="A141" s="7">
        <v>17</v>
      </c>
      <c r="B141" s="7" t="s">
        <v>269</v>
      </c>
      <c r="C141" s="61" t="s">
        <v>1313</v>
      </c>
      <c r="D141" s="61" t="s">
        <v>1093</v>
      </c>
      <c r="E141" s="61" t="s">
        <v>3497</v>
      </c>
      <c r="G141" s="7" t="s">
        <v>3502</v>
      </c>
    </row>
    <row r="142" spans="1:7" ht="28.5" hidden="1" x14ac:dyDescent="0.45">
      <c r="A142" s="7">
        <v>17</v>
      </c>
      <c r="B142" s="7" t="s">
        <v>642</v>
      </c>
      <c r="C142" s="61" t="s">
        <v>1339</v>
      </c>
      <c r="D142" s="61" t="s">
        <v>780</v>
      </c>
      <c r="E142" s="61" t="s">
        <v>3470</v>
      </c>
      <c r="G142" s="7" t="s">
        <v>3502</v>
      </c>
    </row>
    <row r="143" spans="1:7" ht="28.5" hidden="1" x14ac:dyDescent="0.45">
      <c r="A143" s="7">
        <v>17</v>
      </c>
      <c r="B143" s="7" t="s">
        <v>643</v>
      </c>
      <c r="C143" s="61" t="s">
        <v>1340</v>
      </c>
      <c r="D143" s="61" t="s">
        <v>814</v>
      </c>
      <c r="E143" s="61" t="s">
        <v>3498</v>
      </c>
      <c r="G143" s="7" t="s">
        <v>3502</v>
      </c>
    </row>
    <row r="144" spans="1:7" ht="28.5" x14ac:dyDescent="0.45">
      <c r="A144" s="7">
        <v>17</v>
      </c>
      <c r="B144" s="7" t="s">
        <v>647</v>
      </c>
      <c r="C144" s="61" t="s">
        <v>1348</v>
      </c>
      <c r="D144" s="61" t="s">
        <v>10</v>
      </c>
      <c r="E144" s="61" t="s">
        <v>3467</v>
      </c>
      <c r="G144" s="7" t="s">
        <v>3503</v>
      </c>
    </row>
    <row r="145" spans="1:7" ht="28.5" hidden="1" x14ac:dyDescent="0.45">
      <c r="A145" s="7">
        <v>17</v>
      </c>
      <c r="B145" s="7" t="s">
        <v>647</v>
      </c>
      <c r="C145" s="61" t="s">
        <v>1348</v>
      </c>
      <c r="D145" s="61" t="s">
        <v>10</v>
      </c>
      <c r="E145" s="61" t="s">
        <v>3471</v>
      </c>
      <c r="G145" s="7" t="s">
        <v>3502</v>
      </c>
    </row>
    <row r="146" spans="1:7" ht="28.5" hidden="1" x14ac:dyDescent="0.45">
      <c r="A146" s="7">
        <v>17</v>
      </c>
      <c r="B146" s="7" t="s">
        <v>290</v>
      </c>
      <c r="C146" s="61" t="s">
        <v>1349</v>
      </c>
      <c r="D146" s="61" t="s">
        <v>68</v>
      </c>
      <c r="E146" s="61" t="s">
        <v>3471</v>
      </c>
      <c r="G146" s="7" t="s">
        <v>3502</v>
      </c>
    </row>
    <row r="147" spans="1:7" ht="57" hidden="1" x14ac:dyDescent="0.45">
      <c r="A147" s="7">
        <v>17</v>
      </c>
      <c r="B147" s="7" t="s">
        <v>651</v>
      </c>
      <c r="C147" s="61" t="s">
        <v>1358</v>
      </c>
      <c r="D147" s="61" t="s">
        <v>1072</v>
      </c>
      <c r="E147" s="61" t="s">
        <v>3452</v>
      </c>
      <c r="F147" s="7" t="s">
        <v>3451</v>
      </c>
      <c r="G147" s="7" t="s">
        <v>3503</v>
      </c>
    </row>
    <row r="148" spans="1:7" ht="57" hidden="1" x14ac:dyDescent="0.45">
      <c r="A148" s="7">
        <v>17</v>
      </c>
      <c r="B148" s="7" t="s">
        <v>308</v>
      </c>
      <c r="C148" s="61" t="s">
        <v>1314</v>
      </c>
      <c r="D148" s="61" t="s">
        <v>818</v>
      </c>
      <c r="E148" s="61" t="s">
        <v>3473</v>
      </c>
      <c r="G148" s="7" t="s">
        <v>3502</v>
      </c>
    </row>
    <row r="149" spans="1:7" ht="28.5" x14ac:dyDescent="0.45">
      <c r="A149" s="7">
        <v>17</v>
      </c>
      <c r="B149" s="7" t="s">
        <v>658</v>
      </c>
      <c r="C149" s="61" t="s">
        <v>1319</v>
      </c>
      <c r="D149" s="61" t="s">
        <v>10</v>
      </c>
      <c r="E149" s="61" t="s">
        <v>3520</v>
      </c>
      <c r="F149" s="7" t="s">
        <v>3521</v>
      </c>
      <c r="G149" s="7" t="s">
        <v>3503</v>
      </c>
    </row>
    <row r="150" spans="1:7" ht="28.5" hidden="1" x14ac:dyDescent="0.45">
      <c r="A150" s="7">
        <v>17</v>
      </c>
      <c r="B150" s="7" t="s">
        <v>658</v>
      </c>
      <c r="C150" s="61" t="s">
        <v>1319</v>
      </c>
      <c r="D150" s="61" t="s">
        <v>780</v>
      </c>
      <c r="E150" s="61" t="s">
        <v>3471</v>
      </c>
      <c r="G150" s="7" t="s">
        <v>3502</v>
      </c>
    </row>
    <row r="151" spans="1:7" ht="42.75" hidden="1" x14ac:dyDescent="0.45">
      <c r="A151" s="7">
        <v>17</v>
      </c>
      <c r="B151" s="7" t="s">
        <v>663</v>
      </c>
      <c r="C151" s="61" t="s">
        <v>1328</v>
      </c>
      <c r="D151" s="61" t="s">
        <v>1329</v>
      </c>
      <c r="E151" s="61" t="s">
        <v>3489</v>
      </c>
      <c r="G151" s="7" t="s">
        <v>3502</v>
      </c>
    </row>
    <row r="152" spans="1:7" ht="42.75" hidden="1" x14ac:dyDescent="0.45">
      <c r="A152" s="7">
        <v>17</v>
      </c>
      <c r="B152" s="7" t="s">
        <v>323</v>
      </c>
      <c r="C152" s="61" t="s">
        <v>1331</v>
      </c>
      <c r="D152" s="61" t="s">
        <v>818</v>
      </c>
      <c r="E152" s="61" t="s">
        <v>3473</v>
      </c>
      <c r="G152" s="7" t="s">
        <v>3502</v>
      </c>
    </row>
  </sheetData>
  <autoFilter ref="A1:G152" xr:uid="{6E237079-D3A0-4FF0-8007-A3E5CD36FA34}">
    <filterColumn colId="3">
      <filters>
        <filter val="World Bank"/>
        <filter val="World Bank_x000a_"/>
        <filter val="World Bank, _x000a_UN-Habitat_x000a_"/>
      </filters>
    </filterColumn>
    <filterColumn colId="6">
      <filters>
        <filter val="storyline"/>
      </filters>
    </filterColumn>
  </autoFilter>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54C5F-CA49-4514-976C-84E4C7E47B05}">
  <dimension ref="A1:F89"/>
  <sheetViews>
    <sheetView topLeftCell="A67" workbookViewId="0">
      <selection activeCell="F87" sqref="F87"/>
    </sheetView>
  </sheetViews>
  <sheetFormatPr defaultColWidth="9" defaultRowHeight="14.25" x14ac:dyDescent="0.45"/>
  <cols>
    <col min="1" max="1" width="29.73046875" style="7" customWidth="1"/>
    <col min="2" max="2" width="26.59765625" style="7" customWidth="1"/>
    <col min="3" max="3" width="31.86328125" style="61" customWidth="1"/>
    <col min="4" max="4" width="15" style="7" bestFit="1" customWidth="1"/>
    <col min="5" max="5" width="27.86328125" style="7" bestFit="1" customWidth="1"/>
    <col min="6" max="16384" width="9" style="7"/>
  </cols>
  <sheetData>
    <row r="1" spans="1:6" x14ac:dyDescent="0.45">
      <c r="A1" s="7" t="s">
        <v>3353</v>
      </c>
    </row>
    <row r="2" spans="1:6" x14ac:dyDescent="0.45">
      <c r="A2" s="74" t="s">
        <v>1</v>
      </c>
      <c r="B2" s="74" t="s">
        <v>769</v>
      </c>
      <c r="C2" s="75" t="s">
        <v>773</v>
      </c>
      <c r="D2" s="74" t="s">
        <v>3340</v>
      </c>
      <c r="E2" s="74" t="s">
        <v>3354</v>
      </c>
    </row>
    <row r="3" spans="1:6" x14ac:dyDescent="0.45">
      <c r="A3" s="74" t="s">
        <v>121</v>
      </c>
      <c r="B3" s="74" t="s">
        <v>1140</v>
      </c>
      <c r="C3" s="75"/>
      <c r="D3" s="74" t="s">
        <v>3342</v>
      </c>
      <c r="E3" s="74" t="s">
        <v>2528</v>
      </c>
      <c r="F3" s="82" t="s">
        <v>3355</v>
      </c>
    </row>
    <row r="4" spans="1:6" x14ac:dyDescent="0.45">
      <c r="A4" s="74" t="s">
        <v>257</v>
      </c>
      <c r="B4" s="74" t="s">
        <v>1140</v>
      </c>
      <c r="C4" s="75"/>
      <c r="D4" s="74" t="s">
        <v>3342</v>
      </c>
      <c r="E4" s="74" t="s">
        <v>2662</v>
      </c>
    </row>
    <row r="6" spans="1:6" x14ac:dyDescent="0.45">
      <c r="A6" s="7" t="s">
        <v>3356</v>
      </c>
    </row>
    <row r="7" spans="1:6" x14ac:dyDescent="0.45">
      <c r="A7" s="74" t="s">
        <v>1</v>
      </c>
      <c r="B7" s="74" t="s">
        <v>769</v>
      </c>
      <c r="C7" s="75" t="s">
        <v>773</v>
      </c>
      <c r="D7" s="76" t="s">
        <v>3340</v>
      </c>
      <c r="E7" s="74" t="s">
        <v>3354</v>
      </c>
    </row>
    <row r="8" spans="1:6" x14ac:dyDescent="0.45">
      <c r="A8" s="74" t="s">
        <v>1149</v>
      </c>
      <c r="B8" s="74" t="s">
        <v>1151</v>
      </c>
      <c r="C8" s="75"/>
      <c r="D8" s="76" t="s">
        <v>3342</v>
      </c>
      <c r="E8" s="74" t="s">
        <v>2173</v>
      </c>
      <c r="F8" s="82" t="s">
        <v>3411</v>
      </c>
    </row>
    <row r="9" spans="1:6" x14ac:dyDescent="0.45">
      <c r="E9" s="74" t="s">
        <v>3219</v>
      </c>
    </row>
    <row r="11" spans="1:6" x14ac:dyDescent="0.45">
      <c r="A11" s="7" t="s">
        <v>3357</v>
      </c>
    </row>
    <row r="12" spans="1:6" x14ac:dyDescent="0.45">
      <c r="A12" s="74" t="s">
        <v>1</v>
      </c>
      <c r="B12" s="74" t="s">
        <v>769</v>
      </c>
      <c r="C12" s="75" t="s">
        <v>773</v>
      </c>
      <c r="D12" s="76" t="s">
        <v>3340</v>
      </c>
      <c r="E12" s="74" t="s">
        <v>3354</v>
      </c>
    </row>
    <row r="13" spans="1:6" ht="28.5" x14ac:dyDescent="0.45">
      <c r="A13" s="74" t="s">
        <v>13</v>
      </c>
      <c r="B13" s="74" t="s">
        <v>780</v>
      </c>
      <c r="C13" s="75" t="s">
        <v>3341</v>
      </c>
      <c r="D13" s="76" t="s">
        <v>3342</v>
      </c>
      <c r="E13" s="74" t="s">
        <v>2120</v>
      </c>
      <c r="F13" s="7" t="s">
        <v>3390</v>
      </c>
    </row>
    <row r="14" spans="1:6" ht="71.25" x14ac:dyDescent="0.45">
      <c r="A14" s="74" t="s">
        <v>19</v>
      </c>
      <c r="B14" s="75" t="s">
        <v>3358</v>
      </c>
      <c r="C14" s="75" t="s">
        <v>3341</v>
      </c>
      <c r="D14" s="76" t="s">
        <v>3342</v>
      </c>
      <c r="E14" s="74" t="s">
        <v>787</v>
      </c>
      <c r="F14" s="7" t="s">
        <v>3391</v>
      </c>
    </row>
    <row r="15" spans="1:6" ht="28.5" x14ac:dyDescent="0.45">
      <c r="A15" s="74" t="s">
        <v>757</v>
      </c>
      <c r="B15" s="74" t="s">
        <v>780</v>
      </c>
      <c r="C15" s="75" t="s">
        <v>3341</v>
      </c>
      <c r="D15" s="76" t="s">
        <v>3342</v>
      </c>
      <c r="E15" s="74" t="s">
        <v>3290</v>
      </c>
      <c r="F15" s="7" t="s">
        <v>3391</v>
      </c>
    </row>
    <row r="16" spans="1:6" ht="28.5" x14ac:dyDescent="0.45">
      <c r="A16" s="74" t="s">
        <v>596</v>
      </c>
      <c r="B16" s="74" t="s">
        <v>1292</v>
      </c>
      <c r="C16" s="75" t="s">
        <v>3351</v>
      </c>
      <c r="D16" s="76" t="s">
        <v>3342</v>
      </c>
      <c r="E16" s="74" t="s">
        <v>2372</v>
      </c>
      <c r="F16" s="7" t="s">
        <v>3388</v>
      </c>
    </row>
    <row r="17" spans="1:6" ht="28.5" x14ac:dyDescent="0.45">
      <c r="A17" s="74" t="s">
        <v>642</v>
      </c>
      <c r="B17" s="74" t="s">
        <v>780</v>
      </c>
      <c r="C17" s="75" t="s">
        <v>3341</v>
      </c>
      <c r="D17" s="76" t="s">
        <v>3342</v>
      </c>
      <c r="E17" s="74" t="s">
        <v>2860</v>
      </c>
      <c r="F17" s="7" t="s">
        <v>3391</v>
      </c>
    </row>
    <row r="18" spans="1:6" ht="42.75" x14ac:dyDescent="0.45">
      <c r="A18" s="74" t="s">
        <v>647</v>
      </c>
      <c r="B18" s="74" t="s">
        <v>10</v>
      </c>
      <c r="C18" s="75" t="s">
        <v>3352</v>
      </c>
      <c r="D18" s="76" t="s">
        <v>3342</v>
      </c>
      <c r="E18" s="74" t="s">
        <v>2864</v>
      </c>
      <c r="F18" s="7" t="s">
        <v>3391</v>
      </c>
    </row>
    <row r="19" spans="1:6" x14ac:dyDescent="0.45">
      <c r="A19" s="78"/>
      <c r="B19" s="78"/>
      <c r="C19" s="79"/>
      <c r="D19" s="78"/>
      <c r="E19" s="74" t="s">
        <v>3359</v>
      </c>
    </row>
    <row r="20" spans="1:6" x14ac:dyDescent="0.45">
      <c r="E20" s="74" t="s">
        <v>3331</v>
      </c>
    </row>
    <row r="21" spans="1:6" ht="99.75" x14ac:dyDescent="0.45">
      <c r="A21" s="74" t="s">
        <v>38</v>
      </c>
      <c r="B21" s="74" t="s">
        <v>803</v>
      </c>
      <c r="C21" s="75" t="s">
        <v>3343</v>
      </c>
      <c r="D21" s="76" t="s">
        <v>3342</v>
      </c>
      <c r="E21" s="74" t="s">
        <v>3359</v>
      </c>
      <c r="F21" s="7" t="s">
        <v>3360</v>
      </c>
    </row>
    <row r="22" spans="1:6" x14ac:dyDescent="0.45">
      <c r="A22" s="7" t="s">
        <v>3361</v>
      </c>
    </row>
    <row r="23" spans="1:6" x14ac:dyDescent="0.45">
      <c r="A23" s="74" t="s">
        <v>1</v>
      </c>
      <c r="B23" s="74" t="s">
        <v>769</v>
      </c>
      <c r="C23" s="75" t="s">
        <v>773</v>
      </c>
      <c r="D23" s="74" t="s">
        <v>3340</v>
      </c>
      <c r="E23" s="7" t="s">
        <v>3354</v>
      </c>
    </row>
    <row r="24" spans="1:6" ht="42.75" x14ac:dyDescent="0.45">
      <c r="A24" s="74" t="s">
        <v>284</v>
      </c>
      <c r="B24" s="75" t="s">
        <v>1189</v>
      </c>
      <c r="C24" s="75" t="s">
        <v>1191</v>
      </c>
      <c r="D24" s="74" t="s">
        <v>3342</v>
      </c>
      <c r="E24" s="7" t="s">
        <v>1030</v>
      </c>
      <c r="F24" s="82" t="s">
        <v>3416</v>
      </c>
    </row>
    <row r="25" spans="1:6" x14ac:dyDescent="0.45">
      <c r="A25" s="74" t="s">
        <v>375</v>
      </c>
      <c r="B25" s="74" t="s">
        <v>814</v>
      </c>
      <c r="C25" s="75" t="s">
        <v>1218</v>
      </c>
      <c r="D25" s="74" t="s">
        <v>3342</v>
      </c>
      <c r="E25" s="7" t="s">
        <v>2416</v>
      </c>
      <c r="F25" s="7" t="s">
        <v>3417</v>
      </c>
    </row>
    <row r="28" spans="1:6" x14ac:dyDescent="0.45">
      <c r="A28" s="7" t="s">
        <v>3362</v>
      </c>
    </row>
    <row r="29" spans="1:6" x14ac:dyDescent="0.45">
      <c r="A29" s="74" t="s">
        <v>1</v>
      </c>
      <c r="B29" s="74" t="s">
        <v>769</v>
      </c>
      <c r="C29" s="75" t="s">
        <v>773</v>
      </c>
      <c r="D29" s="76" t="s">
        <v>3340</v>
      </c>
      <c r="E29" s="74" t="s">
        <v>3354</v>
      </c>
    </row>
    <row r="30" spans="1:6" ht="99.75" x14ac:dyDescent="0.45">
      <c r="A30" s="74" t="s">
        <v>38</v>
      </c>
      <c r="B30" s="74" t="s">
        <v>803</v>
      </c>
      <c r="C30" s="75" t="s">
        <v>3343</v>
      </c>
      <c r="D30" s="76" t="s">
        <v>3342</v>
      </c>
      <c r="E30" s="74" t="s">
        <v>2065</v>
      </c>
      <c r="F30" s="7" t="s">
        <v>3360</v>
      </c>
    </row>
    <row r="31" spans="1:6" ht="71.25" x14ac:dyDescent="0.45">
      <c r="A31" s="74" t="s">
        <v>183</v>
      </c>
      <c r="B31" s="74" t="s">
        <v>799</v>
      </c>
      <c r="C31" s="75" t="s">
        <v>3346</v>
      </c>
      <c r="D31" s="76" t="s">
        <v>3347</v>
      </c>
      <c r="E31" s="74" t="s">
        <v>2078</v>
      </c>
      <c r="F31" s="7" t="s">
        <v>3389</v>
      </c>
    </row>
    <row r="32" spans="1:6" x14ac:dyDescent="0.45">
      <c r="E32" s="74" t="s">
        <v>1164</v>
      </c>
    </row>
    <row r="34" spans="1:6" x14ac:dyDescent="0.45">
      <c r="A34" s="7" t="s">
        <v>3363</v>
      </c>
    </row>
    <row r="35" spans="1:6" x14ac:dyDescent="0.45">
      <c r="A35" s="74" t="s">
        <v>1</v>
      </c>
      <c r="B35" s="74" t="s">
        <v>769</v>
      </c>
      <c r="C35" s="75" t="s">
        <v>773</v>
      </c>
      <c r="D35" s="76" t="s">
        <v>3340</v>
      </c>
      <c r="E35" s="74" t="s">
        <v>3354</v>
      </c>
    </row>
    <row r="36" spans="1:6" x14ac:dyDescent="0.45">
      <c r="A36" s="83" t="s">
        <v>91</v>
      </c>
      <c r="B36" s="83" t="s">
        <v>792</v>
      </c>
      <c r="C36" s="84"/>
      <c r="D36" s="85" t="s">
        <v>3342</v>
      </c>
      <c r="E36" s="83" t="s">
        <v>2912</v>
      </c>
      <c r="F36" s="86" t="s">
        <v>3364</v>
      </c>
    </row>
    <row r="37" spans="1:6" x14ac:dyDescent="0.45">
      <c r="A37" s="83" t="s">
        <v>422</v>
      </c>
      <c r="B37" s="83" t="s">
        <v>917</v>
      </c>
      <c r="C37" s="84"/>
      <c r="D37" s="85" t="s">
        <v>3342</v>
      </c>
      <c r="E37" s="83" t="s">
        <v>1980</v>
      </c>
    </row>
    <row r="38" spans="1:6" x14ac:dyDescent="0.45">
      <c r="A38" s="83" t="s">
        <v>436</v>
      </c>
      <c r="B38" s="83" t="s">
        <v>792</v>
      </c>
      <c r="C38" s="84"/>
      <c r="D38" s="85" t="s">
        <v>3342</v>
      </c>
      <c r="E38" s="83" t="s">
        <v>2004</v>
      </c>
      <c r="F38" s="82" t="s">
        <v>3365</v>
      </c>
    </row>
    <row r="39" spans="1:6" ht="28.5" x14ac:dyDescent="0.45">
      <c r="A39" s="74" t="s">
        <v>225</v>
      </c>
      <c r="B39" s="74" t="s">
        <v>792</v>
      </c>
      <c r="C39" s="75" t="s">
        <v>3366</v>
      </c>
      <c r="D39" s="76" t="s">
        <v>3342</v>
      </c>
      <c r="E39" s="74" t="s">
        <v>2304</v>
      </c>
      <c r="F39" s="7" t="s">
        <v>3367</v>
      </c>
    </row>
    <row r="40" spans="1:6" ht="28.5" x14ac:dyDescent="0.45">
      <c r="A40" s="74" t="s">
        <v>231</v>
      </c>
      <c r="B40" s="74" t="s">
        <v>792</v>
      </c>
      <c r="C40" s="75" t="s">
        <v>3366</v>
      </c>
      <c r="D40" s="76" t="s">
        <v>3342</v>
      </c>
      <c r="E40" s="74" t="s">
        <v>2789</v>
      </c>
    </row>
    <row r="41" spans="1:6" ht="28.5" x14ac:dyDescent="0.45">
      <c r="A41" s="74" t="s">
        <v>259</v>
      </c>
      <c r="B41" s="74" t="s">
        <v>1303</v>
      </c>
      <c r="C41" s="75" t="s">
        <v>3366</v>
      </c>
      <c r="D41" s="76" t="s">
        <v>3342</v>
      </c>
      <c r="E41" s="74" t="s">
        <v>2422</v>
      </c>
    </row>
    <row r="42" spans="1:6" x14ac:dyDescent="0.45">
      <c r="E42" s="74" t="s">
        <v>936</v>
      </c>
    </row>
    <row r="43" spans="1:6" x14ac:dyDescent="0.45">
      <c r="E43" s="74" t="s">
        <v>3064</v>
      </c>
    </row>
    <row r="44" spans="1:6" x14ac:dyDescent="0.45">
      <c r="E44" s="74" t="s">
        <v>981</v>
      </c>
    </row>
    <row r="46" spans="1:6" x14ac:dyDescent="0.45">
      <c r="A46" s="7" t="s">
        <v>3368</v>
      </c>
    </row>
    <row r="47" spans="1:6" x14ac:dyDescent="0.45">
      <c r="A47" s="74" t="s">
        <v>1</v>
      </c>
      <c r="B47" s="74" t="s">
        <v>769</v>
      </c>
      <c r="C47" s="75" t="s">
        <v>773</v>
      </c>
      <c r="D47" s="74" t="s">
        <v>3340</v>
      </c>
      <c r="E47" s="74" t="s">
        <v>3354</v>
      </c>
    </row>
    <row r="48" spans="1:6" x14ac:dyDescent="0.45">
      <c r="A48" s="80" t="s">
        <v>284</v>
      </c>
      <c r="B48" s="80" t="s">
        <v>1189</v>
      </c>
      <c r="C48" s="81"/>
      <c r="D48" s="80" t="s">
        <v>3342</v>
      </c>
      <c r="E48" s="80" t="s">
        <v>2569</v>
      </c>
      <c r="F48" s="82" t="s">
        <v>3369</v>
      </c>
    </row>
    <row r="49" spans="1:6" x14ac:dyDescent="0.45">
      <c r="A49" s="74" t="s">
        <v>259</v>
      </c>
      <c r="B49" s="74" t="s">
        <v>1303</v>
      </c>
      <c r="C49" s="75" t="s">
        <v>3370</v>
      </c>
      <c r="D49" s="74" t="s">
        <v>3342</v>
      </c>
      <c r="E49" s="74" t="s">
        <v>1885</v>
      </c>
      <c r="F49" s="7" t="s">
        <v>3371</v>
      </c>
    </row>
    <row r="50" spans="1:6" x14ac:dyDescent="0.45">
      <c r="A50" s="74" t="s">
        <v>651</v>
      </c>
      <c r="B50" s="74" t="s">
        <v>1072</v>
      </c>
      <c r="C50" s="75"/>
      <c r="D50" s="74" t="s">
        <v>3342</v>
      </c>
      <c r="E50" s="74" t="s">
        <v>2654</v>
      </c>
      <c r="F50" s="82" t="s">
        <v>3372</v>
      </c>
    </row>
    <row r="53" spans="1:6" x14ac:dyDescent="0.45">
      <c r="A53" s="7" t="s">
        <v>3373</v>
      </c>
    </row>
    <row r="54" spans="1:6" x14ac:dyDescent="0.45">
      <c r="A54" s="74" t="s">
        <v>1</v>
      </c>
      <c r="B54" s="74" t="s">
        <v>769</v>
      </c>
      <c r="C54" s="75" t="s">
        <v>773</v>
      </c>
      <c r="D54" s="76" t="s">
        <v>3340</v>
      </c>
      <c r="E54" s="74" t="s">
        <v>3354</v>
      </c>
    </row>
    <row r="55" spans="1:6" x14ac:dyDescent="0.45">
      <c r="A55" s="74" t="s">
        <v>673</v>
      </c>
      <c r="B55" s="74" t="s">
        <v>856</v>
      </c>
      <c r="C55" s="75"/>
      <c r="D55" s="76" t="s">
        <v>3342</v>
      </c>
      <c r="E55" s="74" t="s">
        <v>2087</v>
      </c>
      <c r="F55" s="7" t="s">
        <v>3374</v>
      </c>
    </row>
    <row r="56" spans="1:6" x14ac:dyDescent="0.45">
      <c r="A56" s="74" t="s">
        <v>675</v>
      </c>
      <c r="B56" s="74" t="s">
        <v>856</v>
      </c>
      <c r="C56" s="75"/>
      <c r="D56" s="76" t="s">
        <v>3342</v>
      </c>
      <c r="E56" s="74" t="s">
        <v>2095</v>
      </c>
    </row>
    <row r="57" spans="1:6" x14ac:dyDescent="0.45">
      <c r="A57" s="74" t="s">
        <v>391</v>
      </c>
      <c r="B57" s="74" t="s">
        <v>856</v>
      </c>
      <c r="C57" s="75"/>
      <c r="D57" s="76" t="s">
        <v>3342</v>
      </c>
      <c r="E57" s="74" t="s">
        <v>881</v>
      </c>
    </row>
    <row r="58" spans="1:6" x14ac:dyDescent="0.45">
      <c r="A58" s="74" t="s">
        <v>676</v>
      </c>
      <c r="B58" s="74" t="s">
        <v>886</v>
      </c>
      <c r="C58" s="75"/>
      <c r="D58" s="76" t="s">
        <v>3342</v>
      </c>
      <c r="E58" s="74" t="s">
        <v>835</v>
      </c>
    </row>
    <row r="59" spans="1:6" x14ac:dyDescent="0.45">
      <c r="A59" s="74" t="s">
        <v>682</v>
      </c>
      <c r="B59" s="74" t="s">
        <v>856</v>
      </c>
      <c r="C59" s="75"/>
      <c r="D59" s="76" t="s">
        <v>3342</v>
      </c>
      <c r="E59" s="74" t="s">
        <v>2538</v>
      </c>
    </row>
    <row r="60" spans="1:6" x14ac:dyDescent="0.45">
      <c r="A60" s="74" t="s">
        <v>415</v>
      </c>
      <c r="B60" s="74" t="s">
        <v>856</v>
      </c>
      <c r="C60" s="75"/>
      <c r="D60" s="76" t="s">
        <v>3342</v>
      </c>
      <c r="E60" s="74" t="s">
        <v>1955</v>
      </c>
    </row>
    <row r="61" spans="1:6" x14ac:dyDescent="0.45">
      <c r="A61" s="74" t="s">
        <v>417</v>
      </c>
      <c r="B61" s="74" t="s">
        <v>915</v>
      </c>
      <c r="C61" s="75"/>
      <c r="D61" s="76" t="s">
        <v>3342</v>
      </c>
      <c r="E61" s="74" t="s">
        <v>874</v>
      </c>
    </row>
    <row r="62" spans="1:6" x14ac:dyDescent="0.45">
      <c r="A62" s="74" t="s">
        <v>422</v>
      </c>
      <c r="B62" s="74" t="s">
        <v>917</v>
      </c>
      <c r="C62" s="75"/>
      <c r="D62" s="76" t="s">
        <v>3342</v>
      </c>
      <c r="E62" s="74" t="s">
        <v>1941</v>
      </c>
    </row>
    <row r="63" spans="1:6" x14ac:dyDescent="0.45">
      <c r="A63" s="74" t="s">
        <v>427</v>
      </c>
      <c r="B63" s="74" t="s">
        <v>856</v>
      </c>
      <c r="C63" s="75"/>
      <c r="D63" s="76" t="s">
        <v>3342</v>
      </c>
      <c r="E63" s="74" t="s">
        <v>2786</v>
      </c>
    </row>
    <row r="64" spans="1:6" x14ac:dyDescent="0.45">
      <c r="E64" s="74" t="s">
        <v>2466</v>
      </c>
    </row>
    <row r="65" spans="5:5" x14ac:dyDescent="0.45">
      <c r="E65" s="74" t="s">
        <v>2212</v>
      </c>
    </row>
    <row r="66" spans="5:5" x14ac:dyDescent="0.45">
      <c r="E66" s="74" t="s">
        <v>2779</v>
      </c>
    </row>
    <row r="67" spans="5:5" x14ac:dyDescent="0.45">
      <c r="E67" s="74" t="s">
        <v>891</v>
      </c>
    </row>
    <row r="68" spans="5:5" x14ac:dyDescent="0.45">
      <c r="E68" s="74" t="s">
        <v>2633</v>
      </c>
    </row>
    <row r="69" spans="5:5" x14ac:dyDescent="0.45">
      <c r="E69" s="74" t="s">
        <v>3316</v>
      </c>
    </row>
    <row r="70" spans="5:5" x14ac:dyDescent="0.45">
      <c r="E70" s="74" t="s">
        <v>3031</v>
      </c>
    </row>
    <row r="71" spans="5:5" x14ac:dyDescent="0.45">
      <c r="E71" s="74" t="s">
        <v>1892</v>
      </c>
    </row>
    <row r="72" spans="5:5" x14ac:dyDescent="0.45">
      <c r="E72" s="74" t="s">
        <v>2970</v>
      </c>
    </row>
    <row r="73" spans="5:5" x14ac:dyDescent="0.45">
      <c r="E73" s="74" t="s">
        <v>1025</v>
      </c>
    </row>
    <row r="74" spans="5:5" x14ac:dyDescent="0.45">
      <c r="E74" s="74" t="s">
        <v>1935</v>
      </c>
    </row>
    <row r="75" spans="5:5" x14ac:dyDescent="0.45">
      <c r="E75" s="74" t="s">
        <v>2439</v>
      </c>
    </row>
    <row r="76" spans="5:5" x14ac:dyDescent="0.45">
      <c r="E76" s="74" t="s">
        <v>2848</v>
      </c>
    </row>
    <row r="77" spans="5:5" x14ac:dyDescent="0.45">
      <c r="E77" s="74" t="s">
        <v>2821</v>
      </c>
    </row>
    <row r="78" spans="5:5" x14ac:dyDescent="0.45">
      <c r="E78" s="74" t="s">
        <v>2828</v>
      </c>
    </row>
    <row r="79" spans="5:5" x14ac:dyDescent="0.45">
      <c r="E79" s="74" t="s">
        <v>2025</v>
      </c>
    </row>
    <row r="80" spans="5:5" x14ac:dyDescent="0.45">
      <c r="E80" s="74" t="s">
        <v>3203</v>
      </c>
    </row>
    <row r="81" spans="1:6" x14ac:dyDescent="0.45">
      <c r="E81" s="74" t="s">
        <v>2020</v>
      </c>
    </row>
    <row r="82" spans="1:6" x14ac:dyDescent="0.45">
      <c r="E82" s="74" t="s">
        <v>3069</v>
      </c>
    </row>
    <row r="83" spans="1:6" x14ac:dyDescent="0.45">
      <c r="E83" s="74" t="s">
        <v>2748</v>
      </c>
    </row>
    <row r="84" spans="1:6" x14ac:dyDescent="0.45">
      <c r="E84" s="74" t="s">
        <v>888</v>
      </c>
    </row>
    <row r="85" spans="1:6" ht="28.5" x14ac:dyDescent="0.45">
      <c r="A85" s="74" t="s">
        <v>689</v>
      </c>
      <c r="B85" s="74" t="s">
        <v>856</v>
      </c>
      <c r="C85" s="75" t="s">
        <v>3345</v>
      </c>
      <c r="D85" s="76"/>
    </row>
    <row r="86" spans="1:6" x14ac:dyDescent="0.45">
      <c r="A86" s="74" t="s">
        <v>206</v>
      </c>
      <c r="B86" s="74" t="s">
        <v>1270</v>
      </c>
      <c r="C86" s="75" t="s">
        <v>3375</v>
      </c>
      <c r="D86" s="76" t="s">
        <v>3342</v>
      </c>
      <c r="F86" s="7" t="s">
        <v>3376</v>
      </c>
    </row>
    <row r="87" spans="1:6" ht="71.25" x14ac:dyDescent="0.45">
      <c r="A87" s="74" t="s">
        <v>924</v>
      </c>
      <c r="B87" s="74" t="s">
        <v>82</v>
      </c>
      <c r="C87" s="75" t="s">
        <v>926</v>
      </c>
      <c r="D87" s="76"/>
    </row>
    <row r="88" spans="1:6" ht="28.5" x14ac:dyDescent="0.45">
      <c r="A88" s="74" t="s">
        <v>41</v>
      </c>
      <c r="B88" s="74" t="s">
        <v>823</v>
      </c>
      <c r="C88" s="75" t="s">
        <v>3344</v>
      </c>
      <c r="D88" s="76"/>
      <c r="E88" s="74"/>
      <c r="F88" s="7" t="s">
        <v>3377</v>
      </c>
    </row>
    <row r="89" spans="1:6" x14ac:dyDescent="0.45">
      <c r="F89" s="7" t="s">
        <v>3378</v>
      </c>
    </row>
  </sheetData>
  <sortState xmlns:xlrd2="http://schemas.microsoft.com/office/spreadsheetml/2017/richdata2" ref="A2:D30">
    <sortCondition ref="B3:B30"/>
    <sortCondition ref="A3:A3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Pivot</vt:lpstr>
      <vt:lpstr>Log table</vt:lpstr>
      <vt:lpstr>Indicator table</vt:lpstr>
      <vt:lpstr>for JSON</vt:lpstr>
      <vt:lpstr>UniqueContactsList</vt:lpstr>
      <vt:lpstr>for follow up as of 17 March</vt:lpstr>
      <vt:lpstr>for follow up as of 25 March</vt:lpstr>
      <vt:lpstr>HP follow-up</vt:lpstr>
      <vt:lpstr>HLPF</vt:lpstr>
      <vt:lpstr>indicator_table</vt:lpstr>
      <vt:lpstr>log_table</vt:lpstr>
      <vt:lpstr>pivot</vt:lpstr>
      <vt:lpstr>sender</vt:lpstr>
      <vt:lpstr>submitter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L. Pacheco</dc:creator>
  <cp:keywords/>
  <dc:description/>
  <cp:lastModifiedBy>Ze Yar Min</cp:lastModifiedBy>
  <cp:revision/>
  <dcterms:created xsi:type="dcterms:W3CDTF">2018-01-10T15:19:24Z</dcterms:created>
  <dcterms:modified xsi:type="dcterms:W3CDTF">2021-06-03T19:10:33Z</dcterms:modified>
  <cp:category/>
  <cp:contentStatus/>
</cp:coreProperties>
</file>