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Big-Box Locations" sheetId="2" r:id="rId5"/>
    <sheet state="visible" name="Lat&amp;Long" sheetId="3" r:id="rId6"/>
  </sheets>
  <definedNames>
    <definedName hidden="1" localSheetId="1" name="_xlnm._FilterDatabase">'Big-Box Locations'!$A$1:$S$791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73">
      <text>
        <t xml:space="preserve">Google Earth show solar ready, maps does not
	-Roldo Eliason</t>
      </text>
    </comment>
    <comment authorId="0" ref="M143">
      <text>
        <t xml:space="preserve">Google Earth show built with solar, Google Maps shows dirt.
	-Roldo Eliason</t>
      </text>
    </comment>
    <comment authorId="0" ref="M109">
      <text>
        <t xml:space="preserve">Google Earth shows Solar, but Google Maps does not.
	-Roldo Eliason</t>
      </text>
    </comment>
    <comment authorId="0" ref="H197">
      <text>
        <t xml:space="preserve">Part of a multi-level plaza
	-Roldo Eliason</t>
      </text>
    </comment>
    <comment authorId="0" ref="M197">
      <text>
        <t xml:space="preserve">Part of a multi-level plaza
	-Roldo Eliason</t>
      </text>
    </comment>
    <comment authorId="0" ref="H325">
      <text>
        <t xml:space="preserve">IN a plaza with two story building
	-Karen Estrada</t>
      </text>
    </comment>
    <comment authorId="0" ref="K517">
      <text>
        <t xml:space="preserve">Could also be Commonwealth Edison
	-Brian Anderson</t>
      </text>
    </comment>
    <comment authorId="0" ref="K513">
      <text>
        <t xml:space="preserve">Could also be Commonwealth Edison
	-Brian Anderson</t>
      </text>
    </comment>
    <comment authorId="0" ref="K514">
      <text>
        <t xml:space="preserve">Could also be Commonwealth Edison
	-Brian Anderson</t>
      </text>
    </comment>
    <comment authorId="0" ref="K512">
      <text>
        <t xml:space="preserve">Could also be Commonwealth Edison
	-Brian Anderson</t>
      </text>
    </comment>
    <comment authorId="0" ref="M5">
      <text>
        <t xml:space="preserve">Multi-level Plaza
	-Roldo Eliason</t>
      </text>
    </comment>
    <comment authorId="0" ref="H5">
      <text>
        <t xml:space="preserve">Multi-level plaza
	-Roldo Eliason</t>
      </text>
    </comment>
    <comment authorId="0" ref="H3">
      <text>
        <t xml:space="preserve">Multi-level plaza
	-Roldo Eliason</t>
      </text>
    </comment>
    <comment authorId="0" ref="M3">
      <text>
        <t xml:space="preserve">Part of a multi-level plaza
	-Roldo Eliason</t>
      </text>
    </comment>
    <comment authorId="0" ref="M7">
      <text>
        <t xml:space="preserve">Roof Parking
	-Roldo Eliason</t>
      </text>
    </comment>
  </commentList>
</comments>
</file>

<file path=xl/sharedStrings.xml><?xml version="1.0" encoding="utf-8"?>
<sst xmlns="http://schemas.openxmlformats.org/spreadsheetml/2006/main" count="6060" uniqueCount="2744">
  <si>
    <t xml:space="preserve">Store </t>
  </si>
  <si>
    <t>Address</t>
  </si>
  <si>
    <t>State/Store</t>
  </si>
  <si>
    <t>Addresss</t>
  </si>
  <si>
    <t>Average Sq.</t>
  </si>
  <si>
    <t>City</t>
  </si>
  <si>
    <t>State/Area</t>
  </si>
  <si>
    <t>Country</t>
  </si>
  <si>
    <t>Lat</t>
  </si>
  <si>
    <t>Long</t>
  </si>
  <si>
    <t>Sqr Ft</t>
  </si>
  <si>
    <t xml:space="preserve"># Solar Ready </t>
  </si>
  <si>
    <t>Length(ft)</t>
  </si>
  <si>
    <t>Average ¢/kWh</t>
  </si>
  <si>
    <t>Width(ft)</t>
  </si>
  <si>
    <t>Utility Co.</t>
  </si>
  <si>
    <t># of Stores</t>
  </si>
  <si>
    <t># Remaining</t>
  </si>
  <si>
    <t>Solar Ready
 (Y/N)</t>
  </si>
  <si>
    <t>% Total Complete</t>
  </si>
  <si>
    <t>Satellite
Image Date</t>
  </si>
  <si>
    <t>Min kWh</t>
  </si>
  <si>
    <t>Min kWh
(Month)</t>
  </si>
  <si>
    <t>Max kWh</t>
  </si>
  <si>
    <t>California</t>
  </si>
  <si>
    <t>Max kWh
(Month)</t>
  </si>
  <si>
    <t>Energy Density
Min kWh/ Sqft</t>
  </si>
  <si>
    <t>Target</t>
  </si>
  <si>
    <t>3535 S La Cienega Blvd</t>
  </si>
  <si>
    <t>Los Angeles</t>
  </si>
  <si>
    <t>CA 90016</t>
  </si>
  <si>
    <t>United States</t>
  </si>
  <si>
    <t>1205 S Main St Manteca</t>
  </si>
  <si>
    <t>2440 Daniels St Manteca</t>
  </si>
  <si>
    <t>1445 R St Merced</t>
  </si>
  <si>
    <t>3280 R St Merced</t>
  </si>
  <si>
    <t>3801 Pelandale Ave Modesto</t>
  </si>
  <si>
    <t>3848 McHenry Ave Modesto</t>
  </si>
  <si>
    <t>1030 Sperry Ave Patterson</t>
  </si>
  <si>
    <t>1101 Sanguinetti Rd Sonora</t>
  </si>
  <si>
    <t>2955 N Tegner Rd Turlock</t>
  </si>
  <si>
    <t>1900 Santa Rosa Ave Santa Rosa</t>
  </si>
  <si>
    <t>1275 Airport Park Blvd Ukiah</t>
  </si>
  <si>
    <t>LADW&amp;P</t>
  </si>
  <si>
    <t>1006 W Wabash Ave Eureka</t>
  </si>
  <si>
    <t>755 Riverpoint Ct West Sacramento</t>
  </si>
  <si>
    <t>4601 2nd St Davis</t>
  </si>
  <si>
    <t>235 E Dorset Dr Dixon</t>
  </si>
  <si>
    <t>7000 Auburn Blvd Citrus Heights</t>
  </si>
  <si>
    <t>7010 Auburn Blvd Citrus Heights</t>
  </si>
  <si>
    <t>7147 Greenback Ln Citrus Heights</t>
  </si>
  <si>
    <t>1018 Riley St Folsom</t>
  </si>
  <si>
    <t>Yes</t>
  </si>
  <si>
    <t>Walmart Supercenter</t>
  </si>
  <si>
    <t>1800 Cavitt Dr Folsom</t>
  </si>
  <si>
    <t>2495 Iron Point Rd Folsom</t>
  </si>
  <si>
    <t>10470 Twin Cities Rd Galt</t>
  </si>
  <si>
    <t>4675 Watt Ave North Highlands</t>
  </si>
  <si>
    <t>1400 Lead Hill Blvd Roseville</t>
  </si>
  <si>
    <t>8961 Greenback Ln Orangevale</t>
  </si>
  <si>
    <t>10655 Folsom Blvd Rancho Cordova</t>
  </si>
  <si>
    <t>5454 Crossings Dr Rocklin</t>
  </si>
  <si>
    <t>6750 Stanford Ranch Rd Rocklin</t>
  </si>
  <si>
    <t>900 Pleasant Grove Blvd Roseville</t>
  </si>
  <si>
    <t>904 Pleasant Grove Blvd Roseville</t>
  </si>
  <si>
    <t>1051 Hume Way Vacaville</t>
  </si>
  <si>
    <t>1500 Helen Power Dr Vacaville</t>
  </si>
  <si>
    <t>1501 Helen Power Dr Vacaville</t>
  </si>
  <si>
    <t>11260 White Rock Rd Rancho Cordova</t>
  </si>
  <si>
    <t>7400 Elk Grove Blvd Elk Grove</t>
  </si>
  <si>
    <t>2299 Bronze Star Dr Woodland</t>
  </si>
  <si>
    <t>1600 Expo Pkwy Sacramento</t>
  </si>
  <si>
    <t>6051 Florin Rd Sacramento</t>
  </si>
  <si>
    <t>7981 E Stockton Blvd Sacramento</t>
  </si>
  <si>
    <t>8250 Power Inn Rd Sacramento</t>
  </si>
  <si>
    <t>8915 Gerber Rd Sacramento</t>
  </si>
  <si>
    <t>8270 Delta Shores Cir S Sacramento</t>
  </si>
  <si>
    <t>5821 Antelope Rd Sacramento</t>
  </si>
  <si>
    <t>7901 Watt Ave Antelope</t>
  </si>
  <si>
    <t>1131 N Beale Rd Marysville</t>
  </si>
  <si>
    <t>2100 Dr Martin Luther King Jr Pkwy Chico</t>
  </si>
  <si>
    <t>465 Cal Oak Rd Oroville</t>
  </si>
  <si>
    <t>470 Airport Rd Willows</t>
  </si>
  <si>
    <t>1150 Harter Pkwy Yuba City</t>
  </si>
  <si>
    <t>900 N Walton Ave Yuba City</t>
  </si>
  <si>
    <t>1300 Dana Dr Redding</t>
  </si>
  <si>
    <t>735 S Figueroa St</t>
  </si>
  <si>
    <t>CA 90017</t>
  </si>
  <si>
    <t>5000 Rhonda Rd Anderson</t>
  </si>
  <si>
    <t>608 Luther Rd Red Bluff</t>
  </si>
  <si>
    <t>2767 W US HWY 90 Lake City</t>
  </si>
  <si>
    <t>6868 US-129 Live Oak</t>
  </si>
  <si>
    <t>1460 Cornerstone Blvd Daytona Beach</t>
  </si>
  <si>
    <t>716 N US-441 The Villages</t>
  </si>
  <si>
    <t>755 US-441 Lady Lake</t>
  </si>
  <si>
    <t>5100 E,FL-100</t>
  </si>
  <si>
    <t>10690 Beach Blvd Jacksonville</t>
  </si>
  <si>
    <t>6712 US-98 Santa Rosa Beach</t>
  </si>
  <si>
    <t>4965 US-90 Milton</t>
  </si>
  <si>
    <t>741 Orange Ave Altamonte Springs</t>
  </si>
  <si>
    <t>1101 Rinehart Rd Sanford</t>
  </si>
  <si>
    <t>3333 University Blvd Winter Park</t>
  </si>
  <si>
    <t>3770 N Goldenrod Rd Winter Park</t>
  </si>
  <si>
    <t>718 Maguire Blvd Orlando</t>
  </si>
  <si>
    <t>120 W Grant St Orlando</t>
  </si>
  <si>
    <t>3101 W Princeton St Orlando</t>
  </si>
  <si>
    <t>880 Sand Lake Rd Orlando</t>
  </si>
  <si>
    <t>7810 W Colonial Dr Orlando</t>
  </si>
  <si>
    <t>8101 S John Young Pkwy Orlando</t>
  </si>
  <si>
    <t>No</t>
  </si>
  <si>
    <t>8990 Turkey Lake Rd Orlando</t>
  </si>
  <si>
    <t>325 N Alafaya Trail Orlando</t>
  </si>
  <si>
    <t>2101 Water Bridge Blvd Orlando</t>
  </si>
  <si>
    <t>2155 Town Center Blvd Orlando</t>
  </si>
  <si>
    <t>9498 S Orange Blossom Trail Orlando</t>
  </si>
  <si>
    <t>4696 Gardens Park Blvd Orlando</t>
  </si>
  <si>
    <t>Costco</t>
  </si>
  <si>
    <t>2901 Los Feliz Blvd</t>
  </si>
  <si>
    <t>4750 Millenia Plaza Way Orlando</t>
  </si>
  <si>
    <t>CA 90039</t>
  </si>
  <si>
    <t>301 South State Road 7 Hollywood</t>
  </si>
  <si>
    <t>1900 S University Dr Miramar</t>
  </si>
  <si>
    <t>33501 S Dixie Hwy Florida City</t>
  </si>
  <si>
    <t>4400 FL-7 Coral Springs</t>
  </si>
  <si>
    <t>3200 N Federal Hwy Fort Lauderdale</t>
  </si>
  <si>
    <t>13550 W Sunrise Blvd Sunrise</t>
  </si>
  <si>
    <t>21637 FL-7 Boca Raton</t>
  </si>
  <si>
    <t>2021 W Brandon Blvd Brandon</t>
  </si>
  <si>
    <t>23106 US Hwy 19 N Clearwater</t>
  </si>
  <si>
    <t>2575 Gulf to Bay Blvd Clearwater</t>
  </si>
  <si>
    <t>7001 Park Blvd N Pinellas Park</t>
  </si>
  <si>
    <t>8001 US Hwy 19 N Pinellas Park</t>
  </si>
  <si>
    <t>3501 Florida Ave S Lakeland</t>
  </si>
  <si>
    <t>4600 US Hwy 98 N Lakeland</t>
  </si>
  <si>
    <t>5800 US Hwy 98 N Lakeland</t>
  </si>
  <si>
    <t>7100 Santa Monica Blvd #201</t>
  </si>
  <si>
    <t>West Hollywood</t>
  </si>
  <si>
    <t>CA 90046</t>
  </si>
  <si>
    <t>2120 US-92 W Auburndale</t>
  </si>
  <si>
    <t>5000 Grandview Pkwy Davenport</t>
  </si>
  <si>
    <t>36205 US-27 Haines City</t>
  </si>
  <si>
    <t>3525 US HWY 27 N Sebring</t>
  </si>
  <si>
    <t>1480 US-17 N Wauchula</t>
  </si>
  <si>
    <t>375 Kings Hwy Port Charlotte</t>
  </si>
  <si>
    <t>301 SW Pine Island Rd Cape Coral</t>
  </si>
  <si>
    <t>2550 Immokalee Rd Naples</t>
  </si>
  <si>
    <t>17961 US-441 Summerfield</t>
  </si>
  <si>
    <t>4330 US-19 New Port Richey</t>
  </si>
  <si>
    <t>12610 US-19 Hudson</t>
  </si>
  <si>
    <t>35404 US Hwy 19 N Plam Harbor</t>
  </si>
  <si>
    <t>2660 FL-50 Clermont</t>
  </si>
  <si>
    <t>550 US-27 Clermont</t>
  </si>
  <si>
    <t>3250 Vineland Rd Kissimmee</t>
  </si>
  <si>
    <t>4763 W IRlo Bronson Memorial Hwy Kissimmee</t>
  </si>
  <si>
    <t>3200 Rolling Oaks Blvd Kissimmee</t>
  </si>
  <si>
    <t>10900 S</t>
  </si>
  <si>
    <t>475 IL-173 Antioch</t>
  </si>
  <si>
    <t>1700 E Rand Rd Arlington Heights</t>
  </si>
  <si>
    <t>801 Meacham Rd Elk Grove Village</t>
  </si>
  <si>
    <t>2100 N Long Beach Blvd</t>
  </si>
  <si>
    <t>1205 S Illinois Rte 31 Crystal Lake</t>
  </si>
  <si>
    <t>Compton</t>
  </si>
  <si>
    <t>CA 90221</t>
  </si>
  <si>
    <t>5580 Northwest Hwy Crystal Lake</t>
  </si>
  <si>
    <t>5670 Northwest Hwy Crystal Lake</t>
  </si>
  <si>
    <t>101 W Oakton St Des Plaines</t>
  </si>
  <si>
    <t>7000 Mannheim Rd Rosemont</t>
  </si>
  <si>
    <t>2900 Patriot Blvd Glenview</t>
  </si>
  <si>
    <t>6570 Grand Ave Gurnee</t>
  </si>
  <si>
    <t>6590 Grand Ave Gurnee</t>
  </si>
  <si>
    <t>6601 Grand Ave Gurnee</t>
  </si>
  <si>
    <t>Northwest Suburbs Chicagoland Township 21101 McGuire Rd Harvard</t>
  </si>
  <si>
    <t>25901 Riverwoods Rd Mettawa</t>
  </si>
  <si>
    <t>680 S Rand Rd Lake Zurich</t>
  </si>
  <si>
    <t>3801 Running Brook Farm Blvd Johnsburg</t>
  </si>
  <si>
    <t>930 Mt Prospect Plaza Mt Prospect</t>
  </si>
  <si>
    <t>999 N Elmhurst Rd Mt Prospect</t>
  </si>
  <si>
    <t>3100 W IL-60 Mundelein</t>
  </si>
  <si>
    <t>335 N Milwaukee Ave Vernon Hills</t>
  </si>
  <si>
    <t>2680 IL-83 Round Lake Beach</t>
  </si>
  <si>
    <t>3626 W Touhy Ave Skokie</t>
  </si>
  <si>
    <t>3900 Fountain Square Pl Waukegan</t>
  </si>
  <si>
    <t>1455 E Lake Cook Rd Wheeling</t>
  </si>
  <si>
    <t>1275 Lake Ave Woodstock</t>
  </si>
  <si>
    <t>4000 Route #173 Zion</t>
  </si>
  <si>
    <t>1006 N Rohlwing Rd Addison</t>
  </si>
  <si>
    <t>1050 N Rohlwing Rd Addison</t>
  </si>
  <si>
    <t>1410 S Randall Rd Algonquin</t>
  </si>
  <si>
    <t>750 S Randall Rd Algonquin</t>
  </si>
  <si>
    <t>850 S Barrington Rd Streamwood</t>
  </si>
  <si>
    <t>314 Army Trail Rd Bloomingdale</t>
  </si>
  <si>
    <t>505 W Army Trail Rd Bloomingdale</t>
  </si>
  <si>
    <t>2300 Sycamore Rd DeKalb</t>
  </si>
  <si>
    <t>6000 Sepulveda Blvd suite 2250</t>
  </si>
  <si>
    <t>Culver City</t>
  </si>
  <si>
    <t>2555 Sycamore Rd DeKalb</t>
  </si>
  <si>
    <t>CA 90230</t>
  </si>
  <si>
    <t>1000 S Randall Rd Elgin</t>
  </si>
  <si>
    <t>300 S Randall Rd Elgin</t>
  </si>
  <si>
    <t>1300 Des Plaines Ave Forest Park</t>
  </si>
  <si>
    <t>3S100 IL-53 Glen Ellyn</t>
  </si>
  <si>
    <t>12300 IL-47 Huntley</t>
  </si>
  <si>
    <t>250 Randall Rd Lake in the Hills</t>
  </si>
  <si>
    <t>850 W North Ave Melrose Park</t>
  </si>
  <si>
    <t>141 North Ave Northlake</t>
  </si>
  <si>
    <t>8400 W North Ave River Grove</t>
  </si>
  <si>
    <t>1235 E Higgins Rd Schaumburg</t>
  </si>
  <si>
    <t>1375 N Meacham Rd Schaumburg</t>
  </si>
  <si>
    <t>150 Smith Rd St. Charles</t>
  </si>
  <si>
    <t>221 S S Randall Rd St. Charles</t>
  </si>
  <si>
    <t>3885 E Main St St. Charles</t>
  </si>
  <si>
    <t>530 Randall Rd South Elgin</t>
  </si>
  <si>
    <t>900 IL-83 Villa Park</t>
  </si>
  <si>
    <t>401 W Irving Park Rd Wood Dale</t>
  </si>
  <si>
    <t>2621 W Schaumburg Rd Schaumburg</t>
  </si>
  <si>
    <t>Sam's Club</t>
  </si>
  <si>
    <t>9001 Apollo Way</t>
  </si>
  <si>
    <t>2450 Main St Evanston</t>
  </si>
  <si>
    <t>Downey</t>
  </si>
  <si>
    <t>CA 90242</t>
  </si>
  <si>
    <t>1111 Brook Forest Ave Shorewood</t>
  </si>
  <si>
    <t>603 River Oaks W Calumet City</t>
  </si>
  <si>
    <t>17550 S Halsted St Homewood</t>
  </si>
  <si>
    <t>17605 S Halsted St Homewood</t>
  </si>
  <si>
    <t>1401 IL-59 Shorewood</t>
  </si>
  <si>
    <t>2424 W Jefferson St Joliet</t>
  </si>
  <si>
    <t>2701 Plainfield Rd Joliet</t>
  </si>
  <si>
    <t>321 S Larkin Ave Joliet</t>
  </si>
  <si>
    <t>17625 Torrence Ave Lansing</t>
  </si>
  <si>
    <t>1188 W Boughton Rd Bolingbrook</t>
  </si>
  <si>
    <t>200 S Bolingbrook Dr Bolingbrook</t>
  </si>
  <si>
    <t>830 E Boughton Rd Bolingbrook</t>
  </si>
  <si>
    <t>16241 S Farrell Rd Lockport</t>
  </si>
  <si>
    <t>4700 135th St Crestwood</t>
  </si>
  <si>
    <t>5071 Cal Sag Rd Crestwood</t>
  </si>
  <si>
    <t>420 S Weber Rd Romeoville</t>
  </si>
  <si>
    <t>333 US-6 Morris</t>
  </si>
  <si>
    <t>2370 Lincoln Hwy New Lenox</t>
  </si>
  <si>
    <t>501 E Lincoln Hwy New Lenox</t>
  </si>
  <si>
    <t>1399 Artesia Blvd</t>
  </si>
  <si>
    <t>Gardena</t>
  </si>
  <si>
    <t>4120 95th St Oak Lawn</t>
  </si>
  <si>
    <t>CA 90248</t>
  </si>
  <si>
    <t>21000 Western Ave Olympia Fields</t>
  </si>
  <si>
    <t>15850 S 94th Ave Orland Park</t>
  </si>
  <si>
    <t>9915 W 159th St Orland Park</t>
  </si>
  <si>
    <t>16100 S Harlem Ave Tinley Park</t>
  </si>
  <si>
    <t>4005 167th St Country Club Hills</t>
  </si>
  <si>
    <t>7300 W 191st St Tinley Park</t>
  </si>
  <si>
    <t>9265 159th St Orland Hills</t>
  </si>
  <si>
    <t>2900 Kirk Rd Aurora</t>
  </si>
  <si>
    <t>115 N Randall Rd Batavia</t>
  </si>
  <si>
    <t>801 N Randall Rd Batavia</t>
  </si>
  <si>
    <t>1901 22nd St Oak Brook</t>
  </si>
  <si>
    <t>9250 Joliet Rd Hodgkins</t>
  </si>
  <si>
    <t>9450 Joliet Rd Hodgkins</t>
  </si>
  <si>
    <t>9500 Joliet Rd Hodgkins</t>
  </si>
  <si>
    <t>1050 Ogden Ave Montgomery</t>
  </si>
  <si>
    <t>2000 Orchard Rd Montgomery</t>
  </si>
  <si>
    <t>1800 Orchard Gateway Blvd North Aurora</t>
  </si>
  <si>
    <t>2300 US-34 Oswego</t>
  </si>
  <si>
    <t>SCEC</t>
  </si>
  <si>
    <t>3020 US-34 Oswego</t>
  </si>
  <si>
    <t>Illinois</t>
  </si>
  <si>
    <t>6800 W US-34 Plano</t>
  </si>
  <si>
    <t>2500 S Harlem Ave North Riverside</t>
  </si>
  <si>
    <t>28201 Diehl Rd Warrenville</t>
  </si>
  <si>
    <t>1652 N Beecher Rd Yorkville</t>
  </si>
  <si>
    <t>2189 75th St Darien</t>
  </si>
  <si>
    <t>1320 IL-59 Naperville</t>
  </si>
  <si>
    <t>2552 W 75th St Naperville</t>
  </si>
  <si>
    <t>12690 IL-59 Plainfield</t>
  </si>
  <si>
    <t>12800 IL-59 Plainfield</t>
  </si>
  <si>
    <t>1 S State St Chicago</t>
  </si>
  <si>
    <t>1430 S Ashland Ave Chicago</t>
  </si>
  <si>
    <t>1940 W 33rd St Chicago</t>
  </si>
  <si>
    <t>1200 N Larrabee St Chicago</t>
  </si>
  <si>
    <t>401 E Illinois St Chicago</t>
  </si>
  <si>
    <t>2746 N Clybourn Ave Chicago</t>
  </si>
  <si>
    <t>8331 S Stewart Ave Chicago</t>
  </si>
  <si>
    <t>10900 S Doty Ave Chicago</t>
  </si>
  <si>
    <t>7100 S Cicero Ave Chicago</t>
  </si>
  <si>
    <t>14501 Hindry Ave</t>
  </si>
  <si>
    <t>7300 S Cicero Ave Chicago</t>
  </si>
  <si>
    <t>Hawthorne</t>
  </si>
  <si>
    <t>CA 90250</t>
  </si>
  <si>
    <t>4433 S Pulaski Rd Chicago</t>
  </si>
  <si>
    <t>7050 S Cicero Ave Bedford Park</t>
  </si>
  <si>
    <t>4626 W Diversey Ave Chicago</t>
  </si>
  <si>
    <t>4650 W North Ave Chicago</t>
  </si>
  <si>
    <t>4466 N Broadway Chicago</t>
  </si>
  <si>
    <t>4050 N Harlem Ave Norridge</t>
  </si>
  <si>
    <t>6525 W Diversey Ave Chicago</t>
  </si>
  <si>
    <t>7311 N Melvina Ave Niles</t>
  </si>
  <si>
    <t>2601 S Cicero Ave Cicero</t>
  </si>
  <si>
    <t>2901 S Cicero Ave Cicero</t>
  </si>
  <si>
    <t>3320 S Cicero Ave Cicero</t>
  </si>
  <si>
    <t>2500 95th St Evergreen Park</t>
  </si>
  <si>
    <t>9400 S Western Ave Evergreen Park</t>
  </si>
  <si>
    <t>505 Riverstone Pkwy Kankakee</t>
  </si>
  <si>
    <t>1615 IL-50 Bourbonnais</t>
  </si>
  <si>
    <t>2080 No IL-50 Bourbonnais</t>
  </si>
  <si>
    <t>1790 E Walnut St Watseka</t>
  </si>
  <si>
    <t>2101 Gateway Center Dr Belvidere</t>
  </si>
  <si>
    <t>1640 S Galena Ave Dixon</t>
  </si>
  <si>
    <t>2545 IL-26 Freeport</t>
  </si>
  <si>
    <t>311 E IL-38 Rochelle</t>
  </si>
  <si>
    <t>3535 S La Cienega Blvd Los Angeles</t>
  </si>
  <si>
    <t>735 S Figueroa St Los Angeles</t>
  </si>
  <si>
    <t>2901 Los Feliz Blvd Los Angeles</t>
  </si>
  <si>
    <t>7100 Santa Monica Blvd #201 West Hollywood</t>
  </si>
  <si>
    <t>2100 N Long Beach Blvd Compton</t>
  </si>
  <si>
    <t>6000 Sepulveda Blvd suite 2250 Culver City</t>
  </si>
  <si>
    <t>9001 Apollo Way Downey</t>
  </si>
  <si>
    <t>4651 Firestone Blvd</t>
  </si>
  <si>
    <t>South Gate</t>
  </si>
  <si>
    <t>CA 90280</t>
  </si>
  <si>
    <t>1399 Artesia Blvd Gardena</t>
  </si>
  <si>
    <t>14501 Hindry Ave Hawthorne</t>
  </si>
  <si>
    <t>4651 Firestone Blvd South Gate</t>
  </si>
  <si>
    <t>5871 Firestone Blvd South Gate</t>
  </si>
  <si>
    <t>13463 Washington Blvd Marina Del Rey</t>
  </si>
  <si>
    <t>3560 W Century Blvd Inglewood</t>
  </si>
  <si>
    <t>2601 Skypark Dr Torrance</t>
  </si>
  <si>
    <t>2640 Lomita Blvd Torrance</t>
  </si>
  <si>
    <t>101 N Beach Blvd La Habra</t>
  </si>
  <si>
    <t>1340 S Beach Blvd La Habra</t>
  </si>
  <si>
    <t>1390 S Beach Blvd La Habra</t>
  </si>
  <si>
    <t>12324 Hoxie Ave Norwalk</t>
  </si>
  <si>
    <t>8500 Washington Blvd Pico Rivera</t>
  </si>
  <si>
    <t>13310 Telegraph Rd Santa Fe Springs</t>
  </si>
  <si>
    <t>12701 Towne Center Dr Cerritos</t>
  </si>
  <si>
    <t>2770 E Carson St Lakewood</t>
  </si>
  <si>
    <t>5401 Katella Ave Cypress</t>
  </si>
  <si>
    <t>14501 Lakewood Blvd Paramount</t>
  </si>
  <si>
    <t>2200 E Willow St Signal Hill</t>
  </si>
  <si>
    <t>5871 Firestone Blvd</t>
  </si>
  <si>
    <t>3705 E South St Long Beach</t>
  </si>
  <si>
    <t>7250 Carson Blvd Long Beach</t>
  </si>
  <si>
    <t>7480 Carson Blvd Long Beach</t>
  </si>
  <si>
    <t>3121 E Colorado Blvd Pasadena</t>
  </si>
  <si>
    <t>2195 Galleria Way Glendale</t>
  </si>
  <si>
    <t>8810 Tampa Ave Los Angeles</t>
  </si>
  <si>
    <t>19821 Rinaldi St Porter Ranch</t>
  </si>
  <si>
    <t>13550 Paxton St Los Angeles</t>
  </si>
  <si>
    <t>26468 Carl Boyer Dr Santa Clarita</t>
  </si>
  <si>
    <t>26471 Carl Boyer Dr Santa Clarita</t>
  </si>
  <si>
    <t>27931 Kelly Johnson Pkwy Santa Clarita</t>
  </si>
  <si>
    <t>5700 Lindero Canyon Rd Westlake Village</t>
  </si>
  <si>
    <t>21800 Victory Blvd Los Angeles</t>
  </si>
  <si>
    <t>13463 Washington Blvd</t>
  </si>
  <si>
    <t>Marina Del Rey</t>
  </si>
  <si>
    <t>CA 90292</t>
  </si>
  <si>
    <t>18649 Vía Princessa Santa Clarita</t>
  </si>
  <si>
    <t>1301 N Victory Pl Burbank</t>
  </si>
  <si>
    <t>1051 W Burbank Blvd Burbank</t>
  </si>
  <si>
    <t>1220 W Foothill Blvd Azusa</t>
  </si>
  <si>
    <t>3250 Big Dalton Ave Baldwin Park</t>
  </si>
  <si>
    <t>13111 Peyton Dr Chino Hills</t>
  </si>
  <si>
    <t>3943 Grand Ave Chino</t>
  </si>
  <si>
    <t>3951 Grand Ave Chino</t>
  </si>
  <si>
    <t>1275 N Azusa Ave Covina</t>
  </si>
  <si>
    <t>11800 Fourth St Rancho Cucamonga</t>
  </si>
  <si>
    <t>4901 Santa Anita Ave El Monte</t>
  </si>
  <si>
    <t>1301 S Lone Hill Ave Glendora</t>
  </si>
  <si>
    <t>17150 Gale Ave City of Industry</t>
  </si>
  <si>
    <t>17550 Castleton St City of Industry</t>
  </si>
  <si>
    <t>3560 W Century Blvd</t>
  </si>
  <si>
    <t>Inglewood</t>
  </si>
  <si>
    <t>CA 90303</t>
  </si>
  <si>
    <t>5030 Hamner Ave Eastvale</t>
  </si>
  <si>
    <t>2000 Market Pl Dr Monterey Park</t>
  </si>
  <si>
    <t>1333 N Mountain Ave Ontario</t>
  </si>
  <si>
    <t>9404 Central Ave Montclair</t>
  </si>
  <si>
    <t>951 N Milliken Ave Ontario</t>
  </si>
  <si>
    <t>1827 Walnut Grove Ave Rosemead</t>
  </si>
  <si>
    <t>520 N Lone Hill Ave San Dimas</t>
  </si>
  <si>
    <t>2753 E Eastland Center Dr #5555 West Covina</t>
  </si>
  <si>
    <t>895 E H St Chula Vista</t>
  </si>
  <si>
    <t>1130 Broadway Chula Vista</t>
  </si>
  <si>
    <t>1360 Eastlake Pkwy Chula Vista</t>
  </si>
  <si>
    <t>8125 Fletcher Pkwy La Mesa</t>
  </si>
  <si>
    <t>1200 Highland Ave National City</t>
  </si>
  <si>
    <t>951 Palomar Airport Rd Carlsbad</t>
  </si>
  <si>
    <t>1550 Leucadia Blvd Encinitas</t>
  </si>
  <si>
    <t>2100 Vista Way Oceanside</t>
  </si>
  <si>
    <t>705 College Blvd Oceanside</t>
  </si>
  <si>
    <t>13425 Community Rd Poway</t>
  </si>
  <si>
    <t>725 Center Dr San Marcos</t>
  </si>
  <si>
    <t>2601 Skypark Dr</t>
  </si>
  <si>
    <t>Torrance</t>
  </si>
  <si>
    <t>CA 90505</t>
  </si>
  <si>
    <t>101 Town Center Pkwy Santee</t>
  </si>
  <si>
    <t>1755 Hacienda Dr Vista</t>
  </si>
  <si>
    <t>1800 University Dr Vista</t>
  </si>
  <si>
    <t>650 Gateway Center Dr San Diego</t>
  </si>
  <si>
    <t>1288 Camino Del Rio N San Diego</t>
  </si>
  <si>
    <t>2345 Fenton Pkwy San Diego</t>
  </si>
  <si>
    <t>3412 College Ave San Diego</t>
  </si>
  <si>
    <t>6336 College Grove Way San Diego</t>
  </si>
  <si>
    <t>4605 Morena Blvd San Diego</t>
  </si>
  <si>
    <t>12350 Carmel Mountain Rd San Diego</t>
  </si>
  <si>
    <t>82-491 Ave 42 Indio</t>
  </si>
  <si>
    <t>2640 Lomita Blvd</t>
  </si>
  <si>
    <t>34220 Monterey Ave Palm Desert</t>
  </si>
  <si>
    <t>34500 Monterey Ave Palm Desert</t>
  </si>
  <si>
    <t>72800 Dinah Shore Dr Palm Desert</t>
  </si>
  <si>
    <t>1540 E 2nd St Beaumont</t>
  </si>
  <si>
    <t>250 Wildcat Dr Brawley</t>
  </si>
  <si>
    <t>2540 Rockwood Ave Calexico</t>
  </si>
  <si>
    <t>2030 N Imperial Ave El Centro</t>
  </si>
  <si>
    <t>2150 N Waterman Ave El Centro</t>
  </si>
  <si>
    <t>78935 CA-111 La Quinta</t>
  </si>
  <si>
    <t>79295 CA-111 La Quinta</t>
  </si>
  <si>
    <t>79795 CA-111 La Quinta</t>
  </si>
  <si>
    <t>72549 CA-111 Palm Desert</t>
  </si>
  <si>
    <t>5601 E Ramon Rd Palm Springs</t>
  </si>
  <si>
    <t>301 Montara Rd Barstow</t>
  </si>
  <si>
    <t>1120 S Mt Vernon Ave Colton</t>
  </si>
  <si>
    <t>101 N Beach Blvd</t>
  </si>
  <si>
    <t>La Habra</t>
  </si>
  <si>
    <t>CA 90631</t>
  </si>
  <si>
    <t>13401 Main St Hesperia</t>
  </si>
  <si>
    <t>4210 E Highland Ave Highland</t>
  </si>
  <si>
    <t>1366 S Riverside Ave Rialto</t>
  </si>
  <si>
    <t>11896 Amargosa Rd Victorville</t>
  </si>
  <si>
    <t>12234 Palmdale Rd Victorville</t>
  </si>
  <si>
    <t>14555 Valley Center Dr Victorville</t>
  </si>
  <si>
    <t>1055 Harriman Pl San Bernardino</t>
  </si>
  <si>
    <t>1099 E Hospitality Ln San Bernardino</t>
  </si>
  <si>
    <t>5200 Van Buren Boulevard Riverside</t>
  </si>
  <si>
    <t>6250 Valley Springs Pkwy Riverside</t>
  </si>
  <si>
    <t>6363 Valley Springs Pkwy Riverside</t>
  </si>
  <si>
    <t>1231 S Sanderson Ave Hemet</t>
  </si>
  <si>
    <t>12700 Day St Moreno Valley</t>
  </si>
  <si>
    <t>12721 Moreno Beach Dr Moreno Valley</t>
  </si>
  <si>
    <t>40500 Murrieta Hot Springs Rd Murrieta</t>
  </si>
  <si>
    <t>1800 N Perris Blvd Perris</t>
  </si>
  <si>
    <t>1340 S Beach Blvd</t>
  </si>
  <si>
    <t>26610 Ynez Rd Temecula</t>
  </si>
  <si>
    <t>29676 Rancho California Rd Temecula</t>
  </si>
  <si>
    <t>32225 Temecula Pkwy Temecula</t>
  </si>
  <si>
    <t>Massachusetts</t>
  </si>
  <si>
    <t>16555 Von Karman Ave a Irvine</t>
  </si>
  <si>
    <t>115 Technology Dr Irvine</t>
  </si>
  <si>
    <t>71 Technology Dr Irvine</t>
  </si>
  <si>
    <t>7562 Center Ave Huntington Beach</t>
  </si>
  <si>
    <t>27220 Heather Ridge Laguna Niguel</t>
  </si>
  <si>
    <t>27972 Cabot Rd Laguna Niguel</t>
  </si>
  <si>
    <t>3600 W McFadden Ave Santa Ana</t>
  </si>
  <si>
    <t>17099 Brookhurst St Fountain Valley</t>
  </si>
  <si>
    <t>17900 Newhope St Fountain Valley</t>
  </si>
  <si>
    <t>2655 El Camino Real Tustin</t>
  </si>
  <si>
    <t>2700 Park Ave Tustin</t>
  </si>
  <si>
    <t>440 Euclid St Anaheim</t>
  </si>
  <si>
    <t>1390 S Beach Blvd</t>
  </si>
  <si>
    <t>88 E Orangethorpe Ave Anaheim</t>
  </si>
  <si>
    <t>603 S Placentia Ave Fullerton</t>
  </si>
  <si>
    <t>900 S Harbor Blvd Fullerton</t>
  </si>
  <si>
    <t>11822 Gilbert St Garden Grove</t>
  </si>
  <si>
    <t>11000 Garden Grove Blvd Garden Grove</t>
  </si>
  <si>
    <t>480 N McKinley St Corona</t>
  </si>
  <si>
    <t>1375 E Ontario Ave Corona</t>
  </si>
  <si>
    <t>22633 Savi Ranch Pkwy Yorba Linda</t>
  </si>
  <si>
    <t>2001 Ventura Blvd Oxnard</t>
  </si>
  <si>
    <t>2401 N Rose Ave Oxnard</t>
  </si>
  <si>
    <t>2660 Park Center Dr Simi Valley</t>
  </si>
  <si>
    <t>7095 Market Pl Dr Goleta</t>
  </si>
  <si>
    <t>530 Woollomes Ave Delano</t>
  </si>
  <si>
    <t>2395 Lacey Blvd Hanford</t>
  </si>
  <si>
    <t>1405 W Cameron Ave Visalia</t>
  </si>
  <si>
    <t>3750 S Mooney Blvd Visalia</t>
  </si>
  <si>
    <t>401 N Central Ave Wasco</t>
  </si>
  <si>
    <t>12324 Hoxie Ave</t>
  </si>
  <si>
    <t>Norwalk</t>
  </si>
  <si>
    <t>CA 90650</t>
  </si>
  <si>
    <t>2901 Ming Ave Bakersfield</t>
  </si>
  <si>
    <t>2601 Fashion Plaza Bakersfield</t>
  </si>
  <si>
    <t>6225 Colony St Bakersfield</t>
  </si>
  <si>
    <t>3800 Rosedale Hwy Bakersfield</t>
  </si>
  <si>
    <t>11000 Stockdale Hwy Bakersfield</t>
  </si>
  <si>
    <t>8400 Rosedale Hwy Bakersfield</t>
  </si>
  <si>
    <t>4900 Panama Ln Bakersfield</t>
  </si>
  <si>
    <t>5075 Gosford Rd Bakersfield</t>
  </si>
  <si>
    <t>5625 Gosford Rd Bakersfield</t>
  </si>
  <si>
    <t>11990 Los Osos Valley Rd San Luis Obispo</t>
  </si>
  <si>
    <t>1540 Froom Ranch Way San Luis Obispo</t>
  </si>
  <si>
    <t>701 W Central Ave Lompoc</t>
  </si>
  <si>
    <t>2305 Theatre Dr Paso Robles</t>
  </si>
  <si>
    <t>1700 S Bradley Rd Santa Maria</t>
  </si>
  <si>
    <t>1141 W Ave L Lancaster</t>
  </si>
  <si>
    <t>1731 E Ave. J Lancaster</t>
  </si>
  <si>
    <t>44665 Valley Central Way Lancaster</t>
  </si>
  <si>
    <t>39940 10th St W Palmdale</t>
  </si>
  <si>
    <t>40130 10th St W Palmdale</t>
  </si>
  <si>
    <t>37140 47th St E Palmdale</t>
  </si>
  <si>
    <t>201 E Bowman Rd Ridgecrest</t>
  </si>
  <si>
    <t>1185 Herndon Ave Clovis</t>
  </si>
  <si>
    <t>8500 Washington Blvd</t>
  </si>
  <si>
    <t>Pico Rivera</t>
  </si>
  <si>
    <t>323 W Shaw Ave Clovis</t>
  </si>
  <si>
    <t>CA 90660</t>
  </si>
  <si>
    <t>770 W El Monte Way Dinuba</t>
  </si>
  <si>
    <t>14061 W Whitesbridge Ave Kerman</t>
  </si>
  <si>
    <t>1575 W Pacheco Blvd Los Banos</t>
  </si>
  <si>
    <t>7065 N Ingram Ave Fresno</t>
  </si>
  <si>
    <t>2761 Jensen Ave Sanger</t>
  </si>
  <si>
    <t>3400 Floral Ave Selma</t>
  </si>
  <si>
    <t>7100 N Abby St Fresno</t>
  </si>
  <si>
    <t>7663 N Blackstone Ave Fresno</t>
  </si>
  <si>
    <t>4080 W Shaw Ave Fresno</t>
  </si>
  <si>
    <t>4500 W Shaw Ave Fresno</t>
  </si>
  <si>
    <t>1804 E Ashlan Ave Fresno</t>
  </si>
  <si>
    <t>5125 E Kings Canyon Rd Fresno</t>
  </si>
  <si>
    <t>1640 N Main St Salinas</t>
  </si>
  <si>
    <t>1800 N Main St Salinas</t>
  </si>
  <si>
    <t>1339 N Davis Rd Salinas</t>
  </si>
  <si>
    <t>1375 N Davis Rd Salinas</t>
  </si>
  <si>
    <t>133 General Stilwell Dr Marina</t>
  </si>
  <si>
    <t>150 Beach Rd Marina</t>
  </si>
  <si>
    <t>2040 California Ave Sand City</t>
  </si>
  <si>
    <t>13310 Telegraph Rd</t>
  </si>
  <si>
    <t>Santa Fe Springs</t>
  </si>
  <si>
    <t>CA 90670</t>
  </si>
  <si>
    <t>801 Tioga Ave Sand City</t>
  </si>
  <si>
    <t>1000 N Rengstorff Ave Mountain View</t>
  </si>
  <si>
    <t>2300 Middlefield Rd Redwood City</t>
  </si>
  <si>
    <t>1600 El Camino Real South San Francisco</t>
  </si>
  <si>
    <t>451 S Airport Blvd South San Francisco</t>
  </si>
  <si>
    <t>150 Lawrence Station Rd Sunnyvale</t>
  </si>
  <si>
    <t>450 10th St San Francisco</t>
  </si>
  <si>
    <t>789 Mission St San Francisco</t>
  </si>
  <si>
    <t>1001 Metro Center Blvd Foster City</t>
  </si>
  <si>
    <t>7011 Main St American Canyon</t>
  </si>
  <si>
    <t>2201 Verne Roberts Cir Antioch</t>
  </si>
  <si>
    <t>1225 Concord Ave Concord</t>
  </si>
  <si>
    <t>2400 Monument Blvd Concord</t>
  </si>
  <si>
    <t>3150 Fostoria Way Danville</t>
  </si>
  <si>
    <t>4893 Lone Tree Way Antioch</t>
  </si>
  <si>
    <t>2701 N Texas St Fairfield</t>
  </si>
  <si>
    <t>5101 Business Center Dr Fairfield</t>
  </si>
  <si>
    <t>43621 Pacific Commons Blvd Fremont</t>
  </si>
  <si>
    <t>28505 Hesperian Blvd Hayward</t>
  </si>
  <si>
    <t>2800 Independence Dr Livermore</t>
  </si>
  <si>
    <t>681 Lincoln Ave Napa</t>
  </si>
  <si>
    <t>1900 Davis St San Leandro</t>
  </si>
  <si>
    <t>350 Walters Rd Suisun City</t>
  </si>
  <si>
    <t>198 Plaza Dr Vallejo</t>
  </si>
  <si>
    <t>4801 Central Ave Richmond</t>
  </si>
  <si>
    <t>12701 Towne Center Dr</t>
  </si>
  <si>
    <t>Cerritos</t>
  </si>
  <si>
    <t>CA 90703</t>
  </si>
  <si>
    <t>5901 Redwood Dr Rohnert Park</t>
  </si>
  <si>
    <t>300 Vintage Way Novato</t>
  </si>
  <si>
    <t>1825 41st Ave Capitola</t>
  </si>
  <si>
    <t>6705 Camino Arroyo Gilroy</t>
  </si>
  <si>
    <t>7150 Camino Arroyo Gilroy</t>
  </si>
  <si>
    <t>301 Ranch Dr Milpitas</t>
  </si>
  <si>
    <t>1061 Cochrane Rd Morgan Hill</t>
  </si>
  <si>
    <t>170 Cochrane Plaza Morgan Hill</t>
  </si>
  <si>
    <t>1601 Coleman Ave Santa Clara</t>
  </si>
  <si>
    <t>2004 El Camino Real Santa Clara</t>
  </si>
  <si>
    <t>220 Sylvania Ave Santa Cruz</t>
  </si>
  <si>
    <t>1415 Main St Watsonville</t>
  </si>
  <si>
    <t>1709 Automation Pkwy San Jose</t>
  </si>
  <si>
    <t>533 Coleman Ave San Jose</t>
  </si>
  <si>
    <t>2201 Senter Rd San Jose</t>
  </si>
  <si>
    <t>5095 Almaden Expy San Jose</t>
  </si>
  <si>
    <t>5301 Almaden Expy San Jose</t>
  </si>
  <si>
    <t>3155 Silver Creek Rd San Jose</t>
  </si>
  <si>
    <t>1750 Story Rd San Jose</t>
  </si>
  <si>
    <t>777 Story Rd San Jose</t>
  </si>
  <si>
    <t>5630 Cottle Rd San Jose</t>
  </si>
  <si>
    <t>6898 Raleigh Rd San Jose</t>
  </si>
  <si>
    <t>879 Blossom Hill Rd San Jose</t>
  </si>
  <si>
    <t>2770 E Carson St</t>
  </si>
  <si>
    <t>Lakewood</t>
  </si>
  <si>
    <t>CA 90712</t>
  </si>
  <si>
    <t>1811 Hillsdale Ave San Jose</t>
  </si>
  <si>
    <t>2161 Monterey Rd San Jose</t>
  </si>
  <si>
    <t>2155 Morrill Ave San Jose</t>
  </si>
  <si>
    <t>450 N Capitol Ave San Jose</t>
  </si>
  <si>
    <t>1616 E Hammer Ln Stockton</t>
  </si>
  <si>
    <t>3223 E Hammer Ln Stockton</t>
  </si>
  <si>
    <t>10355 Trinity Pkwy Stockton</t>
  </si>
  <si>
    <t>2680 Reynolds Ranch Pkwy Lodi</t>
  </si>
  <si>
    <t>1601 S Lower Sacramento Rd Lodi</t>
  </si>
  <si>
    <t>800 Commerce Ave Atwater</t>
  </si>
  <si>
    <t>Utah</t>
  </si>
  <si>
    <t>2800 Naglee Rd Tracy</t>
  </si>
  <si>
    <t>3010 W Grant Line Rd Tracy</t>
  </si>
  <si>
    <t>4781 E Rockton Rd Roscoe</t>
  </si>
  <si>
    <t>4115 E Lincolnway Sterling</t>
  </si>
  <si>
    <t>6560 E State St Rockford</t>
  </si>
  <si>
    <t>7151 Walton St Rockford</t>
  </si>
  <si>
    <t>7219 Walton St Rockford</t>
  </si>
  <si>
    <t>3849 Northridge Dr Rockford</t>
  </si>
  <si>
    <t>5401 Katella Ave</t>
  </si>
  <si>
    <t>Cypress</t>
  </si>
  <si>
    <t>9833 N Alpine Rd Machesney Park</t>
  </si>
  <si>
    <t>CA 90720</t>
  </si>
  <si>
    <t>3930 44th Avenue Dr Moline</t>
  </si>
  <si>
    <t>1601 18th Street Silvis</t>
  </si>
  <si>
    <t>4041 Veterans Dr Ottawa</t>
  </si>
  <si>
    <t>4370 Venture Dr Peru</t>
  </si>
  <si>
    <t>5307 IL-251 Peru</t>
  </si>
  <si>
    <t>2111 Claude Bailey Pkwy Princeton</t>
  </si>
  <si>
    <t>2415 N Bloomington St Streator</t>
  </si>
  <si>
    <t>1071 W Carl Sandburg Dr Galesburg</t>
  </si>
  <si>
    <t>659 Knox Square Dr Galesburg</t>
  </si>
  <si>
    <t>730 Tenney St Kewanee</t>
  </si>
  <si>
    <t>1730 E Jackson Macomb</t>
  </si>
  <si>
    <t>155 E Courtland St Morton</t>
  </si>
  <si>
    <t>3320 Veterans Dr Pekin</t>
  </si>
  <si>
    <t>1980 Freedom Pkwy Washington</t>
  </si>
  <si>
    <t>301 West Washington Street East Peoria</t>
  </si>
  <si>
    <t>401 River Road East Peoria</t>
  </si>
  <si>
    <t>480 West Washington Street East Peoria</t>
  </si>
  <si>
    <t>4100 W Willow Knolls Dr Peoria</t>
  </si>
  <si>
    <t>5001 N Big Hollow Rd Peoria</t>
  </si>
  <si>
    <t>8915 N Allen Rd Peoria</t>
  </si>
  <si>
    <t>2225 W Market St Bloomington</t>
  </si>
  <si>
    <t>2151 Shepard Rd Normal</t>
  </si>
  <si>
    <t>300 Greenbriar Dr Normal</t>
  </si>
  <si>
    <t>301 N Veterans Pkwy Normal</t>
  </si>
  <si>
    <t>1706 W Reynolds St Pontiac</t>
  </si>
  <si>
    <t>100 S High Cross Rd Urbana</t>
  </si>
  <si>
    <t>2102 N Prospect Ave Champaign</t>
  </si>
  <si>
    <t>2610 N Prospect Ave Champaign</t>
  </si>
  <si>
    <t>915 W Marketview Dr Champaign</t>
  </si>
  <si>
    <t>4101 N Vermilion St A Danville</t>
  </si>
  <si>
    <t>14501 Lakewood Blvd</t>
  </si>
  <si>
    <t>Paramount</t>
  </si>
  <si>
    <t>845 Broadmeadow Rd Rantoul</t>
  </si>
  <si>
    <t>CA 90723</t>
  </si>
  <si>
    <t>505 S Dunlap Ave Savoy</t>
  </si>
  <si>
    <t>101 Dettro Dr Mattoon</t>
  </si>
  <si>
    <t>15150 US-150 Paris</t>
  </si>
  <si>
    <t>300 Homer Adams Pkwy Alton</t>
  </si>
  <si>
    <t>2350 Troy Rd Edwardsville</t>
  </si>
  <si>
    <t>400 Jct Dr W Glen Carbon</t>
  </si>
  <si>
    <t>5 Illini Dr Glen Carbon</t>
  </si>
  <si>
    <t>6660 Godfrey Rd Godfrey</t>
  </si>
  <si>
    <t>1316 S State St Jerseyville</t>
  </si>
  <si>
    <t>1205 W Ferdon St Litchfield</t>
  </si>
  <si>
    <t>610 Wesley Dr Wood River</t>
  </si>
  <si>
    <t>4701 N Illinois St Fairview Heights</t>
  </si>
  <si>
    <t>2608 Green Mt Commons Dr Belleville</t>
  </si>
  <si>
    <t>5601 Belleville Crossing St Belleville</t>
  </si>
  <si>
    <t>1040 Collinsville Crossing Blvd Collinsville</t>
  </si>
  <si>
    <t>12495 IL-143 Highland</t>
  </si>
  <si>
    <t>1350 W Hwy 50 O'Fallon</t>
  </si>
  <si>
    <t>1530 W Hwy 50 O'Fallon</t>
  </si>
  <si>
    <t>3400 Green Mt Crossing Dr Shiloh</t>
  </si>
  <si>
    <t>1410 N Market St Sparta</t>
  </si>
  <si>
    <t>961 N Market St Waterloo</t>
  </si>
  <si>
    <t>5211 Broadway St Quincy</t>
  </si>
  <si>
    <t>700 N 54th St Quincy</t>
  </si>
  <si>
    <t>2610 W Haven Rd Lawrenceville</t>
  </si>
  <si>
    <t>108 Kyden Dr Marshall</t>
  </si>
  <si>
    <t>1001 N West St Olney</t>
  </si>
  <si>
    <t>201 Mattes Ave Vandalia</t>
  </si>
  <si>
    <t>4625 E Maryland St Decatur</t>
  </si>
  <si>
    <t>4224 N Prospect St Decatur</t>
  </si>
  <si>
    <t>4334 Prospect Dr Decatur</t>
  </si>
  <si>
    <t>2607 W Main St Shelbyville</t>
  </si>
  <si>
    <t>1530 W Springfield Rd Taylorville</t>
  </si>
  <si>
    <t>100 Lincoln Ave Beardstown</t>
  </si>
  <si>
    <t>18600 Shipman Rd Carlinville</t>
  </si>
  <si>
    <t>1941 W Morton Ave Jacksonville</t>
  </si>
  <si>
    <t>825 Malerich Dr Lincoln</t>
  </si>
  <si>
    <t>2760 N Dirksen Pkwy Springfield</t>
  </si>
  <si>
    <t>1100 Lejune Dr Springfield</t>
  </si>
  <si>
    <t>2300 W White Oaks Dr Springfield</t>
  </si>
  <si>
    <t>3401 Freedom Dr Springfield</t>
  </si>
  <si>
    <t>3445 Freedom Dr Springfield</t>
  </si>
  <si>
    <t>2200 E Willow St</t>
  </si>
  <si>
    <t>Signal Hill</t>
  </si>
  <si>
    <t>1212 W McCord St Centralia</t>
  </si>
  <si>
    <t>CA 90755</t>
  </si>
  <si>
    <t>919 Giacone Dr Benton</t>
  </si>
  <si>
    <t>1344 Illinois Hwy #1 Carmi</t>
  </si>
  <si>
    <t>215 Grant Way Du Quoin</t>
  </si>
  <si>
    <t>150 Commerce Drive Fairfield</t>
  </si>
  <si>
    <t>110 Davidson Ave Mt Vernon</t>
  </si>
  <si>
    <t>1870 W Main St Salem</t>
  </si>
  <si>
    <t>1450 E Main St Carbondale</t>
  </si>
  <si>
    <t>2709 Walton Way Marion</t>
  </si>
  <si>
    <t>2802 Outer Dr Marion</t>
  </si>
  <si>
    <t>591 Memorial Dr Chicopee</t>
  </si>
  <si>
    <t>367 Russell St Hadley</t>
  </si>
  <si>
    <t>50 Holyoke St Holyoke</t>
  </si>
  <si>
    <t>352 Palmer Rd Ware</t>
  </si>
  <si>
    <t>141 Springfield Rd Westfield</t>
  </si>
  <si>
    <t>119 Daggett Dr West Springfield</t>
  </si>
  <si>
    <t>1105 Boston Rd Springfield</t>
  </si>
  <si>
    <t>655 Cheshire Rd Lanesborough</t>
  </si>
  <si>
    <t>1415 Curran Memorial Hwy North Adams</t>
  </si>
  <si>
    <t>555 E Main St Orange</t>
  </si>
  <si>
    <t>677 Timpany Blvd Gardner</t>
  </si>
  <si>
    <t>11 Jungle Rd Leominster</t>
  </si>
  <si>
    <t>86 Orchard Hill Park Dr Leominster</t>
  </si>
  <si>
    <t>20 Soojian Dr Leicester</t>
  </si>
  <si>
    <t>70 Worcester-Providence Turnpike #100 Millbury</t>
  </si>
  <si>
    <t>200 Otis St Northborough</t>
  </si>
  <si>
    <t>742 Main St North Oxford</t>
  </si>
  <si>
    <t>330 Turnpike Rd Westborough</t>
  </si>
  <si>
    <t>100 Valley Pkwy Whitinsville</t>
  </si>
  <si>
    <t>529 Lincoln St Worcester</t>
  </si>
  <si>
    <t>25 Tobias Boland Way Worcester</t>
  </si>
  <si>
    <t>3705 E South St</t>
  </si>
  <si>
    <t>400 Cochituate Rd Framingham</t>
  </si>
  <si>
    <t>Long Beach</t>
  </si>
  <si>
    <t>CA 90805</t>
  </si>
  <si>
    <t>280 Washington St Hudson</t>
  </si>
  <si>
    <t>423 Donald Lynch Blvd Marlborough</t>
  </si>
  <si>
    <t>605 Boston Post Rd E Marlborough</t>
  </si>
  <si>
    <t>250 Fortune Blvd Milford</t>
  </si>
  <si>
    <t>101 Commerce Way Woburn</t>
  </si>
  <si>
    <t>35 Computer Dr Haverhill</t>
  </si>
  <si>
    <t>67 Pleasant Valley St Methuen</t>
  </si>
  <si>
    <t>181 Plain St Lowell</t>
  </si>
  <si>
    <t>333 Main St Tewksbury</t>
  </si>
  <si>
    <t>210 Ballardvale St Wilmington</t>
  </si>
  <si>
    <t>400 Lynn Fells Pkwy Saugus</t>
  </si>
  <si>
    <t>770 Broadway Saugus</t>
  </si>
  <si>
    <t>11 Newbury St Danvers</t>
  </si>
  <si>
    <t>240 Independence Way Danvers</t>
  </si>
  <si>
    <t>227 Highland Ave Salem</t>
  </si>
  <si>
    <t>200 Legacy Blvd Dedham</t>
  </si>
  <si>
    <t>1 Hawes Way Stoughton</t>
  </si>
  <si>
    <t>550 Providence Hwy Walpole</t>
  </si>
  <si>
    <t>7 Allstate Rd Dorchester</t>
  </si>
  <si>
    <t>4165 Washington St Roslindale</t>
  </si>
  <si>
    <t>564 Massachusetts Ave Cambridge</t>
  </si>
  <si>
    <t>180 Somerville Ave Somerville</t>
  </si>
  <si>
    <t>1 Mystic View Rd Everett</t>
  </si>
  <si>
    <t>2 Mystic View Rd Everett</t>
  </si>
  <si>
    <t>36 Furlong Dr Revere</t>
  </si>
  <si>
    <t>7250 Carson Blvd</t>
  </si>
  <si>
    <t>113 Main St Stoneham</t>
  </si>
  <si>
    <t>CA 90808</t>
  </si>
  <si>
    <t>250 Granite St Suite 121 Braintree</t>
  </si>
  <si>
    <t>1341 Boylston St Boston</t>
  </si>
  <si>
    <t>860 Commonwealth Avenue Boston</t>
  </si>
  <si>
    <t>120 Stockwell Dr Avon</t>
  </si>
  <si>
    <t>30 Memorial Dr Avon</t>
  </si>
  <si>
    <t>295 Plymouth St Halifax</t>
  </si>
  <si>
    <t>385 Centre Ave Abington</t>
  </si>
  <si>
    <t>300 Colony Pl Plymouth</t>
  </si>
  <si>
    <t>41 Robert Dr South Easton</t>
  </si>
  <si>
    <t>71 2nd Ave Waltham</t>
  </si>
  <si>
    <t>Idaho</t>
  </si>
  <si>
    <t>550 Arsenal St Watertown</t>
  </si>
  <si>
    <t>15 Tobey Rd Wareham</t>
  </si>
  <si>
    <t>638 Quequechan St Fall River</t>
  </si>
  <si>
    <t>479 State Rd North Dartmouth</t>
  </si>
  <si>
    <t>506 State Rd North Dartmouth</t>
  </si>
  <si>
    <t>1205 S Washington St North Attleborough</t>
  </si>
  <si>
    <t>1470 S Washington St North Attleborough</t>
  </si>
  <si>
    <t>91 Taunton St Plainville</t>
  </si>
  <si>
    <t>160 Broadway Raynham</t>
  </si>
  <si>
    <t>7480 Carson Blvd</t>
  </si>
  <si>
    <t>36 Paramount Dr Raynham</t>
  </si>
  <si>
    <t>79 Commerce Way Seekonk</t>
  </si>
  <si>
    <t>54 Cousineau St Swansea</t>
  </si>
  <si>
    <t>579 Grand Army of the Republic Hwy #5 Swansea</t>
  </si>
  <si>
    <t>81 Taunton Depot Dr Taunton</t>
  </si>
  <si>
    <t>1 Tobias Boland Way Worcester</t>
  </si>
  <si>
    <t>573 W 100 N Bountiful</t>
  </si>
  <si>
    <t>198 N 1200 E Lehi</t>
  </si>
  <si>
    <t>11100 Auto Mall Dr Sandy</t>
  </si>
  <si>
    <t>3571 10400 S South Jordan</t>
  </si>
  <si>
    <t>648 E 800 S Orem</t>
  </si>
  <si>
    <t>5201 S, Intermountain Dr</t>
  </si>
  <si>
    <t>1818 S 300 W Salt Lake City</t>
  </si>
  <si>
    <t>3747 S 2700 W West Valley City</t>
  </si>
  <si>
    <t>3656 Wall Ave Ogden</t>
  </si>
  <si>
    <t>273 E 1000 N Spanish Fork</t>
  </si>
  <si>
    <t>835 N 3050 E St. George</t>
  </si>
  <si>
    <t>1055 W Hill Field Rd Layton</t>
  </si>
  <si>
    <t>7571 S 3800 W West Jordan</t>
  </si>
  <si>
    <t>11278 S Jordan Gateway South Jordan</t>
  </si>
  <si>
    <t>3121 E Colorado Blvd</t>
  </si>
  <si>
    <t>6525 State St Murray</t>
  </si>
  <si>
    <t>Pasadena</t>
  </si>
  <si>
    <t>CA 91107</t>
  </si>
  <si>
    <t>1905 S 300 W Salt Lake City</t>
  </si>
  <si>
    <t>145 W 1250 N Logan</t>
  </si>
  <si>
    <t>4949 900 W Riverdale</t>
  </si>
  <si>
    <t>1313 University Ave Provo</t>
  </si>
  <si>
    <t>608 W Main St American Fork</t>
  </si>
  <si>
    <t>200 N Marketplace Dr Centerville</t>
  </si>
  <si>
    <t>815 W 2000 N Layton</t>
  </si>
  <si>
    <t>175 Center St Orem</t>
  </si>
  <si>
    <t>10130 State St Sandy</t>
  </si>
  <si>
    <t>6748 Redwood Rd West Jordan</t>
  </si>
  <si>
    <t>7779 Jordan Landing Blvd West Jordan</t>
  </si>
  <si>
    <t>11525 S Pkwy Plaza Dr South Jordan</t>
  </si>
  <si>
    <t>1110 300 W Salt Lake City</t>
  </si>
  <si>
    <t>5518 High Market Dr West Valley City</t>
  </si>
  <si>
    <t>7025 Park Centre Dr Salt Lake City</t>
  </si>
  <si>
    <t>1135 W Riverdale</t>
  </si>
  <si>
    <t>1290 N State St Provo</t>
  </si>
  <si>
    <t>275 S River Rd St. George</t>
  </si>
  <si>
    <t>1959 Wall Ave Ogden</t>
  </si>
  <si>
    <t>4848 900 W Riverdale</t>
  </si>
  <si>
    <t>221 W Parrish Ln Centerville</t>
  </si>
  <si>
    <t>9151 S Quarry Bend Dr Sandy</t>
  </si>
  <si>
    <t>255 UT-55 Price</t>
  </si>
  <si>
    <t>949 Grassland Dr American Fork</t>
  </si>
  <si>
    <t>1632 N 2000 W Clinton</t>
  </si>
  <si>
    <t>1274 US-189 Heber City</t>
  </si>
  <si>
    <t>745 Hill Field Rd Layton</t>
  </si>
  <si>
    <t>585 N State St Lindon</t>
  </si>
  <si>
    <t>136 UT-73 Saratoga Springs</t>
  </si>
  <si>
    <t>7250 Union Park Ave Midvale</t>
  </si>
  <si>
    <t>1355 Sandhill Rd Orem</t>
  </si>
  <si>
    <t>4689 W Cedar Hills Dr Cedar Hills</t>
  </si>
  <si>
    <t>2195 Galleria Way</t>
  </si>
  <si>
    <t>Glendale</t>
  </si>
  <si>
    <t>13502 S Hamilton View Rd Riverton</t>
  </si>
  <si>
    <t>CA 91210</t>
  </si>
  <si>
    <t>99 W 1280 N Tooele</t>
  </si>
  <si>
    <t>1851 US-40 Vernal</t>
  </si>
  <si>
    <t>7671 S 3800 W West Jordan</t>
  </si>
  <si>
    <t>11328 S Jordan Gateway South Jordan</t>
  </si>
  <si>
    <t>3590 S Jordan Pkwy South Jordan</t>
  </si>
  <si>
    <t>6545 N Landmark Dr Park City</t>
  </si>
  <si>
    <t>2705 E Parleys Way Salt Lake City</t>
  </si>
  <si>
    <t>350 Hope Ave Salt Lake City</t>
  </si>
  <si>
    <t>4627 S 900 E Salt Lake City</t>
  </si>
  <si>
    <t>5675 W 6200 S West Valley City</t>
  </si>
  <si>
    <t>3180 S 5600 W West Valley City</t>
  </si>
  <si>
    <t>5469 S Redwood Rd Taylorsville</t>
  </si>
  <si>
    <t>1200 S Commerce Way Perry</t>
  </si>
  <si>
    <t>1150 S 100 W Logan</t>
  </si>
  <si>
    <t>Glendale Water &amp; Power</t>
  </si>
  <si>
    <t>1550 Main St North Logan</t>
  </si>
  <si>
    <t>534 N Harrisville Rd Harrisville</t>
  </si>
  <si>
    <t>777 N Main St Ephraim</t>
  </si>
  <si>
    <t>1052 Turf Farm Rd Payson</t>
  </si>
  <si>
    <t>8810 Tampa Ave</t>
  </si>
  <si>
    <t>1206 Canyon Creek Pkwy Spanish Fork</t>
  </si>
  <si>
    <t>CA 91324</t>
  </si>
  <si>
    <t>660 S 1750 W Springville</t>
  </si>
  <si>
    <t>10 E 1300 S Richfield</t>
  </si>
  <si>
    <t>1330 S Providence Center Dr Cedar City</t>
  </si>
  <si>
    <t>180 N 3400 W Hurricane</t>
  </si>
  <si>
    <t>625 W Telegraph St Washington</t>
  </si>
  <si>
    <t>2610 Pioneer Rd St. George</t>
  </si>
  <si>
    <t>8712 W Linebaugh Ave Tampa</t>
  </si>
  <si>
    <t>2655 Gulf to Bay Blvd Clearwater</t>
  </si>
  <si>
    <t>2225 Grand Cypress Dr Lutz</t>
  </si>
  <si>
    <t>10921 Causeway Blvd Brandon</t>
  </si>
  <si>
    <t>7171 Cypress Lake Dr Fort Myers</t>
  </si>
  <si>
    <t>6275 Naples Blvd Naples</t>
  </si>
  <si>
    <t>7795 W Flagler St #01 Miami</t>
  </si>
  <si>
    <t>16580 NW 59th Ave Hialeah</t>
  </si>
  <si>
    <t>13450 SW 120th St Miami</t>
  </si>
  <si>
    <t>8201 S Tamiami Trail UNIT 501 Sarasota</t>
  </si>
  <si>
    <t>15915 Pines Blvd Pembroke Pines</t>
  </si>
  <si>
    <t>10088 Gulf Center Dr Fort Myers</t>
  </si>
  <si>
    <t>19821 Rinaldi St</t>
  </si>
  <si>
    <t>Porter Ranch</t>
  </si>
  <si>
    <t>CA 91326</t>
  </si>
  <si>
    <t>4901 Gate Pkwy Jacksonville</t>
  </si>
  <si>
    <t>4067 Lagniappe Way Tallahassee</t>
  </si>
  <si>
    <t>8000 Parramore Rd Jacksonville</t>
  </si>
  <si>
    <t>4621 Coral Ridge Dr Coral Springs</t>
  </si>
  <si>
    <t>1890 S University Dr Davie</t>
  </si>
  <si>
    <t>11001 Southern Blvd Royal Palm Beach</t>
  </si>
  <si>
    <t>1800 W Sample Rd Pompano Beach</t>
  </si>
  <si>
    <t>17800 Congress Ave Boca Raton</t>
  </si>
  <si>
    <t>1873 Lantana Rd Lake Worth</t>
  </si>
  <si>
    <t>3250 Northlake Blvd Palm Beach Gardens</t>
  </si>
  <si>
    <t>1450 N 2nd E Rexburg</t>
  </si>
  <si>
    <t>500 S Utah Ave Idaho Falls</t>
  </si>
  <si>
    <t>1201 S 25th E Ammon</t>
  </si>
  <si>
    <t>565 Jensen Grove Dr Blackfoot</t>
  </si>
  <si>
    <t>4240 Yellowstone Ave Chubbuck</t>
  </si>
  <si>
    <t>13550 Paxton St</t>
  </si>
  <si>
    <t>385 N Overland Ave Burley</t>
  </si>
  <si>
    <t>CA 91331</t>
  </si>
  <si>
    <t>252 Cheney Dr W Twin Falls</t>
  </si>
  <si>
    <t>2680 S Lincoln Ave Jerome</t>
  </si>
  <si>
    <t>8300 W Overland Rd Boise</t>
  </si>
  <si>
    <t>2745 American Legion Blvd Mountain Home</t>
  </si>
  <si>
    <t>Florida</t>
  </si>
  <si>
    <t>4051 E Fairview Ave Meridian</t>
  </si>
  <si>
    <t>7319 W State St Garden City</t>
  </si>
  <si>
    <t>5001 N Ten Mile Rd Meridian</t>
  </si>
  <si>
    <t>5108 Cleveland Blvd Caldwell</t>
  </si>
  <si>
    <t>5875 E Franklin Rd Nampa</t>
  </si>
  <si>
    <t>795 W Overland Rd Meridian</t>
  </si>
  <si>
    <t>583 Commerce Dr Smelterville</t>
  </si>
  <si>
    <t>2100 12th Ave Rd Nampa</t>
  </si>
  <si>
    <t>6405 W Pointe Pkwy Post Falls</t>
  </si>
  <si>
    <t>550 W Honeysuckle Ave Hayden</t>
  </si>
  <si>
    <t>3050 E Mullan Ave Post Falls</t>
  </si>
  <si>
    <t>2470 W Pullman Rd #2 Moscow</t>
  </si>
  <si>
    <t>476999 US-95 Ponderay</t>
  </si>
  <si>
    <t>700 E 17th St Idaho Falls</t>
  </si>
  <si>
    <t>2171 S 25th E Idaho Falls</t>
  </si>
  <si>
    <t>305 W Quinn Rd Pocatello</t>
  </si>
  <si>
    <t>26468 Carl Boyer Dr</t>
  </si>
  <si>
    <t>Santa Clarita</t>
  </si>
  <si>
    <t>CA 91350</t>
  </si>
  <si>
    <t>355 E Neider Ave Coeur d'Alene</t>
  </si>
  <si>
    <t>731 Pole Line Rd E Twin Falls</t>
  </si>
  <si>
    <t>2051 S Cole Rd Boise</t>
  </si>
  <si>
    <t>16700 N Marketplace Blvd Nampa</t>
  </si>
  <si>
    <t>4795 W Irlo Bronson Memorial Hwy</t>
  </si>
  <si>
    <t>26471 Carl Boyer Dr</t>
  </si>
  <si>
    <t>10900 S, US-1</t>
  </si>
  <si>
    <t>886 FL-436</t>
  </si>
  <si>
    <t>3250 W Grant Line Rd</t>
  </si>
  <si>
    <t>7251 Camino Arroyo</t>
  </si>
  <si>
    <t>27931 Kelly Johnson Pkwy</t>
  </si>
  <si>
    <t>CA 91355</t>
  </si>
  <si>
    <t>5700 Lindero Canyon Rd</t>
  </si>
  <si>
    <t>Westlake Village</t>
  </si>
  <si>
    <t>CA 91362</t>
  </si>
  <si>
    <t>21800 Victory Blvd</t>
  </si>
  <si>
    <t>CA 91367</t>
  </si>
  <si>
    <t>18649 Vía Princessa</t>
  </si>
  <si>
    <t>CA 91387</t>
  </si>
  <si>
    <t>1301 N Victory Pl</t>
  </si>
  <si>
    <t>Burbank</t>
  </si>
  <si>
    <t>CA 91502</t>
  </si>
  <si>
    <t>1051 W Burbank Blvd</t>
  </si>
  <si>
    <t>CA 91506</t>
  </si>
  <si>
    <t>Totals</t>
  </si>
  <si>
    <t>1220 W Foothill Blvd</t>
  </si>
  <si>
    <t>Azusa</t>
  </si>
  <si>
    <t>CA 91702</t>
  </si>
  <si>
    <t>3250 Big Dalton Ave</t>
  </si>
  <si>
    <t>Baldwin Park</t>
  </si>
  <si>
    <t>CA 91706</t>
  </si>
  <si>
    <t>13111 Peyton Dr</t>
  </si>
  <si>
    <t>Chino Hills</t>
  </si>
  <si>
    <t>CA 91709</t>
  </si>
  <si>
    <t>3943 Grand Ave</t>
  </si>
  <si>
    <t>Chino</t>
  </si>
  <si>
    <t>CA 91710</t>
  </si>
  <si>
    <t>3951 Grand Ave</t>
  </si>
  <si>
    <t>1275 N Azusa Ave</t>
  </si>
  <si>
    <t>Covina</t>
  </si>
  <si>
    <t>CA 91722</t>
  </si>
  <si>
    <t>11800 Fourth St</t>
  </si>
  <si>
    <t>Rancho Cucamonga</t>
  </si>
  <si>
    <t>CA 91730</t>
  </si>
  <si>
    <t>4901 Santa Anita Ave</t>
  </si>
  <si>
    <t>El Monte</t>
  </si>
  <si>
    <t>CA 91731</t>
  </si>
  <si>
    <t>1301 S Lone Hill Ave</t>
  </si>
  <si>
    <t>Glendora</t>
  </si>
  <si>
    <t>CA 91740</t>
  </si>
  <si>
    <t>17150 Gale Ave</t>
  </si>
  <si>
    <t>City of Industry</t>
  </si>
  <si>
    <t>CA 91745</t>
  </si>
  <si>
    <t>17550 Castleton St</t>
  </si>
  <si>
    <t>CA 91748</t>
  </si>
  <si>
    <t>5030 Hamner Ave</t>
  </si>
  <si>
    <t>Eastvale</t>
  </si>
  <si>
    <t>CA 91752</t>
  </si>
  <si>
    <t>2000 Market Pl Dr</t>
  </si>
  <si>
    <t>Monterey Park</t>
  </si>
  <si>
    <t>CA 91755</t>
  </si>
  <si>
    <t>1333 N Mountain Ave</t>
  </si>
  <si>
    <t>Ontario</t>
  </si>
  <si>
    <t>CA 91762</t>
  </si>
  <si>
    <t>9404 Central Ave</t>
  </si>
  <si>
    <t>Montclair</t>
  </si>
  <si>
    <t>CA 91763</t>
  </si>
  <si>
    <t>951 N Milliken Ave</t>
  </si>
  <si>
    <t>CA 91764</t>
  </si>
  <si>
    <t>1827 Walnut Grove Ave</t>
  </si>
  <si>
    <t>Rosemead</t>
  </si>
  <si>
    <t>CA 91770</t>
  </si>
  <si>
    <t>520 N Lone Hill Ave</t>
  </si>
  <si>
    <t>San Dimas</t>
  </si>
  <si>
    <t>CA 91773</t>
  </si>
  <si>
    <t>2753 E Eastland Center Dr #5555</t>
  </si>
  <si>
    <t>West Covina</t>
  </si>
  <si>
    <t>CA 91791</t>
  </si>
  <si>
    <t>895 E H St</t>
  </si>
  <si>
    <t>Chula Vista</t>
  </si>
  <si>
    <t>CA 91910</t>
  </si>
  <si>
    <t>SDG&amp;E</t>
  </si>
  <si>
    <t>1130 Broadway</t>
  </si>
  <si>
    <t>CA 91911</t>
  </si>
  <si>
    <t>1360 Eastlake Pkwy</t>
  </si>
  <si>
    <t>CA 91915</t>
  </si>
  <si>
    <t>8125 Fletcher Pkwy</t>
  </si>
  <si>
    <t>La Mesa</t>
  </si>
  <si>
    <t>CA 91942</t>
  </si>
  <si>
    <t>1200 Highland Ave</t>
  </si>
  <si>
    <t>National City</t>
  </si>
  <si>
    <t>CA 91950</t>
  </si>
  <si>
    <t>951 Palomar Airport Rd</t>
  </si>
  <si>
    <t>Carlsbad</t>
  </si>
  <si>
    <t>CA 92011</t>
  </si>
  <si>
    <t>1550 Leucadia Blvd</t>
  </si>
  <si>
    <t>Encinitas</t>
  </si>
  <si>
    <t>CA 92024</t>
  </si>
  <si>
    <t>2100 Vista Way</t>
  </si>
  <si>
    <t>Oceanside</t>
  </si>
  <si>
    <t>CA 92054</t>
  </si>
  <si>
    <t>705 College Blvd</t>
  </si>
  <si>
    <t>CA 92057</t>
  </si>
  <si>
    <t>13425 Community Rd</t>
  </si>
  <si>
    <t>Poway</t>
  </si>
  <si>
    <t>CA 92064</t>
  </si>
  <si>
    <t>725 Center Dr</t>
  </si>
  <si>
    <t>San Marcos</t>
  </si>
  <si>
    <t>CA 92069</t>
  </si>
  <si>
    <t>101 Town Center Pkwy</t>
  </si>
  <si>
    <t>Santee</t>
  </si>
  <si>
    <t>CA 92071</t>
  </si>
  <si>
    <t>1755 Hacienda Dr</t>
  </si>
  <si>
    <t>Vista</t>
  </si>
  <si>
    <t>CA 92081</t>
  </si>
  <si>
    <t>1800 University Dr</t>
  </si>
  <si>
    <t>CA 92083</t>
  </si>
  <si>
    <t>650 Gateway Center Dr</t>
  </si>
  <si>
    <t>San Diego</t>
  </si>
  <si>
    <t>CA 92102</t>
  </si>
  <si>
    <t>1288 Camino Del Rio N</t>
  </si>
  <si>
    <t>CA 92108</t>
  </si>
  <si>
    <t>2345 Fenton Pkwy</t>
  </si>
  <si>
    <t>3412 College Ave</t>
  </si>
  <si>
    <t>CA 92115</t>
  </si>
  <si>
    <t>6336 College Grove Way</t>
  </si>
  <si>
    <t>4605 Morena Blvd</t>
  </si>
  <si>
    <t>CA 92117</t>
  </si>
  <si>
    <t>12350 Carmel Mountain Rd</t>
  </si>
  <si>
    <t>CA 92128</t>
  </si>
  <si>
    <t>82-491 Ave 42</t>
  </si>
  <si>
    <t>Indio</t>
  </si>
  <si>
    <t>CA 92203</t>
  </si>
  <si>
    <t>34220 Monterey Ave</t>
  </si>
  <si>
    <t>Palm Desert</t>
  </si>
  <si>
    <t>CA 92211</t>
  </si>
  <si>
    <t>34500 Monterey Ave</t>
  </si>
  <si>
    <t>72800 Dinah Shore Dr</t>
  </si>
  <si>
    <t>1540 E 2nd St</t>
  </si>
  <si>
    <t>Beaumont</t>
  </si>
  <si>
    <t>CA 92223</t>
  </si>
  <si>
    <t>250 Wildcat Dr</t>
  </si>
  <si>
    <t>Brawley</t>
  </si>
  <si>
    <t>CA 92227</t>
  </si>
  <si>
    <t>Imperial Irrigation District</t>
  </si>
  <si>
    <t>2540 Rockwood Ave</t>
  </si>
  <si>
    <t>Calexico</t>
  </si>
  <si>
    <t>CA 92231</t>
  </si>
  <si>
    <t>2030 N Imperial Ave</t>
  </si>
  <si>
    <t>El Centro</t>
  </si>
  <si>
    <t>CA 92243</t>
  </si>
  <si>
    <t>2150 N Waterman Ave</t>
  </si>
  <si>
    <t>78935 CA-111</t>
  </si>
  <si>
    <t>La Quinta</t>
  </si>
  <si>
    <t>CA 92253</t>
  </si>
  <si>
    <t>79295 CA-111</t>
  </si>
  <si>
    <t>79795 CA-111</t>
  </si>
  <si>
    <t>72549 CA-111</t>
  </si>
  <si>
    <t>CA 92260</t>
  </si>
  <si>
    <t>5601 E Ramon Rd</t>
  </si>
  <si>
    <t>Palm Springs</t>
  </si>
  <si>
    <t>CA 92264</t>
  </si>
  <si>
    <t>301 Montara Rd</t>
  </si>
  <si>
    <t>Barstow</t>
  </si>
  <si>
    <t>CA 92311</t>
  </si>
  <si>
    <t>1120 S Mt Vernon Ave</t>
  </si>
  <si>
    <t>Colton</t>
  </si>
  <si>
    <t>CA 92324</t>
  </si>
  <si>
    <t>Colton Electric</t>
  </si>
  <si>
    <t>13401 Main St</t>
  </si>
  <si>
    <t>Hesperia</t>
  </si>
  <si>
    <t>CA 92345</t>
  </si>
  <si>
    <t>4210 E Highland Ave</t>
  </si>
  <si>
    <t>Highland</t>
  </si>
  <si>
    <t>CA 92346</t>
  </si>
  <si>
    <t>1366 S Riverside Ave</t>
  </si>
  <si>
    <t>Rialto</t>
  </si>
  <si>
    <t>CA 92376</t>
  </si>
  <si>
    <t>11896 Amargosa Rd</t>
  </si>
  <si>
    <t>Victorville</t>
  </si>
  <si>
    <t>CA 92392</t>
  </si>
  <si>
    <t>VMUS</t>
  </si>
  <si>
    <t>12234 Palmdale Rd</t>
  </si>
  <si>
    <t>14555 Valley Center Dr</t>
  </si>
  <si>
    <t>CA 92395</t>
  </si>
  <si>
    <t>1055 Harriman Pl</t>
  </si>
  <si>
    <t>San Bernardino</t>
  </si>
  <si>
    <t>CA 92408</t>
  </si>
  <si>
    <t>1099 E Hospitality Ln</t>
  </si>
  <si>
    <t>5200 Van Buren Boulevard</t>
  </si>
  <si>
    <t>Riverside</t>
  </si>
  <si>
    <t>CA 92503</t>
  </si>
  <si>
    <t>City of Riverside</t>
  </si>
  <si>
    <t>6250 Valley Springs Pkwy</t>
  </si>
  <si>
    <t>CA 92507</t>
  </si>
  <si>
    <t>6363 Valley Springs Pkwy</t>
  </si>
  <si>
    <t>1231 S Sanderson Ave</t>
  </si>
  <si>
    <t>Hemet</t>
  </si>
  <si>
    <t>CA 92545</t>
  </si>
  <si>
    <t>12700 Day St</t>
  </si>
  <si>
    <t>Moreno Valley</t>
  </si>
  <si>
    <t>CA 92553</t>
  </si>
  <si>
    <t>12721 Moreno Beach Dr</t>
  </si>
  <si>
    <t>CA 92555</t>
  </si>
  <si>
    <t>40500 Murrieta Hot Springs Rd</t>
  </si>
  <si>
    <t>Murrieta</t>
  </si>
  <si>
    <t>CA 92563</t>
  </si>
  <si>
    <t>1800 N Perris Blvd</t>
  </si>
  <si>
    <t>Perris</t>
  </si>
  <si>
    <t>CA 92571</t>
  </si>
  <si>
    <t>26610 Ynez Rd</t>
  </si>
  <si>
    <t>Temecula</t>
  </si>
  <si>
    <t>CA 92591</t>
  </si>
  <si>
    <t>29676 Rancho California Rd</t>
  </si>
  <si>
    <t>32225 Temecula Pkwy</t>
  </si>
  <si>
    <t>CA 92592</t>
  </si>
  <si>
    <t>16555 Von Karman Ave a</t>
  </si>
  <si>
    <t>Irvine</t>
  </si>
  <si>
    <t>CA 92606</t>
  </si>
  <si>
    <t>115 Technology Dr</t>
  </si>
  <si>
    <t>CA 92618</t>
  </si>
  <si>
    <t>71 Technology Dr</t>
  </si>
  <si>
    <t>7562 Center Ave</t>
  </si>
  <si>
    <t>Huntington Beach</t>
  </si>
  <si>
    <t>CA 92647</t>
  </si>
  <si>
    <t>27220 Heather Ridge</t>
  </si>
  <si>
    <t>Laguna Niguel</t>
  </si>
  <si>
    <t>CA 92677</t>
  </si>
  <si>
    <t>27972 Cabot Rd</t>
  </si>
  <si>
    <t>3600 W McFadden Ave</t>
  </si>
  <si>
    <t>Santa Ana</t>
  </si>
  <si>
    <t>CA 92704</t>
  </si>
  <si>
    <t>17099 Brookhurst St</t>
  </si>
  <si>
    <t>Fountain Valley</t>
  </si>
  <si>
    <t>CA 92708</t>
  </si>
  <si>
    <t>17900 Newhope St</t>
  </si>
  <si>
    <t>2655 El Camino Real</t>
  </si>
  <si>
    <t>Tustin</t>
  </si>
  <si>
    <t>CA 92782</t>
  </si>
  <si>
    <t>2700 Park Ave</t>
  </si>
  <si>
    <t>440 Euclid St</t>
  </si>
  <si>
    <t>Anaheim</t>
  </si>
  <si>
    <t>CA 92801</t>
  </si>
  <si>
    <t>88 E Orangethorpe Ave</t>
  </si>
  <si>
    <t>603 S Placentia Ave</t>
  </si>
  <si>
    <t>Fullerton</t>
  </si>
  <si>
    <t>CA 92831</t>
  </si>
  <si>
    <t>900 S Harbor Blvd</t>
  </si>
  <si>
    <t>CA 92832</t>
  </si>
  <si>
    <t>11822 Gilbert St</t>
  </si>
  <si>
    <t>Garden Grove</t>
  </si>
  <si>
    <t>CA 92841</t>
  </si>
  <si>
    <t>11000 Garden Grove Blvd</t>
  </si>
  <si>
    <t>CA 92843</t>
  </si>
  <si>
    <t>480 N McKinley St</t>
  </si>
  <si>
    <t>Corona</t>
  </si>
  <si>
    <t>CA 92879</t>
  </si>
  <si>
    <t>1375 E Ontario Ave</t>
  </si>
  <si>
    <t>CA 92881</t>
  </si>
  <si>
    <t>22633 Savi Ranch Pkwy</t>
  </si>
  <si>
    <t>Yorba Linda</t>
  </si>
  <si>
    <t>CA 92887</t>
  </si>
  <si>
    <t>2001 Ventura Blvd</t>
  </si>
  <si>
    <t>Oxnard</t>
  </si>
  <si>
    <t>CA 93036</t>
  </si>
  <si>
    <t>2401 N Rose Ave</t>
  </si>
  <si>
    <t>2660 Park Center Dr</t>
  </si>
  <si>
    <t>Simi Valley</t>
  </si>
  <si>
    <t>CA 93065</t>
  </si>
  <si>
    <t>7095 Market Pl Dr</t>
  </si>
  <si>
    <t>Goleta</t>
  </si>
  <si>
    <t>CA 93117</t>
  </si>
  <si>
    <t>530 Woollomes Ave</t>
  </si>
  <si>
    <t>Delano</t>
  </si>
  <si>
    <t>CA 93215</t>
  </si>
  <si>
    <t>2395 Lacey Blvd</t>
  </si>
  <si>
    <t>Hanford</t>
  </si>
  <si>
    <t>CA 93230</t>
  </si>
  <si>
    <t>1405 W Cameron Ave</t>
  </si>
  <si>
    <t>Visalia</t>
  </si>
  <si>
    <t>CA 93277</t>
  </si>
  <si>
    <t>3750 S Mooney Blvd</t>
  </si>
  <si>
    <t>401 N Central Ave</t>
  </si>
  <si>
    <t>Wasco</t>
  </si>
  <si>
    <t>CA 93280</t>
  </si>
  <si>
    <t>2901 Ming Ave</t>
  </si>
  <si>
    <t>Bakersfield</t>
  </si>
  <si>
    <t>CA 93304</t>
  </si>
  <si>
    <t>PG&amp;E</t>
  </si>
  <si>
    <t>2601 Fashion Plaza</t>
  </si>
  <si>
    <t>CA 93306</t>
  </si>
  <si>
    <t>6225 Colony St</t>
  </si>
  <si>
    <t>CA 93307</t>
  </si>
  <si>
    <t>3800 Rosedale Hwy</t>
  </si>
  <si>
    <t>CA 93308</t>
  </si>
  <si>
    <t>11000 Stockdale Hwy</t>
  </si>
  <si>
    <t>CA 93311</t>
  </si>
  <si>
    <t>8400 Rosedale Hwy</t>
  </si>
  <si>
    <t>CA 93312</t>
  </si>
  <si>
    <t>4900 Panama Ln</t>
  </si>
  <si>
    <t>CA 93313</t>
  </si>
  <si>
    <t>5075 Gosford Rd</t>
  </si>
  <si>
    <t>5625 Gosford Rd</t>
  </si>
  <si>
    <t>11990 Los Osos Valley Rd</t>
  </si>
  <si>
    <t>San Luis Obispo</t>
  </si>
  <si>
    <t>CA 93405</t>
  </si>
  <si>
    <t>1540 Froom Ranch Way</t>
  </si>
  <si>
    <t>701 W Central Ave</t>
  </si>
  <si>
    <t>Lompoc</t>
  </si>
  <si>
    <t>CA 93436</t>
  </si>
  <si>
    <t>2305 Theatre Dr</t>
  </si>
  <si>
    <t>Paso Robles</t>
  </si>
  <si>
    <t>CA 93446</t>
  </si>
  <si>
    <t>1700 S Bradley Rd</t>
  </si>
  <si>
    <t>Santa Maria</t>
  </si>
  <si>
    <t>CA 93454</t>
  </si>
  <si>
    <t>1141 W Ave L</t>
  </si>
  <si>
    <t>Lancaster</t>
  </si>
  <si>
    <t>CA 93534</t>
  </si>
  <si>
    <t>1731 E Ave. J</t>
  </si>
  <si>
    <t>CA 93535</t>
  </si>
  <si>
    <t>44665 Valley Central Way</t>
  </si>
  <si>
    <t>CA 93536</t>
  </si>
  <si>
    <t>39940 10th St W</t>
  </si>
  <si>
    <t>Palmdale</t>
  </si>
  <si>
    <t>CA 93551</t>
  </si>
  <si>
    <t>40130 10th St W</t>
  </si>
  <si>
    <t>37140 47th St E</t>
  </si>
  <si>
    <t>CA 93552</t>
  </si>
  <si>
    <t>201 E Bowman Rd</t>
  </si>
  <si>
    <t>Ridgecrest</t>
  </si>
  <si>
    <t>CA 93555</t>
  </si>
  <si>
    <t>1185 Herndon Ave</t>
  </si>
  <si>
    <t>Clovis</t>
  </si>
  <si>
    <t>CA 93612</t>
  </si>
  <si>
    <t>323 W Shaw Ave</t>
  </si>
  <si>
    <t>770 W El Monte Way</t>
  </si>
  <si>
    <t>Dinuba</t>
  </si>
  <si>
    <t>CA 93618</t>
  </si>
  <si>
    <t>14061 W Whitesbridge Ave</t>
  </si>
  <si>
    <t>Kerman</t>
  </si>
  <si>
    <t>CA 93630</t>
  </si>
  <si>
    <t>1575 W Pacheco Blvd</t>
  </si>
  <si>
    <t>Los Banos</t>
  </si>
  <si>
    <t>CA 93635</t>
  </si>
  <si>
    <t>7065 N Ingram Ave</t>
  </si>
  <si>
    <t>Fresno</t>
  </si>
  <si>
    <t>CA 93650</t>
  </si>
  <si>
    <t>2761 Jensen Ave</t>
  </si>
  <si>
    <t>Sanger</t>
  </si>
  <si>
    <t>CA 93657</t>
  </si>
  <si>
    <t>3400 Floral Ave</t>
  </si>
  <si>
    <t>Selma</t>
  </si>
  <si>
    <t>CA 93662</t>
  </si>
  <si>
    <t>7100 N Abby St</t>
  </si>
  <si>
    <t>CA 93720</t>
  </si>
  <si>
    <t>7663 N Blackstone Ave</t>
  </si>
  <si>
    <t>4080 W Shaw Ave</t>
  </si>
  <si>
    <t>CA 93722</t>
  </si>
  <si>
    <t>4500 W Shaw Ave</t>
  </si>
  <si>
    <t>1804 E Ashlan Ave</t>
  </si>
  <si>
    <t>CA 93726</t>
  </si>
  <si>
    <t>5125 E Kings Canyon Rd</t>
  </si>
  <si>
    <t>CA 93727</t>
  </si>
  <si>
    <t>1640 N Main St</t>
  </si>
  <si>
    <t>Salinas</t>
  </si>
  <si>
    <t>CA 93906</t>
  </si>
  <si>
    <t>1800 N Main St</t>
  </si>
  <si>
    <t>1339 N Davis Rd</t>
  </si>
  <si>
    <t>CA 93907</t>
  </si>
  <si>
    <t>1375 N Davis Rd</t>
  </si>
  <si>
    <t>133 General Stilwell Dr</t>
  </si>
  <si>
    <t>Marina</t>
  </si>
  <si>
    <t>CA 93933</t>
  </si>
  <si>
    <t>150 Beach Rd</t>
  </si>
  <si>
    <t>2040 California Ave</t>
  </si>
  <si>
    <t>Sand City</t>
  </si>
  <si>
    <t>CA 93955</t>
  </si>
  <si>
    <t>801 Tioga Ave</t>
  </si>
  <si>
    <t>1000 N Rengstorff Ave</t>
  </si>
  <si>
    <t>Mountain View</t>
  </si>
  <si>
    <t>CA 94043</t>
  </si>
  <si>
    <t>2300 Middlefield Rd</t>
  </si>
  <si>
    <t>Redwood City</t>
  </si>
  <si>
    <t>CA 94063</t>
  </si>
  <si>
    <t>1600 El Camino Real</t>
  </si>
  <si>
    <t>South San Francisco</t>
  </si>
  <si>
    <t>CA 94080</t>
  </si>
  <si>
    <t>451 S Airport Blvd</t>
  </si>
  <si>
    <t>150 Lawrence Station Rd</t>
  </si>
  <si>
    <t>Sunnyvale</t>
  </si>
  <si>
    <t>CA 94086</t>
  </si>
  <si>
    <t>450 10th St</t>
  </si>
  <si>
    <t>San Francisco</t>
  </si>
  <si>
    <t>CA 94103</t>
  </si>
  <si>
    <t>789 Mission St</t>
  </si>
  <si>
    <t>1001 Metro Center Blvd</t>
  </si>
  <si>
    <t>Foster City</t>
  </si>
  <si>
    <t>CA 94404</t>
  </si>
  <si>
    <t>7011 Main St</t>
  </si>
  <si>
    <t>American Canyon</t>
  </si>
  <si>
    <t>CA 94503</t>
  </si>
  <si>
    <t>2201 Verne Roberts Cir</t>
  </si>
  <si>
    <t>Antioch</t>
  </si>
  <si>
    <t>CA 94509</t>
  </si>
  <si>
    <t>1225 Concord Ave</t>
  </si>
  <si>
    <t>Concord</t>
  </si>
  <si>
    <t>CA 94520</t>
  </si>
  <si>
    <t>2400 Monument Blvd</t>
  </si>
  <si>
    <t>3150 Fostoria Way</t>
  </si>
  <si>
    <t>Danville</t>
  </si>
  <si>
    <t>CA 94526</t>
  </si>
  <si>
    <t>4893 Lone Tree Way</t>
  </si>
  <si>
    <t>CA 94531</t>
  </si>
  <si>
    <t>2701 N Texas St</t>
  </si>
  <si>
    <t>Fairfield</t>
  </si>
  <si>
    <t>CA 94533</t>
  </si>
  <si>
    <t>5101 Business Center Dr</t>
  </si>
  <si>
    <t>CA 94534</t>
  </si>
  <si>
    <t>43621 Pacific Commons Blvd</t>
  </si>
  <si>
    <t>Fremont</t>
  </si>
  <si>
    <t>CA 94538</t>
  </si>
  <si>
    <t>28505 Hesperian Blvd</t>
  </si>
  <si>
    <t>Hayward</t>
  </si>
  <si>
    <t>CA 94545</t>
  </si>
  <si>
    <t>2800 Independence Dr</t>
  </si>
  <si>
    <t>Livermore</t>
  </si>
  <si>
    <t>CA 94551</t>
  </si>
  <si>
    <t>681 Lincoln Ave</t>
  </si>
  <si>
    <t>Napa</t>
  </si>
  <si>
    <t>CA 94558</t>
  </si>
  <si>
    <t>1900 Davis St</t>
  </si>
  <si>
    <t>San Leandro</t>
  </si>
  <si>
    <t>CA 94577</t>
  </si>
  <si>
    <t>350 Walters Rd</t>
  </si>
  <si>
    <t>Suisun City</t>
  </si>
  <si>
    <t>CA 94585</t>
  </si>
  <si>
    <t>198 Plaza Dr</t>
  </si>
  <si>
    <t>Vallejo</t>
  </si>
  <si>
    <t>CA 94591</t>
  </si>
  <si>
    <t>4801 Central Ave</t>
  </si>
  <si>
    <t>Richmond</t>
  </si>
  <si>
    <t>CA 94804</t>
  </si>
  <si>
    <t>5901 Redwood Dr</t>
  </si>
  <si>
    <t>Rohnert Park</t>
  </si>
  <si>
    <t>CA 94928</t>
  </si>
  <si>
    <t>300 Vintage Way</t>
  </si>
  <si>
    <t>Novato</t>
  </si>
  <si>
    <t>CA 94945</t>
  </si>
  <si>
    <t>1825 41st Ave</t>
  </si>
  <si>
    <t>Capitola</t>
  </si>
  <si>
    <t>CA 95010</t>
  </si>
  <si>
    <t>6705 Camino Arroyo</t>
  </si>
  <si>
    <t>Gilroy</t>
  </si>
  <si>
    <t>CA 95020</t>
  </si>
  <si>
    <t>7150 Camino Arroyo</t>
  </si>
  <si>
    <t>301 Ranch Dr</t>
  </si>
  <si>
    <t>Milpitas</t>
  </si>
  <si>
    <t>CA 95035</t>
  </si>
  <si>
    <t>1061 Cochrane Rd</t>
  </si>
  <si>
    <t>Morgan Hill</t>
  </si>
  <si>
    <t>CA 95037</t>
  </si>
  <si>
    <t>170 Cochrane Plaza</t>
  </si>
  <si>
    <t>1601 Coleman Ave</t>
  </si>
  <si>
    <t>Santa Clara</t>
  </si>
  <si>
    <t>CA 95050</t>
  </si>
  <si>
    <t>Silicon Valley Power</t>
  </si>
  <si>
    <t>2004 El Camino Real</t>
  </si>
  <si>
    <t>220 Sylvania Ave</t>
  </si>
  <si>
    <t>Santa Cruz</t>
  </si>
  <si>
    <t>CA 95060</t>
  </si>
  <si>
    <t>1415 Main St</t>
  </si>
  <si>
    <t>Watsonville</t>
  </si>
  <si>
    <t>CA 95076</t>
  </si>
  <si>
    <t>1709 Automation Pkwy</t>
  </si>
  <si>
    <t>San Jose</t>
  </si>
  <si>
    <t>CA 95101</t>
  </si>
  <si>
    <t>533 Coleman Ave</t>
  </si>
  <si>
    <t>CA 95110</t>
  </si>
  <si>
    <t>2201 Senter Rd</t>
  </si>
  <si>
    <t>CA 95112</t>
  </si>
  <si>
    <t>5095 Almaden Expy</t>
  </si>
  <si>
    <t>CA 95118</t>
  </si>
  <si>
    <t>5301 Almaden Expy</t>
  </si>
  <si>
    <t>3155 Silver Creek Rd</t>
  </si>
  <si>
    <t>CA 95121</t>
  </si>
  <si>
    <t>1750 Story Rd</t>
  </si>
  <si>
    <t>CA 95122</t>
  </si>
  <si>
    <t>777 Story Rd</t>
  </si>
  <si>
    <t>5630 Cottle Rd</t>
  </si>
  <si>
    <t>CA 95123</t>
  </si>
  <si>
    <t>6898 Raleigh Rd</t>
  </si>
  <si>
    <t>879 Blossom Hill Rd</t>
  </si>
  <si>
    <t>1811 Hillsdale Ave</t>
  </si>
  <si>
    <t>CA 95124</t>
  </si>
  <si>
    <t>2161 Monterey Rd</t>
  </si>
  <si>
    <t>CA 95125</t>
  </si>
  <si>
    <t>2155 Morrill Ave</t>
  </si>
  <si>
    <t>CA 95132</t>
  </si>
  <si>
    <t>450 N Capitol Ave</t>
  </si>
  <si>
    <t>CA 95133</t>
  </si>
  <si>
    <t>1616 E Hammer Ln</t>
  </si>
  <si>
    <t>Stockton</t>
  </si>
  <si>
    <t>CA 95210</t>
  </si>
  <si>
    <t>3223 E Hammer Ln</t>
  </si>
  <si>
    <t>CA 95212</t>
  </si>
  <si>
    <t>10355 Trinity Pkwy</t>
  </si>
  <si>
    <t>CA 95219</t>
  </si>
  <si>
    <t>2680 Reynolds Ranch Pkwy</t>
  </si>
  <si>
    <t>Lodi</t>
  </si>
  <si>
    <t>CA 95240</t>
  </si>
  <si>
    <t>Lodi Electric</t>
  </si>
  <si>
    <t>1601 S Lower Sacramento Rd</t>
  </si>
  <si>
    <t>CA 95242</t>
  </si>
  <si>
    <t>800 Commerce Ave</t>
  </si>
  <si>
    <t>Atwater</t>
  </si>
  <si>
    <t>CA 95301</t>
  </si>
  <si>
    <t>2800 Naglee Rd</t>
  </si>
  <si>
    <t>Tracy</t>
  </si>
  <si>
    <t>CA 95304</t>
  </si>
  <si>
    <t>3010 W Grant Line Rd</t>
  </si>
  <si>
    <t>1205 S Main St</t>
  </si>
  <si>
    <t>Manteca</t>
  </si>
  <si>
    <t>CA 95337</t>
  </si>
  <si>
    <t>2440 Daniels St</t>
  </si>
  <si>
    <t>1445 R St</t>
  </si>
  <si>
    <t>Merced</t>
  </si>
  <si>
    <t>CA 95340</t>
  </si>
  <si>
    <t>Merced Irrigation District</t>
  </si>
  <si>
    <t>3280 R St</t>
  </si>
  <si>
    <t>CA 95348</t>
  </si>
  <si>
    <t>3801 Pelandale Ave</t>
  </si>
  <si>
    <t>Modesto</t>
  </si>
  <si>
    <t>CA 95356</t>
  </si>
  <si>
    <t>Modesto Irrigation District</t>
  </si>
  <si>
    <t>3848 McHenry Ave</t>
  </si>
  <si>
    <t>1030 Sperry Ave</t>
  </si>
  <si>
    <t>Patterson</t>
  </si>
  <si>
    <t>CA 95363</t>
  </si>
  <si>
    <t>1101 Sanguinetti Rd</t>
  </si>
  <si>
    <t>Sonora</t>
  </si>
  <si>
    <t>CA 95370</t>
  </si>
  <si>
    <t>2955 N Tegner Rd</t>
  </si>
  <si>
    <t>Turlock</t>
  </si>
  <si>
    <t>CA 95380</t>
  </si>
  <si>
    <t>1900 Santa Rosa Ave</t>
  </si>
  <si>
    <t>Santa Rosa</t>
  </si>
  <si>
    <t>CA 95407</t>
  </si>
  <si>
    <t>1275 Airport Park Blvd</t>
  </si>
  <si>
    <t>Ukiah</t>
  </si>
  <si>
    <t>CA 95482</t>
  </si>
  <si>
    <t>1006 W Wabash Ave</t>
  </si>
  <si>
    <t>Eureka</t>
  </si>
  <si>
    <t>CA 95501</t>
  </si>
  <si>
    <t>755 Riverpoint Ct</t>
  </si>
  <si>
    <t>West Sacramento</t>
  </si>
  <si>
    <t>CA 95605</t>
  </si>
  <si>
    <t>SMUD</t>
  </si>
  <si>
    <t>4601 2nd St</t>
  </si>
  <si>
    <t>Davis</t>
  </si>
  <si>
    <t>CA 95618</t>
  </si>
  <si>
    <t>235 E Dorset Dr</t>
  </si>
  <si>
    <t>Dixon</t>
  </si>
  <si>
    <t>CA 95620</t>
  </si>
  <si>
    <t>7000 Auburn Blvd</t>
  </si>
  <si>
    <t>Citrus Heights</t>
  </si>
  <si>
    <t>CA 95621</t>
  </si>
  <si>
    <t>7010 Auburn Blvd</t>
  </si>
  <si>
    <t>7147 Greenback Ln</t>
  </si>
  <si>
    <t>1018 Riley St</t>
  </si>
  <si>
    <t>Folsom</t>
  </si>
  <si>
    <t>CA 95630</t>
  </si>
  <si>
    <t>1800 Cavitt Dr</t>
  </si>
  <si>
    <t>2495 Iron Point Rd</t>
  </si>
  <si>
    <t>10470 Twin Cities Rd</t>
  </si>
  <si>
    <t>Galt</t>
  </si>
  <si>
    <t>CA 95632</t>
  </si>
  <si>
    <t>4675 Watt Ave</t>
  </si>
  <si>
    <t>North Highlands</t>
  </si>
  <si>
    <t>CA 95660</t>
  </si>
  <si>
    <t>1400 Lead Hill Blvd</t>
  </si>
  <si>
    <t>Roseville</t>
  </si>
  <si>
    <t>CA 95661</t>
  </si>
  <si>
    <t>Roseville Electric</t>
  </si>
  <si>
    <t>8961 Greenback Ln</t>
  </si>
  <si>
    <t>Orangevale</t>
  </si>
  <si>
    <t>CA 95662</t>
  </si>
  <si>
    <t>10655 Folsom Blvd</t>
  </si>
  <si>
    <t>Rancho Cordova</t>
  </si>
  <si>
    <t>CA 95670</t>
  </si>
  <si>
    <t>5454 Crossings Dr</t>
  </si>
  <si>
    <t>Rocklin</t>
  </si>
  <si>
    <t>CA 95677</t>
  </si>
  <si>
    <t>6750 Stanford Ranch Rd</t>
  </si>
  <si>
    <t>900 Pleasant Grove Blvd</t>
  </si>
  <si>
    <t>CA 95678</t>
  </si>
  <si>
    <t>904 Pleasant Grove Blvd</t>
  </si>
  <si>
    <t>1051 Hume Way</t>
  </si>
  <si>
    <t>Vacaville</t>
  </si>
  <si>
    <t>CA 95687</t>
  </si>
  <si>
    <t>1500 Helen Power Dr</t>
  </si>
  <si>
    <t>1501 Helen Power Dr</t>
  </si>
  <si>
    <t>11260 White Rock Rd</t>
  </si>
  <si>
    <t>CA 95742</t>
  </si>
  <si>
    <t>7400 Elk Grove Blvd</t>
  </si>
  <si>
    <t>Elk Grove</t>
  </si>
  <si>
    <t>CA 95757</t>
  </si>
  <si>
    <t>N/A</t>
  </si>
  <si>
    <t>2299 Bronze Star Dr</t>
  </si>
  <si>
    <t>Woodland</t>
  </si>
  <si>
    <t>CA 95776</t>
  </si>
  <si>
    <t>1600 Expo Pkwy</t>
  </si>
  <si>
    <t>Sacramento</t>
  </si>
  <si>
    <t>CA 95815</t>
  </si>
  <si>
    <t>6051 Florin Rd</t>
  </si>
  <si>
    <t>CA 95823</t>
  </si>
  <si>
    <t>7981 E Stockton Blvd</t>
  </si>
  <si>
    <t>8250 Power Inn Rd</t>
  </si>
  <si>
    <t>CA 95828</t>
  </si>
  <si>
    <t>8915 Gerber Rd</t>
  </si>
  <si>
    <t>CA 95829</t>
  </si>
  <si>
    <t>8270 Delta Shores Cir S</t>
  </si>
  <si>
    <t>CA 95832</t>
  </si>
  <si>
    <t>5821 Antelope Rd</t>
  </si>
  <si>
    <t>CA 95842</t>
  </si>
  <si>
    <t>7901 Watt Ave</t>
  </si>
  <si>
    <t>Antelope</t>
  </si>
  <si>
    <t>CA 95843</t>
  </si>
  <si>
    <t>1131 N Beale Rd</t>
  </si>
  <si>
    <t>Marysville</t>
  </si>
  <si>
    <t>CA 95901</t>
  </si>
  <si>
    <t>2100 Dr Martin Luther King Jr Pkwy</t>
  </si>
  <si>
    <t>Chico</t>
  </si>
  <si>
    <t>CA 95928</t>
  </si>
  <si>
    <t>465 Cal Oak Rd</t>
  </si>
  <si>
    <t>Oroville</t>
  </si>
  <si>
    <t>CA 95965</t>
  </si>
  <si>
    <t>470 Airport Rd</t>
  </si>
  <si>
    <t>Willows</t>
  </si>
  <si>
    <t>CA 95988</t>
  </si>
  <si>
    <t>1150 Harter Pkwy</t>
  </si>
  <si>
    <t>Yuba City</t>
  </si>
  <si>
    <t>CA 95993</t>
  </si>
  <si>
    <t>900 N Walton Ave</t>
  </si>
  <si>
    <t>1300 Dana Dr</t>
  </si>
  <si>
    <t>Redding</t>
  </si>
  <si>
    <t>CA 96003</t>
  </si>
  <si>
    <t>5000 Rhonda Rd</t>
  </si>
  <si>
    <t>Anderson</t>
  </si>
  <si>
    <t>CA 96007</t>
  </si>
  <si>
    <t>608 Luther Rd</t>
  </si>
  <si>
    <t>Red Bluff</t>
  </si>
  <si>
    <t>CA 96080</t>
  </si>
  <si>
    <t>2767 W US HWY 90</t>
  </si>
  <si>
    <t>Lake City</t>
  </si>
  <si>
    <t>FL 32055</t>
  </si>
  <si>
    <t>Duke Energy</t>
  </si>
  <si>
    <t>no</t>
  </si>
  <si>
    <t>6868 US-129</t>
  </si>
  <si>
    <t>Live Oak</t>
  </si>
  <si>
    <t>FL 32060</t>
  </si>
  <si>
    <t>1460 Cornerstone Blvd</t>
  </si>
  <si>
    <t>Daytona Beach</t>
  </si>
  <si>
    <t>FL 32117</t>
  </si>
  <si>
    <t>716 N US-441</t>
  </si>
  <si>
    <t>The Villages</t>
  </si>
  <si>
    <t>FL 32159</t>
  </si>
  <si>
    <t>755 US-441</t>
  </si>
  <si>
    <t>Lady Lake</t>
  </si>
  <si>
    <t>Palm Coast</t>
  </si>
  <si>
    <t>FL 32164</t>
  </si>
  <si>
    <t>8000 Parramore Rd</t>
  </si>
  <si>
    <t>Jacksonville</t>
  </si>
  <si>
    <t>FL 32244</t>
  </si>
  <si>
    <t>n/a</t>
  </si>
  <si>
    <t>10690 Beach Blvd</t>
  </si>
  <si>
    <t>FL 32246</t>
  </si>
  <si>
    <t>Florida Power &amp; Light</t>
  </si>
  <si>
    <t>4901 Gate Pkwy</t>
  </si>
  <si>
    <t>4067 Lagniappe Way</t>
  </si>
  <si>
    <t>Tallahassee</t>
  </si>
  <si>
    <t>FL 32317</t>
  </si>
  <si>
    <t>6712 US-98</t>
  </si>
  <si>
    <t>Santa Rosa Beach</t>
  </si>
  <si>
    <t>FL 32459</t>
  </si>
  <si>
    <t>Gulf Power Company</t>
  </si>
  <si>
    <t>4965 US-90</t>
  </si>
  <si>
    <t>Milton</t>
  </si>
  <si>
    <t>FL 32571</t>
  </si>
  <si>
    <t>741 Orange Ave</t>
  </si>
  <si>
    <t>Altamonte Springs</t>
  </si>
  <si>
    <t>FL 32714</t>
  </si>
  <si>
    <t>1101 Rinehart Rd</t>
  </si>
  <si>
    <t>Sanford</t>
  </si>
  <si>
    <t>FL 32771</t>
  </si>
  <si>
    <t>3333 University Blvd</t>
  </si>
  <si>
    <t>Winter Park</t>
  </si>
  <si>
    <t>FL 32792</t>
  </si>
  <si>
    <t>3770 N Goldenrod Rd</t>
  </si>
  <si>
    <t>718 Maguire Blvd</t>
  </si>
  <si>
    <t>Orlando</t>
  </si>
  <si>
    <t>FL 32803</t>
  </si>
  <si>
    <t>120 W Grant St</t>
  </si>
  <si>
    <t>FL 32806</t>
  </si>
  <si>
    <t>3101 W Princeton St</t>
  </si>
  <si>
    <t>FL 32808</t>
  </si>
  <si>
    <t>880 Sand Lake Rd</t>
  </si>
  <si>
    <t>FL 32809</t>
  </si>
  <si>
    <t>7810 W Colonial Dr</t>
  </si>
  <si>
    <t>FL 32818</t>
  </si>
  <si>
    <t>8101 S John Young Pkwy</t>
  </si>
  <si>
    <t>FL 32819</t>
  </si>
  <si>
    <t>8990 Turkey Lake Rd</t>
  </si>
  <si>
    <t>325 N Alafaya Trail</t>
  </si>
  <si>
    <t>FL 32828</t>
  </si>
  <si>
    <t>2101 Water Bridge Blvd</t>
  </si>
  <si>
    <t>FL 32837</t>
  </si>
  <si>
    <t>2155 Town Center Blvd</t>
  </si>
  <si>
    <t>9498 S Orange Blossom Trail</t>
  </si>
  <si>
    <t>4696 Gardens Park Blvd</t>
  </si>
  <si>
    <t>FL 32839</t>
  </si>
  <si>
    <t>4750 Millenia Plaza Way</t>
  </si>
  <si>
    <t>16580 NW 59th Ave</t>
  </si>
  <si>
    <t>Hialeah</t>
  </si>
  <si>
    <t>FL 33014</t>
  </si>
  <si>
    <t>301 South State Road 7</t>
  </si>
  <si>
    <t>Hollywood</t>
  </si>
  <si>
    <t>FL 33023</t>
  </si>
  <si>
    <t>1900 S University Dr</t>
  </si>
  <si>
    <t>Miramar</t>
  </si>
  <si>
    <t>FL 33025</t>
  </si>
  <si>
    <t>15915 Pines Blvd</t>
  </si>
  <si>
    <t>Pembroke Pines</t>
  </si>
  <si>
    <t>FL 33027</t>
  </si>
  <si>
    <t>33501 S Dixie Hwy</t>
  </si>
  <si>
    <t>Florida City</t>
  </si>
  <si>
    <t>FL 33034</t>
  </si>
  <si>
    <t>1800 W Sample Rd</t>
  </si>
  <si>
    <t>Pompano Beach</t>
  </si>
  <si>
    <t>FL 33064</t>
  </si>
  <si>
    <t>4400 FL-7</t>
  </si>
  <si>
    <t>Coral Springs</t>
  </si>
  <si>
    <t>FL 33073</t>
  </si>
  <si>
    <t>4621 Coral Ridge Dr</t>
  </si>
  <si>
    <t>FL 33076</t>
  </si>
  <si>
    <t>7795 W Flagler St #01</t>
  </si>
  <si>
    <t>Miami</t>
  </si>
  <si>
    <t>FL 33144</t>
  </si>
  <si>
    <t>13450 SW 120th St</t>
  </si>
  <si>
    <t>FL 33186</t>
  </si>
  <si>
    <t>3200 N Federal Hwy</t>
  </si>
  <si>
    <t>Fort Lauderdale</t>
  </si>
  <si>
    <t>FL 33306</t>
  </si>
  <si>
    <t>13550 W Sunrise Blvd</t>
  </si>
  <si>
    <t>Sunrise</t>
  </si>
  <si>
    <t>FL 33323</t>
  </si>
  <si>
    <t>1890 S University Dr</t>
  </si>
  <si>
    <t>Davie</t>
  </si>
  <si>
    <t>FL 33324</t>
  </si>
  <si>
    <t>3250 Northlake Blvd</t>
  </si>
  <si>
    <t>Palm Beach Gardens</t>
  </si>
  <si>
    <t>FL 33403</t>
  </si>
  <si>
    <t>11001 Southern Blvd</t>
  </si>
  <si>
    <t>Royal Palm Beach</t>
  </si>
  <si>
    <t>FL 33411</t>
  </si>
  <si>
    <t>21637 FL-7</t>
  </si>
  <si>
    <t>Boca Raton</t>
  </si>
  <si>
    <t>FL 33428</t>
  </si>
  <si>
    <t>1873 Lantana Rd</t>
  </si>
  <si>
    <t>Lake Worth</t>
  </si>
  <si>
    <t>FL 33461</t>
  </si>
  <si>
    <t>17800 Congress Ave</t>
  </si>
  <si>
    <t>FL 33487</t>
  </si>
  <si>
    <t>2021 W Brandon Blvd</t>
  </si>
  <si>
    <t>Brandon</t>
  </si>
  <si>
    <t>FL 33511</t>
  </si>
  <si>
    <t>10921 Causeway Blvd</t>
  </si>
  <si>
    <t>2225 Grand Cypress Dr</t>
  </si>
  <si>
    <t>Lutz</t>
  </si>
  <si>
    <t>FL 33559</t>
  </si>
  <si>
    <t>8712 W Linebaugh Ave</t>
  </si>
  <si>
    <t>Tampa</t>
  </si>
  <si>
    <t>FL 33625</t>
  </si>
  <si>
    <t>2655 Gulf to Bay Blvd</t>
  </si>
  <si>
    <t>Clearwater</t>
  </si>
  <si>
    <t>FL 33759</t>
  </si>
  <si>
    <t>23106 US Hwy 19 N</t>
  </si>
  <si>
    <t>FL 33765</t>
  </si>
  <si>
    <t>2575 Gulf to Bay Blvd</t>
  </si>
  <si>
    <t>7001 Park Blvd N</t>
  </si>
  <si>
    <t>Pinellas Park</t>
  </si>
  <si>
    <t>FL 33781</t>
  </si>
  <si>
    <t>8001 US Hwy 19 N</t>
  </si>
  <si>
    <t>3501 Florida Ave S</t>
  </si>
  <si>
    <t>Lakeland</t>
  </si>
  <si>
    <t>FL 33803</t>
  </si>
  <si>
    <t>4600 US Hwy 98 N</t>
  </si>
  <si>
    <t>FL 33809</t>
  </si>
  <si>
    <t>5800 US Hwy 98 N</t>
  </si>
  <si>
    <t>2120 US-92 W</t>
  </si>
  <si>
    <t>Auburndale</t>
  </si>
  <si>
    <t>FL 33823</t>
  </si>
  <si>
    <t>5000 Grandview Pkwy</t>
  </si>
  <si>
    <t>Davenport</t>
  </si>
  <si>
    <t>FL 33837</t>
  </si>
  <si>
    <t>36205 US-27</t>
  </si>
  <si>
    <t>Haines City</t>
  </si>
  <si>
    <t>FL 33844</t>
  </si>
  <si>
    <t>3525 US HWY 27 N</t>
  </si>
  <si>
    <t>Sebring</t>
  </si>
  <si>
    <t>FL 33870</t>
  </si>
  <si>
    <t>1480 US-17 N</t>
  </si>
  <si>
    <t>Wauchula</t>
  </si>
  <si>
    <t>FL 33873</t>
  </si>
  <si>
    <t>7171 Cypress Lake Dr</t>
  </si>
  <si>
    <t>Fort Myers</t>
  </si>
  <si>
    <t>FL 33907</t>
  </si>
  <si>
    <t>10088 Gulf Center Dr</t>
  </si>
  <si>
    <t>FL 33913</t>
  </si>
  <si>
    <t>375 Kings Hwy</t>
  </si>
  <si>
    <t>Port Charlotte</t>
  </si>
  <si>
    <t>FL 33983</t>
  </si>
  <si>
    <t>301 SW Pine Island Rd</t>
  </si>
  <si>
    <t>Cape Coral</t>
  </si>
  <si>
    <t>FL 33991</t>
  </si>
  <si>
    <t>6275 Naples Blvd</t>
  </si>
  <si>
    <t>Naples</t>
  </si>
  <si>
    <t>FL 34109</t>
  </si>
  <si>
    <t>2550 Immokalee Rd</t>
  </si>
  <si>
    <t>FL 34110</t>
  </si>
  <si>
    <t>8201 S Tamiami Trail UNIT 501</t>
  </si>
  <si>
    <t>Sarasota</t>
  </si>
  <si>
    <t>FL 34238</t>
  </si>
  <si>
    <t>17961 US-441</t>
  </si>
  <si>
    <t>Summerfield</t>
  </si>
  <si>
    <t>FL 34491</t>
  </si>
  <si>
    <t>4330 US-19</t>
  </si>
  <si>
    <t>New Port Richey</t>
  </si>
  <si>
    <t>FL 34652</t>
  </si>
  <si>
    <t>12610 US-19</t>
  </si>
  <si>
    <t>Hudson</t>
  </si>
  <si>
    <t>FL 34667</t>
  </si>
  <si>
    <t>35404 US Hwy 19 N</t>
  </si>
  <si>
    <t>Plam Harbor</t>
  </si>
  <si>
    <t>FL 34684</t>
  </si>
  <si>
    <t>2660 FL-50</t>
  </si>
  <si>
    <t>Clermont</t>
  </si>
  <si>
    <t>FL 34711</t>
  </si>
  <si>
    <t>550 US-27</t>
  </si>
  <si>
    <t>FL 34714</t>
  </si>
  <si>
    <t>3250 Vineland Rd</t>
  </si>
  <si>
    <t>Kissimmee</t>
  </si>
  <si>
    <t>FL 34746</t>
  </si>
  <si>
    <t>4763 W IRlo Bronson Memorial Hwy</t>
  </si>
  <si>
    <t>3200 Rolling Oaks Blvd</t>
  </si>
  <si>
    <t>FL 34747</t>
  </si>
  <si>
    <t>Port St. Lucie</t>
  </si>
  <si>
    <t>FL 34952</t>
  </si>
  <si>
    <t>305 W Quinn Rd</t>
  </si>
  <si>
    <t>Pocatello</t>
  </si>
  <si>
    <t>ID 83201</t>
  </si>
  <si>
    <t>4240 Yellowstone Ave</t>
  </si>
  <si>
    <t>Chubbuck</t>
  </si>
  <si>
    <t>ID 83202</t>
  </si>
  <si>
    <t>565 Jensen Grove Dr</t>
  </si>
  <si>
    <t>Blackfoot</t>
  </si>
  <si>
    <t>ID 83221</t>
  </si>
  <si>
    <t>252 Cheney Dr W</t>
  </si>
  <si>
    <t>Twin Falls</t>
  </si>
  <si>
    <t>ID 83301</t>
  </si>
  <si>
    <t>731 Pole Line Rd E</t>
  </si>
  <si>
    <t>385 N Overland Ave</t>
  </si>
  <si>
    <t>Burley</t>
  </si>
  <si>
    <t>ID 83318</t>
  </si>
  <si>
    <t>2680 S Lincoln Ave</t>
  </si>
  <si>
    <t>Jerome</t>
  </si>
  <si>
    <t>ID 83338</t>
  </si>
  <si>
    <t>500 S Utah Ave</t>
  </si>
  <si>
    <t>Idaho Falls</t>
  </si>
  <si>
    <t>ID 83402</t>
  </si>
  <si>
    <t>700 E 17th St</t>
  </si>
  <si>
    <t>ID 83404</t>
  </si>
  <si>
    <t>1201 S 25th E</t>
  </si>
  <si>
    <t>Ammon</t>
  </si>
  <si>
    <t>ID 83406</t>
  </si>
  <si>
    <t>2171 S 25th E</t>
  </si>
  <si>
    <t>1450 N 2nd E</t>
  </si>
  <si>
    <t>Rexburg</t>
  </si>
  <si>
    <t>ID 83440</t>
  </si>
  <si>
    <t>5108 Cleveland Blvd</t>
  </si>
  <si>
    <t>Caldwell</t>
  </si>
  <si>
    <t>ID 83607</t>
  </si>
  <si>
    <t>4051 E Fairview Ave</t>
  </si>
  <si>
    <t>Meridian</t>
  </si>
  <si>
    <t>ID 83642</t>
  </si>
  <si>
    <t>5875 E Franklin Rd</t>
  </si>
  <si>
    <t>Nampa</t>
  </si>
  <si>
    <t>5001 N Ten Mile Rd</t>
  </si>
  <si>
    <t>ID 83646</t>
  </si>
  <si>
    <t>2745 American Legion Blvd</t>
  </si>
  <si>
    <t>Mountain Home</t>
  </si>
  <si>
    <t>ID 83647</t>
  </si>
  <si>
    <t>2100 12th Ave Rd</t>
  </si>
  <si>
    <t>ID 83686</t>
  </si>
  <si>
    <t>583 Commerce Dr</t>
  </si>
  <si>
    <t>Smelterville</t>
  </si>
  <si>
    <t>ID 83687</t>
  </si>
  <si>
    <t>16700 N Marketplace Blvd</t>
  </si>
  <si>
    <t>8300 W Overland Rd</t>
  </si>
  <si>
    <t>Boise</t>
  </si>
  <si>
    <t>ID 83709</t>
  </si>
  <si>
    <t>2051 S Cole Rd</t>
  </si>
  <si>
    <t>7319 W State St</t>
  </si>
  <si>
    <t>Garden City</t>
  </si>
  <si>
    <t>ID 83714</t>
  </si>
  <si>
    <t>355 E Neider Ave</t>
  </si>
  <si>
    <t>Coeur d'Alene</t>
  </si>
  <si>
    <t>ID 83815</t>
  </si>
  <si>
    <t>550 W Honeysuckle Ave</t>
  </si>
  <si>
    <t>Hayden</t>
  </si>
  <si>
    <t>ID 83835</t>
  </si>
  <si>
    <t>2470 W Pullman Rd #2</t>
  </si>
  <si>
    <t>Moscow</t>
  </si>
  <si>
    <t>ID 83843</t>
  </si>
  <si>
    <t>476999 US-95</t>
  </si>
  <si>
    <t>Ponderay</t>
  </si>
  <si>
    <t>ID 83852</t>
  </si>
  <si>
    <t>6405 W Pointe Pkwy</t>
  </si>
  <si>
    <t>Post Falls</t>
  </si>
  <si>
    <t>ID 83854</t>
  </si>
  <si>
    <t>3050 E Mullan Ave</t>
  </si>
  <si>
    <t>795 W Overland Rd</t>
  </si>
  <si>
    <t>ID 83868</t>
  </si>
  <si>
    <t>475 IL-173</t>
  </si>
  <si>
    <t>IL 60002</t>
  </si>
  <si>
    <t>Commonwealth Edison</t>
  </si>
  <si>
    <t>1700 E Rand Rd</t>
  </si>
  <si>
    <t>Arlington Heights</t>
  </si>
  <si>
    <t>IL 60004</t>
  </si>
  <si>
    <t>801 Meacham Rd</t>
  </si>
  <si>
    <t>Elk Grove Village</t>
  </si>
  <si>
    <t>IL 60007</t>
  </si>
  <si>
    <t>1205 S Illinois Rte 31</t>
  </si>
  <si>
    <t>Crystal Lake</t>
  </si>
  <si>
    <t>IL 60014</t>
  </si>
  <si>
    <t>5580 Northwest Hwy</t>
  </si>
  <si>
    <t>5670 Northwest Hwy</t>
  </si>
  <si>
    <t>101 W Oakton St</t>
  </si>
  <si>
    <t>Des Plaines</t>
  </si>
  <si>
    <t>IL 60018</t>
  </si>
  <si>
    <t>7000 Mannheim Rd</t>
  </si>
  <si>
    <t>Rosemont</t>
  </si>
  <si>
    <t>2900 Patriot Blvd</t>
  </si>
  <si>
    <t>Glenview</t>
  </si>
  <si>
    <t>IL 60026</t>
  </si>
  <si>
    <t>6570 Grand Ave</t>
  </si>
  <si>
    <t>Gurnee</t>
  </si>
  <si>
    <t>IL 60031</t>
  </si>
  <si>
    <t>6590 Grand Ave</t>
  </si>
  <si>
    <t>6601 Grand Ave</t>
  </si>
  <si>
    <t>Northwest Suburbs Chicagoland Township 21101 McGuire Rd</t>
  </si>
  <si>
    <t>Harvard</t>
  </si>
  <si>
    <t>IL 60033</t>
  </si>
  <si>
    <t>25901 Riverwoods Rd</t>
  </si>
  <si>
    <t>Mettawa</t>
  </si>
  <si>
    <t>IL 60045</t>
  </si>
  <si>
    <t>680 S Rand Rd</t>
  </si>
  <si>
    <t>Lake Zurich</t>
  </si>
  <si>
    <t>IL 60047</t>
  </si>
  <si>
    <t>3801 Running Brook Farm Blvd</t>
  </si>
  <si>
    <t>Johnsburg</t>
  </si>
  <si>
    <t>IL 60050</t>
  </si>
  <si>
    <t>930 Mt Prospect Plaza</t>
  </si>
  <si>
    <t>Mt Prospect</t>
  </si>
  <si>
    <t>IL 60056</t>
  </si>
  <si>
    <t>999 N Elmhurst Rd</t>
  </si>
  <si>
    <t>3100 W IL-60</t>
  </si>
  <si>
    <t>Mundelein</t>
  </si>
  <si>
    <t>IL 60060</t>
  </si>
  <si>
    <t>335 N Milwaukee Ave</t>
  </si>
  <si>
    <t>Vernon Hills</t>
  </si>
  <si>
    <t>IL 60061</t>
  </si>
  <si>
    <t>2680 IL-83</t>
  </si>
  <si>
    <t>Round Lake Beach</t>
  </si>
  <si>
    <t>IL 60073</t>
  </si>
  <si>
    <t>3626 W Touhy Ave</t>
  </si>
  <si>
    <t>Skokie</t>
  </si>
  <si>
    <t>IL 60076</t>
  </si>
  <si>
    <t>3900 Fountain Square Pl</t>
  </si>
  <si>
    <t>Waukegan</t>
  </si>
  <si>
    <t>IL 60085</t>
  </si>
  <si>
    <t>1455 E Lake Cook Rd</t>
  </si>
  <si>
    <t>Wheeling</t>
  </si>
  <si>
    <t>IL 60090</t>
  </si>
  <si>
    <t>1275 Lake Ave</t>
  </si>
  <si>
    <t>Woodstock</t>
  </si>
  <si>
    <t>IL 60098</t>
  </si>
  <si>
    <t>4000 Route #173</t>
  </si>
  <si>
    <t>Zion</t>
  </si>
  <si>
    <t>IL 60099</t>
  </si>
  <si>
    <t>1006 N Rohlwing Rd</t>
  </si>
  <si>
    <t>Addison</t>
  </si>
  <si>
    <t>IL 60101</t>
  </si>
  <si>
    <t>1050 N Rohlwing Rd</t>
  </si>
  <si>
    <t>1410 S Randall Rd</t>
  </si>
  <si>
    <t>Algonquin</t>
  </si>
  <si>
    <t>IL 60102</t>
  </si>
  <si>
    <t>750 S Randall Rd</t>
  </si>
  <si>
    <t>850 S Barrington Rd</t>
  </si>
  <si>
    <t>Streamwood</t>
  </si>
  <si>
    <t>IL 60107</t>
  </si>
  <si>
    <t>314 Army Trail Rd</t>
  </si>
  <si>
    <t>Bloomingdale</t>
  </si>
  <si>
    <t>IL 60108</t>
  </si>
  <si>
    <t>505 W Army Trail Rd</t>
  </si>
  <si>
    <t>2300 Sycamore Rd</t>
  </si>
  <si>
    <t>DeKalb</t>
  </si>
  <si>
    <t>IL 60115</t>
  </si>
  <si>
    <t>2555 Sycamore Rd</t>
  </si>
  <si>
    <t>1000 S Randall Rd</t>
  </si>
  <si>
    <t>Elgin</t>
  </si>
  <si>
    <t>IL 60123</t>
  </si>
  <si>
    <t>1100 S Randall Rd</t>
  </si>
  <si>
    <t>300 S Randall Rd</t>
  </si>
  <si>
    <t>1300 Des Plaines Ave</t>
  </si>
  <si>
    <t>Forest Park</t>
  </si>
  <si>
    <t>IL 60130</t>
  </si>
  <si>
    <t>3S100 IL-53</t>
  </si>
  <si>
    <t>Glen Ellyn</t>
  </si>
  <si>
    <t>IL 60137</t>
  </si>
  <si>
    <t>12300 IL-47</t>
  </si>
  <si>
    <t>Huntley</t>
  </si>
  <si>
    <t>IL 60142</t>
  </si>
  <si>
    <t>250 Randall Rd</t>
  </si>
  <si>
    <t>Lake in the Hills</t>
  </si>
  <si>
    <t>IL 60156</t>
  </si>
  <si>
    <t>850 W North Ave</t>
  </si>
  <si>
    <t>Melrose Park</t>
  </si>
  <si>
    <t>IL 60160</t>
  </si>
  <si>
    <t>141 North Ave</t>
  </si>
  <si>
    <t>Northlake</t>
  </si>
  <si>
    <t>IL 60164</t>
  </si>
  <si>
    <t>8400 W North Ave</t>
  </si>
  <si>
    <t>River Grove</t>
  </si>
  <si>
    <t>IL 60171</t>
  </si>
  <si>
    <t>1235 E Higgins Rd</t>
  </si>
  <si>
    <t>Schaumburg</t>
  </si>
  <si>
    <t>IL 60173</t>
  </si>
  <si>
    <t>1375 N Meacham Rd</t>
  </si>
  <si>
    <t>150 Smith Rd</t>
  </si>
  <si>
    <t>St. Charles</t>
  </si>
  <si>
    <t>IL 60174</t>
  </si>
  <si>
    <t>221 S S Randall Rd</t>
  </si>
  <si>
    <t>3885 E Main St</t>
  </si>
  <si>
    <t>530 Randall Rd</t>
  </si>
  <si>
    <t>South Elgin</t>
  </si>
  <si>
    <t>IL 60177</t>
  </si>
  <si>
    <t>900 IL-83</t>
  </si>
  <si>
    <t>Villa Park</t>
  </si>
  <si>
    <t>IL 60181</t>
  </si>
  <si>
    <t>401 W Irving Park Rd</t>
  </si>
  <si>
    <t>Wood Dale</t>
  </si>
  <si>
    <t>IL 60191</t>
  </si>
  <si>
    <t>2621 W Schaumburg Rd</t>
  </si>
  <si>
    <t>IL 60194</t>
  </si>
  <si>
    <t>2450 Main St</t>
  </si>
  <si>
    <t>Evanston</t>
  </si>
  <si>
    <t>IL 60202</t>
  </si>
  <si>
    <t>1111 Brook Forest Ave</t>
  </si>
  <si>
    <t>Shorewood</t>
  </si>
  <si>
    <t>IL 60404</t>
  </si>
  <si>
    <t>603 River Oaks W</t>
  </si>
  <si>
    <t>Calumet City</t>
  </si>
  <si>
    <t>IL 60409</t>
  </si>
  <si>
    <t>17550 S Halsted St</t>
  </si>
  <si>
    <t>Homewood</t>
  </si>
  <si>
    <t>IL 60430</t>
  </si>
  <si>
    <t>17605 S Halsted St</t>
  </si>
  <si>
    <t>1401 IL-59</t>
  </si>
  <si>
    <t>IL 60431</t>
  </si>
  <si>
    <t>2424 W Jefferson St</t>
  </si>
  <si>
    <t>Joliet</t>
  </si>
  <si>
    <t>IL 60435</t>
  </si>
  <si>
    <t>2701 Plainfield Rd</t>
  </si>
  <si>
    <t>321 S Larkin Ave</t>
  </si>
  <si>
    <t>IL 60436</t>
  </si>
  <si>
    <t>17625 Torrence Ave</t>
  </si>
  <si>
    <t>Lansing</t>
  </si>
  <si>
    <t>IL 60438</t>
  </si>
  <si>
    <t>1188 W Boughton Rd</t>
  </si>
  <si>
    <t>Bolingbrook</t>
  </si>
  <si>
    <t>IL 60440</t>
  </si>
  <si>
    <t>200 S Bolingbrook Dr</t>
  </si>
  <si>
    <t>830 E Boughton Rd</t>
  </si>
  <si>
    <t>16241 S Farrell Rd</t>
  </si>
  <si>
    <t>Lockport</t>
  </si>
  <si>
    <t>IL 60441</t>
  </si>
  <si>
    <t>4700 135th St</t>
  </si>
  <si>
    <t>Crestwood</t>
  </si>
  <si>
    <t>IL 60445</t>
  </si>
  <si>
    <t>5071 Cal Sag Rd</t>
  </si>
  <si>
    <t>420 S Weber Rd</t>
  </si>
  <si>
    <t>Romeoville</t>
  </si>
  <si>
    <t>IL 60446</t>
  </si>
  <si>
    <t>333 US-6</t>
  </si>
  <si>
    <t>Morris</t>
  </si>
  <si>
    <t>IL 60450</t>
  </si>
  <si>
    <t>2370 Lincoln Hwy</t>
  </si>
  <si>
    <t>New Lenox</t>
  </si>
  <si>
    <t>IL 60451</t>
  </si>
  <si>
    <t>501 E Lincoln Hwy</t>
  </si>
  <si>
    <t>4120 95th St</t>
  </si>
  <si>
    <t>Oak Lawn</t>
  </si>
  <si>
    <t>IL 60453</t>
  </si>
  <si>
    <t>21000 Western Ave</t>
  </si>
  <si>
    <t>Olympia Fields</t>
  </si>
  <si>
    <t>IL 60461</t>
  </si>
  <si>
    <t>15850 S 94th Ave</t>
  </si>
  <si>
    <t>Orland Park</t>
  </si>
  <si>
    <t>IL 60462</t>
  </si>
  <si>
    <t>9915 W 159th St</t>
  </si>
  <si>
    <t>IL 60467</t>
  </si>
  <si>
    <t>16100 S Harlem Ave</t>
  </si>
  <si>
    <t>Tinley Park</t>
  </si>
  <si>
    <t>IL 60477</t>
  </si>
  <si>
    <t>4005 167th St</t>
  </si>
  <si>
    <t>Country Club Hills</t>
  </si>
  <si>
    <t>IL 60478</t>
  </si>
  <si>
    <t>7300 W 191st St</t>
  </si>
  <si>
    <t>IL 60487</t>
  </si>
  <si>
    <t>9265 159th St</t>
  </si>
  <si>
    <t>Orland Hills</t>
  </si>
  <si>
    <t>2900 Kirk Rd</t>
  </si>
  <si>
    <t>Aurora</t>
  </si>
  <si>
    <t>IL 60502</t>
  </si>
  <si>
    <t>115 N Randall Rd</t>
  </si>
  <si>
    <t>Batavia</t>
  </si>
  <si>
    <t>IL 60510</t>
  </si>
  <si>
    <t>801 N Randall Rd</t>
  </si>
  <si>
    <t>1901 22nd St</t>
  </si>
  <si>
    <t>Oak Brook</t>
  </si>
  <si>
    <t>IL 60523</t>
  </si>
  <si>
    <t>9250 Joliet Rd</t>
  </si>
  <si>
    <t>Hodgkins</t>
  </si>
  <si>
    <t>IL 60525</t>
  </si>
  <si>
    <t>9450 Joliet Rd</t>
  </si>
  <si>
    <t>9500 Joliet Rd</t>
  </si>
  <si>
    <t>1050 Ogden Ave</t>
  </si>
  <si>
    <t>Montgomery</t>
  </si>
  <si>
    <t>IL 60538</t>
  </si>
  <si>
    <t>2000 Orchard Rd</t>
  </si>
  <si>
    <t>1800 Orchard Gateway Blvd</t>
  </si>
  <si>
    <t>North Aurora</t>
  </si>
  <si>
    <t>IL 60542</t>
  </si>
  <si>
    <t>2300 US-34</t>
  </si>
  <si>
    <t>Oswego</t>
  </si>
  <si>
    <t>IL 60543</t>
  </si>
  <si>
    <t>Ameren Illinois</t>
  </si>
  <si>
    <t>3020 US-34</t>
  </si>
  <si>
    <t>6800 W US-34</t>
  </si>
  <si>
    <t>Plano</t>
  </si>
  <si>
    <t>IL 60545</t>
  </si>
  <si>
    <t>2500 S Harlem Ave</t>
  </si>
  <si>
    <t>North Riverside</t>
  </si>
  <si>
    <t>IL 60546</t>
  </si>
  <si>
    <t>28201 Diehl Rd</t>
  </si>
  <si>
    <t>Warrenville</t>
  </si>
  <si>
    <t>IL 60555</t>
  </si>
  <si>
    <t>1652 N Beecher Rd</t>
  </si>
  <si>
    <t>Yorkville</t>
  </si>
  <si>
    <t>IL 60560</t>
  </si>
  <si>
    <t>2189 75th St</t>
  </si>
  <si>
    <t>Darien</t>
  </si>
  <si>
    <t>IL 60561</t>
  </si>
  <si>
    <t>1320 IL-59</t>
  </si>
  <si>
    <t>Naperville</t>
  </si>
  <si>
    <t>IL 60564</t>
  </si>
  <si>
    <t>2552 W 75th St</t>
  </si>
  <si>
    <t>12690 IL-59</t>
  </si>
  <si>
    <t>Plainfield</t>
  </si>
  <si>
    <t>IL 60585</t>
  </si>
  <si>
    <t>12800 IL-59</t>
  </si>
  <si>
    <t>1 S State St</t>
  </si>
  <si>
    <t>Chicago</t>
  </si>
  <si>
    <t>IL 60603</t>
  </si>
  <si>
    <t>multi floor</t>
  </si>
  <si>
    <t>1430 S Ashland Ave</t>
  </si>
  <si>
    <t>IL 60608</t>
  </si>
  <si>
    <t>1940 W 33rd St</t>
  </si>
  <si>
    <t>1200 N Larrabee St</t>
  </si>
  <si>
    <t>IL 60610</t>
  </si>
  <si>
    <t>401 E Illinois St</t>
  </si>
  <si>
    <t>IL 60611</t>
  </si>
  <si>
    <t>2746 N Clybourn Ave</t>
  </si>
  <si>
    <t>IL 60614</t>
  </si>
  <si>
    <t>8331 S Stewart Ave</t>
  </si>
  <si>
    <t>IL 60620</t>
  </si>
  <si>
    <t>10900 S Doty Ave</t>
  </si>
  <si>
    <t>IL 60628</t>
  </si>
  <si>
    <t>7100 S Cicero Ave</t>
  </si>
  <si>
    <t>IL 60629</t>
  </si>
  <si>
    <t>7300 S Cicero Ave</t>
  </si>
  <si>
    <t>4433 S Pulaski Rd</t>
  </si>
  <si>
    <t>IL 60632</t>
  </si>
  <si>
    <t>7050 S Cicero Ave</t>
  </si>
  <si>
    <t>Bedford Park</t>
  </si>
  <si>
    <t>IL 60638</t>
  </si>
  <si>
    <t>4626 W Diversey Ave</t>
  </si>
  <si>
    <t>IL 60639</t>
  </si>
  <si>
    <t>4650 W North Ave</t>
  </si>
  <si>
    <t>4466 N Broadway</t>
  </si>
  <si>
    <t>IL 60640</t>
  </si>
  <si>
    <t>4050 N Harlem Ave</t>
  </si>
  <si>
    <t>Norridge</t>
  </si>
  <si>
    <t>IL 60706</t>
  </si>
  <si>
    <t>6525 W Diversey Ave</t>
  </si>
  <si>
    <t>IL 60707</t>
  </si>
  <si>
    <t>7311 N Melvina Ave</t>
  </si>
  <si>
    <t>Niles</t>
  </si>
  <si>
    <t>IL 60714</t>
  </si>
  <si>
    <t>2601 S Cicero Ave</t>
  </si>
  <si>
    <t>Cicero</t>
  </si>
  <si>
    <t>IL 60804</t>
  </si>
  <si>
    <t>2901 S Cicero Ave</t>
  </si>
  <si>
    <t>3320 S Cicero Ave</t>
  </si>
  <si>
    <t>2500 95th St</t>
  </si>
  <si>
    <t>Evergreen Park</t>
  </si>
  <si>
    <t>IL 60805</t>
  </si>
  <si>
    <t>9400 S Western Ave</t>
  </si>
  <si>
    <t>505 Riverstone Pkwy</t>
  </si>
  <si>
    <t>Kankakee</t>
  </si>
  <si>
    <t>IL 60901</t>
  </si>
  <si>
    <t>1615 IL-50</t>
  </si>
  <si>
    <t>Bourbonnais</t>
  </si>
  <si>
    <t>IL 60914</t>
  </si>
  <si>
    <t>2080 No IL-50</t>
  </si>
  <si>
    <t>1790 E Walnut St</t>
  </si>
  <si>
    <t>Watseka</t>
  </si>
  <si>
    <t>IL 60970</t>
  </si>
  <si>
    <t>2101 Gateway Center Dr</t>
  </si>
  <si>
    <t>Belvidere</t>
  </si>
  <si>
    <t>IL 61008</t>
  </si>
  <si>
    <t>1640 S Galena Ave</t>
  </si>
  <si>
    <t>IL 61021</t>
  </si>
  <si>
    <t>2545 IL-26</t>
  </si>
  <si>
    <t>Freeport</t>
  </si>
  <si>
    <t>IL 61032</t>
  </si>
  <si>
    <t>311 E IL-38</t>
  </si>
  <si>
    <t>Rochelle</t>
  </si>
  <si>
    <t>IL 61068</t>
  </si>
  <si>
    <t>4781 E Rockton Rd</t>
  </si>
  <si>
    <t>Roscoe</t>
  </si>
  <si>
    <t>IL 61073</t>
  </si>
  <si>
    <t>4115 E Lincolnway</t>
  </si>
  <si>
    <t>Sterling</t>
  </si>
  <si>
    <t>IL 61081</t>
  </si>
  <si>
    <t>6560 E State St</t>
  </si>
  <si>
    <t>Rockford</t>
  </si>
  <si>
    <t>IL 61108</t>
  </si>
  <si>
    <t>7151 Walton St</t>
  </si>
  <si>
    <t>7219 Walton St</t>
  </si>
  <si>
    <t>3849 Northridge Dr</t>
  </si>
  <si>
    <t>IL 61114</t>
  </si>
  <si>
    <t>9833 N Alpine Rd</t>
  </si>
  <si>
    <t>Machesney Park</t>
  </si>
  <si>
    <t>IL 61115</t>
  </si>
  <si>
    <t>3930 44th Avenue Dr</t>
  </si>
  <si>
    <t>Moline</t>
  </si>
  <si>
    <t>IL 61265</t>
  </si>
  <si>
    <t>1601 18th Street</t>
  </si>
  <si>
    <t>Silvis</t>
  </si>
  <si>
    <t>IL 61282</t>
  </si>
  <si>
    <t>4041 Veterans Dr</t>
  </si>
  <si>
    <t>Ottawa</t>
  </si>
  <si>
    <t>IL 61350</t>
  </si>
  <si>
    <t>4370 Venture Dr</t>
  </si>
  <si>
    <t>Peru</t>
  </si>
  <si>
    <t>IL 61354</t>
  </si>
  <si>
    <t>5307 IL-251</t>
  </si>
  <si>
    <t>2111 Claude Bailey Pkwy</t>
  </si>
  <si>
    <t>Princeton</t>
  </si>
  <si>
    <t>IL 61356</t>
  </si>
  <si>
    <t>2415 N Bloomington St</t>
  </si>
  <si>
    <t>Streator</t>
  </si>
  <si>
    <t>IL 61364</t>
  </si>
  <si>
    <t>1071 W Carl Sandburg Dr</t>
  </si>
  <si>
    <t>Galesburg</t>
  </si>
  <si>
    <t>IL 61401</t>
  </si>
  <si>
    <t>659 Knox Square Dr</t>
  </si>
  <si>
    <t>730 Tenney St</t>
  </si>
  <si>
    <t>Kewanee</t>
  </si>
  <si>
    <t>IL 61443</t>
  </si>
  <si>
    <t>1730 E Jackson</t>
  </si>
  <si>
    <t>Macomb</t>
  </si>
  <si>
    <t>IL 61455</t>
  </si>
  <si>
    <t>155 E Courtland St</t>
  </si>
  <si>
    <t>Morton</t>
  </si>
  <si>
    <t>IL 61550</t>
  </si>
  <si>
    <t>3320 Veterans Dr</t>
  </si>
  <si>
    <t>Pekin</t>
  </si>
  <si>
    <t>IL 61554</t>
  </si>
  <si>
    <t>1980 Freedom Pkwy</t>
  </si>
  <si>
    <t>Washington</t>
  </si>
  <si>
    <t>IL 61571</t>
  </si>
  <si>
    <t>301 West Washington Street</t>
  </si>
  <si>
    <t>East Peoria</t>
  </si>
  <si>
    <t>IL 61611</t>
  </si>
  <si>
    <t>401 River Road</t>
  </si>
  <si>
    <t>480 West Washington Street</t>
  </si>
  <si>
    <t>4100 W Willow Knolls Dr</t>
  </si>
  <si>
    <t>Peoria</t>
  </si>
  <si>
    <t>IL 61615</t>
  </si>
  <si>
    <t>5001 N Big Hollow Rd</t>
  </si>
  <si>
    <t>8915 N Allen Rd</t>
  </si>
  <si>
    <t>2225 W Market St</t>
  </si>
  <si>
    <t>Bloomington</t>
  </si>
  <si>
    <t>IL 61705</t>
  </si>
  <si>
    <t>2151 Shepard Rd</t>
  </si>
  <si>
    <t>Normal</t>
  </si>
  <si>
    <t>IL 61761</t>
  </si>
  <si>
    <t>300 Greenbriar Dr</t>
  </si>
  <si>
    <t>301 N Veterans Pkwy</t>
  </si>
  <si>
    <t>1706 W Reynolds St</t>
  </si>
  <si>
    <t>Pontiac</t>
  </si>
  <si>
    <t>IL 61764</t>
  </si>
  <si>
    <t>100 S High Cross Rd</t>
  </si>
  <si>
    <t>Urbana</t>
  </si>
  <si>
    <t>IL 61802</t>
  </si>
  <si>
    <t>2102 N Prospect Ave</t>
  </si>
  <si>
    <t>Champaign</t>
  </si>
  <si>
    <t>IL 61822</t>
  </si>
  <si>
    <t>2610 N Prospect Ave</t>
  </si>
  <si>
    <t>915 W Marketview Dr</t>
  </si>
  <si>
    <t>4101 N Vermilion St A</t>
  </si>
  <si>
    <t>IL 61834</t>
  </si>
  <si>
    <t>845 Broadmeadow Rd</t>
  </si>
  <si>
    <t>Rantoul</t>
  </si>
  <si>
    <t>IL 61866</t>
  </si>
  <si>
    <t>505 S Dunlap Ave</t>
  </si>
  <si>
    <t>Savoy</t>
  </si>
  <si>
    <t>IL 61874</t>
  </si>
  <si>
    <t>101 Dettro Dr</t>
  </si>
  <si>
    <t>Mattoon</t>
  </si>
  <si>
    <t>IL 61938</t>
  </si>
  <si>
    <t>15150 US-150</t>
  </si>
  <si>
    <t>Paris</t>
  </si>
  <si>
    <t>IL 61944</t>
  </si>
  <si>
    <t>300 Homer Adams Pkwy</t>
  </si>
  <si>
    <t>Alton</t>
  </si>
  <si>
    <t>IL 62002</t>
  </si>
  <si>
    <t>2350 Troy Rd</t>
  </si>
  <si>
    <t>Edwardsville</t>
  </si>
  <si>
    <t>IL 62025</t>
  </si>
  <si>
    <t>400 Jct Dr W</t>
  </si>
  <si>
    <t>Glen Carbon</t>
  </si>
  <si>
    <t>IL 62034</t>
  </si>
  <si>
    <t>5 Illini Dr</t>
  </si>
  <si>
    <t>6660 Godfrey Rd</t>
  </si>
  <si>
    <t>Godfrey</t>
  </si>
  <si>
    <t>IL 62035</t>
  </si>
  <si>
    <t>1316 S State St</t>
  </si>
  <si>
    <t>Jerseyville</t>
  </si>
  <si>
    <t>IL 62052</t>
  </si>
  <si>
    <t>1205 W Ferdon St</t>
  </si>
  <si>
    <t>Litchfield</t>
  </si>
  <si>
    <t>IL 62056</t>
  </si>
  <si>
    <t>610 Wesley Dr</t>
  </si>
  <si>
    <t>Wood River</t>
  </si>
  <si>
    <t>IL 62095</t>
  </si>
  <si>
    <t>4701 N Illinois St</t>
  </si>
  <si>
    <t>Fairview Heights</t>
  </si>
  <si>
    <t>IL 62208</t>
  </si>
  <si>
    <t>2608 Green Mt Commons Dr</t>
  </si>
  <si>
    <t>Belleville</t>
  </si>
  <si>
    <t>IL 62221</t>
  </si>
  <si>
    <t>5601 Belleville Crossing St</t>
  </si>
  <si>
    <t>IL 62226</t>
  </si>
  <si>
    <t>1040 Collinsville Crossing Blvd</t>
  </si>
  <si>
    <t>Collinsville</t>
  </si>
  <si>
    <t>IL 62234</t>
  </si>
  <si>
    <t>12495 IL-143</t>
  </si>
  <si>
    <t>IL 62249</t>
  </si>
  <si>
    <t>1350 W Hwy 50</t>
  </si>
  <si>
    <t>O'Fallon</t>
  </si>
  <si>
    <t>IL 62269</t>
  </si>
  <si>
    <t>1530 W Hwy 50</t>
  </si>
  <si>
    <t>3400 Green Mt Crossing Dr</t>
  </si>
  <si>
    <t>Shiloh</t>
  </si>
  <si>
    <t>1410 N Market St</t>
  </si>
  <si>
    <t>Sparta</t>
  </si>
  <si>
    <t>IL 62286</t>
  </si>
  <si>
    <t>961 N Market St</t>
  </si>
  <si>
    <t>Waterloo</t>
  </si>
  <si>
    <t>IL 62298</t>
  </si>
  <si>
    <t>5211 Broadway St</t>
  </si>
  <si>
    <t>Quincy</t>
  </si>
  <si>
    <t>IL 62305</t>
  </si>
  <si>
    <t>700 N 54th St</t>
  </si>
  <si>
    <t>2610 W Haven Rd</t>
  </si>
  <si>
    <t>Lawrenceville</t>
  </si>
  <si>
    <t>IL 62439</t>
  </si>
  <si>
    <t>108 Kyden Dr</t>
  </si>
  <si>
    <t>Marshall</t>
  </si>
  <si>
    <t>IL 62441</t>
  </si>
  <si>
    <t>1001 N West St</t>
  </si>
  <si>
    <t>Olney</t>
  </si>
  <si>
    <t>IL 62450</t>
  </si>
  <si>
    <t>201 Mattes Ave</t>
  </si>
  <si>
    <t>Vandalia</t>
  </si>
  <si>
    <t>IL 62471</t>
  </si>
  <si>
    <t>4625 E Maryland St</t>
  </si>
  <si>
    <t>Decatur</t>
  </si>
  <si>
    <t>IL 62521</t>
  </si>
  <si>
    <t>4224 N Prospect St</t>
  </si>
  <si>
    <t>IL 62526</t>
  </si>
  <si>
    <t>4334 Prospect Dr</t>
  </si>
  <si>
    <t>2607 W Main St</t>
  </si>
  <si>
    <t>Shelbyville</t>
  </si>
  <si>
    <t>IL 62565</t>
  </si>
  <si>
    <t>1530 W Springfield Rd</t>
  </si>
  <si>
    <t>Taylorville</t>
  </si>
  <si>
    <t>IL 62568</t>
  </si>
  <si>
    <t>100 Lincoln Ave</t>
  </si>
  <si>
    <t>Beardstown</t>
  </si>
  <si>
    <t>IL 62618</t>
  </si>
  <si>
    <t>18600 Shipman Rd</t>
  </si>
  <si>
    <t>Carlinville</t>
  </si>
  <si>
    <t>IL 62626</t>
  </si>
  <si>
    <t>1941 W Morton Ave</t>
  </si>
  <si>
    <t>IL 62650</t>
  </si>
  <si>
    <t>825 Malerich Dr</t>
  </si>
  <si>
    <t>Lincoln</t>
  </si>
  <si>
    <t>IL 62656</t>
  </si>
  <si>
    <t>2760 N Dirksen Pkwy</t>
  </si>
  <si>
    <t>Springfield</t>
  </si>
  <si>
    <t>IL 62702</t>
  </si>
  <si>
    <t>1100 Lejune Dr</t>
  </si>
  <si>
    <t>IL 62703</t>
  </si>
  <si>
    <t>2300 W White Oaks Dr</t>
  </si>
  <si>
    <t>IL 62704</t>
  </si>
  <si>
    <t>3401 Freedom Dr</t>
  </si>
  <si>
    <t>3445 Freedom Dr</t>
  </si>
  <si>
    <t>1212 W McCord St</t>
  </si>
  <si>
    <t>Centralia</t>
  </si>
  <si>
    <t>IL 62801</t>
  </si>
  <si>
    <t>919 Giacone Dr</t>
  </si>
  <si>
    <t>Benton</t>
  </si>
  <si>
    <t>IL 62812</t>
  </si>
  <si>
    <t>1344 Illinois Hwy #1</t>
  </si>
  <si>
    <t>Carmi</t>
  </si>
  <si>
    <t>IL 62821</t>
  </si>
  <si>
    <t>215 Grant Way</t>
  </si>
  <si>
    <t>Du Quoin</t>
  </si>
  <si>
    <t>IL 62832</t>
  </si>
  <si>
    <t>150 Commerce Drive</t>
  </si>
  <si>
    <t>IL 62837</t>
  </si>
  <si>
    <t>110 Davidson Ave</t>
  </si>
  <si>
    <t>Mt Vernon</t>
  </si>
  <si>
    <t>IL 62864</t>
  </si>
  <si>
    <t>1870 W Main St</t>
  </si>
  <si>
    <t>Salem</t>
  </si>
  <si>
    <t>IL 62881</t>
  </si>
  <si>
    <t>1450 E Main St</t>
  </si>
  <si>
    <t>Carbondale</t>
  </si>
  <si>
    <t>IL 62901</t>
  </si>
  <si>
    <t>2709 Walton Way</t>
  </si>
  <si>
    <t>Marion</t>
  </si>
  <si>
    <t>IL 62959</t>
  </si>
  <si>
    <t>2802 Outer Dr</t>
  </si>
  <si>
    <t>591 Memorial Dr</t>
  </si>
  <si>
    <t>Chicopee</t>
  </si>
  <si>
    <t>MA 01020</t>
  </si>
  <si>
    <t>Chicopee Electric Light</t>
  </si>
  <si>
    <t>367 Russell St</t>
  </si>
  <si>
    <t>Hadley</t>
  </si>
  <si>
    <t>MA 01035</t>
  </si>
  <si>
    <t>Eversource Energy</t>
  </si>
  <si>
    <t>50 Holyoke St</t>
  </si>
  <si>
    <t>Holyoke</t>
  </si>
  <si>
    <t>MA 01040</t>
  </si>
  <si>
    <t>Holyoke Gas &amp; Electric</t>
  </si>
  <si>
    <t>352 Palmer Rd</t>
  </si>
  <si>
    <t>Ware</t>
  </si>
  <si>
    <t>MA 01082</t>
  </si>
  <si>
    <t>National Grid</t>
  </si>
  <si>
    <t>141 Springfield Rd</t>
  </si>
  <si>
    <t>Westfield</t>
  </si>
  <si>
    <t>MA 01085</t>
  </si>
  <si>
    <t>Westfield Gas &amp; Electr.</t>
  </si>
  <si>
    <t>119 Daggett Dr</t>
  </si>
  <si>
    <t>West Springfield</t>
  </si>
  <si>
    <t>MA 01089</t>
  </si>
  <si>
    <t>1105 Boston Rd</t>
  </si>
  <si>
    <t>MA 01119</t>
  </si>
  <si>
    <t>655 Cheshire Rd</t>
  </si>
  <si>
    <t>Lanesborough</t>
  </si>
  <si>
    <t>MA 01237</t>
  </si>
  <si>
    <t>1415 Curran Memorial Hwy</t>
  </si>
  <si>
    <t>North Adams</t>
  </si>
  <si>
    <t>MA 01247</t>
  </si>
  <si>
    <t>555 E Main St</t>
  </si>
  <si>
    <t>Orange</t>
  </si>
  <si>
    <t>MA 01364</t>
  </si>
  <si>
    <t>677 Timpany Blvd</t>
  </si>
  <si>
    <t>Gardner</t>
  </si>
  <si>
    <t>MA 01440</t>
  </si>
  <si>
    <t>11 Jungle Rd</t>
  </si>
  <si>
    <t>Leominster</t>
  </si>
  <si>
    <t>MA 01453</t>
  </si>
  <si>
    <t>86 Orchard Hill Park Dr</t>
  </si>
  <si>
    <t>20 Soojian Dr</t>
  </si>
  <si>
    <t>Leicester</t>
  </si>
  <si>
    <t>MA 01524</t>
  </si>
  <si>
    <t>70 Worcester-Providence Turnpike #100</t>
  </si>
  <si>
    <t>Millbury</t>
  </si>
  <si>
    <t>MA 01527</t>
  </si>
  <si>
    <t>200 Otis St</t>
  </si>
  <si>
    <t>Northborough</t>
  </si>
  <si>
    <t>MA 01532</t>
  </si>
  <si>
    <t>742 Main St</t>
  </si>
  <si>
    <t>North Oxford</t>
  </si>
  <si>
    <t>MA 01537</t>
  </si>
  <si>
    <t>330 Turnpike Rd</t>
  </si>
  <si>
    <t>Westborough</t>
  </si>
  <si>
    <t>MA 01581</t>
  </si>
  <si>
    <t>100 Valley Pkwy</t>
  </si>
  <si>
    <t>Whitinsville</t>
  </si>
  <si>
    <t>MA 01588</t>
  </si>
  <si>
    <t>529 Lincoln St</t>
  </si>
  <si>
    <t>Worcester</t>
  </si>
  <si>
    <t>MA 01605</t>
  </si>
  <si>
    <t>25 Tobias Boland Way</t>
  </si>
  <si>
    <t>MA 01607</t>
  </si>
  <si>
    <t>1 Tobias Boland Way</t>
  </si>
  <si>
    <t>400 Cochituate Rd</t>
  </si>
  <si>
    <t>Framingham</t>
  </si>
  <si>
    <t>MA 01701</t>
  </si>
  <si>
    <t>280 Washington St</t>
  </si>
  <si>
    <t>MA 01749</t>
  </si>
  <si>
    <t>Hudson Light &amp; Power</t>
  </si>
  <si>
    <t>423 Donald Lynch Blvd</t>
  </si>
  <si>
    <t>Marlborough</t>
  </si>
  <si>
    <t>MA 01752</t>
  </si>
  <si>
    <t>605 Boston Post Rd E</t>
  </si>
  <si>
    <t>250 Fortune Blvd</t>
  </si>
  <si>
    <t>Milford</t>
  </si>
  <si>
    <t>MA 01757</t>
  </si>
  <si>
    <t>101 Commerce Way</t>
  </si>
  <si>
    <t>Woburn</t>
  </si>
  <si>
    <t>MA 01801</t>
  </si>
  <si>
    <t>35 Computer Dr</t>
  </si>
  <si>
    <t>Haverhill</t>
  </si>
  <si>
    <t>MA 01832</t>
  </si>
  <si>
    <t>67 Pleasant Valley St</t>
  </si>
  <si>
    <t>Methuen</t>
  </si>
  <si>
    <t>MA 01844</t>
  </si>
  <si>
    <t>181 Plain St</t>
  </si>
  <si>
    <t>Lowell</t>
  </si>
  <si>
    <t>MA 01852</t>
  </si>
  <si>
    <t>333 Main St</t>
  </si>
  <si>
    <t>Tewksbury</t>
  </si>
  <si>
    <t>MA 01876</t>
  </si>
  <si>
    <t>210 Ballardvale St</t>
  </si>
  <si>
    <t>Wilmington</t>
  </si>
  <si>
    <t>MA 01887</t>
  </si>
  <si>
    <t>Reading Municipal Light</t>
  </si>
  <si>
    <t>400 Lynn Fells Pkwy</t>
  </si>
  <si>
    <t>Saugus</t>
  </si>
  <si>
    <t>MA 01906</t>
  </si>
  <si>
    <t>770 Broadway</t>
  </si>
  <si>
    <t>11 Newbury St</t>
  </si>
  <si>
    <t>Danvers</t>
  </si>
  <si>
    <t>MA 01923</t>
  </si>
  <si>
    <t>Danvers Electric</t>
  </si>
  <si>
    <t>240 Independence Way</t>
  </si>
  <si>
    <t>227 Highland Ave</t>
  </si>
  <si>
    <t>MA 01970</t>
  </si>
  <si>
    <t>200 Legacy Blvd</t>
  </si>
  <si>
    <t>Dedham</t>
  </si>
  <si>
    <t>MA 02026</t>
  </si>
  <si>
    <t>1 Hawes Way</t>
  </si>
  <si>
    <t>Stoughton</t>
  </si>
  <si>
    <t>MA 02072</t>
  </si>
  <si>
    <t>550 Providence Hwy</t>
  </si>
  <si>
    <t>Walpole</t>
  </si>
  <si>
    <t>MA 02081</t>
  </si>
  <si>
    <t>7 Allstate Rd</t>
  </si>
  <si>
    <t>Dorchester</t>
  </si>
  <si>
    <t>MA 02125</t>
  </si>
  <si>
    <t>4165 Washington St</t>
  </si>
  <si>
    <t>Roslindale</t>
  </si>
  <si>
    <t>MA 02131</t>
  </si>
  <si>
    <t>564 Massachusetts Ave</t>
  </si>
  <si>
    <t>Cambridge</t>
  </si>
  <si>
    <t>MA 02139</t>
  </si>
  <si>
    <t>180 Somerville Ave</t>
  </si>
  <si>
    <t>Somerville</t>
  </si>
  <si>
    <t>MA 02143</t>
  </si>
  <si>
    <t>1 Mystic View Rd</t>
  </si>
  <si>
    <t>Everett</t>
  </si>
  <si>
    <t>MA 02149</t>
  </si>
  <si>
    <t>2 Mystic View Rd</t>
  </si>
  <si>
    <t>36 Furlong Dr</t>
  </si>
  <si>
    <t>Revere</t>
  </si>
  <si>
    <t>MA 02151</t>
  </si>
  <si>
    <t>113 Main St</t>
  </si>
  <si>
    <t>Stoneham</t>
  </si>
  <si>
    <t>MA 02180</t>
  </si>
  <si>
    <t>250 Granite St Suite 121</t>
  </si>
  <si>
    <t>Braintree</t>
  </si>
  <si>
    <t>MA 02184</t>
  </si>
  <si>
    <t>Braintree Electric Light</t>
  </si>
  <si>
    <t>1341 Boylston St</t>
  </si>
  <si>
    <t>Boston</t>
  </si>
  <si>
    <t>MA 02215</t>
  </si>
  <si>
    <t>860 Commonwealth Avenue</t>
  </si>
  <si>
    <t>120 Stockwell Dr</t>
  </si>
  <si>
    <t>Avon</t>
  </si>
  <si>
    <t>MA 02322</t>
  </si>
  <si>
    <t>30 Memorial Dr</t>
  </si>
  <si>
    <t>295 Plymouth St</t>
  </si>
  <si>
    <t>Halifax</t>
  </si>
  <si>
    <t>MA 02338</t>
  </si>
  <si>
    <t>385 Centre Ave</t>
  </si>
  <si>
    <t>Abington</t>
  </si>
  <si>
    <t>MA 02351</t>
  </si>
  <si>
    <t>300 Colony Pl</t>
  </si>
  <si>
    <t>Plymouth</t>
  </si>
  <si>
    <t>MA 02360</t>
  </si>
  <si>
    <t>41 Robert Dr</t>
  </si>
  <si>
    <t>South Easton</t>
  </si>
  <si>
    <t>MA 02375</t>
  </si>
  <si>
    <t>71 2nd Ave</t>
  </si>
  <si>
    <t>Waltham</t>
  </si>
  <si>
    <t>MA 02451</t>
  </si>
  <si>
    <t>550 Arsenal St</t>
  </si>
  <si>
    <t>Watertown</t>
  </si>
  <si>
    <t>MA 02472</t>
  </si>
  <si>
    <t>15 Tobey Rd</t>
  </si>
  <si>
    <t>Wareham</t>
  </si>
  <si>
    <t>MA 02571</t>
  </si>
  <si>
    <t>638 Quequechan St</t>
  </si>
  <si>
    <t>Fall River</t>
  </si>
  <si>
    <t>MA 02721</t>
  </si>
  <si>
    <t>479 State Rd</t>
  </si>
  <si>
    <t>North Dartmouth</t>
  </si>
  <si>
    <t>MA 02747</t>
  </si>
  <si>
    <t>506 State Rd</t>
  </si>
  <si>
    <t>1205 S Washington St</t>
  </si>
  <si>
    <t>North Attleborough</t>
  </si>
  <si>
    <t>MA 02760</t>
  </si>
  <si>
    <t>N. Attleboro Electric</t>
  </si>
  <si>
    <t>1470 S Washington St</t>
  </si>
  <si>
    <t>91 Taunton St</t>
  </si>
  <si>
    <t>Plainville</t>
  </si>
  <si>
    <t>MA 02762</t>
  </si>
  <si>
    <t>160 Broadway</t>
  </si>
  <si>
    <t>Raynham</t>
  </si>
  <si>
    <t>MA 02767</t>
  </si>
  <si>
    <t>Tauton Municipal Light</t>
  </si>
  <si>
    <t>36 Paramount Dr</t>
  </si>
  <si>
    <t>79 Commerce Way</t>
  </si>
  <si>
    <t>Seekonk</t>
  </si>
  <si>
    <t>MA 02771</t>
  </si>
  <si>
    <t>54 Cousineau St</t>
  </si>
  <si>
    <t>Swansea</t>
  </si>
  <si>
    <t>MA 02777</t>
  </si>
  <si>
    <t>579 Grand Army of the Republic Hwy #5</t>
  </si>
  <si>
    <t>81 Taunton Depot Dr</t>
  </si>
  <si>
    <t>Taunton</t>
  </si>
  <si>
    <t>MA 02780</t>
  </si>
  <si>
    <t>608 W Main St</t>
  </si>
  <si>
    <t>American Fork</t>
  </si>
  <si>
    <t>UT 84003</t>
  </si>
  <si>
    <t>Rocky Mountain Power</t>
  </si>
  <si>
    <t>949 Grassland Dr</t>
  </si>
  <si>
    <t>573 W 100 N</t>
  </si>
  <si>
    <t>Bountiful</t>
  </si>
  <si>
    <t>UT 84010</t>
  </si>
  <si>
    <t>UAMPS</t>
  </si>
  <si>
    <t>200 N Marketplace Dr</t>
  </si>
  <si>
    <t>Centerville</t>
  </si>
  <si>
    <t>UT 84014</t>
  </si>
  <si>
    <t>221 W Parrish Ln</t>
  </si>
  <si>
    <t>1632 N 2000 W</t>
  </si>
  <si>
    <t>Clinton</t>
  </si>
  <si>
    <t>UT 84015</t>
  </si>
  <si>
    <t>1274 US-189</t>
  </si>
  <si>
    <t>Heber City</t>
  </si>
  <si>
    <t>UT 84032</t>
  </si>
  <si>
    <t>Heber Light &amp; Power</t>
  </si>
  <si>
    <t>1055 W Hill Field Rd</t>
  </si>
  <si>
    <t>Layton</t>
  </si>
  <si>
    <t>UT 84041</t>
  </si>
  <si>
    <t>815 W 2000 N</t>
  </si>
  <si>
    <t>745 Hill Field Rd</t>
  </si>
  <si>
    <t>585 N State St</t>
  </si>
  <si>
    <t>Lindon</t>
  </si>
  <si>
    <t>UT 84042</t>
  </si>
  <si>
    <t>198 N 1200 E</t>
  </si>
  <si>
    <t>Lehi</t>
  </si>
  <si>
    <t>UT 84043</t>
  </si>
  <si>
    <t>136 UT-73</t>
  </si>
  <si>
    <t>Saratoga Springs</t>
  </si>
  <si>
    <t>UT 84045</t>
  </si>
  <si>
    <t>7250 Union Park Ave</t>
  </si>
  <si>
    <t>Midvale</t>
  </si>
  <si>
    <t>UT 84047</t>
  </si>
  <si>
    <t>175 Center St</t>
  </si>
  <si>
    <t>Orem</t>
  </si>
  <si>
    <t>UT 84057</t>
  </si>
  <si>
    <t>1355 Sandhill Rd</t>
  </si>
  <si>
    <t>UT 84058</t>
  </si>
  <si>
    <t>4689 W Cedar Hills Dr</t>
  </si>
  <si>
    <t>Cedar Hills</t>
  </si>
  <si>
    <t>UT 84062</t>
  </si>
  <si>
    <t>13502 S Hamilton View Rd</t>
  </si>
  <si>
    <t>Riverton</t>
  </si>
  <si>
    <t>UT 84065</t>
  </si>
  <si>
    <t>11100 Auto Mall Dr</t>
  </si>
  <si>
    <t>Sandy</t>
  </si>
  <si>
    <t>UT 84070</t>
  </si>
  <si>
    <t>10130 State St</t>
  </si>
  <si>
    <t>99 W 1280 N</t>
  </si>
  <si>
    <t>Tooele</t>
  </si>
  <si>
    <t>UT 84074</t>
  </si>
  <si>
    <t>1851 US-40</t>
  </si>
  <si>
    <t>Vernal</t>
  </si>
  <si>
    <t>UT 84078</t>
  </si>
  <si>
    <t>7571 S 3800 W</t>
  </si>
  <si>
    <t>West Jordan</t>
  </si>
  <si>
    <t>UT 84084</t>
  </si>
  <si>
    <t>6748 Redwood Rd</t>
  </si>
  <si>
    <t>7779 Jordan Landing Blvd</t>
  </si>
  <si>
    <t>7671 S 3800 W</t>
  </si>
  <si>
    <t>9151 S Quarry Bend Dr</t>
  </si>
  <si>
    <t>UT 84094</t>
  </si>
  <si>
    <t>3571 10400 S</t>
  </si>
  <si>
    <t>South Jordan</t>
  </si>
  <si>
    <t>UT 84095</t>
  </si>
  <si>
    <t>11278 S Jordan Gateway</t>
  </si>
  <si>
    <t>11525 S Pkwy Plaza Dr</t>
  </si>
  <si>
    <t>11328 S Jordan Gateway</t>
  </si>
  <si>
    <t>3590 S Jordan Pkwy</t>
  </si>
  <si>
    <t>648 E 800 S</t>
  </si>
  <si>
    <t>UT 84097</t>
  </si>
  <si>
    <t>6545 N Landmark Dr</t>
  </si>
  <si>
    <t>Park City</t>
  </si>
  <si>
    <t>UT 84098</t>
  </si>
  <si>
    <t>1110 300 W</t>
  </si>
  <si>
    <t>Salt Lake City</t>
  </si>
  <si>
    <t>UT 84101</t>
  </si>
  <si>
    <t>Murray</t>
  </si>
  <si>
    <t>UT 84107</t>
  </si>
  <si>
    <t>6525 State St</t>
  </si>
  <si>
    <t>2705 E Parleys Way</t>
  </si>
  <si>
    <t>UT 84109</t>
  </si>
  <si>
    <t>1818 S 300 W</t>
  </si>
  <si>
    <t>UT 84115</t>
  </si>
  <si>
    <t>1905 S 300 W</t>
  </si>
  <si>
    <t>350 Hope Ave</t>
  </si>
  <si>
    <t>4627 S 900 E</t>
  </si>
  <si>
    <t>UT 84117</t>
  </si>
  <si>
    <t>5675 W 6200 S</t>
  </si>
  <si>
    <t>West Valley City</t>
  </si>
  <si>
    <t>UT 84118</t>
  </si>
  <si>
    <t>3747 S 2700 W</t>
  </si>
  <si>
    <t>UT 84119</t>
  </si>
  <si>
    <t>5518 High Market Dr</t>
  </si>
  <si>
    <t>UT 84120</t>
  </si>
  <si>
    <t>3180 S 5600 W</t>
  </si>
  <si>
    <t>7025 Park Centre Dr</t>
  </si>
  <si>
    <t>UT 84121</t>
  </si>
  <si>
    <t>5469 S Redwood Rd</t>
  </si>
  <si>
    <t>Taylorsville</t>
  </si>
  <si>
    <t>UT 84123</t>
  </si>
  <si>
    <t>1200 S Commerce Way</t>
  </si>
  <si>
    <t>Perry</t>
  </si>
  <si>
    <t>UT 84302</t>
  </si>
  <si>
    <t>1150 S 100 W</t>
  </si>
  <si>
    <t>Logan</t>
  </si>
  <si>
    <t>UT 84321</t>
  </si>
  <si>
    <t>145 W 1250 N</t>
  </si>
  <si>
    <t>UT 84341</t>
  </si>
  <si>
    <t>1550 Main St</t>
  </si>
  <si>
    <t>North Logan</t>
  </si>
  <si>
    <t>1959 Wall Ave</t>
  </si>
  <si>
    <t>Ogden</t>
  </si>
  <si>
    <t>UT 84401</t>
  </si>
  <si>
    <t>534 N Harrisville Rd</t>
  </si>
  <si>
    <t>Harrisville</t>
  </si>
  <si>
    <t>UT 84404</t>
  </si>
  <si>
    <t>3656 Wall Ave</t>
  </si>
  <si>
    <t>UT 84405</t>
  </si>
  <si>
    <t>4949 900 W</t>
  </si>
  <si>
    <t>Riverdale</t>
  </si>
  <si>
    <t>1135 W</t>
  </si>
  <si>
    <t>4848 900 W</t>
  </si>
  <si>
    <t>255 UT-55</t>
  </si>
  <si>
    <t>Price</t>
  </si>
  <si>
    <t>UT 84501</t>
  </si>
  <si>
    <t>1313 University Ave</t>
  </si>
  <si>
    <t>Provo</t>
  </si>
  <si>
    <t>UT 84601</t>
  </si>
  <si>
    <t>UMPA</t>
  </si>
  <si>
    <t>1290 N State St</t>
  </si>
  <si>
    <t>UT 84604</t>
  </si>
  <si>
    <t>777 N Main St</t>
  </si>
  <si>
    <t>Ephraim</t>
  </si>
  <si>
    <t>UT 84627</t>
  </si>
  <si>
    <t>1052 Turf Farm Rd</t>
  </si>
  <si>
    <t>Payson</t>
  </si>
  <si>
    <t>UT 84651</t>
  </si>
  <si>
    <t>273 E 1000 N</t>
  </si>
  <si>
    <t>Spanish Fork</t>
  </si>
  <si>
    <t>UT 84660</t>
  </si>
  <si>
    <t>1206 Canyon Creek Pkwy</t>
  </si>
  <si>
    <t>660 S 1750 W</t>
  </si>
  <si>
    <t>Springville</t>
  </si>
  <si>
    <t>UT 84663</t>
  </si>
  <si>
    <t>10 E 1300 S</t>
  </si>
  <si>
    <t>Richfield</t>
  </si>
  <si>
    <t>UT 84701</t>
  </si>
  <si>
    <t>1330 S Providence Center Dr</t>
  </si>
  <si>
    <t>Cedar City</t>
  </si>
  <si>
    <t>UT 84720</t>
  </si>
  <si>
    <t>180 N 3400 W</t>
  </si>
  <si>
    <t>Hurricane</t>
  </si>
  <si>
    <t>UT 84737</t>
  </si>
  <si>
    <t>625 W Telegraph St</t>
  </si>
  <si>
    <t>UT 84780</t>
  </si>
  <si>
    <t>835 N 3050 E</t>
  </si>
  <si>
    <t>St. George</t>
  </si>
  <si>
    <t>UT 84790</t>
  </si>
  <si>
    <t>275 S River Rd</t>
  </si>
  <si>
    <t>2610 Pioneer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</si>
</sst>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¢"/>
    <numFmt numFmtId="165" formatCode="0.00000"/>
    <numFmt numFmtId="166" formatCode="0.0000"/>
    <numFmt numFmtId="167" formatCode="0.0%"/>
  </numFmts>
  <fonts count="23">
    <font>
      <sz val="11.0"/>
      <color theme="1"/>
      <name val="Arial"/>
    </font>
    <font>
      <color theme="1"/>
      <name val="Calibri"/>
    </font>
    <font>
      <b/>
      <sz val="11.0"/>
      <color rgb="FF000000"/>
      <name val="Calibri"/>
    </font>
    <font>
      <b/>
      <sz val="20.0"/>
      <color rgb="FFFFFFFF"/>
      <name val="Calibri"/>
    </font>
    <font>
      <b/>
      <sz val="11.0"/>
      <color theme="1"/>
      <name val="Calibri"/>
    </font>
    <font>
      <u/>
      <sz val="11.0"/>
      <color rgb="FF0563C1"/>
    </font>
    <font>
      <sz val="20.0"/>
      <color theme="1"/>
      <name val="Calibri"/>
    </font>
    <font>
      <sz val="11.0"/>
      <color rgb="FF000000"/>
      <name val="Calibri"/>
    </font>
    <font>
      <b/>
      <sz val="20.0"/>
      <color theme="1"/>
      <name val="Calibri"/>
    </font>
    <font/>
    <font>
      <sz val="11.0"/>
      <color theme="1"/>
      <name val="Calibri"/>
    </font>
    <font>
      <sz val="20.0"/>
      <color rgb="FF000000"/>
      <name val="Calibri"/>
    </font>
    <font>
      <u/>
      <sz val="11.0"/>
      <color rgb="FF0000FF"/>
    </font>
    <font>
      <u/>
      <sz val="11.0"/>
      <color rgb="FF0000FF"/>
    </font>
    <font>
      <b/>
      <sz val="20.0"/>
      <color rgb="FF000000"/>
      <name val="Calibri"/>
    </font>
    <font>
      <u/>
      <sz val="11.0"/>
      <color rgb="FF0000FF"/>
    </font>
    <font>
      <sz val="11.0"/>
      <color rgb="FF000000"/>
      <name val="Roboto"/>
    </font>
    <font>
      <color rgb="FF000000"/>
      <name val="Roboto"/>
    </font>
    <font>
      <sz val="11.0"/>
      <color rgb="FF000000"/>
      <name val="Inconsolata"/>
    </font>
    <font>
      <sz val="11.0"/>
      <color rgb="FF000000"/>
      <name val="Docs-Roboto"/>
    </font>
    <font>
      <sz val="11.0"/>
      <color theme="1"/>
      <name val="Roboto"/>
    </font>
    <font>
      <sz val="11.0"/>
      <color rgb="FF212121"/>
      <name val="Calibri"/>
    </font>
    <font>
      <b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BEFF1"/>
        <bgColor rgb="FFEBEF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right" vertical="center"/>
    </xf>
    <xf borderId="1" fillId="4" fontId="3" numFmtId="0" xfId="0" applyAlignment="1" applyBorder="1" applyFill="1" applyFont="1">
      <alignment horizontal="center" readingOrder="0" vertical="center"/>
    </xf>
    <xf borderId="0" fillId="0" fontId="2" numFmtId="1" xfId="0" applyAlignment="1" applyFont="1" applyNumberForma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readingOrder="0" shrinkToFit="0" vertical="bottom" wrapText="0"/>
    </xf>
    <xf borderId="2" fillId="7" fontId="8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3" fillId="8" fontId="9" numFmtId="0" xfId="0" applyBorder="1" applyFill="1" applyFont="1"/>
    <xf borderId="0" fillId="0" fontId="7" numFmtId="0" xfId="0" applyAlignment="1" applyFont="1">
      <alignment horizontal="right" readingOrder="0" shrinkToFit="0" vertical="bottom" wrapText="0"/>
    </xf>
    <xf borderId="4" fillId="8" fontId="9" numFmtId="0" xfId="0" applyBorder="1" applyFont="1"/>
    <xf borderId="1" fillId="8" fontId="6" numFmtId="0" xfId="0" applyAlignment="1" applyBorder="1" applyFont="1">
      <alignment horizontal="center" vertical="center"/>
    </xf>
    <xf borderId="0" fillId="0" fontId="7" numFmtId="3" xfId="0" applyAlignment="1" applyFont="1" applyNumberFormat="1">
      <alignment horizontal="right" shrinkToFit="0" vertical="bottom" wrapText="0"/>
    </xf>
    <xf borderId="0" fillId="0" fontId="0" numFmtId="1" xfId="0" applyAlignment="1" applyFont="1" applyNumberFormat="1">
      <alignment horizontal="right" readingOrder="0" shrinkToFit="0" vertical="bottom" wrapText="0"/>
    </xf>
    <xf borderId="1" fillId="9" fontId="6" numFmtId="9" xfId="0" applyAlignment="1" applyBorder="1" applyFill="1" applyFont="1" applyNumberFormat="1">
      <alignment horizontal="center" vertical="center"/>
    </xf>
    <xf borderId="0" fillId="0" fontId="10" numFmtId="0" xfId="0" applyAlignment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vertical="center" wrapText="0"/>
    </xf>
    <xf borderId="1" fillId="10" fontId="6" numFmtId="3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horizontal="center"/>
    </xf>
    <xf borderId="0" fillId="0" fontId="7" numFmtId="0" xfId="0" applyAlignment="1" applyFont="1">
      <alignment horizontal="center" readingOrder="0" shrinkToFit="0" vertical="bottom" wrapText="0"/>
    </xf>
    <xf borderId="1" fillId="10" fontId="6" numFmtId="0" xfId="0" applyAlignment="1" applyBorder="1" applyFont="1">
      <alignment horizontal="center" vertical="center"/>
    </xf>
    <xf borderId="0" fillId="0" fontId="7" numFmtId="0" xfId="0" applyAlignment="1" applyFont="1">
      <alignment shrinkToFit="0" vertical="bottom" wrapText="0"/>
    </xf>
    <xf borderId="0" fillId="0" fontId="10" numFmtId="0" xfId="0" applyFont="1"/>
    <xf borderId="1" fillId="10" fontId="6" numFmtId="164" xfId="0" applyAlignment="1" applyBorder="1" applyFont="1" applyNumberFormat="1">
      <alignment horizontal="center" vertical="center"/>
    </xf>
    <xf borderId="1" fillId="10" fontId="11" numFmtId="9" xfId="0" applyAlignment="1" applyBorder="1" applyFont="1" applyNumberFormat="1">
      <alignment horizontal="center" vertical="center"/>
    </xf>
    <xf borderId="0" fillId="0" fontId="7" numFmtId="1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center"/>
    </xf>
    <xf borderId="1" fillId="8" fontId="6" numFmtId="3" xfId="0" applyAlignment="1" applyBorder="1" applyFont="1" applyNumberFormat="1">
      <alignment horizontal="center" vertical="center"/>
    </xf>
    <xf borderId="1" fillId="8" fontId="6" numFmtId="164" xfId="0" applyAlignment="1" applyBorder="1" applyFont="1" applyNumberFormat="1">
      <alignment horizontal="center" vertical="center"/>
    </xf>
    <xf borderId="0" fillId="0" fontId="10" numFmtId="0" xfId="0" applyAlignment="1" applyFont="1">
      <alignment horizontal="center" shrinkToFit="0" vertical="bottom" wrapText="0"/>
    </xf>
    <xf borderId="1" fillId="8" fontId="11" numFmtId="0" xfId="0" applyAlignment="1" applyBorder="1" applyFont="1">
      <alignment horizontal="center" vertical="center"/>
    </xf>
    <xf borderId="1" fillId="8" fontId="11" numFmtId="9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readingOrder="0" shrinkToFit="0" vertical="bottom" wrapText="0"/>
    </xf>
    <xf borderId="0" fillId="0" fontId="7" numFmtId="1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10" fontId="9" numFmtId="0" xfId="0" applyBorder="1" applyFont="1"/>
    <xf borderId="4" fillId="10" fontId="9" numFmtId="0" xfId="0" applyBorder="1" applyFont="1"/>
    <xf borderId="1" fillId="10" fontId="11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/>
    </xf>
    <xf borderId="0" fillId="0" fontId="7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1" xfId="0" applyAlignment="1" applyFont="1" applyNumberFormat="1">
      <alignment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7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1" fillId="9" fontId="8" numFmtId="0" xfId="0" applyAlignment="1" applyBorder="1" applyFont="1">
      <alignment horizontal="center" readingOrder="0" vertical="center"/>
    </xf>
    <xf borderId="1" fillId="9" fontId="8" numFmtId="3" xfId="0" applyAlignment="1" applyBorder="1" applyFont="1" applyNumberFormat="1">
      <alignment horizontal="center" vertical="center"/>
    </xf>
    <xf borderId="1" fillId="9" fontId="8" numFmtId="0" xfId="0" applyAlignment="1" applyBorder="1" applyFont="1">
      <alignment horizontal="center" vertical="center"/>
    </xf>
    <xf borderId="1" fillId="9" fontId="8" numFmtId="164" xfId="0" applyAlignment="1" applyBorder="1" applyFont="1" applyNumberFormat="1">
      <alignment horizontal="center" vertical="center"/>
    </xf>
    <xf borderId="1" fillId="9" fontId="14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10" fontId="8" numFmtId="0" xfId="0" applyAlignment="1" applyFont="1">
      <alignment horizontal="center" vertical="center"/>
    </xf>
    <xf borderId="0" fillId="10" fontId="8" numFmtId="167" xfId="0" applyAlignment="1" applyFont="1" applyNumberFormat="1">
      <alignment horizontal="center" vertical="center"/>
    </xf>
    <xf borderId="0" fillId="10" fontId="14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7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0" numFmtId="1" xfId="0" applyFont="1" applyNumberFormat="1"/>
    <xf borderId="0" fillId="8" fontId="7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0" numFmtId="1" xfId="0" applyAlignment="1" applyFont="1" applyNumberFormat="1">
      <alignment readingOrder="0"/>
    </xf>
    <xf borderId="0" fillId="8" fontId="7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3" xfId="0" applyAlignment="1" applyFont="1" applyNumberFormat="1">
      <alignment readingOrder="0"/>
    </xf>
    <xf borderId="0" fillId="8" fontId="17" numFmtId="0" xfId="0" applyAlignment="1" applyFont="1">
      <alignment readingOrder="0"/>
    </xf>
    <xf borderId="0" fillId="8" fontId="18" numFmtId="3" xfId="0" applyAlignment="1" applyFont="1" applyNumberFormat="1">
      <alignment readingOrder="0"/>
    </xf>
    <xf borderId="0" fillId="8" fontId="19" numFmtId="3" xfId="0" applyAlignment="1" applyFont="1" applyNumberFormat="1">
      <alignment horizontal="right" readingOrder="0"/>
    </xf>
    <xf borderId="0" fillId="0" fontId="20" numFmtId="0" xfId="0" applyAlignment="1" applyFont="1">
      <alignment readingOrder="0"/>
    </xf>
    <xf borderId="0" fillId="0" fontId="10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8" fontId="21" numFmtId="1" xfId="0" applyAlignment="1" applyFont="1" applyNumberFormat="1">
      <alignment horizontal="right" readingOrder="0" shrinkToFit="0" vertical="bottom" wrapText="0"/>
    </xf>
    <xf borderId="0" fillId="8" fontId="7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10" numFmtId="3" xfId="0" applyAlignment="1" applyFont="1" applyNumberFormat="1">
      <alignment horizontal="right" readingOrder="0"/>
    </xf>
    <xf borderId="0" fillId="0" fontId="22" numFmtId="0" xfId="0" applyFont="1"/>
    <xf borderId="0" fillId="8" fontId="7" numFmtId="0" xfId="0" applyAlignment="1" applyFont="1">
      <alignment readingOrder="0"/>
    </xf>
    <xf borderId="0" fillId="8" fontId="7" numFmtId="3" xfId="0" applyAlignment="1" applyFont="1" applyNumberFormat="1">
      <alignment horizontal="right" readingOrder="0"/>
    </xf>
    <xf borderId="0" fillId="0" fontId="10" numFmtId="3" xfId="0" applyAlignment="1" applyFont="1" applyNumberFormat="1">
      <alignment horizontal="right"/>
    </xf>
    <xf borderId="0" fillId="8" fontId="7" numFmtId="0" xfId="0" applyAlignment="1" applyFont="1">
      <alignment horizontal="left" readingOrder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7011+Main+St,+American+Canyon,+CA+94503,+USA/@38.182842,-122.2534044,249m/data=!3m1!1e3!4m5!3m4!1s0x80850c6d683219b5:0xd30dcae20942f624!8m2!3d38.1831534!4d-122.2532303" TargetMode="External"/><Relationship Id="rId42" Type="http://schemas.openxmlformats.org/officeDocument/2006/relationships/hyperlink" Target="https://www.google.com/maps/place/301+Ranch+Dr,+Milpitas,+CA+95035,+USA/@37.431247,-121.9216802,213m/data=!3m1!1e3!4m5!3m4!1s0x808fc8dc30316b65:0x8b630efe26c15249!8m2!3d37.431568!4d-121.9211774" TargetMode="External"/><Relationship Id="rId41" Type="http://schemas.openxmlformats.org/officeDocument/2006/relationships/hyperlink" Target="https://www.google.com/maps/place/2701+N+Texas+St,+Fairfield,+CA+94533,+USA/@38.2789875,-122.0360256,210m/data=!3m1!1e3!4m5!3m4!1s0x8085167cf191f7a3:0x7411d22ad7895078!8m2!3d38.2791375!4d-122.0351124" TargetMode="External"/><Relationship Id="rId44" Type="http://schemas.openxmlformats.org/officeDocument/2006/relationships/hyperlink" Target="https://www.google.com/maps/place/220+Sylvania+Ave,+Santa+Cruz,+CA+95060,+USA/@36.98425,-122.0344917,151m/data=!3m1!1e3!4m5!3m4!1s0x808e403433702587:0xa783a2414da9a165!8m2!3d36.9843807!4d-122.0340137" TargetMode="External"/><Relationship Id="rId43" Type="http://schemas.openxmlformats.org/officeDocument/2006/relationships/hyperlink" Target="https://www.google.com/maps/place/1061+Cochrane+Rd,+Morgan+Hill,+CA+95037,+USA/@37.157367,-121.6550393,212m/data=!3m1!1e3!4m5!3m4!1s0x808e20cae1947cf7:0x8b4d1d3c220a593a!8m2!3d37.1574777!4d-121.6545121" TargetMode="External"/><Relationship Id="rId46" Type="http://schemas.openxmlformats.org/officeDocument/2006/relationships/hyperlink" Target="https://www.google.com/maps/place/2800+Naglee+Rd,+Tracy,+CA+95304,+USA/@37.7573288,-121.4583305,167m/data=!3m2!1e3!5s0x8090180860b55ed1:0xb825fcec0394d420!4m5!3m4!1s0x809018081319a08f:0x70f0f27cb172a8f1!8m2!3d37.757638!4d-121.4579373" TargetMode="External"/><Relationship Id="rId45" Type="http://schemas.openxmlformats.org/officeDocument/2006/relationships/hyperlink" Target="https://www.google.com/maps/place/533+Coleman+Ave,+San+Jose,+CA+95110,+USA/@37.338491,-121.9050046,179m/data=!3m1!1e3!4m5!3m4!1s0x808fcb619ee35123:0x50c1af3d8946effa!8m2!3d37.3386461!4d-121.904462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place/3535+S+La+Cienega+Blvd,+Los+Angeles,+CA+90016,+USA/@34.0232479,-118.3744352,263m/data=!3m1!1e3!4m5!3m4!1s0x80c2b997179c7ba5:0x4e95384b3b85de6c!8m2!3d34.0234438!4d-118.3737787" TargetMode="External"/><Relationship Id="rId3" Type="http://schemas.openxmlformats.org/officeDocument/2006/relationships/hyperlink" Target="https://www.google.com/maps/place/1399+Artesia+Blvd,+Gardena,+CA+90247,+USA/@33.8736834,-118.2986036,132m/data=!3m1!1e3!4m5!3m4!1s0x80c2ca9e151e7f47:0x8791d64711fc8df4!8m2!3d33.8738091!4d-118.2981562" TargetMode="External"/><Relationship Id="rId4" Type="http://schemas.openxmlformats.org/officeDocument/2006/relationships/hyperlink" Target="https://www.google.com/maps/place/2640+Lomita+Blvd,+Torrance,+CA+90505,+USA/@33.8064494,-118.3342843,157m/data=!3m1!1e3!4m5!3m4!1s0x80dd4af08f72e4a7:0x3c7f28cf0b14a87!8m2!3d33.8065962!4d-118.3335929" TargetMode="External"/><Relationship Id="rId9" Type="http://schemas.openxmlformats.org/officeDocument/2006/relationships/hyperlink" Target="https://www.google.com/maps/place/12701+Towne+Center+Dr,+Cerritos,+CA+90703,+USA/@33.8723645,-118.0621583,157m/data=!3m1!1e3!4m5!3m4!1s0x80dd2cfc2fcbcdc1:0x3a8fd4be92ab0a9d!8m2!3d33.8723503!4d-118.0619689" TargetMode="External"/><Relationship Id="rId48" Type="http://schemas.openxmlformats.org/officeDocument/2006/relationships/hyperlink" Target="https://www.google.com/maps/place/1205+S+Main+St,+Manteca,+CA+95337,+USA/@37.7853696,-121.2192262,177m/data=!3m1!1e3!4m5!3m4!1s0x809040fe489914f3:0xdd7d2582f1d1aee!8m2!3d37.7856377!4d-121.2184567" TargetMode="External"/><Relationship Id="rId47" Type="http://schemas.openxmlformats.org/officeDocument/2006/relationships/hyperlink" Target="https://www.google.com/maps/place/3250+W+Grant+Line+Rd,+Tracy,+CA+95304,+USA/@37.7501234,-121.475988,178m/data=!3m1!1e3!4m5!3m4!1s0x8090229df5c85063:0x3c30ed4200c1bc42!8m2!3d37.7509608!4d-121.4755782" TargetMode="External"/><Relationship Id="rId49" Type="http://schemas.openxmlformats.org/officeDocument/2006/relationships/hyperlink" Target="https://www.google.com/maps/place/1030+Sperry+Ave,+Patterson,+CA+95363,+USA/@37.4621574,-121.1433187,212m/data=!3m1!1e3!4m5!3m4!1s0x8091b16188d06af3:0x7a209d40481be5ab!8m2!3d37.4622325!4d-121.1429371" TargetMode="External"/><Relationship Id="rId5" Type="http://schemas.openxmlformats.org/officeDocument/2006/relationships/hyperlink" Target="https://www.google.com/maps/place/101+N+Beach+Blvd,+La+Habra,+CA+90631,+USA/@33.9331027,-117.9696467,157m/data=!3m1!1e3!4m5!3m4!1s0x80c2d52afdca1375:0x1f1c5583ab23c4ed!8m2!3d33.9328101!4d-117.969716" TargetMode="External"/><Relationship Id="rId6" Type="http://schemas.openxmlformats.org/officeDocument/2006/relationships/hyperlink" Target="https://www.google.com/maps/place/1340+S+Beach+Blvd,+La+Habra,+CA+90631,+USA/@33.9144631,-117.966959,221m/data=!3m1!1e3!4m5!3m4!1s0x80dd2adea1a8e46d:0x34780b5f6cc7666f!8m2!3d33.9149135!4d-117.9660867" TargetMode="External"/><Relationship Id="rId7" Type="http://schemas.openxmlformats.org/officeDocument/2006/relationships/hyperlink" Target="https://www.google.com/maps/place/1390+S+Beach+Blvd,+La+Habra,+CA+90631,+USA/@33.9126136,-117.9704585,187m/data=!3m1!1e3!4m5!3m4!1s0x80dd2adf0cd2f095:0xd1c7492f165ce263!8m2!3d33.9128442!4d-117.9699303" TargetMode="External"/><Relationship Id="rId8" Type="http://schemas.openxmlformats.org/officeDocument/2006/relationships/hyperlink" Target="https://www.google.com/maps/place/13310+Telegraph+Rd,+Santa+Fe+Springs,+CA+90670,+USA/@33.9404574,-118.0503542,221m/data=!3m1!1e3!4m5!3m4!1s0x80c2d311c4747e31:0x895cf2e0edd74890!8m2!3d33.9407135!4d-118.0497119" TargetMode="External"/><Relationship Id="rId31" Type="http://schemas.openxmlformats.org/officeDocument/2006/relationships/hyperlink" Target="https://www.google.com/maps/place/603+S+Placentia+Ave,+Placentia,+CA+92870,+USA/@33.8663134,-117.8829024,156m/data=!3m1!1e3!4m5!3m4!1s0x80dcd67ef2e8ac5b:0x8e0281a3a405ae26!8m2!3d33.8661729!4d-117.8815544" TargetMode="External"/><Relationship Id="rId30" Type="http://schemas.openxmlformats.org/officeDocument/2006/relationships/hyperlink" Target="https://www.google.com/maps/place/440+Euclid+St,+Anaheim,+CA+92801,+USA/@33.8362321,-117.9385287,156m/data=!3m1!1e3!4m5!3m4!1s0x80dd29e993968757:0x19332fcde3da7d71!8m2!3d33.8362798!4d-117.9385074" TargetMode="External"/><Relationship Id="rId33" Type="http://schemas.openxmlformats.org/officeDocument/2006/relationships/hyperlink" Target="https://www.google.com/maps/place/39940+10th+St+W,+Palmdale,+CA+93551,+USA/@34.6082344,-118.1450814,181m/data=!3m1!1e3!4m5!3m4!1s0x80c2599731851e79:0x27d6c30868067db7!8m2!3d34.6083851!4d-118.1456572" TargetMode="External"/><Relationship Id="rId32" Type="http://schemas.openxmlformats.org/officeDocument/2006/relationships/hyperlink" Target="https://www.google.com/maps/place/11000+Garden+Grove+Blvd,+Garden+Grove,+CA+92843,+USA/@33.7722516,-117.941409,186m/data=!3m1!1e3!4m5!3m4!1s0x80dd27e204fe235b:0x1607a79de5132eff!8m2!3d33.7727765!4d-117.9414929" TargetMode="External"/><Relationship Id="rId35" Type="http://schemas.openxmlformats.org/officeDocument/2006/relationships/hyperlink" Target="https://www.google.com/maps/place/1640+N+Main+St,+Salinas,+CA+93906,+USA/@36.7143627,-121.6529444,125m/data=!3m1!1e3!4m5!3m4!1s0x808dff156be1ee43:0x5c75996f9d2eb7c5!8m2!3d36.7146282!4d-121.652395" TargetMode="External"/><Relationship Id="rId34" Type="http://schemas.openxmlformats.org/officeDocument/2006/relationships/hyperlink" Target="https://www.google.com/maps/place/7100+N+Abby+St,+Fresno,+CA+93720,+USA/@36.838808,-119.7878748,151m/data=!3m1!1e3!4m5!3m4!1s0x809442aa1bd32179:0xc21a5784473def1f!8m2!3d36.8396312!4d-119.7879512" TargetMode="External"/><Relationship Id="rId37" Type="http://schemas.openxmlformats.org/officeDocument/2006/relationships/hyperlink" Target="https://www.google.com/maps/place/133+General+Stilwell+Dr,+Marina,+CA+93933,+USA/@36.6676978,-121.8111369,170m/data=!3m1!1e3!4m5!3m4!1s0x808dfccaa0c3f505:0x9810556b5c532cdd!8m2!3d36.6676918!4d-121.81053" TargetMode="External"/><Relationship Id="rId36" Type="http://schemas.openxmlformats.org/officeDocument/2006/relationships/hyperlink" Target="https://www.google.com/maps/place/1375+N+Davis+Rd,+Salinas,+CA+93907,+USA/@36.7057447,-121.6693911,148m/data=!3m1!1e3!4m5!3m4!1s0x808dff21652693b9:0x924d35db2e049ac6!8m2!3d36.7057444!4d-121.6687692" TargetMode="External"/><Relationship Id="rId39" Type="http://schemas.openxmlformats.org/officeDocument/2006/relationships/hyperlink" Target="https://www.google.com/maps/place/2040+California+Ave,+Sand+City,+CA+93955,+USA/@36.6211534,-121.8435525,144m/data=!3m1!1e3!4m5!3m4!1s0x808de4925beff939:0x419c19c9b6914731!8m2!3d36.6211304!4d-121.8430953" TargetMode="External"/><Relationship Id="rId38" Type="http://schemas.openxmlformats.org/officeDocument/2006/relationships/hyperlink" Target="https://www.google.com/maps/place/150+Beach+Rd,+Marina,+CA+93933,+USA/@36.6928302,-121.8013306,126m/data=!3m1!1e3!4m5!3m4!1s0x808dfd28d0172667:0x894d421cce08884!8m2!3d36.6933508!4d-121.8015297" TargetMode="External"/><Relationship Id="rId20" Type="http://schemas.openxmlformats.org/officeDocument/2006/relationships/hyperlink" Target="https://www.google.com/maps/place/725+Center+Dr,+San+Marcos,+CA+92069,+USA/@33.1349225,-117.1264523,187m/data=!3m1!1e3!4m5!3m4!1s0x80dbf4d5b89e4867:0x726b3237115b8f48!8m2!3d33.1358356!4d-117.1254042" TargetMode="External"/><Relationship Id="rId22" Type="http://schemas.openxmlformats.org/officeDocument/2006/relationships/hyperlink" Target="https://www.google.com/maps/place/1120+S+Mt+Vernon+Ave,+Colton,+CA+92324,+USA/@34.0498597,-117.3068527,186m/data=!3m1!1e3!4m5!3m4!1s0x80dcac563ad49d0f:0xd873f289c716582e!8m2!3d34.0497163!4d-117.3065578" TargetMode="External"/><Relationship Id="rId21" Type="http://schemas.openxmlformats.org/officeDocument/2006/relationships/hyperlink" Target="https://www.google.com/maps/place/1540+E+2nd+St,+Beaumont,+CA+92223,+USA/@33.9248112,-116.9524219,220m/data=!3m1!1e3!4m5!3m4!1s0x80db435fbb763d29:0xa82444eb01c7ba02!8m2!3d33.9245402!4d-116.9517892" TargetMode="External"/><Relationship Id="rId24" Type="http://schemas.openxmlformats.org/officeDocument/2006/relationships/hyperlink" Target="https://www.google.com/maps/place/11896+Amargosa+Rd,+Victorville,+CA+92392,+USA/@34.4650523,-117.3547561,220m/data=!3m1!1e3!4m5!3m4!1s0x80c366240c9766df:0x1752cf87f1d007fd!8m2!3d34.4653214!4d-117.3544862" TargetMode="External"/><Relationship Id="rId23" Type="http://schemas.openxmlformats.org/officeDocument/2006/relationships/hyperlink" Target="https://www.google.com/maps/place/13401+Main+St,+Hesperia,+CA+92345,+USA/@34.4241818,-117.3704198,181m/data=!3m1!1e3!4m5!3m4!1s0x80c3680ce41b6d39:0xa157bdea92a21943!8m2!3d34.4242082!4d-117.3700939" TargetMode="External"/><Relationship Id="rId26" Type="http://schemas.openxmlformats.org/officeDocument/2006/relationships/hyperlink" Target="https://www.google.com/maps/place/12721+Moreno+Beach+Dr,+Moreno+Valley,+CA+92555,+USA/@33.9354569,-117.1825582,312m/data=!3m1!1e3!4m5!3m4!1s0x80dca7f2d8b92515:0x78624d8c1c4e114a!8m2!3d33.9366012!4d-117.1824093" TargetMode="External"/><Relationship Id="rId25" Type="http://schemas.openxmlformats.org/officeDocument/2006/relationships/hyperlink" Target="https://www.google.com/maps/place/12234+Palmdale+Rd,+Victorville,+CA+92392,+USA/@34.509254,-117.398141,312m/data=!3m1!1e3!4m5!3m4!1s0x80c36f107f48fb4b:0x28840a9ab15f69c3!8m2!3d34.5092886!4d-117.3972667" TargetMode="External"/><Relationship Id="rId28" Type="http://schemas.openxmlformats.org/officeDocument/2006/relationships/hyperlink" Target="https://www.google.com/maps/place/7562+Center+Ave,+Huntington+Beach,+CA+92647,+USA/@33.7325158,-117.997439,157m/data=!3m1!1e3!4m5!3m4!1s0x80dd2669f2b44623:0x7d0633492a5a9912!8m2!3d33.7332307!4d-117.9970162" TargetMode="External"/><Relationship Id="rId27" Type="http://schemas.openxmlformats.org/officeDocument/2006/relationships/hyperlink" Target="https://www.google.com/maps/place/26610+Ynez+Rd,+Temecula,+CA+92591,+USA/@33.5211991,-117.1548399,157m/data=!3m1!1e3!4m5!3m4!1s0x80db7e3912a7976d:0xbae0e858afbf9d18!8m2!3d33.521227!4d-117.154362" TargetMode="External"/><Relationship Id="rId29" Type="http://schemas.openxmlformats.org/officeDocument/2006/relationships/hyperlink" Target="https://www.google.com/maps/place/17099+Brookhurst+St,+Fountain+Valley,+CA+92708,+USA/@33.713602,-117.9560317,132m/data=!3m1!1e3!4m5!3m4!1s0x80dd2711394d2507:0x4f84f053e1886c92!8m2!3d33.7136519!4d-117.9554707" TargetMode="External"/><Relationship Id="rId51" Type="http://schemas.openxmlformats.org/officeDocument/2006/relationships/hyperlink" Target="https://www.google.com/maps/place/6051+Florin+Rd,+Sacramento,+CA+95823,+USA/@38.4991256,-121.4344286,209m/data=!3m1!1e3!4m5!3m4!1s0x809ac5655efa61c3:0x9d9499fb16b23f1e!8m2!3d38.499367!4d-121.4343686" TargetMode="External"/><Relationship Id="rId50" Type="http://schemas.openxmlformats.org/officeDocument/2006/relationships/hyperlink" Target="https://www.google.com/maps/place/10470+Twin+Cities+Rd,+Galt,+CA+95632,+USA/@38.2894602,-121.3053119,176m/data=!3m1!1e3!4m5!3m4!1s0x809abd0332057fe3:0xf6b20ee0150a7315!8m2!3d38.28959!4d-121.3046547" TargetMode="External"/><Relationship Id="rId53" Type="http://schemas.openxmlformats.org/officeDocument/2006/relationships/hyperlink" Target="https://www.google.com/maps/place/470+Airport+Rd,+Willows,+CA+95988,+USA/@39.525776,-122.2180364,146m/data=!3m1!1e3!4m5!3m4!1s0x80830500ddfbebf1:0x799f4e326f651327!8m2!3d39.5259428!4d-122.2177014" TargetMode="External"/><Relationship Id="rId52" Type="http://schemas.openxmlformats.org/officeDocument/2006/relationships/hyperlink" Target="https://www.google.com/maps/place/1131+N+Beale+Rd,+Marysville,+CA+95901,+USA/@39.1270995,-121.5750706,245m/data=!3m1!1e3!4m5!3m4!1s0x809b53acd4cb11ff:0xf8a13f9b1555b551!8m2!3d39.1272951!4d-121.5743794" TargetMode="External"/><Relationship Id="rId11" Type="http://schemas.openxmlformats.org/officeDocument/2006/relationships/hyperlink" Target="https://www.google.com/maps/place/19821+Rinaldi+St,+Porter+Ranch,+CA+91326,+USA/@34.2775768,-118.5674055,131m/data=!3m1!1e3!4m5!3m4!1s0x80c284b219194fbf:0x3e9be15d381ad14b!8m2!3d34.2776231!4d-118.5668491" TargetMode="External"/><Relationship Id="rId55" Type="http://schemas.openxmlformats.org/officeDocument/2006/relationships/hyperlink" Target="https://www.google.com/maps/place/Target/@42.357029,-72.5474823,280m/data=!3m2!1e3!5s0x89e6d19245bae627:0x6898ed8fe0df4bbb!4m5!3m4!1s0x89e6d192646da621:0xa1b294df2aeeac9d!8m2!3d42.3570501!4d-72.5466174" TargetMode="External"/><Relationship Id="rId10" Type="http://schemas.openxmlformats.org/officeDocument/2006/relationships/hyperlink" Target="https://www.google.com/maps/place/14501+Lakewood+Blvd,+Paramount,+CA+90723,+USA/@33.9022025,-118.1459252,221m/data=!3m1!1e3!4m5!3m4!1s0x80c2cd3b6315b311:0xce24fb920f60a96e!8m2!3d33.9024604!4d-118.1453657" TargetMode="External"/><Relationship Id="rId54" Type="http://schemas.openxmlformats.org/officeDocument/2006/relationships/hyperlink" Target="https://www.google.com/maps/place/1150+Harter+Pkwy,+Yuba+City,+CA+95993,+USA/@39.1445875,-121.6544704,170m/data=!3m1!1e3!4m5!3m4!1s0x8084ab609191e227:0x12b5ea321d008414!8m2!3d39.1447197!4d-121.653621" TargetMode="External"/><Relationship Id="rId13" Type="http://schemas.openxmlformats.org/officeDocument/2006/relationships/hyperlink" Target="https://www.google.com/maps/place/3951+Grand+Ave,+Chino,+CA+91710,+USA/@33.9936546,-117.7186343,221m/data=!3m1!1e3!4m5!3m4!1s0x80c332b4e154e32b:0xe7684f685819fe3f!8m2!3d33.99391!4d-117.71805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www.google.com/maps/place/1051+W+Burbank+Blvd,+Burbank,+CA+91506,+USA/@34.1860506,-118.3246981,186m/data=!3m1!1e3!4m5!3m4!1s0x80c29569f03d11b1:0x3070fdfb0f9851c0!8m2!3d34.1853815!4d-118.3237647" TargetMode="External"/><Relationship Id="rId56" Type="http://schemas.openxmlformats.org/officeDocument/2006/relationships/hyperlink" Target="https://www.google.com/maps/place/Target/@42.4947493,-73.2076184,204m/data=!3m2!1e3!5s0x89e74c421ab6b575:0x6898ed8f92dd9a0b!4m5!3m4!1s0x89e74c6b1e0b4c93:0x5256bee3ca646e3b!8m2!3d42.4947475!4d-73.2069325" TargetMode="External"/><Relationship Id="rId15" Type="http://schemas.openxmlformats.org/officeDocument/2006/relationships/hyperlink" Target="https://www.google.com/maps/place/4901+Santa+Anita+Ave,+El+Monte,+CA+91731,+USA/@34.0934693,-118.0292336,186m/data=!3m1!1e3!4m5!3m4!1s0x80c2da1a58f05fcf:0xa9bba6946d16271b!8m2!3d34.0932359!4d-118.0292475" TargetMode="External"/><Relationship Id="rId14" Type="http://schemas.openxmlformats.org/officeDocument/2006/relationships/hyperlink" Target="https://www.google.com/maps/place/1275+N+Azusa+Ave,+Covina,+CA+91722,+USA/@34.1024643,-117.9102244,156m/data=!3m1!1e3!4m5!3m4!1s0x80c3280efb9603ad:0xba0d5eb5f261452e!8m2!3d34.1025032!4d-117.9093383" TargetMode="External"/><Relationship Id="rId58" Type="http://schemas.openxmlformats.org/officeDocument/2006/relationships/vmlDrawing" Target="../drawings/vmlDrawing1.vml"/><Relationship Id="rId17" Type="http://schemas.openxmlformats.org/officeDocument/2006/relationships/hyperlink" Target="https://www.google.com/maps/place/Wal-Mart+-+Rosemead,+1827+Walnut+Grove+Ave,+Rosemead,+CA+91770,+USA/@34.0503253,-118.0862787,222m/data=!3m1!1e3!4m5!3m4!1s0x80c2d06b85073def:0x1277c68a9939ab59!8m2!3d34.0505256!4d-118.0855655" TargetMode="External"/><Relationship Id="rId16" Type="http://schemas.openxmlformats.org/officeDocument/2006/relationships/hyperlink" Target="https://www.google.com/maps/place/1333+N+Mountain+Ave,+Ontario,+CA+91762,+USA/@34.0824038,-117.6734021,263m/data=!3m1!1e3!4m5!3m4!1s0x80c333df262af735:0x93cb35b29afada85!8m2!3d34.0826254!4d-117.6724518" TargetMode="External"/><Relationship Id="rId19" Type="http://schemas.openxmlformats.org/officeDocument/2006/relationships/hyperlink" Target="https://www.google.com/maps/place/1200+Highland+Ave,+National+City,+CA+91950,+USA/@32.6745708,-117.0999711,189m/data=!3m1!1e3!4m5!3m4!1s0x80d95239afe91d91:0x8291162b4695eccf!8m2!3d32.6747091!4d-117.0994498" TargetMode="External"/><Relationship Id="rId18" Type="http://schemas.openxmlformats.org/officeDocument/2006/relationships/hyperlink" Target="https://www.google.com/maps/place/1360+Eastlake+Pkwy,+Chula+Vista,+CA+91915,+USA/@32.6307769,-116.9687618,266m/data=!3m1!1e3!4m5!3m4!1s0x80d9459c2afade2f:0x783d28ab20670575!8m2!3d32.6314313!4d-116.967364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0"/>
    <col customWidth="1" min="2" max="2" width="29.25"/>
    <col customWidth="1" min="3" max="3" width="16.75"/>
    <col customWidth="1" min="4" max="4" width="20.0"/>
    <col customWidth="1" min="5" max="5" width="21.88"/>
    <col customWidth="1" min="6" max="6" width="15.25"/>
    <col customWidth="1" min="7" max="7" width="17.25"/>
    <col customWidth="1" min="8" max="8" width="23.88"/>
  </cols>
  <sheetData>
    <row r="1">
      <c r="A1" s="1"/>
      <c r="B1" s="3" t="s">
        <v>2</v>
      </c>
      <c r="C1" s="5" t="s">
        <v>4</v>
      </c>
      <c r="D1" s="7" t="s">
        <v>11</v>
      </c>
      <c r="E1" s="9" t="s">
        <v>13</v>
      </c>
      <c r="F1" s="10" t="s">
        <v>16</v>
      </c>
      <c r="G1" s="12" t="s">
        <v>17</v>
      </c>
      <c r="H1" s="12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5" t="s">
        <v>24</v>
      </c>
      <c r="C2" s="17"/>
      <c r="D2" s="17"/>
      <c r="E2" s="17"/>
      <c r="F2" s="19"/>
      <c r="G2" s="20"/>
      <c r="H2" s="23">
        <f>1-sum(G3:G6)/sum(F3:F6)</f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5" t="s">
        <v>53</v>
      </c>
      <c r="C3" s="26">
        <f>averageifs('Big-Box Locations'!$H$2:$H$1000,'Big-Box Locations'!$A$2:$A$1000,$B3,'Big-Box Locations'!$D$2:$D$1000,"CA ?????")</f>
        <v>154767.7917</v>
      </c>
      <c r="D3" s="29">
        <f>countifs('Big-Box Locations'!$A$2:$A$1000,$B3,'Big-Box Locations'!$D$2:$D$1000,"CA ?????",'Big-Box Locations'!$M$2:$M$1000,"Yes")</f>
        <v>74</v>
      </c>
      <c r="E3" s="32">
        <f>averageifs('Big-Box Locations'!$L$2:$L$1000,'Big-Box Locations'!$A$2:$A$1000,$B3,'Big-Box Locations'!$D$2:$D$1000,"CA ?????")</f>
        <v>18.38</v>
      </c>
      <c r="F3" s="29">
        <f>countifs('Big-Box Locations'!$A$2:$A$1000,$B3,'Big-Box Locations'!$D$2:$D$1000,"CA ?????")</f>
        <v>126</v>
      </c>
      <c r="G3" s="29">
        <f>countifs('Big-Box Locations'!$A$2:$A$1000,$B3,'Big-Box Locations'!$D$2:$D$1000,"CA ?????",'Big-Box Locations'!$M$2:$M$1000,"")</f>
        <v>0</v>
      </c>
      <c r="H3" s="33">
        <f t="shared" ref="H3:H6" si="1">1-(G3/F3)</f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 t="s">
        <v>27</v>
      </c>
      <c r="C4" s="36">
        <f>averageifs('Big-Box Locations'!$H$2:$H$1000,'Big-Box Locations'!$A$2:$A$1000,$B4,'Big-Box Locations'!$D$2:$D$1000,"CA ?????")</f>
        <v>125487.76</v>
      </c>
      <c r="D4" s="20">
        <f>countifs('Big-Box Locations'!$A$2:$A$1000,$B4,'Big-Box Locations'!$D$2:$D$1000,"CA ?????",'Big-Box Locations'!$M$2:$M$1000,"Yes")</f>
        <v>13</v>
      </c>
      <c r="E4" s="37">
        <f>averageifs('Big-Box Locations'!$L$2:$L$1000,'Big-Box Locations'!$A$2:$A$1000,$B4,'Big-Box Locations'!$D$2:$D$1000,"CA ?????")</f>
        <v>18.38</v>
      </c>
      <c r="F4" s="20">
        <f>countifs('Big-Box Locations'!$A$2:$A$1000,$B4,'Big-Box Locations'!$D$2:$D$1000,"CA ?????")</f>
        <v>35</v>
      </c>
      <c r="G4" s="39">
        <f>countifs('Big-Box Locations'!$A$2:$A$1000,$B4,'Big-Box Locations'!$D$2:$D$1000,"CA ?????",'Big-Box Locations'!$M$2:$M$1000,"")</f>
        <v>0</v>
      </c>
      <c r="H4" s="40">
        <f t="shared" si="1"/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116</v>
      </c>
      <c r="C5" s="26">
        <f>averageifs('Big-Box Locations'!$H$2:$H$1000,'Big-Box Locations'!$A$2:$A$1000,$B5,'Big-Box Locations'!$D$2:$D$1000,"CA ?????")</f>
        <v>149645.2419</v>
      </c>
      <c r="D5" s="29">
        <f>countifs('Big-Box Locations'!$A$2:$A$1000,$B5,'Big-Box Locations'!$D$2:$D$1000,"CA ?????",'Big-Box Locations'!$M$2:$M$1000,"Yes")</f>
        <v>52</v>
      </c>
      <c r="E5" s="32">
        <f>averageifs('Big-Box Locations'!$L$2:$L$1000,'Big-Box Locations'!$A$2:$A$1000,$B5,'Big-Box Locations'!$D$2:$D$1000,"CA ?????")</f>
        <v>18.38</v>
      </c>
      <c r="F5" s="29">
        <f>countifs('Big-Box Locations'!$A$2:$A$1000,$B5,'Big-Box Locations'!$D$2:$D$1000,"CA ?????")</f>
        <v>113</v>
      </c>
      <c r="G5" s="29">
        <f>countifs('Big-Box Locations'!$A$2:$A$1000,$B5,'Big-Box Locations'!$D$2:$D$1000,"CA ?????",'Big-Box Locations'!$M$2:$M$1000,"")</f>
        <v>0</v>
      </c>
      <c r="H5" s="33">
        <f t="shared" si="1"/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 t="s">
        <v>215</v>
      </c>
      <c r="C6" s="36">
        <f>averageifs('Big-Box Locations'!$H$2:$H$1000,'Big-Box Locations'!$A$2:$A$1000,$B6,'Big-Box Locations'!$D$2:$D$1000,"CA ?????")</f>
        <v>135296.56</v>
      </c>
      <c r="D6" s="20">
        <f>countifs('Big-Box Locations'!$A$2:$A$1000,$B6,'Big-Box Locations'!$D$2:$D$1000,"CA ?????",'Big-Box Locations'!$M$2:$M$1000,"Yes")</f>
        <v>12</v>
      </c>
      <c r="E6" s="37">
        <f>averageifs('Big-Box Locations'!$L$2:$L$1000,'Big-Box Locations'!$A$2:$A$1000,$B6,'Big-Box Locations'!$D$2:$D$1000,"CA ?????")</f>
        <v>18.38</v>
      </c>
      <c r="F6" s="20">
        <f>countifs('Big-Box Locations'!$A$2:$A$1000,$B6,'Big-Box Locations'!$D$2:$D$1000,"CA ?????")</f>
        <v>29</v>
      </c>
      <c r="G6" s="39">
        <f>countifs('Big-Box Locations'!$A$2:$A$1000,$B6,'Big-Box Locations'!$D$2:$D$1000,"CA ?????",'Big-Box Locations'!$M$2:$M$1000,"")</f>
        <v>0</v>
      </c>
      <c r="H6" s="40">
        <f t="shared" si="1"/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5" t="s">
        <v>263</v>
      </c>
      <c r="C7" s="44"/>
      <c r="D7" s="44"/>
      <c r="E7" s="44"/>
      <c r="F7" s="45"/>
      <c r="G7" s="29"/>
      <c r="H7" s="23">
        <f>1-sum(G8:G11)/sum(F8:F11)</f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5" t="s">
        <v>53</v>
      </c>
      <c r="C8" s="36">
        <f>averageifs('Big-Box Locations'!$H$2:$H$1000,'Big-Box Locations'!$A$2:$A$1000,$B8,'Big-Box Locations'!$D$2:$D$1000,"IL ?????")</f>
        <v>143403.343</v>
      </c>
      <c r="D8" s="20">
        <f>countifs('Big-Box Locations'!$A$2:$A$1000,$B8,'Big-Box Locations'!$D$2:$D$1000,"IL ?????",'Big-Box Locations'!$M$2:$M$1000,"Yes")</f>
        <v>0</v>
      </c>
      <c r="E8" s="37">
        <f>averageifs('Big-Box Locations'!$L$2:$L$1000,'Big-Box Locations'!$A$2:$A$1000,$B8,'Big-Box Locations'!$D$2:$D$1000,"IL ?????")</f>
        <v>8.91</v>
      </c>
      <c r="F8" s="39">
        <f>countifs('Big-Box Locations'!$A$2:$A$1000,$B8,'Big-Box Locations'!$D$2:$D$1000,"IL ?????")</f>
        <v>125</v>
      </c>
      <c r="G8" s="39">
        <f>countifs('Big-Box Locations'!$A$2:$A$1000,$B8,'Big-Box Locations'!$D$2:$D$1000,"IL ?????",'Big-Box Locations'!$M$2:$M$1000,"")</f>
        <v>0</v>
      </c>
      <c r="H8" s="40">
        <f t="shared" ref="H8:H11" si="2">1-(G8/F8)</f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27</v>
      </c>
      <c r="C9" s="26">
        <f>averageifs('Big-Box Locations'!$H$2:$H$1000,'Big-Box Locations'!$A$2:$A$1000,$B9,'Big-Box Locations'!$D$2:$D$1000,"IL ?????")</f>
        <v>113639.763</v>
      </c>
      <c r="D9" s="29">
        <f>countifs('Big-Box Locations'!$A$2:$A$1000,$B9,'Big-Box Locations'!$D$2:$D$1000,"IL ?????",'Big-Box Locations'!$M$2:$M$1000,"Yes")</f>
        <v>0</v>
      </c>
      <c r="E9" s="32">
        <f>averageifs('Big-Box Locations'!$L$2:$L$1000,'Big-Box Locations'!$A$2:$A$1000,$B9,'Big-Box Locations'!$D$2:$D$1000,"IL ?????")</f>
        <v>8.91</v>
      </c>
      <c r="F9" s="46">
        <f>countifs('Big-Box Locations'!$A$2:$A$1000,$B9,'Big-Box Locations'!$D$2:$D$1000,"IL ?????")</f>
        <v>56</v>
      </c>
      <c r="G9" s="46">
        <f>countifs('Big-Box Locations'!$A$2:$A$1000,$B9,'Big-Box Locations'!$D$2:$D$1000,"IL ?????",'Big-Box Locations'!$M$2:$M$1000,"")</f>
        <v>0</v>
      </c>
      <c r="H9" s="33">
        <f t="shared" si="2"/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 t="s">
        <v>116</v>
      </c>
      <c r="C10" s="36">
        <f>averageifs('Big-Box Locations'!$H$2:$H$1000,'Big-Box Locations'!$A$2:$A$1000,$B10,'Big-Box Locations'!$D$2:$D$1000,"IL ?????")</f>
        <v>120994.1111</v>
      </c>
      <c r="D10" s="20">
        <f>countifs('Big-Box Locations'!$A$2:$A$1000,$B10,'Big-Box Locations'!$D$2:$D$1000,"IL ?????",'Big-Box Locations'!$M$2:$M$1000,"Yes")</f>
        <v>0</v>
      </c>
      <c r="E10" s="37">
        <f>averageifs('Big-Box Locations'!$L$2:$L$1000,'Big-Box Locations'!$A$2:$A$1000,$B10,'Big-Box Locations'!$D$2:$D$1000,"IL ?????")</f>
        <v>8.91</v>
      </c>
      <c r="F10" s="39">
        <f>countifs('Big-Box Locations'!$A$2:$A$1000,$B10,'Big-Box Locations'!$D$2:$D$1000,"IL ?????")</f>
        <v>19</v>
      </c>
      <c r="G10" s="39">
        <f>countifs('Big-Box Locations'!$A$2:$A$1000,$B10,'Big-Box Locations'!$D$2:$D$1000,"IL ?????",'Big-Box Locations'!$M$2:$M$1000,"")</f>
        <v>0</v>
      </c>
      <c r="H10" s="40">
        <f t="shared" si="2"/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 t="s">
        <v>215</v>
      </c>
      <c r="C11" s="26">
        <f>averageifs('Big-Box Locations'!$H$2:$H$1000,'Big-Box Locations'!$A$2:$A$1000,$B11,'Big-Box Locations'!$D$2:$D$1000,"IL ?????")</f>
        <v>109914.7222</v>
      </c>
      <c r="D11" s="29">
        <f>countifs('Big-Box Locations'!$A$2:$A$1000,$B11,'Big-Box Locations'!$D$2:$D$1000,"IL ?????",'Big-Box Locations'!$M$2:$M$1000,"Yes")</f>
        <v>0</v>
      </c>
      <c r="E11" s="32">
        <f>averageifs('Big-Box Locations'!$L$2:$L$1000,'Big-Box Locations'!$A$2:$A$1000,$B11,'Big-Box Locations'!$D$2:$D$1000,"IL ?????")</f>
        <v>8.91</v>
      </c>
      <c r="F11" s="46">
        <f>countifs('Big-Box Locations'!$A$2:$A$1000,$B11,'Big-Box Locations'!$D$2:$D$1000,"IL ?????")</f>
        <v>25</v>
      </c>
      <c r="G11" s="46">
        <f>countifs('Big-Box Locations'!$A$2:$A$1000,$B11,'Big-Box Locations'!$D$2:$D$1000,"IL ?????",'Big-Box Locations'!$M$2:$M$1000,"")</f>
        <v>0</v>
      </c>
      <c r="H11" s="33">
        <f t="shared" si="2"/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5" t="s">
        <v>442</v>
      </c>
      <c r="C12" s="17"/>
      <c r="D12" s="17"/>
      <c r="E12" s="17"/>
      <c r="F12" s="19"/>
      <c r="G12" s="20"/>
      <c r="H12" s="23">
        <f>1-sum(G13:G16)/sum(F13:F16)</f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5" t="s">
        <v>53</v>
      </c>
      <c r="C13" s="26">
        <f>averageifs('Big-Box Locations'!$H$2:$H$1000,'Big-Box Locations'!$A$2:$A$1000,$B13,'Big-Box Locations'!$D$2:$D$1000,"MA ?????")</f>
        <v>130182.5455</v>
      </c>
      <c r="D13" s="29">
        <f>countifs('Big-Box Locations'!$A$2:$A$1000,$B13,'Big-Box Locations'!$D$2:$D$1000,"MA ?????",'Big-Box Locations'!$M$2:$M$1000,"Yes")</f>
        <v>10</v>
      </c>
      <c r="E13" s="32">
        <f>averageifs('Big-Box Locations'!$L$2:$L$1000,'Big-Box Locations'!$A$2:$A$1000,$B13,'Big-Box Locations'!$D$2:$D$1000,"MA ?????")</f>
        <v>16.54</v>
      </c>
      <c r="F13" s="46">
        <f>countifs('Big-Box Locations'!$A$2:$A$1000,$B13,'Big-Box Locations'!$D$2:$D$1000,"MA ?????")</f>
        <v>27</v>
      </c>
      <c r="G13" s="46">
        <f>countifs('Big-Box Locations'!$A$2:$A$1000,$B13,'Big-Box Locations'!$D$2:$D$1000,"MA ?????",'Big-Box Locations'!$M$2:$M$1000,"")</f>
        <v>0</v>
      </c>
      <c r="H13" s="33">
        <f t="shared" ref="H13:H16" si="3">1-(G13/F13)</f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 t="s">
        <v>27</v>
      </c>
      <c r="C14" s="36">
        <f>averageifs('Big-Box Locations'!$H$2:$H$1000,'Big-Box Locations'!$A$2:$A$1000,$B14,'Big-Box Locations'!$D$2:$D$1000,"MA ?????")</f>
        <v>104572.8484</v>
      </c>
      <c r="D14" s="20">
        <f>countifs('Big-Box Locations'!$A$2:$A$1000,$B14,'Big-Box Locations'!$D$2:$D$1000,"MA ?????",'Big-Box Locations'!$M$2:$M$1000,"Yes")</f>
        <v>14</v>
      </c>
      <c r="E14" s="37">
        <f>averageifs('Big-Box Locations'!$L$2:$L$1000,'Big-Box Locations'!$A$2:$A$1000,$B14,'Big-Box Locations'!$D$2:$D$1000,"MA ?????")</f>
        <v>16.54</v>
      </c>
      <c r="F14" s="39">
        <f>countifs('Big-Box Locations'!$A$2:$A$1000,$B14,'Big-Box Locations'!$D$2:$D$1000,"MA ?????")</f>
        <v>39</v>
      </c>
      <c r="G14" s="39">
        <f>countifs('Big-Box Locations'!$A$2:$A$1000,$B14,'Big-Box Locations'!$D$2:$D$1000,"MA ?????",'Big-Box Locations'!$M$2:$M$1000,"")</f>
        <v>0</v>
      </c>
      <c r="H14" s="40">
        <f t="shared" si="3"/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116</v>
      </c>
      <c r="C15" s="26">
        <f>averageifs('Big-Box Locations'!$H$2:$H$1000,'Big-Box Locations'!$A$2:$A$1000,$B15,'Big-Box Locations'!$D$2:$D$1000,"MA ?????")</f>
        <v>123231.6667</v>
      </c>
      <c r="D15" s="29">
        <f>countifs('Big-Box Locations'!$A$2:$A$1000,$B15,'Big-Box Locations'!$D$2:$D$1000,"MA ?????",'Big-Box Locations'!$M$2:$M$1000,"Yes")</f>
        <v>0</v>
      </c>
      <c r="E15" s="32">
        <f>averageifs('Big-Box Locations'!$L$2:$L$1000,'Big-Box Locations'!$A$2:$A$1000,$B15,'Big-Box Locations'!$D$2:$D$1000,"MA ?????")</f>
        <v>16.54</v>
      </c>
      <c r="F15" s="46">
        <f>countifs('Big-Box Locations'!$A$2:$A$1000,$B15,'Big-Box Locations'!$D$2:$D$1000,"MA ?????")</f>
        <v>6</v>
      </c>
      <c r="G15" s="46">
        <f>countifs('Big-Box Locations'!$A$2:$A$1000,$B15,'Big-Box Locations'!$D$2:$D$1000,"MA ?????",'Big-Box Locations'!$M$2:$M$1000,"")</f>
        <v>0</v>
      </c>
      <c r="H15" s="33">
        <f t="shared" si="3"/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 t="s">
        <v>215</v>
      </c>
      <c r="C16" s="36">
        <f>averageifs('Big-Box Locations'!$H$2:$H$1000,'Big-Box Locations'!$A$2:$A$1000,$B16,'Big-Box Locations'!$D$2:$D$1000,"MA ?????")</f>
        <v>132518</v>
      </c>
      <c r="D16" s="20">
        <f>countifs('Big-Box Locations'!$A$2:$A$1000,$B16,'Big-Box Locations'!$D$2:$D$1000,"MA ?????",'Big-Box Locations'!$M$2:$M$1000,"Yes")</f>
        <v>0</v>
      </c>
      <c r="E16" s="37">
        <f>averageifs('Big-Box Locations'!$L$2:$L$1000,'Big-Box Locations'!$A$2:$A$1000,$B16,'Big-Box Locations'!$D$2:$D$1000,"MA ?????")</f>
        <v>16.54</v>
      </c>
      <c r="F16" s="39">
        <f>countifs('Big-Box Locations'!$A$2:$A$1000,$B16,'Big-Box Locations'!$D$2:$D$1000,"MA ?????")</f>
        <v>1</v>
      </c>
      <c r="G16" s="39">
        <f>countifs('Big-Box Locations'!$A$2:$A$1000,$B16,'Big-Box Locations'!$D$2:$D$1000,"MA ?????",'Big-Box Locations'!$M$2:$M$1000,"")</f>
        <v>0</v>
      </c>
      <c r="H16" s="40">
        <f t="shared" si="3"/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5" t="s">
        <v>588</v>
      </c>
      <c r="C17" s="44"/>
      <c r="D17" s="44"/>
      <c r="E17" s="44"/>
      <c r="F17" s="45"/>
      <c r="G17" s="29"/>
      <c r="H17" s="23">
        <f>1-sum(G18:G21)/sum(F18:F21)</f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5" t="s">
        <v>53</v>
      </c>
      <c r="C18" s="36">
        <f>averageifs('Big-Box Locations'!$H$2:$H$1000,'Big-Box Locations'!$A$2:$A$1000,$B18,'Big-Box Locations'!$D$2:$D$1000,"UT ?????")</f>
        <v>187078.0976</v>
      </c>
      <c r="D18" s="20">
        <f>countifs('Big-Box Locations'!$A$2:$A$1000,$B18,'Big-Box Locations'!$D$2:$D$1000,"UT ?????",'Big-Box Locations'!$M$2:$M$1000,"Yes")</f>
        <v>0</v>
      </c>
      <c r="E18" s="37">
        <f>averageifs('Big-Box Locations'!$L$2:$L$1000,'Big-Box Locations'!$A$2:$A$1000,$B18,'Big-Box Locations'!$D$2:$D$1000,"UT ?????")</f>
        <v>8.82</v>
      </c>
      <c r="F18" s="39">
        <f>countifs('Big-Box Locations'!$A$2:$A$1000,$B18,'Big-Box Locations'!$D$2:$D$1000,"UT ?????")</f>
        <v>42</v>
      </c>
      <c r="G18" s="39">
        <f>countifs('Big-Box Locations'!$A$2:$A$1000,$B18,'Big-Box Locations'!$D$2:$D$1000,"UT ?????",'Big-Box Locations'!$M$2:$M$1000,"")</f>
        <v>0</v>
      </c>
      <c r="H18" s="40">
        <f t="shared" ref="H18:H21" si="4">1-(G18/F18)</f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 t="s">
        <v>27</v>
      </c>
      <c r="C19" s="26">
        <f>averageifs('Big-Box Locations'!$H$2:$H$1000,'Big-Box Locations'!$A$2:$A$1000,$B19,'Big-Box Locations'!$D$2:$D$1000,"UT ?????")</f>
        <v>144257.6429</v>
      </c>
      <c r="D19" s="29">
        <f>countifs('Big-Box Locations'!$A$2:$A$1000,$B19,'Big-Box Locations'!$D$2:$D$1000,"UT ?????",'Big-Box Locations'!$M$2:$M$1000,"Yes")</f>
        <v>0</v>
      </c>
      <c r="E19" s="32">
        <f>averageifs('Big-Box Locations'!$L$2:$L$1000,'Big-Box Locations'!$A$2:$A$1000,$B19,'Big-Box Locations'!$D$2:$D$1000,"UT ?????")</f>
        <v>8.82</v>
      </c>
      <c r="F19" s="46">
        <f>countifs('Big-Box Locations'!$A$2:$A$1000,$B19,'Big-Box Locations'!$D$2:$D$1000,"UT ?????")</f>
        <v>14</v>
      </c>
      <c r="G19" s="46">
        <f>countifs('Big-Box Locations'!$A$2:$A$1000,$B19,'Big-Box Locations'!$D$2:$D$1000,"UT ?????",'Big-Box Locations'!$M$2:$M$1000,"")</f>
        <v>0</v>
      </c>
      <c r="H19" s="33">
        <f t="shared" si="4"/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116</v>
      </c>
      <c r="C20" s="36">
        <f>averageifs('Big-Box Locations'!$H$2:$H$1000,'Big-Box Locations'!$A$2:$A$1000,$B20,'Big-Box Locations'!$D$2:$D$1000,"UT ?????")</f>
        <v>165978.9091</v>
      </c>
      <c r="D20" s="20">
        <f>countifs('Big-Box Locations'!$A$2:$A$1000,$B20,'Big-Box Locations'!$D$2:$D$1000,"UT ?????",'Big-Box Locations'!$M$2:$M$1000,"Yes")</f>
        <v>0</v>
      </c>
      <c r="E20" s="37">
        <f>averageifs('Big-Box Locations'!$L$2:$L$1000,'Big-Box Locations'!$A$2:$A$1000,$B20,'Big-Box Locations'!$D$2:$D$1000,"UT ?????")</f>
        <v>8.82</v>
      </c>
      <c r="F20" s="39">
        <f>countifs('Big-Box Locations'!$A$2:$A$1000,$B20,'Big-Box Locations'!$D$2:$D$1000,"UT ?????")</f>
        <v>11</v>
      </c>
      <c r="G20" s="39">
        <f>countifs('Big-Box Locations'!$A$2:$A$1000,$B20,'Big-Box Locations'!$D$2:$D$1000,"UT ?????",'Big-Box Locations'!$M$2:$M$1000,"")</f>
        <v>0</v>
      </c>
      <c r="H20" s="40">
        <f t="shared" si="4"/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 t="s">
        <v>215</v>
      </c>
      <c r="C21" s="26">
        <f>averageifs('Big-Box Locations'!$H$2:$H$1000,'Big-Box Locations'!$A$2:$A$1000,$B21,'Big-Box Locations'!$D$2:$D$1000,"UT ?????")</f>
        <v>139557.75</v>
      </c>
      <c r="D21" s="29">
        <f>countifs('Big-Box Locations'!$A$2:$A$1000,$B21,'Big-Box Locations'!$D$2:$D$1000,"UT ?????",'Big-Box Locations'!$M$2:$M$1000,"Yes")</f>
        <v>0</v>
      </c>
      <c r="E21" s="32">
        <f>averageifs('Big-Box Locations'!$L$2:$L$1000,'Big-Box Locations'!$A$2:$A$1000,$B21,'Big-Box Locations'!$D$2:$D$1000,"UT ?????")</f>
        <v>8.82</v>
      </c>
      <c r="F21" s="46">
        <f>countifs('Big-Box Locations'!$A$2:$A$1000,$B21,'Big-Box Locations'!$D$2:$D$1000,"UT ?????")</f>
        <v>8</v>
      </c>
      <c r="G21" s="46">
        <f>countifs('Big-Box Locations'!$A$2:$A$1000,$B21,'Big-Box Locations'!$D$2:$D$1000,"UT ?????",'Big-Box Locations'!$M$2:$M$1000,"")</f>
        <v>0</v>
      </c>
      <c r="H21" s="33">
        <f t="shared" si="4"/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 t="s">
        <v>752</v>
      </c>
      <c r="C22" s="17"/>
      <c r="D22" s="17"/>
      <c r="E22" s="17"/>
      <c r="F22" s="19"/>
      <c r="G22" s="20"/>
      <c r="H22" s="23">
        <f>1-sum(G23:G26)/sum(F23:F26)</f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5" t="s">
        <v>53</v>
      </c>
      <c r="C23" s="26">
        <f>averageifs('Big-Box Locations'!$H$2:$H$1000,'Big-Box Locations'!$A$2:$A$1000,$B23,'Big-Box Locations'!$D$2:$D$1000,"ID ?????")</f>
        <v>170816.7391</v>
      </c>
      <c r="D23" s="29">
        <f>Countifs('Big-Box Locations'!$A$2:$A$1000,$B18,'Big-Box Locations'!$D$2:$D$1000,"ID ?????",'Big-Box Locations'!$M$2:$M$1000,"Yes")</f>
        <v>0</v>
      </c>
      <c r="E23" s="32">
        <f>averageifs('Big-Box Locations'!$L$2:$L$1000,'Big-Box Locations'!$A$2:$A$1000,$B23,'Big-Box Locations'!$D$2:$D$1000,"ID ?????")</f>
        <v>7.85</v>
      </c>
      <c r="F23" s="46">
        <f>countifs('Big-Box Locations'!$A$2:$A$1000,$B23,'Big-Box Locations'!$D$2:$D$1000,"ID ?????")</f>
        <v>23</v>
      </c>
      <c r="G23" s="46">
        <f>countifs('Big-Box Locations'!$A$2:$A$1000,$B23,'Big-Box Locations'!$D$2:$D$1000,"ID ?????",'Big-Box Locations'!$M$2:$M$1000,"")</f>
        <v>0</v>
      </c>
      <c r="H23" s="33">
        <f t="shared" ref="H23:H26" si="5">1-(G23/F23)</f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 t="s">
        <v>27</v>
      </c>
      <c r="C24" s="36">
        <f>averageifs('Big-Box Locations'!$H$2:$H$1000,'Big-Box Locations'!$A$2:$A$1000,$B24,'Big-Box Locations'!$D$2:$D$1000,"ID ?????")</f>
        <v>97704</v>
      </c>
      <c r="D24" s="20">
        <f>Countifs('Big-Box Locations'!$A$2:$A$1000,$B19,'Big-Box Locations'!$D$2:$D$1000,"ID ?????",'Big-Box Locations'!$M$2:$M$1000,"Yes")</f>
        <v>0</v>
      </c>
      <c r="E24" s="37">
        <f>averageifs('Big-Box Locations'!$L$2:$L$1000,'Big-Box Locations'!$A$2:$A$1000,$B24,'Big-Box Locations'!$D$2:$D$1000,"ID ?????")</f>
        <v>7.85</v>
      </c>
      <c r="F24" s="39">
        <f>countifs('Big-Box Locations'!$A$2:$A$1000,$B24,'Big-Box Locations'!$D$2:$D$1000,"ID ?????")</f>
        <v>1</v>
      </c>
      <c r="G24" s="39">
        <f>countifs('Big-Box Locations'!$A$2:$A$1000,$B24,'Big-Box Locations'!$D$2:$D$1000,"ID ?????",'Big-Box Locations'!$M$2:$M$1000,"")</f>
        <v>0</v>
      </c>
      <c r="H24" s="40">
        <f t="shared" si="5"/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 t="s">
        <v>116</v>
      </c>
      <c r="C25" s="26">
        <f>averageifs('Big-Box Locations'!$H$2:$H$1000,'Big-Box Locations'!$A$2:$A$1000,$B25,'Big-Box Locations'!$D$2:$D$1000,"ID ?????")</f>
        <v>147396.8</v>
      </c>
      <c r="D25" s="29">
        <f>Countifs('Big-Box Locations'!$A$2:$A$1000,$B20,'Big-Box Locations'!$D$2:$D$1000,"ID ?????",'Big-Box Locations'!$M$2:$M$1000,"Yes")</f>
        <v>0</v>
      </c>
      <c r="E25" s="32">
        <f>averageifs('Big-Box Locations'!$L$2:$L$1000,'Big-Box Locations'!$A$2:$A$1000,$B25,'Big-Box Locations'!$D$2:$D$1000,"ID ?????")</f>
        <v>7.85</v>
      </c>
      <c r="F25" s="46">
        <f>countifs('Big-Box Locations'!$A$2:$A$1000,$B25,'Big-Box Locations'!$D$2:$D$1000,"ID ?????")</f>
        <v>5</v>
      </c>
      <c r="G25" s="46">
        <f>countifs('Big-Box Locations'!$A$2:$A$1000,$B25,'Big-Box Locations'!$D$2:$D$1000,"ID ?????",'Big-Box Locations'!$M$2:$M$1000,"")</f>
        <v>0</v>
      </c>
      <c r="H25" s="33">
        <f t="shared" si="5"/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 t="s">
        <v>215</v>
      </c>
      <c r="C26" s="36">
        <f>averageifs('Big-Box Locations'!$H$2:$H$1000,'Big-Box Locations'!$A$2:$A$1000,$B26,'Big-Box Locations'!$D$2:$D$1000,"ID ?????")</f>
        <v>130492</v>
      </c>
      <c r="D26" s="20">
        <f>Countifs('Big-Box Locations'!$A$2:$A$1000,$B21,'Big-Box Locations'!$D$2:$D$1000,"ID ?????",'Big-Box Locations'!$M$2:$M$1000,"Yes")</f>
        <v>0</v>
      </c>
      <c r="E26" s="37">
        <f>averageifs('Big-Box Locations'!$L$2:$L$1000,'Big-Box Locations'!$A$2:$A$1000,$B26,'Big-Box Locations'!$D$2:$D$1000,"ID ?????")</f>
        <v>7.85</v>
      </c>
      <c r="F26" s="39">
        <f>countifs('Big-Box Locations'!$A$2:$A$1000,$B26,'Big-Box Locations'!$D$2:$D$1000,"ID ?????")</f>
        <v>1</v>
      </c>
      <c r="G26" s="39">
        <f>countifs('Big-Box Locations'!$A$2:$A$1000,$B26,'Big-Box Locations'!$D$2:$D$1000,"ID ?????",'Big-Box Locations'!$M$2:$M$1000,"")</f>
        <v>0</v>
      </c>
      <c r="H26" s="40">
        <f t="shared" si="5"/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5" t="s">
        <v>888</v>
      </c>
      <c r="C27" s="44"/>
      <c r="D27" s="44"/>
      <c r="E27" s="44"/>
      <c r="F27" s="45"/>
      <c r="G27" s="29"/>
      <c r="H27" s="23">
        <f>1-sum(G28:G31)/sum(F28:F31)</f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5" t="s">
        <v>53</v>
      </c>
      <c r="C28" s="36">
        <f>averageifs('Big-Box Locations'!$H$2:$H$1000,'Big-Box Locations'!$A$2:$A$1000,$B28,'Big-Box Locations'!$D$2:$D$1000,"FL ?????")</f>
        <v>209822.9594</v>
      </c>
      <c r="D28" s="20">
        <f>countifs('Big-Box Locations'!$A$2:$A$1000,$B28,'Big-Box Locations'!$D$2:$D$1000,"FL ?????",'Big-Box Locations'!$M$2:$M$1000,"Yes")</f>
        <v>0</v>
      </c>
      <c r="E28" s="37">
        <f>averageifs('Big-Box Locations'!$L$2:$L$1000,'Big-Box Locations'!$A$2:$A$1000,$B28,'Big-Box Locations'!$D$2:$D$1000,"FL ?????")</f>
        <v>9.49</v>
      </c>
      <c r="F28" s="39">
        <f>countifs('Big-Box Locations'!$A$2:$A$1000,$B28,'Big-Box Locations'!$D$2:$D$1000,"FL ?????")</f>
        <v>23</v>
      </c>
      <c r="G28" s="39">
        <f>countifs('Big-Box Locations'!$A$2:$A$1000,$B28,'Big-Box Locations'!$D$2:$D$1000,"FL ?????",'Big-Box Locations'!$M$2:$M$1000,"")</f>
        <v>0</v>
      </c>
      <c r="H28" s="40">
        <f t="shared" ref="H28:H31" si="6">1-(G28/F28)</f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 t="s">
        <v>27</v>
      </c>
      <c r="C29" s="26">
        <f>averageifs('Big-Box Locations'!$H$2:$H$1000,'Big-Box Locations'!$A$2:$A$1000,$B29,'Big-Box Locations'!$D$2:$D$1000,"FL ?????")</f>
        <v>131929</v>
      </c>
      <c r="D29" s="29">
        <f>countifs('Big-Box Locations'!$A$2:$A$1000,$B29,'Big-Box Locations'!$D$2:$D$1000,"FL ?????",'Big-Box Locations'!$M$2:$M$1000,"Yes")</f>
        <v>0</v>
      </c>
      <c r="E29" s="32">
        <f>averageifs('Big-Box Locations'!$L$2:$L$1000,'Big-Box Locations'!$A$2:$A$1000,$B29,'Big-Box Locations'!$D$2:$D$1000,"FL ?????")</f>
        <v>9.49</v>
      </c>
      <c r="F29" s="46">
        <f>countifs('Big-Box Locations'!$A$2:$A$1000,$B29,'Big-Box Locations'!$D$2:$D$1000,"FL ?????")</f>
        <v>17</v>
      </c>
      <c r="G29" s="46">
        <f>countifs('Big-Box Locations'!$A$2:$A$1000,$B29,'Big-Box Locations'!$D$2:$D$1000,"FL ?????",'Big-Box Locations'!$M$2:$M$1000,"")</f>
        <v>0</v>
      </c>
      <c r="H29" s="33">
        <f t="shared" si="6"/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 t="s">
        <v>116</v>
      </c>
      <c r="C30" s="36">
        <f>averageifs('Big-Box Locations'!$H$2:$H$1000,'Big-Box Locations'!$A$2:$A$1000,$B30,'Big-Box Locations'!$D$2:$D$1000,"FL ?????")</f>
        <v>156539.5</v>
      </c>
      <c r="D30" s="20">
        <f>countifs('Big-Box Locations'!$A$2:$A$1000,$B30,'Big-Box Locations'!$D$2:$D$1000,"FL ?????",'Big-Box Locations'!$M$2:$M$1000,"Yes")</f>
        <v>0</v>
      </c>
      <c r="E30" s="37">
        <f>averageifs('Big-Box Locations'!$L$2:$L$1000,'Big-Box Locations'!$A$2:$A$1000,$B30,'Big-Box Locations'!$D$2:$D$1000,"FL ?????")</f>
        <v>9.49</v>
      </c>
      <c r="F30" s="39">
        <f>countifs('Big-Box Locations'!$A$2:$A$1000,$B30,'Big-Box Locations'!$D$2:$D$1000,"FL ?????")</f>
        <v>27</v>
      </c>
      <c r="G30" s="39">
        <f>countifs('Big-Box Locations'!$A$2:$A$1000,$B30,'Big-Box Locations'!$D$2:$D$1000,"FL ?????",'Big-Box Locations'!$M$2:$M$1000,"")</f>
        <v>0</v>
      </c>
      <c r="H30" s="40">
        <f t="shared" si="6"/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 t="s">
        <v>215</v>
      </c>
      <c r="C31" s="26">
        <f>averageifs('Big-Box Locations'!$H$2:$H$1000,'Big-Box Locations'!$A$2:$A$1000,$B31,'Big-Box Locations'!$D$2:$D$1000,"FL ?????")</f>
        <v>141792</v>
      </c>
      <c r="D31" s="29">
        <f>countifs('Big-Box Locations'!$A$2:$A$1000,$B31,'Big-Box Locations'!$D$2:$D$1000,"FL ?????",'Big-Box Locations'!$M$2:$M$1000,"Yes")</f>
        <v>0</v>
      </c>
      <c r="E31" s="32">
        <f>averageifs('Big-Box Locations'!$L$2:$L$1000,'Big-Box Locations'!$A$2:$A$1000,$B31,'Big-Box Locations'!$D$2:$D$1000,"FL ?????")</f>
        <v>9.49</v>
      </c>
      <c r="F31" s="46">
        <f>countifs('Big-Box Locations'!$A$2:$A$1000,$B31,'Big-Box Locations'!$D$2:$D$1000,"FL ?????")</f>
        <v>17</v>
      </c>
      <c r="G31" s="46">
        <f>countifs('Big-Box Locations'!$A$2:$A$1000,$B31,'Big-Box Locations'!$D$2:$D$1000,"FL ?????",'Big-Box Locations'!$M$2:$M$1000,"")</f>
        <v>0</v>
      </c>
      <c r="H31" s="33">
        <f t="shared" si="6"/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6" t="s">
        <v>932</v>
      </c>
      <c r="C32" s="57">
        <f>average(C2:C31)</f>
        <v>140292.4896</v>
      </c>
      <c r="D32" s="58">
        <f>sum(D2:D31)</f>
        <v>175</v>
      </c>
      <c r="E32" s="59">
        <f>average(E2:E31)</f>
        <v>11.665</v>
      </c>
      <c r="F32" s="58">
        <f>sum(F2:F31)</f>
        <v>790</v>
      </c>
      <c r="G32" s="60"/>
      <c r="H32" s="6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61"/>
      <c r="C33" s="62"/>
      <c r="D33" s="63">
        <f>D32/F32</f>
        <v>0.2215189873</v>
      </c>
      <c r="E33" s="62"/>
      <c r="F33" s="62"/>
      <c r="G33" s="64"/>
      <c r="H33" s="64"/>
    </row>
    <row r="34">
      <c r="B34" s="61"/>
      <c r="F34" s="61"/>
      <c r="G34" s="61"/>
      <c r="H34" s="61"/>
    </row>
    <row r="35">
      <c r="B35" s="61"/>
      <c r="F35" s="61"/>
      <c r="G35" s="61"/>
      <c r="H35" s="61"/>
    </row>
    <row r="36">
      <c r="B36" s="61"/>
      <c r="F36" s="61"/>
      <c r="G36" s="61"/>
      <c r="H36" s="61"/>
    </row>
    <row r="37">
      <c r="B37" s="61"/>
      <c r="F37" s="61"/>
      <c r="G37" s="61"/>
      <c r="H37" s="61"/>
    </row>
    <row r="38">
      <c r="B38" s="61"/>
      <c r="F38" s="61"/>
      <c r="G38" s="61"/>
      <c r="H38" s="61"/>
    </row>
    <row r="39">
      <c r="B39" s="61"/>
      <c r="F39" s="61"/>
      <c r="G39" s="61"/>
      <c r="H39" s="61"/>
    </row>
    <row r="40">
      <c r="B40" s="61"/>
      <c r="F40" s="61"/>
      <c r="G40" s="61"/>
      <c r="H40" s="61"/>
    </row>
    <row r="41">
      <c r="B41" s="61"/>
      <c r="F41" s="61"/>
      <c r="G41" s="61"/>
      <c r="H41" s="61"/>
    </row>
    <row r="42">
      <c r="B42" s="61"/>
      <c r="F42" s="61"/>
      <c r="G42" s="61"/>
      <c r="H42" s="61"/>
    </row>
    <row r="43">
      <c r="B43" s="61"/>
      <c r="F43" s="61"/>
      <c r="G43" s="61"/>
      <c r="H43" s="61"/>
    </row>
    <row r="44">
      <c r="B44" s="61"/>
      <c r="F44" s="61"/>
      <c r="G44" s="61"/>
      <c r="H44" s="61"/>
    </row>
    <row r="45">
      <c r="B45" s="61"/>
      <c r="F45" s="61"/>
      <c r="G45" s="61"/>
      <c r="H45" s="61"/>
    </row>
    <row r="46">
      <c r="B46" s="61"/>
      <c r="F46" s="61"/>
      <c r="G46" s="61"/>
      <c r="H46" s="61"/>
    </row>
    <row r="47">
      <c r="B47" s="61"/>
      <c r="F47" s="61"/>
      <c r="G47" s="61"/>
      <c r="H47" s="61"/>
    </row>
    <row r="48">
      <c r="B48" s="61"/>
      <c r="F48" s="61"/>
      <c r="G48" s="61"/>
      <c r="H48" s="61"/>
    </row>
    <row r="49">
      <c r="B49" s="61"/>
      <c r="F49" s="61"/>
      <c r="G49" s="61"/>
      <c r="H49" s="61"/>
    </row>
    <row r="50">
      <c r="B50" s="61"/>
      <c r="F50" s="61"/>
      <c r="G50" s="61"/>
      <c r="H50" s="61"/>
    </row>
    <row r="51">
      <c r="B51" s="61"/>
      <c r="F51" s="61"/>
      <c r="G51" s="61"/>
      <c r="H51" s="61"/>
    </row>
    <row r="52">
      <c r="B52" s="61"/>
      <c r="F52" s="61"/>
      <c r="G52" s="61"/>
      <c r="H52" s="61"/>
    </row>
    <row r="53">
      <c r="B53" s="61"/>
      <c r="F53" s="61"/>
      <c r="G53" s="61"/>
      <c r="H53" s="61"/>
    </row>
    <row r="54">
      <c r="B54" s="61"/>
      <c r="F54" s="61"/>
      <c r="G54" s="61"/>
      <c r="H54" s="61"/>
    </row>
    <row r="55">
      <c r="B55" s="61"/>
      <c r="F55" s="61"/>
      <c r="G55" s="61"/>
      <c r="H55" s="61"/>
    </row>
    <row r="56">
      <c r="B56" s="61"/>
      <c r="F56" s="61"/>
      <c r="G56" s="61"/>
      <c r="H56" s="61"/>
    </row>
    <row r="57">
      <c r="B57" s="61"/>
      <c r="F57" s="61"/>
      <c r="G57" s="61"/>
      <c r="H57" s="61"/>
    </row>
    <row r="58">
      <c r="B58" s="61"/>
      <c r="F58" s="61"/>
      <c r="G58" s="61"/>
      <c r="H58" s="61"/>
    </row>
    <row r="59">
      <c r="B59" s="61"/>
      <c r="F59" s="61"/>
      <c r="G59" s="61"/>
      <c r="H59" s="61"/>
    </row>
    <row r="60">
      <c r="B60" s="61"/>
      <c r="F60" s="61"/>
      <c r="G60" s="61"/>
      <c r="H60" s="61"/>
    </row>
    <row r="61">
      <c r="B61" s="61"/>
      <c r="F61" s="61"/>
      <c r="G61" s="61"/>
      <c r="H61" s="61"/>
    </row>
    <row r="62">
      <c r="B62" s="61"/>
      <c r="F62" s="61"/>
      <c r="G62" s="61"/>
      <c r="H62" s="61"/>
    </row>
    <row r="63">
      <c r="B63" s="61"/>
      <c r="F63" s="61"/>
      <c r="G63" s="61"/>
      <c r="H63" s="61"/>
    </row>
    <row r="64">
      <c r="B64" s="61"/>
      <c r="F64" s="61"/>
      <c r="G64" s="61"/>
      <c r="H64" s="61"/>
    </row>
    <row r="65">
      <c r="B65" s="61"/>
      <c r="F65" s="61"/>
      <c r="G65" s="61"/>
      <c r="H65" s="61"/>
    </row>
    <row r="66">
      <c r="B66" s="61"/>
      <c r="F66" s="61"/>
      <c r="G66" s="61"/>
      <c r="H66" s="61"/>
    </row>
    <row r="67">
      <c r="B67" s="61"/>
      <c r="F67" s="61"/>
      <c r="G67" s="61"/>
      <c r="H67" s="61"/>
    </row>
    <row r="68">
      <c r="B68" s="61"/>
      <c r="F68" s="61"/>
      <c r="G68" s="61"/>
      <c r="H68" s="61"/>
    </row>
    <row r="69">
      <c r="B69" s="61"/>
      <c r="F69" s="61"/>
      <c r="G69" s="61"/>
      <c r="H69" s="61"/>
    </row>
    <row r="70">
      <c r="B70" s="61"/>
      <c r="F70" s="61"/>
      <c r="G70" s="61"/>
      <c r="H70" s="61"/>
    </row>
    <row r="71">
      <c r="B71" s="61"/>
      <c r="F71" s="61"/>
      <c r="G71" s="61"/>
      <c r="H71" s="61"/>
    </row>
    <row r="72">
      <c r="B72" s="61"/>
      <c r="F72" s="61"/>
      <c r="G72" s="61"/>
      <c r="H72" s="61"/>
    </row>
    <row r="73">
      <c r="B73" s="61"/>
      <c r="F73" s="61"/>
      <c r="G73" s="61"/>
      <c r="H73" s="61"/>
    </row>
    <row r="74">
      <c r="B74" s="61"/>
      <c r="F74" s="61"/>
      <c r="G74" s="61"/>
      <c r="H74" s="61"/>
    </row>
    <row r="75">
      <c r="B75" s="61"/>
      <c r="F75" s="61"/>
      <c r="G75" s="61"/>
      <c r="H75" s="61"/>
    </row>
    <row r="76">
      <c r="B76" s="61"/>
      <c r="F76" s="61"/>
      <c r="G76" s="61"/>
      <c r="H76" s="61"/>
    </row>
    <row r="77">
      <c r="B77" s="61"/>
      <c r="F77" s="61"/>
      <c r="G77" s="61"/>
      <c r="H77" s="61"/>
    </row>
    <row r="78">
      <c r="B78" s="61"/>
      <c r="F78" s="61"/>
      <c r="G78" s="61"/>
      <c r="H78" s="61"/>
    </row>
    <row r="79">
      <c r="B79" s="61"/>
      <c r="F79" s="61"/>
      <c r="G79" s="61"/>
      <c r="H79" s="61"/>
    </row>
    <row r="80">
      <c r="B80" s="61"/>
      <c r="F80" s="61"/>
      <c r="G80" s="61"/>
      <c r="H80" s="61"/>
    </row>
    <row r="81">
      <c r="B81" s="61"/>
      <c r="F81" s="61"/>
      <c r="G81" s="61"/>
      <c r="H81" s="61"/>
    </row>
    <row r="82">
      <c r="B82" s="61"/>
      <c r="F82" s="61"/>
      <c r="G82" s="61"/>
      <c r="H82" s="61"/>
    </row>
    <row r="83">
      <c r="B83" s="61"/>
      <c r="F83" s="61"/>
      <c r="G83" s="61"/>
      <c r="H83" s="61"/>
    </row>
    <row r="84">
      <c r="B84" s="61"/>
      <c r="F84" s="61"/>
      <c r="G84" s="61"/>
      <c r="H84" s="61"/>
    </row>
    <row r="85">
      <c r="B85" s="61"/>
      <c r="F85" s="61"/>
      <c r="G85" s="61"/>
      <c r="H85" s="61"/>
    </row>
    <row r="86">
      <c r="B86" s="61"/>
      <c r="F86" s="61"/>
      <c r="G86" s="61"/>
      <c r="H86" s="61"/>
    </row>
    <row r="87">
      <c r="B87" s="61"/>
      <c r="F87" s="61"/>
      <c r="G87" s="61"/>
      <c r="H87" s="61"/>
    </row>
    <row r="88">
      <c r="B88" s="61"/>
      <c r="F88" s="61"/>
      <c r="G88" s="61"/>
      <c r="H88" s="61"/>
    </row>
    <row r="89">
      <c r="B89" s="61"/>
      <c r="F89" s="61"/>
      <c r="G89" s="61"/>
      <c r="H89" s="61"/>
    </row>
    <row r="90">
      <c r="B90" s="61"/>
      <c r="F90" s="61"/>
      <c r="G90" s="61"/>
      <c r="H90" s="61"/>
    </row>
    <row r="91">
      <c r="B91" s="61"/>
      <c r="F91" s="61"/>
      <c r="G91" s="61"/>
      <c r="H91" s="61"/>
    </row>
    <row r="92">
      <c r="B92" s="61"/>
      <c r="F92" s="61"/>
      <c r="G92" s="61"/>
      <c r="H92" s="61"/>
    </row>
    <row r="93">
      <c r="B93" s="61"/>
      <c r="F93" s="61"/>
      <c r="G93" s="61"/>
      <c r="H93" s="61"/>
    </row>
    <row r="94">
      <c r="B94" s="61"/>
      <c r="F94" s="61"/>
      <c r="G94" s="61"/>
      <c r="H94" s="61"/>
    </row>
    <row r="95">
      <c r="B95" s="61"/>
      <c r="F95" s="61"/>
      <c r="G95" s="61"/>
      <c r="H95" s="61"/>
    </row>
    <row r="96">
      <c r="B96" s="61"/>
      <c r="F96" s="61"/>
      <c r="G96" s="61"/>
      <c r="H96" s="61"/>
    </row>
    <row r="97">
      <c r="B97" s="61"/>
      <c r="F97" s="61"/>
      <c r="G97" s="61"/>
      <c r="H97" s="61"/>
    </row>
    <row r="98">
      <c r="B98" s="61"/>
      <c r="F98" s="61"/>
      <c r="G98" s="61"/>
      <c r="H98" s="61"/>
    </row>
    <row r="99">
      <c r="B99" s="61"/>
      <c r="F99" s="61"/>
      <c r="G99" s="61"/>
      <c r="H99" s="61"/>
    </row>
    <row r="100">
      <c r="B100" s="61"/>
      <c r="F100" s="61"/>
      <c r="G100" s="61"/>
      <c r="H100" s="61"/>
    </row>
    <row r="101">
      <c r="B101" s="61"/>
      <c r="F101" s="61"/>
      <c r="G101" s="61"/>
      <c r="H101" s="61"/>
    </row>
    <row r="102">
      <c r="B102" s="61"/>
      <c r="F102" s="61"/>
      <c r="G102" s="61"/>
      <c r="H102" s="61"/>
    </row>
    <row r="103">
      <c r="B103" s="61"/>
      <c r="F103" s="61"/>
      <c r="G103" s="61"/>
      <c r="H103" s="61"/>
    </row>
    <row r="104">
      <c r="B104" s="61"/>
      <c r="F104" s="61"/>
      <c r="G104" s="61"/>
      <c r="H104" s="61"/>
    </row>
    <row r="105">
      <c r="B105" s="61"/>
      <c r="F105" s="61"/>
      <c r="G105" s="61"/>
      <c r="H105" s="61"/>
    </row>
    <row r="106">
      <c r="B106" s="61"/>
      <c r="F106" s="61"/>
      <c r="G106" s="61"/>
      <c r="H106" s="61"/>
    </row>
    <row r="107">
      <c r="B107" s="61"/>
      <c r="F107" s="61"/>
      <c r="G107" s="61"/>
      <c r="H107" s="61"/>
    </row>
    <row r="108">
      <c r="B108" s="61"/>
      <c r="F108" s="61"/>
      <c r="G108" s="61"/>
      <c r="H108" s="61"/>
    </row>
    <row r="109">
      <c r="B109" s="61"/>
      <c r="F109" s="61"/>
      <c r="G109" s="61"/>
      <c r="H109" s="61"/>
    </row>
    <row r="110">
      <c r="B110" s="61"/>
      <c r="F110" s="61"/>
      <c r="G110" s="61"/>
      <c r="H110" s="61"/>
    </row>
    <row r="111">
      <c r="B111" s="61"/>
      <c r="F111" s="61"/>
      <c r="G111" s="61"/>
      <c r="H111" s="61"/>
    </row>
    <row r="112">
      <c r="B112" s="61"/>
      <c r="F112" s="61"/>
      <c r="G112" s="61"/>
      <c r="H112" s="61"/>
    </row>
    <row r="113">
      <c r="B113" s="61"/>
      <c r="F113" s="61"/>
      <c r="G113" s="61"/>
      <c r="H113" s="61"/>
    </row>
    <row r="114">
      <c r="B114" s="61"/>
      <c r="F114" s="61"/>
      <c r="G114" s="61"/>
      <c r="H114" s="61"/>
    </row>
    <row r="115">
      <c r="B115" s="61"/>
      <c r="F115" s="61"/>
      <c r="G115" s="61"/>
      <c r="H115" s="61"/>
    </row>
    <row r="116">
      <c r="B116" s="61"/>
      <c r="F116" s="61"/>
      <c r="G116" s="61"/>
      <c r="H116" s="61"/>
    </row>
    <row r="117">
      <c r="B117" s="61"/>
      <c r="F117" s="61"/>
      <c r="G117" s="61"/>
      <c r="H117" s="61"/>
    </row>
    <row r="118">
      <c r="B118" s="61"/>
      <c r="F118" s="61"/>
      <c r="G118" s="61"/>
      <c r="H118" s="61"/>
    </row>
    <row r="119">
      <c r="B119" s="61"/>
      <c r="F119" s="61"/>
      <c r="G119" s="61"/>
      <c r="H119" s="61"/>
    </row>
    <row r="120">
      <c r="B120" s="61"/>
      <c r="F120" s="61"/>
      <c r="G120" s="61"/>
      <c r="H120" s="61"/>
    </row>
    <row r="121">
      <c r="B121" s="61"/>
      <c r="F121" s="61"/>
      <c r="G121" s="61"/>
      <c r="H121" s="61"/>
    </row>
    <row r="122">
      <c r="B122" s="61"/>
      <c r="F122" s="61"/>
      <c r="G122" s="61"/>
      <c r="H122" s="61"/>
    </row>
    <row r="123">
      <c r="B123" s="61"/>
      <c r="F123" s="61"/>
      <c r="G123" s="61"/>
      <c r="H123" s="61"/>
    </row>
    <row r="124">
      <c r="B124" s="61"/>
      <c r="F124" s="61"/>
      <c r="G124" s="61"/>
      <c r="H124" s="61"/>
    </row>
    <row r="125">
      <c r="B125" s="61"/>
      <c r="F125" s="61"/>
      <c r="G125" s="61"/>
      <c r="H125" s="61"/>
    </row>
    <row r="126">
      <c r="B126" s="61"/>
      <c r="F126" s="61"/>
      <c r="G126" s="61"/>
      <c r="H126" s="61"/>
    </row>
    <row r="127">
      <c r="B127" s="61"/>
      <c r="F127" s="61"/>
      <c r="G127" s="61"/>
      <c r="H127" s="61"/>
    </row>
    <row r="128">
      <c r="B128" s="61"/>
      <c r="F128" s="61"/>
      <c r="G128" s="61"/>
      <c r="H128" s="61"/>
    </row>
    <row r="129">
      <c r="B129" s="61"/>
      <c r="F129" s="61"/>
      <c r="G129" s="61"/>
      <c r="H129" s="61"/>
    </row>
    <row r="130">
      <c r="B130" s="61"/>
      <c r="F130" s="61"/>
      <c r="G130" s="61"/>
      <c r="H130" s="61"/>
    </row>
    <row r="131">
      <c r="B131" s="61"/>
      <c r="F131" s="61"/>
      <c r="G131" s="61"/>
      <c r="H131" s="61"/>
    </row>
    <row r="132">
      <c r="B132" s="61"/>
      <c r="F132" s="61"/>
      <c r="G132" s="61"/>
      <c r="H132" s="61"/>
    </row>
    <row r="133">
      <c r="B133" s="61"/>
      <c r="F133" s="61"/>
      <c r="G133" s="61"/>
      <c r="H133" s="61"/>
    </row>
    <row r="134">
      <c r="B134" s="61"/>
      <c r="F134" s="61"/>
      <c r="G134" s="61"/>
      <c r="H134" s="61"/>
    </row>
    <row r="135">
      <c r="B135" s="61"/>
      <c r="F135" s="61"/>
      <c r="G135" s="61"/>
      <c r="H135" s="61"/>
    </row>
    <row r="136">
      <c r="B136" s="61"/>
      <c r="F136" s="61"/>
      <c r="G136" s="61"/>
      <c r="H136" s="61"/>
    </row>
    <row r="137">
      <c r="B137" s="61"/>
      <c r="F137" s="61"/>
      <c r="G137" s="61"/>
      <c r="H137" s="61"/>
    </row>
    <row r="138">
      <c r="B138" s="61"/>
      <c r="F138" s="61"/>
      <c r="G138" s="61"/>
      <c r="H138" s="61"/>
    </row>
    <row r="139">
      <c r="B139" s="61"/>
      <c r="F139" s="61"/>
      <c r="G139" s="61"/>
      <c r="H139" s="61"/>
    </row>
    <row r="140">
      <c r="B140" s="61"/>
      <c r="F140" s="61"/>
      <c r="G140" s="61"/>
      <c r="H140" s="61"/>
    </row>
    <row r="141">
      <c r="B141" s="61"/>
      <c r="F141" s="61"/>
      <c r="G141" s="61"/>
      <c r="H141" s="61"/>
    </row>
    <row r="142">
      <c r="B142" s="61"/>
      <c r="F142" s="61"/>
      <c r="G142" s="61"/>
      <c r="H142" s="61"/>
    </row>
    <row r="143">
      <c r="B143" s="61"/>
      <c r="F143" s="61"/>
      <c r="G143" s="61"/>
      <c r="H143" s="61"/>
    </row>
    <row r="144">
      <c r="B144" s="61"/>
      <c r="F144" s="61"/>
      <c r="G144" s="61"/>
      <c r="H144" s="61"/>
    </row>
    <row r="145">
      <c r="B145" s="61"/>
      <c r="F145" s="61"/>
      <c r="G145" s="61"/>
      <c r="H145" s="61"/>
    </row>
    <row r="146">
      <c r="B146" s="61"/>
      <c r="F146" s="61"/>
      <c r="G146" s="61"/>
      <c r="H146" s="61"/>
    </row>
    <row r="147">
      <c r="B147" s="61"/>
      <c r="F147" s="61"/>
      <c r="G147" s="61"/>
      <c r="H147" s="61"/>
    </row>
    <row r="148">
      <c r="B148" s="61"/>
      <c r="F148" s="61"/>
      <c r="G148" s="61"/>
      <c r="H148" s="61"/>
    </row>
    <row r="149">
      <c r="B149" s="61"/>
      <c r="F149" s="61"/>
      <c r="G149" s="61"/>
      <c r="H149" s="61"/>
    </row>
    <row r="150">
      <c r="B150" s="61"/>
      <c r="F150" s="61"/>
      <c r="G150" s="61"/>
      <c r="H150" s="61"/>
    </row>
    <row r="151">
      <c r="B151" s="61"/>
      <c r="F151" s="61"/>
      <c r="G151" s="61"/>
      <c r="H151" s="61"/>
    </row>
    <row r="152">
      <c r="B152" s="61"/>
      <c r="F152" s="61"/>
      <c r="G152" s="61"/>
      <c r="H152" s="61"/>
    </row>
    <row r="153">
      <c r="B153" s="61"/>
      <c r="F153" s="61"/>
      <c r="G153" s="61"/>
      <c r="H153" s="61"/>
    </row>
    <row r="154">
      <c r="B154" s="61"/>
      <c r="F154" s="61"/>
      <c r="G154" s="61"/>
      <c r="H154" s="61"/>
    </row>
    <row r="155">
      <c r="B155" s="61"/>
      <c r="F155" s="61"/>
      <c r="G155" s="61"/>
      <c r="H155" s="61"/>
    </row>
    <row r="156">
      <c r="B156" s="61"/>
      <c r="F156" s="61"/>
      <c r="G156" s="61"/>
      <c r="H156" s="61"/>
    </row>
    <row r="157">
      <c r="B157" s="61"/>
      <c r="F157" s="61"/>
      <c r="G157" s="61"/>
      <c r="H157" s="61"/>
    </row>
    <row r="158">
      <c r="B158" s="61"/>
      <c r="F158" s="61"/>
      <c r="G158" s="61"/>
      <c r="H158" s="61"/>
    </row>
    <row r="159">
      <c r="B159" s="61"/>
      <c r="F159" s="61"/>
      <c r="G159" s="61"/>
      <c r="H159" s="61"/>
    </row>
    <row r="160">
      <c r="B160" s="61"/>
      <c r="F160" s="61"/>
      <c r="G160" s="61"/>
      <c r="H160" s="61"/>
    </row>
    <row r="161">
      <c r="B161" s="61"/>
      <c r="F161" s="61"/>
      <c r="G161" s="61"/>
      <c r="H161" s="61"/>
    </row>
    <row r="162">
      <c r="B162" s="61"/>
      <c r="F162" s="61"/>
      <c r="G162" s="61"/>
      <c r="H162" s="61"/>
    </row>
    <row r="163">
      <c r="B163" s="61"/>
      <c r="F163" s="61"/>
      <c r="G163" s="61"/>
      <c r="H163" s="61"/>
    </row>
    <row r="164">
      <c r="B164" s="61"/>
      <c r="F164" s="61"/>
      <c r="G164" s="61"/>
      <c r="H164" s="61"/>
    </row>
    <row r="165">
      <c r="B165" s="61"/>
      <c r="F165" s="61"/>
      <c r="G165" s="61"/>
      <c r="H165" s="61"/>
    </row>
    <row r="166">
      <c r="B166" s="61"/>
      <c r="F166" s="61"/>
      <c r="G166" s="61"/>
      <c r="H166" s="61"/>
    </row>
    <row r="167">
      <c r="B167" s="61"/>
      <c r="F167" s="61"/>
      <c r="G167" s="61"/>
      <c r="H167" s="61"/>
    </row>
    <row r="168">
      <c r="B168" s="61"/>
      <c r="F168" s="61"/>
      <c r="G168" s="61"/>
      <c r="H168" s="61"/>
    </row>
    <row r="169">
      <c r="B169" s="61"/>
      <c r="F169" s="61"/>
      <c r="G169" s="61"/>
      <c r="H169" s="61"/>
    </row>
    <row r="170">
      <c r="B170" s="61"/>
      <c r="F170" s="61"/>
      <c r="G170" s="61"/>
      <c r="H170" s="61"/>
    </row>
    <row r="171">
      <c r="B171" s="61"/>
      <c r="F171" s="61"/>
      <c r="G171" s="61"/>
      <c r="H171" s="61"/>
    </row>
    <row r="172">
      <c r="B172" s="61"/>
      <c r="F172" s="61"/>
      <c r="G172" s="61"/>
      <c r="H172" s="61"/>
    </row>
    <row r="173">
      <c r="B173" s="61"/>
      <c r="F173" s="61"/>
      <c r="G173" s="61"/>
      <c r="H173" s="61"/>
    </row>
    <row r="174">
      <c r="B174" s="61"/>
      <c r="F174" s="61"/>
      <c r="G174" s="61"/>
      <c r="H174" s="61"/>
    </row>
    <row r="175">
      <c r="B175" s="61"/>
      <c r="F175" s="61"/>
      <c r="G175" s="61"/>
      <c r="H175" s="61"/>
    </row>
    <row r="176">
      <c r="B176" s="61"/>
      <c r="F176" s="61"/>
      <c r="G176" s="61"/>
      <c r="H176" s="61"/>
    </row>
    <row r="177">
      <c r="B177" s="61"/>
      <c r="F177" s="61"/>
      <c r="G177" s="61"/>
      <c r="H177" s="61"/>
    </row>
    <row r="178">
      <c r="B178" s="61"/>
      <c r="F178" s="61"/>
      <c r="G178" s="61"/>
      <c r="H178" s="61"/>
    </row>
    <row r="179">
      <c r="B179" s="61"/>
      <c r="F179" s="61"/>
      <c r="G179" s="61"/>
      <c r="H179" s="61"/>
    </row>
    <row r="180">
      <c r="B180" s="61"/>
      <c r="F180" s="61"/>
      <c r="G180" s="61"/>
      <c r="H180" s="61"/>
    </row>
    <row r="181">
      <c r="B181" s="61"/>
      <c r="F181" s="61"/>
      <c r="G181" s="61"/>
      <c r="H181" s="61"/>
    </row>
    <row r="182">
      <c r="B182" s="61"/>
      <c r="F182" s="61"/>
      <c r="G182" s="61"/>
      <c r="H182" s="61"/>
    </row>
    <row r="183">
      <c r="B183" s="61"/>
      <c r="F183" s="61"/>
      <c r="G183" s="61"/>
      <c r="H183" s="61"/>
    </row>
    <row r="184">
      <c r="B184" s="61"/>
      <c r="F184" s="61"/>
      <c r="G184" s="61"/>
      <c r="H184" s="61"/>
    </row>
    <row r="185">
      <c r="B185" s="61"/>
      <c r="F185" s="61"/>
      <c r="G185" s="61"/>
      <c r="H185" s="61"/>
    </row>
    <row r="186">
      <c r="B186" s="61"/>
      <c r="F186" s="61"/>
      <c r="G186" s="61"/>
      <c r="H186" s="61"/>
    </row>
    <row r="187">
      <c r="B187" s="61"/>
      <c r="F187" s="61"/>
      <c r="G187" s="61"/>
      <c r="H187" s="61"/>
    </row>
    <row r="188">
      <c r="B188" s="61"/>
      <c r="F188" s="61"/>
      <c r="G188" s="61"/>
      <c r="H188" s="61"/>
    </row>
    <row r="189">
      <c r="B189" s="61"/>
      <c r="F189" s="61"/>
      <c r="G189" s="61"/>
      <c r="H189" s="61"/>
    </row>
    <row r="190">
      <c r="B190" s="61"/>
      <c r="F190" s="61"/>
      <c r="G190" s="61"/>
      <c r="H190" s="61"/>
    </row>
    <row r="191">
      <c r="B191" s="61"/>
      <c r="F191" s="61"/>
      <c r="G191" s="61"/>
      <c r="H191" s="61"/>
    </row>
    <row r="192">
      <c r="B192" s="61"/>
      <c r="F192" s="61"/>
      <c r="G192" s="61"/>
      <c r="H192" s="61"/>
    </row>
    <row r="193">
      <c r="B193" s="61"/>
      <c r="F193" s="61"/>
      <c r="G193" s="61"/>
      <c r="H193" s="61"/>
    </row>
    <row r="194">
      <c r="B194" s="61"/>
      <c r="F194" s="61"/>
      <c r="G194" s="61"/>
      <c r="H194" s="61"/>
    </row>
    <row r="195">
      <c r="B195" s="61"/>
      <c r="F195" s="61"/>
      <c r="G195" s="61"/>
      <c r="H195" s="61"/>
    </row>
    <row r="196">
      <c r="B196" s="61"/>
      <c r="F196" s="61"/>
      <c r="G196" s="61"/>
      <c r="H196" s="61"/>
    </row>
    <row r="197">
      <c r="B197" s="61"/>
      <c r="F197" s="61"/>
      <c r="G197" s="61"/>
      <c r="H197" s="61"/>
    </row>
    <row r="198">
      <c r="B198" s="61"/>
      <c r="F198" s="61"/>
      <c r="G198" s="61"/>
      <c r="H198" s="61"/>
    </row>
    <row r="199">
      <c r="B199" s="61"/>
      <c r="F199" s="61"/>
      <c r="G199" s="61"/>
      <c r="H199" s="61"/>
    </row>
    <row r="200">
      <c r="B200" s="61"/>
      <c r="F200" s="61"/>
      <c r="G200" s="61"/>
      <c r="H200" s="61"/>
    </row>
    <row r="201">
      <c r="B201" s="61"/>
      <c r="F201" s="61"/>
      <c r="G201" s="61"/>
      <c r="H201" s="61"/>
    </row>
    <row r="202">
      <c r="B202" s="61"/>
      <c r="F202" s="61"/>
      <c r="G202" s="61"/>
      <c r="H202" s="61"/>
    </row>
    <row r="203">
      <c r="B203" s="61"/>
      <c r="F203" s="61"/>
      <c r="G203" s="61"/>
      <c r="H203" s="61"/>
    </row>
    <row r="204">
      <c r="B204" s="61"/>
      <c r="F204" s="61"/>
      <c r="G204" s="61"/>
      <c r="H204" s="61"/>
    </row>
    <row r="205">
      <c r="B205" s="61"/>
      <c r="F205" s="61"/>
      <c r="G205" s="61"/>
      <c r="H205" s="61"/>
    </row>
    <row r="206">
      <c r="B206" s="61"/>
      <c r="F206" s="61"/>
      <c r="G206" s="61"/>
      <c r="H206" s="61"/>
    </row>
    <row r="207">
      <c r="B207" s="61"/>
      <c r="F207" s="61"/>
      <c r="G207" s="61"/>
      <c r="H207" s="61"/>
    </row>
    <row r="208">
      <c r="B208" s="61"/>
      <c r="F208" s="61"/>
      <c r="G208" s="61"/>
      <c r="H208" s="61"/>
    </row>
    <row r="209">
      <c r="B209" s="61"/>
      <c r="F209" s="61"/>
      <c r="G209" s="61"/>
      <c r="H209" s="61"/>
    </row>
    <row r="210">
      <c r="B210" s="61"/>
      <c r="F210" s="61"/>
      <c r="G210" s="61"/>
      <c r="H210" s="61"/>
    </row>
    <row r="211">
      <c r="B211" s="61"/>
      <c r="F211" s="61"/>
      <c r="G211" s="61"/>
      <c r="H211" s="61"/>
    </row>
    <row r="212">
      <c r="B212" s="61"/>
      <c r="F212" s="61"/>
      <c r="G212" s="61"/>
      <c r="H212" s="61"/>
    </row>
    <row r="213">
      <c r="B213" s="61"/>
      <c r="F213" s="61"/>
      <c r="G213" s="61"/>
      <c r="H213" s="61"/>
    </row>
    <row r="214">
      <c r="B214" s="61"/>
      <c r="F214" s="61"/>
      <c r="G214" s="61"/>
      <c r="H214" s="61"/>
    </row>
    <row r="215">
      <c r="B215" s="61"/>
      <c r="F215" s="61"/>
      <c r="G215" s="61"/>
      <c r="H215" s="61"/>
    </row>
    <row r="216">
      <c r="B216" s="61"/>
      <c r="F216" s="61"/>
      <c r="G216" s="61"/>
      <c r="H216" s="61"/>
    </row>
    <row r="217">
      <c r="B217" s="61"/>
      <c r="F217" s="61"/>
      <c r="G217" s="61"/>
      <c r="H217" s="61"/>
    </row>
    <row r="218">
      <c r="B218" s="61"/>
      <c r="F218" s="61"/>
      <c r="G218" s="61"/>
      <c r="H218" s="61"/>
    </row>
    <row r="219">
      <c r="B219" s="61"/>
      <c r="F219" s="61"/>
      <c r="G219" s="61"/>
      <c r="H219" s="61"/>
    </row>
    <row r="220">
      <c r="B220" s="61"/>
      <c r="F220" s="61"/>
      <c r="G220" s="61"/>
      <c r="H220" s="61"/>
    </row>
    <row r="221">
      <c r="B221" s="61"/>
      <c r="F221" s="61"/>
      <c r="G221" s="61"/>
      <c r="H221" s="61"/>
    </row>
    <row r="222">
      <c r="B222" s="61"/>
      <c r="F222" s="61"/>
      <c r="G222" s="61"/>
      <c r="H222" s="61"/>
    </row>
    <row r="223">
      <c r="B223" s="61"/>
      <c r="F223" s="61"/>
      <c r="G223" s="61"/>
      <c r="H223" s="61"/>
    </row>
    <row r="224">
      <c r="B224" s="61"/>
      <c r="F224" s="61"/>
      <c r="G224" s="61"/>
      <c r="H224" s="61"/>
    </row>
    <row r="225">
      <c r="B225" s="61"/>
      <c r="F225" s="61"/>
      <c r="G225" s="61"/>
      <c r="H225" s="61"/>
    </row>
    <row r="226">
      <c r="B226" s="61"/>
      <c r="F226" s="61"/>
      <c r="G226" s="61"/>
      <c r="H226" s="61"/>
    </row>
    <row r="227">
      <c r="B227" s="61"/>
      <c r="F227" s="61"/>
      <c r="G227" s="61"/>
      <c r="H227" s="61"/>
    </row>
    <row r="228">
      <c r="B228" s="61"/>
      <c r="F228" s="61"/>
      <c r="G228" s="61"/>
      <c r="H228" s="61"/>
    </row>
    <row r="229">
      <c r="B229" s="61"/>
      <c r="F229" s="61"/>
      <c r="G229" s="61"/>
      <c r="H229" s="61"/>
    </row>
    <row r="230">
      <c r="B230" s="61"/>
      <c r="F230" s="61"/>
      <c r="G230" s="61"/>
      <c r="H230" s="61"/>
    </row>
    <row r="231">
      <c r="B231" s="61"/>
      <c r="F231" s="61"/>
      <c r="G231" s="61"/>
      <c r="H231" s="61"/>
    </row>
    <row r="232">
      <c r="B232" s="61"/>
      <c r="F232" s="61"/>
      <c r="G232" s="61"/>
      <c r="H232" s="61"/>
    </row>
    <row r="233">
      <c r="B233" s="61"/>
      <c r="F233" s="61"/>
      <c r="G233" s="61"/>
      <c r="H233" s="61"/>
    </row>
    <row r="234">
      <c r="B234" s="61"/>
      <c r="F234" s="61"/>
      <c r="G234" s="61"/>
      <c r="H234" s="61"/>
    </row>
    <row r="235">
      <c r="B235" s="61"/>
      <c r="F235" s="61"/>
      <c r="G235" s="61"/>
      <c r="H235" s="61"/>
    </row>
    <row r="236">
      <c r="B236" s="61"/>
      <c r="F236" s="61"/>
      <c r="G236" s="61"/>
      <c r="H236" s="61"/>
    </row>
    <row r="237">
      <c r="B237" s="61"/>
      <c r="F237" s="61"/>
      <c r="G237" s="61"/>
      <c r="H237" s="61"/>
    </row>
    <row r="238">
      <c r="B238" s="61"/>
      <c r="F238" s="61"/>
      <c r="G238" s="61"/>
      <c r="H238" s="61"/>
    </row>
    <row r="239">
      <c r="B239" s="61"/>
      <c r="F239" s="61"/>
      <c r="G239" s="61"/>
      <c r="H239" s="61"/>
    </row>
    <row r="240">
      <c r="B240" s="61"/>
      <c r="F240" s="61"/>
      <c r="G240" s="61"/>
      <c r="H240" s="61"/>
    </row>
    <row r="241">
      <c r="B241" s="61"/>
      <c r="F241" s="61"/>
      <c r="G241" s="61"/>
      <c r="H241" s="61"/>
    </row>
    <row r="242">
      <c r="B242" s="61"/>
      <c r="F242" s="61"/>
      <c r="G242" s="61"/>
      <c r="H242" s="61"/>
    </row>
    <row r="243">
      <c r="B243" s="61"/>
      <c r="F243" s="61"/>
      <c r="G243" s="61"/>
      <c r="H243" s="61"/>
    </row>
    <row r="244">
      <c r="B244" s="61"/>
      <c r="F244" s="61"/>
      <c r="G244" s="61"/>
      <c r="H244" s="61"/>
    </row>
    <row r="245">
      <c r="B245" s="61"/>
      <c r="F245" s="61"/>
      <c r="G245" s="61"/>
      <c r="H245" s="61"/>
    </row>
    <row r="246">
      <c r="B246" s="61"/>
      <c r="F246" s="61"/>
      <c r="G246" s="61"/>
      <c r="H246" s="61"/>
    </row>
    <row r="247">
      <c r="B247" s="61"/>
      <c r="F247" s="61"/>
      <c r="G247" s="61"/>
      <c r="H247" s="61"/>
    </row>
    <row r="248">
      <c r="B248" s="61"/>
      <c r="F248" s="61"/>
      <c r="G248" s="61"/>
      <c r="H248" s="61"/>
    </row>
    <row r="249">
      <c r="B249" s="61"/>
      <c r="F249" s="61"/>
      <c r="G249" s="61"/>
      <c r="H249" s="61"/>
    </row>
    <row r="250">
      <c r="B250" s="61"/>
      <c r="F250" s="61"/>
      <c r="G250" s="61"/>
      <c r="H250" s="61"/>
    </row>
    <row r="251">
      <c r="B251" s="61"/>
      <c r="F251" s="61"/>
      <c r="G251" s="61"/>
      <c r="H251" s="61"/>
    </row>
    <row r="252">
      <c r="B252" s="61"/>
      <c r="F252" s="61"/>
      <c r="G252" s="61"/>
      <c r="H252" s="61"/>
    </row>
    <row r="253">
      <c r="B253" s="61"/>
      <c r="F253" s="61"/>
      <c r="G253" s="61"/>
      <c r="H253" s="61"/>
    </row>
    <row r="254">
      <c r="B254" s="61"/>
      <c r="F254" s="61"/>
      <c r="G254" s="61"/>
      <c r="H254" s="61"/>
    </row>
    <row r="255">
      <c r="B255" s="61"/>
      <c r="F255" s="61"/>
      <c r="G255" s="61"/>
      <c r="H255" s="61"/>
    </row>
    <row r="256">
      <c r="B256" s="61"/>
      <c r="F256" s="61"/>
      <c r="G256" s="61"/>
      <c r="H256" s="61"/>
    </row>
    <row r="257">
      <c r="B257" s="61"/>
      <c r="F257" s="61"/>
      <c r="G257" s="61"/>
      <c r="H257" s="61"/>
    </row>
    <row r="258">
      <c r="B258" s="61"/>
      <c r="F258" s="61"/>
      <c r="G258" s="61"/>
      <c r="H258" s="61"/>
    </row>
    <row r="259">
      <c r="B259" s="61"/>
      <c r="F259" s="61"/>
      <c r="G259" s="61"/>
      <c r="H259" s="61"/>
    </row>
    <row r="260">
      <c r="B260" s="61"/>
      <c r="F260" s="61"/>
      <c r="G260" s="61"/>
      <c r="H260" s="61"/>
    </row>
    <row r="261">
      <c r="B261" s="61"/>
      <c r="F261" s="61"/>
      <c r="G261" s="61"/>
      <c r="H261" s="61"/>
    </row>
    <row r="262">
      <c r="B262" s="61"/>
      <c r="F262" s="61"/>
      <c r="G262" s="61"/>
      <c r="H262" s="61"/>
    </row>
    <row r="263">
      <c r="B263" s="61"/>
      <c r="F263" s="61"/>
      <c r="G263" s="61"/>
      <c r="H263" s="61"/>
    </row>
    <row r="264">
      <c r="B264" s="61"/>
      <c r="F264" s="61"/>
      <c r="G264" s="61"/>
      <c r="H264" s="61"/>
    </row>
    <row r="265">
      <c r="B265" s="61"/>
      <c r="F265" s="61"/>
      <c r="G265" s="61"/>
      <c r="H265" s="61"/>
    </row>
    <row r="266">
      <c r="B266" s="61"/>
      <c r="F266" s="61"/>
      <c r="G266" s="61"/>
      <c r="H266" s="61"/>
    </row>
    <row r="267">
      <c r="B267" s="61"/>
      <c r="F267" s="61"/>
      <c r="G267" s="61"/>
      <c r="H267" s="61"/>
    </row>
    <row r="268">
      <c r="B268" s="61"/>
      <c r="F268" s="61"/>
      <c r="G268" s="61"/>
      <c r="H268" s="61"/>
    </row>
    <row r="269">
      <c r="B269" s="61"/>
      <c r="F269" s="61"/>
      <c r="G269" s="61"/>
      <c r="H269" s="61"/>
    </row>
    <row r="270">
      <c r="B270" s="61"/>
      <c r="F270" s="61"/>
      <c r="G270" s="61"/>
      <c r="H270" s="61"/>
    </row>
    <row r="271">
      <c r="B271" s="61"/>
      <c r="F271" s="61"/>
      <c r="G271" s="61"/>
      <c r="H271" s="61"/>
    </row>
    <row r="272">
      <c r="B272" s="61"/>
      <c r="F272" s="61"/>
      <c r="G272" s="61"/>
      <c r="H272" s="61"/>
    </row>
    <row r="273">
      <c r="B273" s="61"/>
      <c r="F273" s="61"/>
      <c r="G273" s="61"/>
      <c r="H273" s="61"/>
    </row>
    <row r="274">
      <c r="B274" s="61"/>
      <c r="F274" s="61"/>
      <c r="G274" s="61"/>
      <c r="H274" s="61"/>
    </row>
    <row r="275">
      <c r="B275" s="61"/>
      <c r="F275" s="61"/>
      <c r="G275" s="61"/>
      <c r="H275" s="61"/>
    </row>
    <row r="276">
      <c r="B276" s="61"/>
      <c r="F276" s="61"/>
      <c r="G276" s="61"/>
      <c r="H276" s="61"/>
    </row>
    <row r="277">
      <c r="B277" s="61"/>
      <c r="F277" s="61"/>
      <c r="G277" s="61"/>
      <c r="H277" s="61"/>
    </row>
    <row r="278">
      <c r="B278" s="61"/>
      <c r="F278" s="61"/>
      <c r="G278" s="61"/>
      <c r="H278" s="61"/>
    </row>
    <row r="279">
      <c r="B279" s="61"/>
      <c r="F279" s="61"/>
      <c r="G279" s="61"/>
      <c r="H279" s="61"/>
    </row>
    <row r="280">
      <c r="B280" s="61"/>
      <c r="F280" s="61"/>
      <c r="G280" s="61"/>
      <c r="H280" s="61"/>
    </row>
    <row r="281">
      <c r="B281" s="61"/>
      <c r="F281" s="61"/>
      <c r="G281" s="61"/>
      <c r="H281" s="61"/>
    </row>
    <row r="282">
      <c r="B282" s="61"/>
      <c r="F282" s="61"/>
      <c r="G282" s="61"/>
      <c r="H282" s="61"/>
    </row>
    <row r="283">
      <c r="B283" s="61"/>
      <c r="F283" s="61"/>
      <c r="G283" s="61"/>
      <c r="H283" s="61"/>
    </row>
    <row r="284">
      <c r="B284" s="61"/>
      <c r="F284" s="61"/>
      <c r="G284" s="61"/>
      <c r="H284" s="61"/>
    </row>
    <row r="285">
      <c r="B285" s="61"/>
      <c r="F285" s="61"/>
      <c r="G285" s="61"/>
      <c r="H285" s="61"/>
    </row>
    <row r="286">
      <c r="B286" s="61"/>
      <c r="F286" s="61"/>
      <c r="G286" s="61"/>
      <c r="H286" s="61"/>
    </row>
    <row r="287">
      <c r="B287" s="61"/>
      <c r="F287" s="61"/>
      <c r="G287" s="61"/>
      <c r="H287" s="61"/>
    </row>
    <row r="288">
      <c r="B288" s="61"/>
      <c r="F288" s="61"/>
      <c r="G288" s="61"/>
      <c r="H288" s="61"/>
    </row>
    <row r="289">
      <c r="B289" s="61"/>
      <c r="F289" s="61"/>
      <c r="G289" s="61"/>
      <c r="H289" s="61"/>
    </row>
    <row r="290">
      <c r="B290" s="61"/>
      <c r="F290" s="61"/>
      <c r="G290" s="61"/>
      <c r="H290" s="61"/>
    </row>
    <row r="291">
      <c r="B291" s="61"/>
      <c r="F291" s="61"/>
      <c r="G291" s="61"/>
      <c r="H291" s="61"/>
    </row>
    <row r="292">
      <c r="B292" s="61"/>
      <c r="F292" s="61"/>
      <c r="G292" s="61"/>
      <c r="H292" s="61"/>
    </row>
    <row r="293">
      <c r="B293" s="61"/>
      <c r="F293" s="61"/>
      <c r="G293" s="61"/>
      <c r="H293" s="61"/>
    </row>
    <row r="294">
      <c r="B294" s="61"/>
      <c r="F294" s="61"/>
      <c r="G294" s="61"/>
      <c r="H294" s="61"/>
    </row>
    <row r="295">
      <c r="B295" s="61"/>
      <c r="F295" s="61"/>
      <c r="G295" s="61"/>
      <c r="H295" s="61"/>
    </row>
    <row r="296">
      <c r="B296" s="61"/>
      <c r="F296" s="61"/>
      <c r="G296" s="61"/>
      <c r="H296" s="61"/>
    </row>
    <row r="297">
      <c r="B297" s="61"/>
      <c r="F297" s="61"/>
      <c r="G297" s="61"/>
      <c r="H297" s="61"/>
    </row>
    <row r="298">
      <c r="B298" s="61"/>
      <c r="F298" s="61"/>
      <c r="G298" s="61"/>
      <c r="H298" s="61"/>
    </row>
    <row r="299">
      <c r="B299" s="61"/>
      <c r="F299" s="61"/>
      <c r="G299" s="61"/>
      <c r="H299" s="61"/>
    </row>
    <row r="300">
      <c r="B300" s="61"/>
      <c r="F300" s="61"/>
      <c r="G300" s="61"/>
      <c r="H300" s="61"/>
    </row>
    <row r="301">
      <c r="B301" s="61"/>
      <c r="F301" s="61"/>
      <c r="G301" s="61"/>
      <c r="H301" s="61"/>
    </row>
    <row r="302">
      <c r="B302" s="61"/>
      <c r="F302" s="61"/>
      <c r="G302" s="61"/>
      <c r="H302" s="61"/>
    </row>
    <row r="303">
      <c r="B303" s="61"/>
      <c r="F303" s="61"/>
      <c r="G303" s="61"/>
      <c r="H303" s="61"/>
    </row>
    <row r="304">
      <c r="B304" s="61"/>
      <c r="F304" s="61"/>
      <c r="G304" s="61"/>
      <c r="H304" s="61"/>
    </row>
    <row r="305">
      <c r="B305" s="61"/>
      <c r="F305" s="61"/>
      <c r="G305" s="61"/>
      <c r="H305" s="61"/>
    </row>
    <row r="306">
      <c r="B306" s="61"/>
      <c r="F306" s="61"/>
      <c r="G306" s="61"/>
      <c r="H306" s="61"/>
    </row>
    <row r="307">
      <c r="B307" s="61"/>
      <c r="F307" s="61"/>
      <c r="G307" s="61"/>
      <c r="H307" s="61"/>
    </row>
    <row r="308">
      <c r="B308" s="61"/>
      <c r="F308" s="61"/>
      <c r="G308" s="61"/>
      <c r="H308" s="61"/>
    </row>
    <row r="309">
      <c r="B309" s="61"/>
      <c r="F309" s="61"/>
      <c r="G309" s="61"/>
      <c r="H309" s="61"/>
    </row>
    <row r="310">
      <c r="B310" s="61"/>
      <c r="F310" s="61"/>
      <c r="G310" s="61"/>
      <c r="H310" s="61"/>
    </row>
    <row r="311">
      <c r="B311" s="61"/>
      <c r="F311" s="61"/>
      <c r="G311" s="61"/>
      <c r="H311" s="61"/>
    </row>
    <row r="312">
      <c r="B312" s="61"/>
      <c r="F312" s="61"/>
      <c r="G312" s="61"/>
      <c r="H312" s="61"/>
    </row>
    <row r="313">
      <c r="B313" s="61"/>
      <c r="F313" s="61"/>
      <c r="G313" s="61"/>
      <c r="H313" s="61"/>
    </row>
    <row r="314">
      <c r="B314" s="61"/>
      <c r="F314" s="61"/>
      <c r="G314" s="61"/>
      <c r="H314" s="61"/>
    </row>
    <row r="315">
      <c r="B315" s="61"/>
      <c r="F315" s="61"/>
      <c r="G315" s="61"/>
      <c r="H315" s="61"/>
    </row>
    <row r="316">
      <c r="B316" s="61"/>
      <c r="F316" s="61"/>
      <c r="G316" s="61"/>
      <c r="H316" s="61"/>
    </row>
    <row r="317">
      <c r="B317" s="61"/>
      <c r="F317" s="61"/>
      <c r="G317" s="61"/>
      <c r="H317" s="61"/>
    </row>
    <row r="318">
      <c r="B318" s="61"/>
      <c r="F318" s="61"/>
      <c r="G318" s="61"/>
      <c r="H318" s="61"/>
    </row>
    <row r="319">
      <c r="B319" s="61"/>
      <c r="F319" s="61"/>
      <c r="G319" s="61"/>
      <c r="H319" s="61"/>
    </row>
    <row r="320">
      <c r="B320" s="61"/>
      <c r="F320" s="61"/>
      <c r="G320" s="61"/>
      <c r="H320" s="61"/>
    </row>
    <row r="321">
      <c r="B321" s="61"/>
      <c r="F321" s="61"/>
      <c r="G321" s="61"/>
      <c r="H321" s="61"/>
    </row>
    <row r="322">
      <c r="B322" s="61"/>
      <c r="F322" s="61"/>
      <c r="G322" s="61"/>
      <c r="H322" s="61"/>
    </row>
    <row r="323">
      <c r="B323" s="61"/>
      <c r="F323" s="61"/>
      <c r="G323" s="61"/>
      <c r="H323" s="61"/>
    </row>
    <row r="324">
      <c r="B324" s="61"/>
      <c r="F324" s="61"/>
      <c r="G324" s="61"/>
      <c r="H324" s="61"/>
    </row>
    <row r="325">
      <c r="B325" s="61"/>
      <c r="F325" s="61"/>
      <c r="G325" s="61"/>
      <c r="H325" s="61"/>
    </row>
    <row r="326">
      <c r="B326" s="61"/>
      <c r="F326" s="61"/>
      <c r="G326" s="61"/>
      <c r="H326" s="61"/>
    </row>
    <row r="327">
      <c r="B327" s="61"/>
      <c r="F327" s="61"/>
      <c r="G327" s="61"/>
      <c r="H327" s="61"/>
    </row>
    <row r="328">
      <c r="B328" s="61"/>
      <c r="F328" s="61"/>
      <c r="G328" s="61"/>
      <c r="H328" s="61"/>
    </row>
    <row r="329">
      <c r="B329" s="61"/>
      <c r="F329" s="61"/>
      <c r="G329" s="61"/>
      <c r="H329" s="61"/>
    </row>
    <row r="330">
      <c r="B330" s="61"/>
      <c r="F330" s="61"/>
      <c r="G330" s="61"/>
      <c r="H330" s="61"/>
    </row>
    <row r="331">
      <c r="B331" s="61"/>
      <c r="F331" s="61"/>
      <c r="G331" s="61"/>
      <c r="H331" s="61"/>
    </row>
    <row r="332">
      <c r="B332" s="61"/>
      <c r="F332" s="61"/>
      <c r="G332" s="61"/>
      <c r="H332" s="61"/>
    </row>
    <row r="333">
      <c r="B333" s="61"/>
      <c r="F333" s="61"/>
      <c r="G333" s="61"/>
      <c r="H333" s="61"/>
    </row>
    <row r="334">
      <c r="B334" s="61"/>
      <c r="F334" s="61"/>
      <c r="G334" s="61"/>
      <c r="H334" s="61"/>
    </row>
    <row r="335">
      <c r="B335" s="61"/>
      <c r="F335" s="61"/>
      <c r="G335" s="61"/>
      <c r="H335" s="61"/>
    </row>
    <row r="336">
      <c r="B336" s="61"/>
      <c r="F336" s="61"/>
      <c r="G336" s="61"/>
      <c r="H336" s="61"/>
    </row>
    <row r="337">
      <c r="B337" s="61"/>
      <c r="F337" s="61"/>
      <c r="G337" s="61"/>
      <c r="H337" s="61"/>
    </row>
    <row r="338">
      <c r="B338" s="61"/>
      <c r="F338" s="61"/>
      <c r="G338" s="61"/>
      <c r="H338" s="61"/>
    </row>
    <row r="339">
      <c r="B339" s="61"/>
      <c r="F339" s="61"/>
      <c r="G339" s="61"/>
      <c r="H339" s="61"/>
    </row>
    <row r="340">
      <c r="B340" s="61"/>
      <c r="F340" s="61"/>
      <c r="G340" s="61"/>
      <c r="H340" s="61"/>
    </row>
    <row r="341">
      <c r="B341" s="61"/>
      <c r="F341" s="61"/>
      <c r="G341" s="61"/>
      <c r="H341" s="61"/>
    </row>
    <row r="342">
      <c r="B342" s="61"/>
      <c r="F342" s="61"/>
      <c r="G342" s="61"/>
      <c r="H342" s="61"/>
    </row>
    <row r="343">
      <c r="B343" s="61"/>
      <c r="F343" s="61"/>
      <c r="G343" s="61"/>
      <c r="H343" s="61"/>
    </row>
    <row r="344">
      <c r="B344" s="61"/>
      <c r="F344" s="61"/>
      <c r="G344" s="61"/>
      <c r="H344" s="61"/>
    </row>
    <row r="345">
      <c r="B345" s="61"/>
      <c r="F345" s="61"/>
      <c r="G345" s="61"/>
      <c r="H345" s="61"/>
    </row>
    <row r="346">
      <c r="B346" s="61"/>
      <c r="F346" s="61"/>
      <c r="G346" s="61"/>
      <c r="H346" s="61"/>
    </row>
    <row r="347">
      <c r="B347" s="61"/>
      <c r="F347" s="61"/>
      <c r="G347" s="61"/>
      <c r="H347" s="61"/>
    </row>
    <row r="348">
      <c r="B348" s="61"/>
      <c r="F348" s="61"/>
      <c r="G348" s="61"/>
      <c r="H348" s="61"/>
    </row>
    <row r="349">
      <c r="B349" s="61"/>
      <c r="F349" s="61"/>
      <c r="G349" s="61"/>
      <c r="H349" s="61"/>
    </row>
    <row r="350">
      <c r="B350" s="61"/>
      <c r="F350" s="61"/>
      <c r="G350" s="61"/>
      <c r="H350" s="61"/>
    </row>
    <row r="351">
      <c r="B351" s="61"/>
      <c r="F351" s="61"/>
      <c r="G351" s="61"/>
      <c r="H351" s="61"/>
    </row>
    <row r="352">
      <c r="B352" s="61"/>
      <c r="F352" s="61"/>
      <c r="G352" s="61"/>
      <c r="H352" s="61"/>
    </row>
    <row r="353">
      <c r="B353" s="61"/>
      <c r="F353" s="61"/>
      <c r="G353" s="61"/>
      <c r="H353" s="61"/>
    </row>
    <row r="354">
      <c r="B354" s="61"/>
      <c r="F354" s="61"/>
      <c r="G354" s="61"/>
      <c r="H354" s="61"/>
    </row>
    <row r="355">
      <c r="B355" s="61"/>
      <c r="F355" s="61"/>
      <c r="G355" s="61"/>
      <c r="H355" s="61"/>
    </row>
    <row r="356">
      <c r="B356" s="61"/>
      <c r="F356" s="61"/>
      <c r="G356" s="61"/>
      <c r="H356" s="61"/>
    </row>
    <row r="357">
      <c r="B357" s="61"/>
      <c r="F357" s="61"/>
      <c r="G357" s="61"/>
      <c r="H357" s="61"/>
    </row>
    <row r="358">
      <c r="B358" s="61"/>
      <c r="F358" s="61"/>
      <c r="G358" s="61"/>
      <c r="H358" s="61"/>
    </row>
    <row r="359">
      <c r="B359" s="61"/>
      <c r="F359" s="61"/>
      <c r="G359" s="61"/>
      <c r="H359" s="61"/>
    </row>
    <row r="360">
      <c r="B360" s="61"/>
      <c r="F360" s="61"/>
      <c r="G360" s="61"/>
      <c r="H360" s="61"/>
    </row>
    <row r="361">
      <c r="B361" s="61"/>
      <c r="F361" s="61"/>
      <c r="G361" s="61"/>
      <c r="H361" s="61"/>
    </row>
    <row r="362">
      <c r="B362" s="61"/>
      <c r="F362" s="61"/>
      <c r="G362" s="61"/>
      <c r="H362" s="61"/>
    </row>
    <row r="363">
      <c r="B363" s="61"/>
      <c r="F363" s="61"/>
      <c r="G363" s="61"/>
      <c r="H363" s="61"/>
    </row>
    <row r="364">
      <c r="B364" s="61"/>
      <c r="F364" s="61"/>
      <c r="G364" s="61"/>
      <c r="H364" s="61"/>
    </row>
    <row r="365">
      <c r="B365" s="61"/>
      <c r="F365" s="61"/>
      <c r="G365" s="61"/>
      <c r="H365" s="61"/>
    </row>
    <row r="366">
      <c r="B366" s="61"/>
      <c r="F366" s="61"/>
      <c r="G366" s="61"/>
      <c r="H366" s="61"/>
    </row>
    <row r="367">
      <c r="B367" s="61"/>
      <c r="F367" s="61"/>
      <c r="G367" s="61"/>
      <c r="H367" s="61"/>
    </row>
    <row r="368">
      <c r="B368" s="61"/>
      <c r="F368" s="61"/>
      <c r="G368" s="61"/>
      <c r="H368" s="61"/>
    </row>
    <row r="369">
      <c r="B369" s="61"/>
      <c r="F369" s="61"/>
      <c r="G369" s="61"/>
      <c r="H369" s="61"/>
    </row>
    <row r="370">
      <c r="B370" s="61"/>
      <c r="F370" s="61"/>
      <c r="G370" s="61"/>
      <c r="H370" s="61"/>
    </row>
    <row r="371">
      <c r="B371" s="61"/>
      <c r="F371" s="61"/>
      <c r="G371" s="61"/>
      <c r="H371" s="61"/>
    </row>
    <row r="372">
      <c r="B372" s="61"/>
      <c r="F372" s="61"/>
      <c r="G372" s="61"/>
      <c r="H372" s="61"/>
    </row>
    <row r="373">
      <c r="B373" s="61"/>
      <c r="F373" s="61"/>
      <c r="G373" s="61"/>
      <c r="H373" s="61"/>
    </row>
    <row r="374">
      <c r="B374" s="61"/>
      <c r="F374" s="61"/>
      <c r="G374" s="61"/>
      <c r="H374" s="61"/>
    </row>
    <row r="375">
      <c r="B375" s="61"/>
      <c r="F375" s="61"/>
      <c r="G375" s="61"/>
      <c r="H375" s="61"/>
    </row>
    <row r="376">
      <c r="B376" s="61"/>
      <c r="F376" s="61"/>
      <c r="G376" s="61"/>
      <c r="H376" s="61"/>
    </row>
    <row r="377">
      <c r="B377" s="61"/>
      <c r="F377" s="61"/>
      <c r="G377" s="61"/>
      <c r="H377" s="61"/>
    </row>
    <row r="378">
      <c r="B378" s="61"/>
      <c r="F378" s="61"/>
      <c r="G378" s="61"/>
      <c r="H378" s="61"/>
    </row>
    <row r="379">
      <c r="B379" s="61"/>
      <c r="F379" s="61"/>
      <c r="G379" s="61"/>
      <c r="H379" s="61"/>
    </row>
    <row r="380">
      <c r="B380" s="61"/>
      <c r="F380" s="61"/>
      <c r="G380" s="61"/>
      <c r="H380" s="61"/>
    </row>
    <row r="381">
      <c r="B381" s="61"/>
      <c r="F381" s="61"/>
      <c r="G381" s="61"/>
      <c r="H381" s="61"/>
    </row>
    <row r="382">
      <c r="B382" s="61"/>
      <c r="F382" s="61"/>
      <c r="G382" s="61"/>
      <c r="H382" s="61"/>
    </row>
    <row r="383">
      <c r="B383" s="61"/>
      <c r="F383" s="61"/>
      <c r="G383" s="61"/>
      <c r="H383" s="61"/>
    </row>
    <row r="384">
      <c r="B384" s="61"/>
      <c r="F384" s="61"/>
      <c r="G384" s="61"/>
      <c r="H384" s="61"/>
    </row>
    <row r="385">
      <c r="B385" s="61"/>
      <c r="F385" s="61"/>
      <c r="G385" s="61"/>
      <c r="H385" s="61"/>
    </row>
    <row r="386">
      <c r="B386" s="61"/>
      <c r="F386" s="61"/>
      <c r="G386" s="61"/>
      <c r="H386" s="61"/>
    </row>
    <row r="387">
      <c r="B387" s="61"/>
      <c r="F387" s="61"/>
      <c r="G387" s="61"/>
      <c r="H387" s="61"/>
    </row>
    <row r="388">
      <c r="B388" s="61"/>
      <c r="F388" s="61"/>
      <c r="G388" s="61"/>
      <c r="H388" s="61"/>
    </row>
    <row r="389">
      <c r="B389" s="61"/>
      <c r="F389" s="61"/>
      <c r="G389" s="61"/>
      <c r="H389" s="61"/>
    </row>
    <row r="390">
      <c r="B390" s="61"/>
      <c r="F390" s="61"/>
      <c r="G390" s="61"/>
      <c r="H390" s="61"/>
    </row>
    <row r="391">
      <c r="B391" s="61"/>
      <c r="F391" s="61"/>
      <c r="G391" s="61"/>
      <c r="H391" s="61"/>
    </row>
    <row r="392">
      <c r="B392" s="61"/>
      <c r="F392" s="61"/>
      <c r="G392" s="61"/>
      <c r="H392" s="61"/>
    </row>
    <row r="393">
      <c r="B393" s="61"/>
      <c r="F393" s="61"/>
      <c r="G393" s="61"/>
      <c r="H393" s="61"/>
    </row>
    <row r="394">
      <c r="B394" s="61"/>
      <c r="F394" s="61"/>
      <c r="G394" s="61"/>
      <c r="H394" s="61"/>
    </row>
    <row r="395">
      <c r="B395" s="61"/>
      <c r="F395" s="61"/>
      <c r="G395" s="61"/>
      <c r="H395" s="61"/>
    </row>
    <row r="396">
      <c r="B396" s="61"/>
      <c r="F396" s="61"/>
      <c r="G396" s="61"/>
      <c r="H396" s="61"/>
    </row>
    <row r="397">
      <c r="B397" s="61"/>
      <c r="F397" s="61"/>
      <c r="G397" s="61"/>
      <c r="H397" s="61"/>
    </row>
    <row r="398">
      <c r="B398" s="61"/>
      <c r="F398" s="61"/>
      <c r="G398" s="61"/>
      <c r="H398" s="61"/>
    </row>
    <row r="399">
      <c r="B399" s="61"/>
      <c r="F399" s="61"/>
      <c r="G399" s="61"/>
      <c r="H399" s="61"/>
    </row>
    <row r="400">
      <c r="B400" s="61"/>
      <c r="F400" s="61"/>
      <c r="G400" s="61"/>
      <c r="H400" s="61"/>
    </row>
    <row r="401">
      <c r="B401" s="61"/>
      <c r="F401" s="61"/>
      <c r="G401" s="61"/>
      <c r="H401" s="61"/>
    </row>
    <row r="402">
      <c r="B402" s="61"/>
      <c r="F402" s="61"/>
      <c r="G402" s="61"/>
      <c r="H402" s="61"/>
    </row>
    <row r="403">
      <c r="B403" s="61"/>
      <c r="F403" s="61"/>
      <c r="G403" s="61"/>
      <c r="H403" s="61"/>
    </row>
    <row r="404">
      <c r="B404" s="61"/>
      <c r="F404" s="61"/>
      <c r="G404" s="61"/>
      <c r="H404" s="61"/>
    </row>
    <row r="405">
      <c r="B405" s="61"/>
      <c r="F405" s="61"/>
      <c r="G405" s="61"/>
      <c r="H405" s="61"/>
    </row>
    <row r="406">
      <c r="B406" s="61"/>
      <c r="F406" s="61"/>
      <c r="G406" s="61"/>
      <c r="H406" s="61"/>
    </row>
    <row r="407">
      <c r="B407" s="61"/>
      <c r="F407" s="61"/>
      <c r="G407" s="61"/>
      <c r="H407" s="61"/>
    </row>
    <row r="408">
      <c r="B408" s="61"/>
      <c r="F408" s="61"/>
      <c r="G408" s="61"/>
      <c r="H408" s="61"/>
    </row>
    <row r="409">
      <c r="B409" s="61"/>
      <c r="F409" s="61"/>
      <c r="G409" s="61"/>
      <c r="H409" s="61"/>
    </row>
    <row r="410">
      <c r="B410" s="61"/>
      <c r="F410" s="61"/>
      <c r="G410" s="61"/>
      <c r="H410" s="61"/>
    </row>
    <row r="411">
      <c r="B411" s="61"/>
      <c r="F411" s="61"/>
      <c r="G411" s="61"/>
      <c r="H411" s="61"/>
    </row>
    <row r="412">
      <c r="B412" s="61"/>
      <c r="F412" s="61"/>
      <c r="G412" s="61"/>
      <c r="H412" s="61"/>
    </row>
    <row r="413">
      <c r="B413" s="61"/>
      <c r="F413" s="61"/>
      <c r="G413" s="61"/>
      <c r="H413" s="61"/>
    </row>
    <row r="414">
      <c r="B414" s="61"/>
      <c r="F414" s="61"/>
      <c r="G414" s="61"/>
      <c r="H414" s="61"/>
    </row>
    <row r="415">
      <c r="B415" s="61"/>
      <c r="F415" s="61"/>
      <c r="G415" s="61"/>
      <c r="H415" s="61"/>
    </row>
    <row r="416">
      <c r="B416" s="61"/>
      <c r="F416" s="61"/>
      <c r="G416" s="61"/>
      <c r="H416" s="61"/>
    </row>
    <row r="417">
      <c r="B417" s="61"/>
      <c r="F417" s="61"/>
      <c r="G417" s="61"/>
      <c r="H417" s="61"/>
    </row>
    <row r="418">
      <c r="B418" s="61"/>
      <c r="F418" s="61"/>
      <c r="G418" s="61"/>
      <c r="H418" s="61"/>
    </row>
    <row r="419">
      <c r="B419" s="61"/>
      <c r="F419" s="61"/>
      <c r="G419" s="61"/>
      <c r="H419" s="61"/>
    </row>
    <row r="420">
      <c r="B420" s="61"/>
      <c r="F420" s="61"/>
      <c r="G420" s="61"/>
      <c r="H420" s="61"/>
    </row>
    <row r="421">
      <c r="B421" s="61"/>
      <c r="F421" s="61"/>
      <c r="G421" s="61"/>
      <c r="H421" s="61"/>
    </row>
    <row r="422">
      <c r="B422" s="61"/>
      <c r="F422" s="61"/>
      <c r="G422" s="61"/>
      <c r="H422" s="61"/>
    </row>
    <row r="423">
      <c r="B423" s="61"/>
      <c r="F423" s="61"/>
      <c r="G423" s="61"/>
      <c r="H423" s="61"/>
    </row>
    <row r="424">
      <c r="B424" s="61"/>
      <c r="F424" s="61"/>
      <c r="G424" s="61"/>
      <c r="H424" s="61"/>
    </row>
    <row r="425">
      <c r="B425" s="61"/>
      <c r="F425" s="61"/>
      <c r="G425" s="61"/>
      <c r="H425" s="61"/>
    </row>
    <row r="426">
      <c r="B426" s="61"/>
      <c r="F426" s="61"/>
      <c r="G426" s="61"/>
      <c r="H426" s="61"/>
    </row>
    <row r="427">
      <c r="B427" s="61"/>
      <c r="F427" s="61"/>
      <c r="G427" s="61"/>
      <c r="H427" s="61"/>
    </row>
    <row r="428">
      <c r="B428" s="61"/>
      <c r="F428" s="61"/>
      <c r="G428" s="61"/>
      <c r="H428" s="61"/>
    </row>
    <row r="429">
      <c r="B429" s="61"/>
      <c r="F429" s="61"/>
      <c r="G429" s="61"/>
      <c r="H429" s="61"/>
    </row>
    <row r="430">
      <c r="B430" s="61"/>
      <c r="F430" s="61"/>
      <c r="G430" s="61"/>
      <c r="H430" s="61"/>
    </row>
    <row r="431">
      <c r="B431" s="61"/>
      <c r="F431" s="61"/>
      <c r="G431" s="61"/>
      <c r="H431" s="61"/>
    </row>
    <row r="432">
      <c r="B432" s="61"/>
      <c r="F432" s="61"/>
      <c r="G432" s="61"/>
      <c r="H432" s="61"/>
    </row>
    <row r="433">
      <c r="B433" s="61"/>
      <c r="F433" s="61"/>
      <c r="G433" s="61"/>
      <c r="H433" s="61"/>
    </row>
    <row r="434">
      <c r="B434" s="61"/>
      <c r="F434" s="61"/>
      <c r="G434" s="61"/>
      <c r="H434" s="61"/>
    </row>
    <row r="435">
      <c r="B435" s="61"/>
      <c r="F435" s="61"/>
      <c r="G435" s="61"/>
      <c r="H435" s="61"/>
    </row>
    <row r="436">
      <c r="B436" s="61"/>
      <c r="F436" s="61"/>
      <c r="G436" s="61"/>
      <c r="H436" s="61"/>
    </row>
    <row r="437">
      <c r="B437" s="61"/>
      <c r="F437" s="61"/>
      <c r="G437" s="61"/>
      <c r="H437" s="61"/>
    </row>
    <row r="438">
      <c r="B438" s="61"/>
      <c r="F438" s="61"/>
      <c r="G438" s="61"/>
      <c r="H438" s="61"/>
    </row>
    <row r="439">
      <c r="B439" s="61"/>
      <c r="F439" s="61"/>
      <c r="G439" s="61"/>
      <c r="H439" s="61"/>
    </row>
    <row r="440">
      <c r="B440" s="61"/>
      <c r="F440" s="61"/>
      <c r="G440" s="61"/>
      <c r="H440" s="61"/>
    </row>
    <row r="441">
      <c r="B441" s="61"/>
      <c r="F441" s="61"/>
      <c r="G441" s="61"/>
      <c r="H441" s="61"/>
    </row>
    <row r="442">
      <c r="B442" s="61"/>
      <c r="F442" s="61"/>
      <c r="G442" s="61"/>
      <c r="H442" s="61"/>
    </row>
    <row r="443">
      <c r="B443" s="61"/>
      <c r="F443" s="61"/>
      <c r="G443" s="61"/>
      <c r="H443" s="61"/>
    </row>
    <row r="444">
      <c r="B444" s="61"/>
      <c r="F444" s="61"/>
      <c r="G444" s="61"/>
      <c r="H444" s="61"/>
    </row>
    <row r="445">
      <c r="B445" s="61"/>
      <c r="F445" s="61"/>
      <c r="G445" s="61"/>
      <c r="H445" s="61"/>
    </row>
    <row r="446">
      <c r="B446" s="61"/>
      <c r="F446" s="61"/>
      <c r="G446" s="61"/>
      <c r="H446" s="61"/>
    </row>
    <row r="447">
      <c r="B447" s="61"/>
      <c r="F447" s="61"/>
      <c r="G447" s="61"/>
      <c r="H447" s="61"/>
    </row>
    <row r="448">
      <c r="B448" s="61"/>
      <c r="F448" s="61"/>
      <c r="G448" s="61"/>
      <c r="H448" s="61"/>
    </row>
    <row r="449">
      <c r="B449" s="61"/>
      <c r="F449" s="61"/>
      <c r="G449" s="61"/>
      <c r="H449" s="61"/>
    </row>
    <row r="450">
      <c r="B450" s="61"/>
      <c r="F450" s="61"/>
      <c r="G450" s="61"/>
      <c r="H450" s="61"/>
    </row>
    <row r="451">
      <c r="B451" s="61"/>
      <c r="F451" s="61"/>
      <c r="G451" s="61"/>
      <c r="H451" s="61"/>
    </row>
    <row r="452">
      <c r="B452" s="61"/>
      <c r="F452" s="61"/>
      <c r="G452" s="61"/>
      <c r="H452" s="61"/>
    </row>
    <row r="453">
      <c r="B453" s="61"/>
      <c r="F453" s="61"/>
      <c r="G453" s="61"/>
      <c r="H453" s="61"/>
    </row>
    <row r="454">
      <c r="B454" s="61"/>
      <c r="F454" s="61"/>
      <c r="G454" s="61"/>
      <c r="H454" s="61"/>
    </row>
    <row r="455">
      <c r="B455" s="61"/>
      <c r="F455" s="61"/>
      <c r="G455" s="61"/>
      <c r="H455" s="61"/>
    </row>
    <row r="456">
      <c r="B456" s="61"/>
      <c r="F456" s="61"/>
      <c r="G456" s="61"/>
      <c r="H456" s="61"/>
    </row>
    <row r="457">
      <c r="B457" s="61"/>
      <c r="F457" s="61"/>
      <c r="G457" s="61"/>
      <c r="H457" s="61"/>
    </row>
    <row r="458">
      <c r="B458" s="61"/>
      <c r="F458" s="61"/>
      <c r="G458" s="61"/>
      <c r="H458" s="61"/>
    </row>
    <row r="459">
      <c r="B459" s="61"/>
      <c r="F459" s="61"/>
      <c r="G459" s="61"/>
      <c r="H459" s="61"/>
    </row>
    <row r="460">
      <c r="B460" s="61"/>
      <c r="F460" s="61"/>
      <c r="G460" s="61"/>
      <c r="H460" s="61"/>
    </row>
    <row r="461">
      <c r="B461" s="61"/>
      <c r="F461" s="61"/>
      <c r="G461" s="61"/>
      <c r="H461" s="61"/>
    </row>
    <row r="462">
      <c r="B462" s="61"/>
      <c r="F462" s="61"/>
      <c r="G462" s="61"/>
      <c r="H462" s="61"/>
    </row>
    <row r="463">
      <c r="B463" s="61"/>
      <c r="F463" s="61"/>
      <c r="G463" s="61"/>
      <c r="H463" s="61"/>
    </row>
    <row r="464">
      <c r="B464" s="61"/>
      <c r="F464" s="61"/>
      <c r="G464" s="61"/>
      <c r="H464" s="61"/>
    </row>
    <row r="465">
      <c r="B465" s="61"/>
      <c r="F465" s="61"/>
      <c r="G465" s="61"/>
      <c r="H465" s="61"/>
    </row>
    <row r="466">
      <c r="B466" s="61"/>
      <c r="F466" s="61"/>
      <c r="G466" s="61"/>
      <c r="H466" s="61"/>
    </row>
    <row r="467">
      <c r="B467" s="61"/>
      <c r="F467" s="61"/>
      <c r="G467" s="61"/>
      <c r="H467" s="61"/>
    </row>
    <row r="468">
      <c r="B468" s="61"/>
      <c r="F468" s="61"/>
      <c r="G468" s="61"/>
      <c r="H468" s="61"/>
    </row>
    <row r="469">
      <c r="B469" s="61"/>
      <c r="F469" s="61"/>
      <c r="G469" s="61"/>
      <c r="H469" s="61"/>
    </row>
    <row r="470">
      <c r="B470" s="61"/>
      <c r="F470" s="61"/>
      <c r="G470" s="61"/>
      <c r="H470" s="61"/>
    </row>
    <row r="471">
      <c r="B471" s="61"/>
      <c r="F471" s="61"/>
      <c r="G471" s="61"/>
      <c r="H471" s="61"/>
    </row>
    <row r="472">
      <c r="B472" s="61"/>
      <c r="F472" s="61"/>
      <c r="G472" s="61"/>
      <c r="H472" s="61"/>
    </row>
    <row r="473">
      <c r="B473" s="61"/>
      <c r="F473" s="61"/>
      <c r="G473" s="61"/>
      <c r="H473" s="61"/>
    </row>
    <row r="474">
      <c r="B474" s="61"/>
      <c r="F474" s="61"/>
      <c r="G474" s="61"/>
      <c r="H474" s="61"/>
    </row>
    <row r="475">
      <c r="B475" s="61"/>
      <c r="F475" s="61"/>
      <c r="G475" s="61"/>
      <c r="H475" s="61"/>
    </row>
    <row r="476">
      <c r="B476" s="61"/>
      <c r="F476" s="61"/>
      <c r="G476" s="61"/>
      <c r="H476" s="61"/>
    </row>
    <row r="477">
      <c r="B477" s="61"/>
      <c r="F477" s="61"/>
      <c r="G477" s="61"/>
      <c r="H477" s="61"/>
    </row>
    <row r="478">
      <c r="B478" s="61"/>
      <c r="F478" s="61"/>
      <c r="G478" s="61"/>
      <c r="H478" s="61"/>
    </row>
    <row r="479">
      <c r="B479" s="61"/>
      <c r="F479" s="61"/>
      <c r="G479" s="61"/>
      <c r="H479" s="61"/>
    </row>
    <row r="480">
      <c r="B480" s="61"/>
      <c r="F480" s="61"/>
      <c r="G480" s="61"/>
      <c r="H480" s="61"/>
    </row>
    <row r="481">
      <c r="B481" s="61"/>
      <c r="F481" s="61"/>
      <c r="G481" s="61"/>
      <c r="H481" s="61"/>
    </row>
    <row r="482">
      <c r="B482" s="61"/>
      <c r="F482" s="61"/>
      <c r="G482" s="61"/>
      <c r="H482" s="61"/>
    </row>
    <row r="483">
      <c r="B483" s="61"/>
      <c r="F483" s="61"/>
      <c r="G483" s="61"/>
      <c r="H483" s="61"/>
    </row>
    <row r="484">
      <c r="B484" s="61"/>
      <c r="F484" s="61"/>
      <c r="G484" s="61"/>
      <c r="H484" s="61"/>
    </row>
    <row r="485">
      <c r="B485" s="61"/>
      <c r="F485" s="61"/>
      <c r="G485" s="61"/>
      <c r="H485" s="61"/>
    </row>
    <row r="486">
      <c r="B486" s="61"/>
      <c r="F486" s="61"/>
      <c r="G486" s="61"/>
      <c r="H486" s="61"/>
    </row>
    <row r="487">
      <c r="B487" s="61"/>
      <c r="F487" s="61"/>
      <c r="G487" s="61"/>
      <c r="H487" s="61"/>
    </row>
    <row r="488">
      <c r="B488" s="61"/>
      <c r="F488" s="61"/>
      <c r="G488" s="61"/>
      <c r="H488" s="61"/>
    </row>
    <row r="489">
      <c r="B489" s="61"/>
      <c r="F489" s="61"/>
      <c r="G489" s="61"/>
      <c r="H489" s="61"/>
    </row>
    <row r="490">
      <c r="B490" s="61"/>
      <c r="F490" s="61"/>
      <c r="G490" s="61"/>
      <c r="H490" s="61"/>
    </row>
    <row r="491">
      <c r="B491" s="61"/>
      <c r="F491" s="61"/>
      <c r="G491" s="61"/>
      <c r="H491" s="61"/>
    </row>
    <row r="492">
      <c r="B492" s="61"/>
      <c r="F492" s="61"/>
      <c r="G492" s="61"/>
      <c r="H492" s="61"/>
    </row>
    <row r="493">
      <c r="B493" s="61"/>
      <c r="F493" s="61"/>
      <c r="G493" s="61"/>
      <c r="H493" s="61"/>
    </row>
    <row r="494">
      <c r="B494" s="61"/>
      <c r="F494" s="61"/>
      <c r="G494" s="61"/>
      <c r="H494" s="61"/>
    </row>
    <row r="495">
      <c r="B495" s="61"/>
      <c r="F495" s="61"/>
      <c r="G495" s="61"/>
      <c r="H495" s="61"/>
    </row>
    <row r="496">
      <c r="B496" s="61"/>
      <c r="F496" s="61"/>
      <c r="G496" s="61"/>
      <c r="H496" s="61"/>
    </row>
    <row r="497">
      <c r="B497" s="61"/>
      <c r="F497" s="61"/>
      <c r="G497" s="61"/>
      <c r="H497" s="61"/>
    </row>
    <row r="498">
      <c r="B498" s="61"/>
      <c r="F498" s="61"/>
      <c r="G498" s="61"/>
      <c r="H498" s="61"/>
    </row>
    <row r="499">
      <c r="B499" s="61"/>
      <c r="F499" s="61"/>
      <c r="G499" s="61"/>
      <c r="H499" s="61"/>
    </row>
    <row r="500">
      <c r="B500" s="61"/>
      <c r="F500" s="61"/>
      <c r="G500" s="61"/>
      <c r="H500" s="61"/>
    </row>
    <row r="501">
      <c r="B501" s="61"/>
      <c r="F501" s="61"/>
      <c r="G501" s="61"/>
      <c r="H501" s="61"/>
    </row>
    <row r="502">
      <c r="B502" s="61"/>
      <c r="F502" s="61"/>
      <c r="G502" s="61"/>
      <c r="H502" s="61"/>
    </row>
    <row r="503">
      <c r="B503" s="61"/>
      <c r="F503" s="61"/>
      <c r="G503" s="61"/>
      <c r="H503" s="61"/>
    </row>
    <row r="504">
      <c r="B504" s="61"/>
      <c r="F504" s="61"/>
      <c r="G504" s="61"/>
      <c r="H504" s="61"/>
    </row>
    <row r="505">
      <c r="B505" s="61"/>
      <c r="F505" s="61"/>
      <c r="G505" s="61"/>
      <c r="H505" s="61"/>
    </row>
    <row r="506">
      <c r="B506" s="61"/>
      <c r="F506" s="61"/>
      <c r="G506" s="61"/>
      <c r="H506" s="61"/>
    </row>
    <row r="507">
      <c r="B507" s="61"/>
      <c r="F507" s="61"/>
      <c r="G507" s="61"/>
      <c r="H507" s="61"/>
    </row>
    <row r="508">
      <c r="B508" s="61"/>
      <c r="F508" s="61"/>
      <c r="G508" s="61"/>
      <c r="H508" s="61"/>
    </row>
    <row r="509">
      <c r="B509" s="61"/>
      <c r="F509" s="61"/>
      <c r="G509" s="61"/>
      <c r="H509" s="61"/>
    </row>
    <row r="510">
      <c r="B510" s="61"/>
      <c r="F510" s="61"/>
      <c r="G510" s="61"/>
      <c r="H510" s="61"/>
    </row>
    <row r="511">
      <c r="B511" s="61"/>
      <c r="F511" s="61"/>
      <c r="G511" s="61"/>
      <c r="H511" s="61"/>
    </row>
    <row r="512">
      <c r="B512" s="61"/>
      <c r="F512" s="61"/>
      <c r="G512" s="61"/>
      <c r="H512" s="61"/>
    </row>
    <row r="513">
      <c r="B513" s="61"/>
      <c r="F513" s="61"/>
      <c r="G513" s="61"/>
      <c r="H513" s="61"/>
    </row>
    <row r="514">
      <c r="B514" s="61"/>
      <c r="F514" s="61"/>
      <c r="G514" s="61"/>
      <c r="H514" s="61"/>
    </row>
    <row r="515">
      <c r="B515" s="61"/>
      <c r="F515" s="61"/>
      <c r="G515" s="61"/>
      <c r="H515" s="61"/>
    </row>
    <row r="516">
      <c r="B516" s="61"/>
      <c r="F516" s="61"/>
      <c r="G516" s="61"/>
      <c r="H516" s="61"/>
    </row>
    <row r="517">
      <c r="B517" s="61"/>
      <c r="F517" s="61"/>
      <c r="G517" s="61"/>
      <c r="H517" s="61"/>
    </row>
    <row r="518">
      <c r="B518" s="61"/>
      <c r="F518" s="61"/>
      <c r="G518" s="61"/>
      <c r="H518" s="61"/>
    </row>
    <row r="519">
      <c r="B519" s="61"/>
      <c r="F519" s="61"/>
      <c r="G519" s="61"/>
      <c r="H519" s="61"/>
    </row>
    <row r="520">
      <c r="B520" s="61"/>
      <c r="F520" s="61"/>
      <c r="G520" s="61"/>
      <c r="H520" s="61"/>
    </row>
    <row r="521">
      <c r="B521" s="61"/>
      <c r="F521" s="61"/>
      <c r="G521" s="61"/>
      <c r="H521" s="61"/>
    </row>
    <row r="522">
      <c r="B522" s="61"/>
      <c r="F522" s="61"/>
      <c r="G522" s="61"/>
      <c r="H522" s="61"/>
    </row>
    <row r="523">
      <c r="B523" s="61"/>
      <c r="F523" s="61"/>
      <c r="G523" s="61"/>
      <c r="H523" s="61"/>
    </row>
    <row r="524">
      <c r="B524" s="61"/>
      <c r="F524" s="61"/>
      <c r="G524" s="61"/>
      <c r="H524" s="61"/>
    </row>
    <row r="525">
      <c r="B525" s="61"/>
      <c r="F525" s="61"/>
      <c r="G525" s="61"/>
      <c r="H525" s="61"/>
    </row>
    <row r="526">
      <c r="B526" s="61"/>
      <c r="F526" s="61"/>
      <c r="G526" s="61"/>
      <c r="H526" s="61"/>
    </row>
    <row r="527">
      <c r="B527" s="61"/>
      <c r="F527" s="61"/>
      <c r="G527" s="61"/>
      <c r="H527" s="61"/>
    </row>
    <row r="528">
      <c r="B528" s="61"/>
      <c r="F528" s="61"/>
      <c r="G528" s="61"/>
      <c r="H528" s="61"/>
    </row>
    <row r="529">
      <c r="B529" s="61"/>
      <c r="F529" s="61"/>
      <c r="G529" s="61"/>
      <c r="H529" s="61"/>
    </row>
    <row r="530">
      <c r="B530" s="61"/>
      <c r="F530" s="61"/>
      <c r="G530" s="61"/>
      <c r="H530" s="61"/>
    </row>
    <row r="531">
      <c r="B531" s="61"/>
      <c r="F531" s="61"/>
      <c r="G531" s="61"/>
      <c r="H531" s="61"/>
    </row>
    <row r="532">
      <c r="B532" s="61"/>
      <c r="F532" s="61"/>
      <c r="G532" s="61"/>
      <c r="H532" s="61"/>
    </row>
    <row r="533">
      <c r="B533" s="61"/>
      <c r="F533" s="61"/>
      <c r="G533" s="61"/>
      <c r="H533" s="61"/>
    </row>
    <row r="534">
      <c r="B534" s="61"/>
      <c r="F534" s="61"/>
      <c r="G534" s="61"/>
      <c r="H534" s="61"/>
    </row>
    <row r="535">
      <c r="B535" s="61"/>
      <c r="F535" s="61"/>
      <c r="G535" s="61"/>
      <c r="H535" s="61"/>
    </row>
    <row r="536">
      <c r="B536" s="61"/>
      <c r="F536" s="61"/>
      <c r="G536" s="61"/>
      <c r="H536" s="61"/>
    </row>
    <row r="537">
      <c r="B537" s="61"/>
      <c r="F537" s="61"/>
      <c r="G537" s="61"/>
      <c r="H537" s="61"/>
    </row>
    <row r="538">
      <c r="B538" s="61"/>
      <c r="F538" s="61"/>
      <c r="G538" s="61"/>
      <c r="H538" s="61"/>
    </row>
    <row r="539">
      <c r="B539" s="61"/>
      <c r="F539" s="61"/>
      <c r="G539" s="61"/>
      <c r="H539" s="61"/>
    </row>
    <row r="540">
      <c r="B540" s="61"/>
      <c r="F540" s="61"/>
      <c r="G540" s="61"/>
      <c r="H540" s="61"/>
    </row>
    <row r="541">
      <c r="B541" s="61"/>
      <c r="F541" s="61"/>
      <c r="G541" s="61"/>
      <c r="H541" s="61"/>
    </row>
    <row r="542">
      <c r="B542" s="61"/>
      <c r="F542" s="61"/>
      <c r="G542" s="61"/>
      <c r="H542" s="61"/>
    </row>
    <row r="543">
      <c r="B543" s="61"/>
      <c r="F543" s="61"/>
      <c r="G543" s="61"/>
      <c r="H543" s="61"/>
    </row>
    <row r="544">
      <c r="B544" s="61"/>
      <c r="F544" s="61"/>
      <c r="G544" s="61"/>
      <c r="H544" s="61"/>
    </row>
    <row r="545">
      <c r="B545" s="61"/>
      <c r="F545" s="61"/>
      <c r="G545" s="61"/>
      <c r="H545" s="61"/>
    </row>
    <row r="546">
      <c r="B546" s="61"/>
      <c r="F546" s="61"/>
      <c r="G546" s="61"/>
      <c r="H546" s="61"/>
    </row>
    <row r="547">
      <c r="B547" s="61"/>
      <c r="F547" s="61"/>
      <c r="G547" s="61"/>
      <c r="H547" s="61"/>
    </row>
    <row r="548">
      <c r="B548" s="61"/>
      <c r="F548" s="61"/>
      <c r="G548" s="61"/>
      <c r="H548" s="61"/>
    </row>
    <row r="549">
      <c r="B549" s="61"/>
      <c r="F549" s="61"/>
      <c r="G549" s="61"/>
      <c r="H549" s="61"/>
    </row>
    <row r="550">
      <c r="B550" s="61"/>
      <c r="F550" s="61"/>
      <c r="G550" s="61"/>
      <c r="H550" s="61"/>
    </row>
    <row r="551">
      <c r="B551" s="61"/>
      <c r="F551" s="61"/>
      <c r="G551" s="61"/>
      <c r="H551" s="61"/>
    </row>
    <row r="552">
      <c r="B552" s="61"/>
      <c r="F552" s="61"/>
      <c r="G552" s="61"/>
      <c r="H552" s="61"/>
    </row>
    <row r="553">
      <c r="B553" s="61"/>
      <c r="F553" s="61"/>
      <c r="G553" s="61"/>
      <c r="H553" s="61"/>
    </row>
    <row r="554">
      <c r="B554" s="61"/>
      <c r="F554" s="61"/>
      <c r="G554" s="61"/>
      <c r="H554" s="61"/>
    </row>
    <row r="555">
      <c r="B555" s="61"/>
      <c r="F555" s="61"/>
      <c r="G555" s="61"/>
      <c r="H555" s="61"/>
    </row>
    <row r="556">
      <c r="B556" s="61"/>
      <c r="F556" s="61"/>
      <c r="G556" s="61"/>
      <c r="H556" s="61"/>
    </row>
    <row r="557">
      <c r="B557" s="61"/>
      <c r="F557" s="61"/>
      <c r="G557" s="61"/>
      <c r="H557" s="61"/>
    </row>
    <row r="558">
      <c r="B558" s="61"/>
      <c r="F558" s="61"/>
      <c r="G558" s="61"/>
      <c r="H558" s="61"/>
    </row>
    <row r="559">
      <c r="B559" s="61"/>
      <c r="F559" s="61"/>
      <c r="G559" s="61"/>
      <c r="H559" s="61"/>
    </row>
    <row r="560">
      <c r="B560" s="61"/>
      <c r="F560" s="61"/>
      <c r="G560" s="61"/>
      <c r="H560" s="61"/>
    </row>
    <row r="561">
      <c r="B561" s="61"/>
      <c r="F561" s="61"/>
      <c r="G561" s="61"/>
      <c r="H561" s="61"/>
    </row>
    <row r="562">
      <c r="B562" s="61"/>
      <c r="F562" s="61"/>
      <c r="G562" s="61"/>
      <c r="H562" s="61"/>
    </row>
    <row r="563">
      <c r="B563" s="61"/>
      <c r="F563" s="61"/>
      <c r="G563" s="61"/>
      <c r="H563" s="61"/>
    </row>
    <row r="564">
      <c r="B564" s="61"/>
      <c r="F564" s="61"/>
      <c r="G564" s="61"/>
      <c r="H564" s="61"/>
    </row>
    <row r="565">
      <c r="B565" s="61"/>
      <c r="F565" s="61"/>
      <c r="G565" s="61"/>
      <c r="H565" s="61"/>
    </row>
    <row r="566">
      <c r="B566" s="61"/>
      <c r="F566" s="61"/>
      <c r="G566" s="61"/>
      <c r="H566" s="61"/>
    </row>
    <row r="567">
      <c r="B567" s="61"/>
      <c r="F567" s="61"/>
      <c r="G567" s="61"/>
      <c r="H567" s="61"/>
    </row>
    <row r="568">
      <c r="B568" s="61"/>
      <c r="F568" s="61"/>
      <c r="G568" s="61"/>
      <c r="H568" s="61"/>
    </row>
    <row r="569">
      <c r="B569" s="61"/>
      <c r="F569" s="61"/>
      <c r="G569" s="61"/>
      <c r="H569" s="61"/>
    </row>
    <row r="570">
      <c r="B570" s="61"/>
      <c r="F570" s="61"/>
      <c r="G570" s="61"/>
      <c r="H570" s="61"/>
    </row>
    <row r="571">
      <c r="B571" s="61"/>
      <c r="F571" s="61"/>
      <c r="G571" s="61"/>
      <c r="H571" s="61"/>
    </row>
    <row r="572">
      <c r="B572" s="61"/>
      <c r="F572" s="61"/>
      <c r="G572" s="61"/>
      <c r="H572" s="61"/>
    </row>
    <row r="573">
      <c r="B573" s="61"/>
      <c r="F573" s="61"/>
      <c r="G573" s="61"/>
      <c r="H573" s="61"/>
    </row>
    <row r="574">
      <c r="B574" s="61"/>
      <c r="F574" s="61"/>
      <c r="G574" s="61"/>
      <c r="H574" s="61"/>
    </row>
    <row r="575">
      <c r="B575" s="61"/>
      <c r="F575" s="61"/>
      <c r="G575" s="61"/>
      <c r="H575" s="61"/>
    </row>
    <row r="576">
      <c r="B576" s="61"/>
      <c r="F576" s="61"/>
      <c r="G576" s="61"/>
      <c r="H576" s="61"/>
    </row>
    <row r="577">
      <c r="B577" s="61"/>
      <c r="F577" s="61"/>
      <c r="G577" s="61"/>
      <c r="H577" s="61"/>
    </row>
    <row r="578">
      <c r="B578" s="61"/>
      <c r="F578" s="61"/>
      <c r="G578" s="61"/>
      <c r="H578" s="61"/>
    </row>
    <row r="579">
      <c r="B579" s="61"/>
      <c r="F579" s="61"/>
      <c r="G579" s="61"/>
      <c r="H579" s="61"/>
    </row>
    <row r="580">
      <c r="B580" s="61"/>
      <c r="F580" s="61"/>
      <c r="G580" s="61"/>
      <c r="H580" s="61"/>
    </row>
    <row r="581">
      <c r="B581" s="61"/>
      <c r="F581" s="61"/>
      <c r="G581" s="61"/>
      <c r="H581" s="61"/>
    </row>
    <row r="582">
      <c r="B582" s="61"/>
      <c r="F582" s="61"/>
      <c r="G582" s="61"/>
      <c r="H582" s="61"/>
    </row>
    <row r="583">
      <c r="B583" s="61"/>
      <c r="F583" s="61"/>
      <c r="G583" s="61"/>
      <c r="H583" s="61"/>
    </row>
    <row r="584">
      <c r="B584" s="61"/>
      <c r="F584" s="61"/>
      <c r="G584" s="61"/>
      <c r="H584" s="61"/>
    </row>
    <row r="585">
      <c r="B585" s="61"/>
      <c r="F585" s="61"/>
      <c r="G585" s="61"/>
      <c r="H585" s="61"/>
    </row>
    <row r="586">
      <c r="B586" s="61"/>
      <c r="F586" s="61"/>
      <c r="G586" s="61"/>
      <c r="H586" s="61"/>
    </row>
    <row r="587">
      <c r="B587" s="61"/>
      <c r="F587" s="61"/>
      <c r="G587" s="61"/>
      <c r="H587" s="61"/>
    </row>
    <row r="588">
      <c r="B588" s="61"/>
      <c r="F588" s="61"/>
      <c r="G588" s="61"/>
      <c r="H588" s="61"/>
    </row>
    <row r="589">
      <c r="B589" s="61"/>
      <c r="F589" s="61"/>
      <c r="G589" s="61"/>
      <c r="H589" s="61"/>
    </row>
    <row r="590">
      <c r="B590" s="61"/>
      <c r="F590" s="61"/>
      <c r="G590" s="61"/>
      <c r="H590" s="61"/>
    </row>
    <row r="591">
      <c r="B591" s="61"/>
      <c r="F591" s="61"/>
      <c r="G591" s="61"/>
      <c r="H591" s="61"/>
    </row>
    <row r="592">
      <c r="B592" s="61"/>
      <c r="F592" s="61"/>
      <c r="G592" s="61"/>
      <c r="H592" s="61"/>
    </row>
    <row r="593">
      <c r="B593" s="61"/>
      <c r="F593" s="61"/>
      <c r="G593" s="61"/>
      <c r="H593" s="61"/>
    </row>
    <row r="594">
      <c r="B594" s="61"/>
      <c r="F594" s="61"/>
      <c r="G594" s="61"/>
      <c r="H594" s="61"/>
    </row>
    <row r="595">
      <c r="B595" s="61"/>
      <c r="F595" s="61"/>
      <c r="G595" s="61"/>
      <c r="H595" s="61"/>
    </row>
    <row r="596">
      <c r="B596" s="61"/>
      <c r="F596" s="61"/>
      <c r="G596" s="61"/>
      <c r="H596" s="61"/>
    </row>
    <row r="597">
      <c r="B597" s="61"/>
      <c r="F597" s="61"/>
      <c r="G597" s="61"/>
      <c r="H597" s="61"/>
    </row>
    <row r="598">
      <c r="B598" s="61"/>
      <c r="F598" s="61"/>
      <c r="G598" s="61"/>
      <c r="H598" s="61"/>
    </row>
    <row r="599">
      <c r="B599" s="61"/>
      <c r="F599" s="61"/>
      <c r="G599" s="61"/>
      <c r="H599" s="61"/>
    </row>
    <row r="600">
      <c r="B600" s="61"/>
      <c r="F600" s="61"/>
      <c r="G600" s="61"/>
      <c r="H600" s="61"/>
    </row>
    <row r="601">
      <c r="B601" s="61"/>
      <c r="F601" s="61"/>
      <c r="G601" s="61"/>
      <c r="H601" s="61"/>
    </row>
    <row r="602">
      <c r="B602" s="61"/>
      <c r="F602" s="61"/>
      <c r="G602" s="61"/>
      <c r="H602" s="61"/>
    </row>
    <row r="603">
      <c r="B603" s="61"/>
      <c r="F603" s="61"/>
      <c r="G603" s="61"/>
      <c r="H603" s="61"/>
    </row>
    <row r="604">
      <c r="B604" s="61"/>
      <c r="F604" s="61"/>
      <c r="G604" s="61"/>
      <c r="H604" s="61"/>
    </row>
    <row r="605">
      <c r="B605" s="61"/>
      <c r="F605" s="61"/>
      <c r="G605" s="61"/>
      <c r="H605" s="61"/>
    </row>
    <row r="606">
      <c r="B606" s="61"/>
      <c r="F606" s="61"/>
      <c r="G606" s="61"/>
      <c r="H606" s="61"/>
    </row>
    <row r="607">
      <c r="B607" s="61"/>
      <c r="F607" s="61"/>
      <c r="G607" s="61"/>
      <c r="H607" s="61"/>
    </row>
    <row r="608">
      <c r="B608" s="61"/>
      <c r="F608" s="61"/>
      <c r="G608" s="61"/>
      <c r="H608" s="61"/>
    </row>
    <row r="609">
      <c r="B609" s="61"/>
      <c r="F609" s="61"/>
      <c r="G609" s="61"/>
      <c r="H609" s="61"/>
    </row>
    <row r="610">
      <c r="B610" s="61"/>
      <c r="F610" s="61"/>
      <c r="G610" s="61"/>
      <c r="H610" s="61"/>
    </row>
    <row r="611">
      <c r="B611" s="61"/>
      <c r="F611" s="61"/>
      <c r="G611" s="61"/>
      <c r="H611" s="61"/>
    </row>
    <row r="612">
      <c r="B612" s="61"/>
      <c r="F612" s="61"/>
      <c r="G612" s="61"/>
      <c r="H612" s="61"/>
    </row>
    <row r="613">
      <c r="B613" s="61"/>
      <c r="F613" s="61"/>
      <c r="G613" s="61"/>
      <c r="H613" s="61"/>
    </row>
    <row r="614">
      <c r="B614" s="61"/>
      <c r="F614" s="61"/>
      <c r="G614" s="61"/>
      <c r="H614" s="61"/>
    </row>
    <row r="615">
      <c r="B615" s="61"/>
      <c r="F615" s="61"/>
      <c r="G615" s="61"/>
      <c r="H615" s="61"/>
    </row>
    <row r="616">
      <c r="B616" s="61"/>
      <c r="F616" s="61"/>
      <c r="G616" s="61"/>
      <c r="H616" s="61"/>
    </row>
    <row r="617">
      <c r="B617" s="61"/>
      <c r="F617" s="61"/>
      <c r="G617" s="61"/>
      <c r="H617" s="61"/>
    </row>
    <row r="618">
      <c r="B618" s="61"/>
      <c r="F618" s="61"/>
      <c r="G618" s="61"/>
      <c r="H618" s="61"/>
    </row>
    <row r="619">
      <c r="B619" s="61"/>
      <c r="F619" s="61"/>
      <c r="G619" s="61"/>
      <c r="H619" s="61"/>
    </row>
    <row r="620">
      <c r="B620" s="61"/>
      <c r="F620" s="61"/>
      <c r="G620" s="61"/>
      <c r="H620" s="61"/>
    </row>
    <row r="621">
      <c r="B621" s="61"/>
      <c r="F621" s="61"/>
      <c r="G621" s="61"/>
      <c r="H621" s="61"/>
    </row>
    <row r="622">
      <c r="B622" s="61"/>
      <c r="F622" s="61"/>
      <c r="G622" s="61"/>
      <c r="H622" s="61"/>
    </row>
    <row r="623">
      <c r="B623" s="61"/>
      <c r="F623" s="61"/>
      <c r="G623" s="61"/>
      <c r="H623" s="61"/>
    </row>
    <row r="624">
      <c r="B624" s="61"/>
      <c r="F624" s="61"/>
      <c r="G624" s="61"/>
      <c r="H624" s="61"/>
    </row>
    <row r="625">
      <c r="B625" s="61"/>
      <c r="F625" s="61"/>
      <c r="G625" s="61"/>
      <c r="H625" s="61"/>
    </row>
    <row r="626">
      <c r="B626" s="61"/>
      <c r="F626" s="61"/>
      <c r="G626" s="61"/>
      <c r="H626" s="61"/>
    </row>
    <row r="627">
      <c r="B627" s="61"/>
      <c r="F627" s="61"/>
      <c r="G627" s="61"/>
      <c r="H627" s="61"/>
    </row>
    <row r="628">
      <c r="B628" s="61"/>
      <c r="F628" s="61"/>
      <c r="G628" s="61"/>
      <c r="H628" s="61"/>
    </row>
    <row r="629">
      <c r="B629" s="61"/>
      <c r="F629" s="61"/>
      <c r="G629" s="61"/>
      <c r="H629" s="61"/>
    </row>
    <row r="630">
      <c r="B630" s="61"/>
      <c r="F630" s="61"/>
      <c r="G630" s="61"/>
      <c r="H630" s="61"/>
    </row>
    <row r="631">
      <c r="B631" s="61"/>
      <c r="F631" s="61"/>
      <c r="G631" s="61"/>
      <c r="H631" s="61"/>
    </row>
    <row r="632">
      <c r="B632" s="61"/>
      <c r="F632" s="61"/>
      <c r="G632" s="61"/>
      <c r="H632" s="61"/>
    </row>
    <row r="633">
      <c r="B633" s="61"/>
      <c r="F633" s="61"/>
      <c r="G633" s="61"/>
      <c r="H633" s="61"/>
    </row>
    <row r="634">
      <c r="B634" s="61"/>
      <c r="F634" s="61"/>
      <c r="G634" s="61"/>
      <c r="H634" s="61"/>
    </row>
    <row r="635">
      <c r="B635" s="61"/>
      <c r="F635" s="61"/>
      <c r="G635" s="61"/>
      <c r="H635" s="61"/>
    </row>
    <row r="636">
      <c r="B636" s="61"/>
      <c r="F636" s="61"/>
      <c r="G636" s="61"/>
      <c r="H636" s="61"/>
    </row>
    <row r="637">
      <c r="B637" s="61"/>
      <c r="F637" s="61"/>
      <c r="G637" s="61"/>
      <c r="H637" s="61"/>
    </row>
    <row r="638">
      <c r="B638" s="61"/>
      <c r="F638" s="61"/>
      <c r="G638" s="61"/>
      <c r="H638" s="61"/>
    </row>
    <row r="639">
      <c r="B639" s="61"/>
      <c r="F639" s="61"/>
      <c r="G639" s="61"/>
      <c r="H639" s="61"/>
    </row>
    <row r="640">
      <c r="B640" s="61"/>
      <c r="F640" s="61"/>
      <c r="G640" s="61"/>
      <c r="H640" s="61"/>
    </row>
    <row r="641">
      <c r="B641" s="61"/>
      <c r="F641" s="61"/>
      <c r="G641" s="61"/>
      <c r="H641" s="61"/>
    </row>
    <row r="642">
      <c r="B642" s="61"/>
      <c r="F642" s="61"/>
      <c r="G642" s="61"/>
      <c r="H642" s="61"/>
    </row>
    <row r="643">
      <c r="B643" s="61"/>
      <c r="F643" s="61"/>
      <c r="G643" s="61"/>
      <c r="H643" s="61"/>
    </row>
    <row r="644">
      <c r="B644" s="61"/>
      <c r="F644" s="61"/>
      <c r="G644" s="61"/>
      <c r="H644" s="61"/>
    </row>
    <row r="645">
      <c r="B645" s="61"/>
      <c r="F645" s="61"/>
      <c r="G645" s="61"/>
      <c r="H645" s="61"/>
    </row>
    <row r="646">
      <c r="B646" s="61"/>
      <c r="F646" s="61"/>
      <c r="G646" s="61"/>
      <c r="H646" s="61"/>
    </row>
    <row r="647">
      <c r="B647" s="61"/>
      <c r="F647" s="61"/>
      <c r="G647" s="61"/>
      <c r="H647" s="61"/>
    </row>
    <row r="648">
      <c r="B648" s="61"/>
      <c r="F648" s="61"/>
      <c r="G648" s="61"/>
      <c r="H648" s="61"/>
    </row>
    <row r="649">
      <c r="B649" s="61"/>
      <c r="F649" s="61"/>
      <c r="G649" s="61"/>
      <c r="H649" s="61"/>
    </row>
    <row r="650">
      <c r="B650" s="61"/>
      <c r="F650" s="61"/>
      <c r="G650" s="61"/>
      <c r="H650" s="61"/>
    </row>
    <row r="651">
      <c r="B651" s="61"/>
      <c r="F651" s="61"/>
      <c r="G651" s="61"/>
      <c r="H651" s="61"/>
    </row>
    <row r="652">
      <c r="B652" s="61"/>
      <c r="F652" s="61"/>
      <c r="G652" s="61"/>
      <c r="H652" s="61"/>
    </row>
    <row r="653">
      <c r="B653" s="61"/>
      <c r="F653" s="61"/>
      <c r="G653" s="61"/>
      <c r="H653" s="61"/>
    </row>
    <row r="654">
      <c r="B654" s="61"/>
      <c r="F654" s="61"/>
      <c r="G654" s="61"/>
      <c r="H654" s="61"/>
    </row>
    <row r="655">
      <c r="B655" s="61"/>
      <c r="F655" s="61"/>
      <c r="G655" s="61"/>
      <c r="H655" s="61"/>
    </row>
    <row r="656">
      <c r="B656" s="61"/>
      <c r="F656" s="61"/>
      <c r="G656" s="61"/>
      <c r="H656" s="61"/>
    </row>
    <row r="657">
      <c r="B657" s="61"/>
      <c r="F657" s="61"/>
      <c r="G657" s="61"/>
      <c r="H657" s="61"/>
    </row>
    <row r="658">
      <c r="B658" s="61"/>
      <c r="F658" s="61"/>
      <c r="G658" s="61"/>
      <c r="H658" s="61"/>
    </row>
    <row r="659">
      <c r="B659" s="61"/>
      <c r="F659" s="61"/>
      <c r="G659" s="61"/>
      <c r="H659" s="61"/>
    </row>
    <row r="660">
      <c r="B660" s="61"/>
      <c r="F660" s="61"/>
      <c r="G660" s="61"/>
      <c r="H660" s="61"/>
    </row>
    <row r="661">
      <c r="B661" s="61"/>
      <c r="F661" s="61"/>
      <c r="G661" s="61"/>
      <c r="H661" s="61"/>
    </row>
    <row r="662">
      <c r="B662" s="61"/>
      <c r="F662" s="61"/>
      <c r="G662" s="61"/>
      <c r="H662" s="61"/>
    </row>
    <row r="663">
      <c r="B663" s="61"/>
      <c r="F663" s="61"/>
      <c r="G663" s="61"/>
      <c r="H663" s="61"/>
    </row>
    <row r="664">
      <c r="B664" s="61"/>
      <c r="F664" s="61"/>
      <c r="G664" s="61"/>
      <c r="H664" s="61"/>
    </row>
    <row r="665">
      <c r="B665" s="61"/>
      <c r="F665" s="61"/>
      <c r="G665" s="61"/>
      <c r="H665" s="61"/>
    </row>
    <row r="666">
      <c r="B666" s="61"/>
      <c r="F666" s="61"/>
      <c r="G666" s="61"/>
      <c r="H666" s="61"/>
    </row>
    <row r="667">
      <c r="B667" s="61"/>
      <c r="F667" s="61"/>
      <c r="G667" s="61"/>
      <c r="H667" s="61"/>
    </row>
    <row r="668">
      <c r="B668" s="61"/>
      <c r="F668" s="61"/>
      <c r="G668" s="61"/>
      <c r="H668" s="61"/>
    </row>
    <row r="669">
      <c r="B669" s="61"/>
      <c r="F669" s="61"/>
      <c r="G669" s="61"/>
      <c r="H669" s="61"/>
    </row>
    <row r="670">
      <c r="B670" s="61"/>
      <c r="F670" s="61"/>
      <c r="G670" s="61"/>
      <c r="H670" s="61"/>
    </row>
    <row r="671">
      <c r="B671" s="61"/>
      <c r="F671" s="61"/>
      <c r="G671" s="61"/>
      <c r="H671" s="61"/>
    </row>
    <row r="672">
      <c r="B672" s="61"/>
      <c r="F672" s="61"/>
      <c r="G672" s="61"/>
      <c r="H672" s="61"/>
    </row>
    <row r="673">
      <c r="B673" s="61"/>
      <c r="F673" s="61"/>
      <c r="G673" s="61"/>
      <c r="H673" s="61"/>
    </row>
    <row r="674">
      <c r="B674" s="61"/>
      <c r="F674" s="61"/>
      <c r="G674" s="61"/>
      <c r="H674" s="61"/>
    </row>
    <row r="675">
      <c r="B675" s="61"/>
      <c r="F675" s="61"/>
      <c r="G675" s="61"/>
      <c r="H675" s="61"/>
    </row>
    <row r="676">
      <c r="B676" s="61"/>
      <c r="F676" s="61"/>
      <c r="G676" s="61"/>
      <c r="H676" s="61"/>
    </row>
    <row r="677">
      <c r="B677" s="61"/>
      <c r="F677" s="61"/>
      <c r="G677" s="61"/>
      <c r="H677" s="61"/>
    </row>
    <row r="678">
      <c r="B678" s="61"/>
      <c r="F678" s="61"/>
      <c r="G678" s="61"/>
      <c r="H678" s="61"/>
    </row>
    <row r="679">
      <c r="B679" s="61"/>
      <c r="F679" s="61"/>
      <c r="G679" s="61"/>
      <c r="H679" s="61"/>
    </row>
    <row r="680">
      <c r="B680" s="61"/>
      <c r="F680" s="61"/>
      <c r="G680" s="61"/>
      <c r="H680" s="61"/>
    </row>
    <row r="681">
      <c r="B681" s="61"/>
      <c r="F681" s="61"/>
      <c r="G681" s="61"/>
      <c r="H681" s="61"/>
    </row>
    <row r="682">
      <c r="B682" s="61"/>
      <c r="F682" s="61"/>
      <c r="G682" s="61"/>
      <c r="H682" s="61"/>
    </row>
    <row r="683">
      <c r="B683" s="61"/>
      <c r="F683" s="61"/>
      <c r="G683" s="61"/>
      <c r="H683" s="61"/>
    </row>
    <row r="684">
      <c r="B684" s="61"/>
      <c r="F684" s="61"/>
      <c r="G684" s="61"/>
      <c r="H684" s="61"/>
    </row>
    <row r="685">
      <c r="B685" s="61"/>
      <c r="F685" s="61"/>
      <c r="G685" s="61"/>
      <c r="H685" s="61"/>
    </row>
    <row r="686">
      <c r="B686" s="61"/>
      <c r="F686" s="61"/>
      <c r="G686" s="61"/>
      <c r="H686" s="61"/>
    </row>
    <row r="687">
      <c r="B687" s="61"/>
      <c r="F687" s="61"/>
      <c r="G687" s="61"/>
      <c r="H687" s="61"/>
    </row>
    <row r="688">
      <c r="B688" s="61"/>
      <c r="F688" s="61"/>
      <c r="G688" s="61"/>
      <c r="H688" s="61"/>
    </row>
    <row r="689">
      <c r="B689" s="61"/>
      <c r="F689" s="61"/>
      <c r="G689" s="61"/>
      <c r="H689" s="61"/>
    </row>
    <row r="690">
      <c r="B690" s="61"/>
      <c r="F690" s="61"/>
      <c r="G690" s="61"/>
      <c r="H690" s="61"/>
    </row>
    <row r="691">
      <c r="B691" s="61"/>
      <c r="F691" s="61"/>
      <c r="G691" s="61"/>
      <c r="H691" s="61"/>
    </row>
    <row r="692">
      <c r="B692" s="61"/>
      <c r="F692" s="61"/>
      <c r="G692" s="61"/>
      <c r="H692" s="61"/>
    </row>
    <row r="693">
      <c r="B693" s="61"/>
      <c r="F693" s="61"/>
      <c r="G693" s="61"/>
      <c r="H693" s="61"/>
    </row>
    <row r="694">
      <c r="B694" s="61"/>
      <c r="F694" s="61"/>
      <c r="G694" s="61"/>
      <c r="H694" s="61"/>
    </row>
    <row r="695">
      <c r="B695" s="61"/>
      <c r="F695" s="61"/>
      <c r="G695" s="61"/>
      <c r="H695" s="61"/>
    </row>
    <row r="696">
      <c r="B696" s="61"/>
      <c r="F696" s="61"/>
      <c r="G696" s="61"/>
      <c r="H696" s="61"/>
    </row>
    <row r="697">
      <c r="B697" s="61"/>
      <c r="F697" s="61"/>
      <c r="G697" s="61"/>
      <c r="H697" s="61"/>
    </row>
    <row r="698">
      <c r="B698" s="61"/>
      <c r="F698" s="61"/>
      <c r="G698" s="61"/>
      <c r="H698" s="61"/>
    </row>
    <row r="699">
      <c r="B699" s="61"/>
      <c r="F699" s="61"/>
      <c r="G699" s="61"/>
      <c r="H699" s="61"/>
    </row>
    <row r="700">
      <c r="B700" s="61"/>
      <c r="F700" s="61"/>
      <c r="G700" s="61"/>
      <c r="H700" s="61"/>
    </row>
    <row r="701">
      <c r="B701" s="61"/>
      <c r="F701" s="61"/>
      <c r="G701" s="61"/>
      <c r="H701" s="61"/>
    </row>
    <row r="702">
      <c r="B702" s="61"/>
      <c r="F702" s="61"/>
      <c r="G702" s="61"/>
      <c r="H702" s="61"/>
    </row>
    <row r="703">
      <c r="B703" s="61"/>
      <c r="F703" s="61"/>
      <c r="G703" s="61"/>
      <c r="H703" s="61"/>
    </row>
    <row r="704">
      <c r="B704" s="61"/>
      <c r="F704" s="61"/>
      <c r="G704" s="61"/>
      <c r="H704" s="61"/>
    </row>
    <row r="705">
      <c r="B705" s="61"/>
      <c r="F705" s="61"/>
      <c r="G705" s="61"/>
      <c r="H705" s="61"/>
    </row>
    <row r="706">
      <c r="B706" s="61"/>
      <c r="F706" s="61"/>
      <c r="G706" s="61"/>
      <c r="H706" s="61"/>
    </row>
    <row r="707">
      <c r="B707" s="61"/>
      <c r="F707" s="61"/>
      <c r="G707" s="61"/>
      <c r="H707" s="61"/>
    </row>
    <row r="708">
      <c r="B708" s="61"/>
      <c r="F708" s="61"/>
      <c r="G708" s="61"/>
      <c r="H708" s="61"/>
    </row>
    <row r="709">
      <c r="B709" s="61"/>
      <c r="F709" s="61"/>
      <c r="G709" s="61"/>
      <c r="H709" s="61"/>
    </row>
    <row r="710">
      <c r="B710" s="61"/>
      <c r="F710" s="61"/>
      <c r="G710" s="61"/>
      <c r="H710" s="61"/>
    </row>
    <row r="711">
      <c r="B711" s="61"/>
      <c r="F711" s="61"/>
      <c r="G711" s="61"/>
      <c r="H711" s="61"/>
    </row>
    <row r="712">
      <c r="B712" s="61"/>
      <c r="F712" s="61"/>
      <c r="G712" s="61"/>
      <c r="H712" s="61"/>
    </row>
    <row r="713">
      <c r="B713" s="61"/>
      <c r="F713" s="61"/>
      <c r="G713" s="61"/>
      <c r="H713" s="61"/>
    </row>
    <row r="714">
      <c r="B714" s="61"/>
      <c r="F714" s="61"/>
      <c r="G714" s="61"/>
      <c r="H714" s="61"/>
    </row>
    <row r="715">
      <c r="B715" s="61"/>
      <c r="F715" s="61"/>
      <c r="G715" s="61"/>
      <c r="H715" s="61"/>
    </row>
    <row r="716">
      <c r="B716" s="61"/>
      <c r="F716" s="61"/>
      <c r="G716" s="61"/>
      <c r="H716" s="61"/>
    </row>
    <row r="717">
      <c r="B717" s="61"/>
      <c r="F717" s="61"/>
      <c r="G717" s="61"/>
      <c r="H717" s="61"/>
    </row>
    <row r="718">
      <c r="B718" s="61"/>
      <c r="F718" s="61"/>
      <c r="G718" s="61"/>
      <c r="H718" s="61"/>
    </row>
    <row r="719">
      <c r="B719" s="61"/>
      <c r="F719" s="61"/>
      <c r="G719" s="61"/>
      <c r="H719" s="61"/>
    </row>
    <row r="720">
      <c r="B720" s="61"/>
      <c r="F720" s="61"/>
      <c r="G720" s="61"/>
      <c r="H720" s="61"/>
    </row>
    <row r="721">
      <c r="B721" s="61"/>
      <c r="F721" s="61"/>
      <c r="G721" s="61"/>
      <c r="H721" s="61"/>
    </row>
    <row r="722">
      <c r="B722" s="61"/>
      <c r="F722" s="61"/>
      <c r="G722" s="61"/>
      <c r="H722" s="61"/>
    </row>
    <row r="723">
      <c r="B723" s="61"/>
      <c r="F723" s="61"/>
      <c r="G723" s="61"/>
      <c r="H723" s="61"/>
    </row>
    <row r="724">
      <c r="B724" s="61"/>
      <c r="F724" s="61"/>
      <c r="G724" s="61"/>
      <c r="H724" s="61"/>
    </row>
    <row r="725">
      <c r="B725" s="61"/>
      <c r="F725" s="61"/>
      <c r="G725" s="61"/>
      <c r="H725" s="61"/>
    </row>
    <row r="726">
      <c r="B726" s="61"/>
      <c r="F726" s="61"/>
      <c r="G726" s="61"/>
      <c r="H726" s="61"/>
    </row>
    <row r="727">
      <c r="B727" s="61"/>
      <c r="F727" s="61"/>
      <c r="G727" s="61"/>
      <c r="H727" s="61"/>
    </row>
    <row r="728">
      <c r="B728" s="61"/>
      <c r="F728" s="61"/>
      <c r="G728" s="61"/>
      <c r="H728" s="61"/>
    </row>
    <row r="729">
      <c r="B729" s="61"/>
      <c r="F729" s="61"/>
      <c r="G729" s="61"/>
      <c r="H729" s="61"/>
    </row>
    <row r="730">
      <c r="B730" s="61"/>
      <c r="F730" s="61"/>
      <c r="G730" s="61"/>
      <c r="H730" s="61"/>
    </row>
    <row r="731">
      <c r="B731" s="61"/>
      <c r="F731" s="61"/>
      <c r="G731" s="61"/>
      <c r="H731" s="61"/>
    </row>
    <row r="732">
      <c r="B732" s="61"/>
      <c r="F732" s="61"/>
      <c r="G732" s="61"/>
      <c r="H732" s="61"/>
    </row>
    <row r="733">
      <c r="B733" s="61"/>
      <c r="F733" s="61"/>
      <c r="G733" s="61"/>
      <c r="H733" s="61"/>
    </row>
    <row r="734">
      <c r="B734" s="61"/>
      <c r="F734" s="61"/>
      <c r="G734" s="61"/>
      <c r="H734" s="61"/>
    </row>
    <row r="735">
      <c r="B735" s="61"/>
      <c r="F735" s="61"/>
      <c r="G735" s="61"/>
      <c r="H735" s="61"/>
    </row>
    <row r="736">
      <c r="B736" s="61"/>
      <c r="F736" s="61"/>
      <c r="G736" s="61"/>
      <c r="H736" s="61"/>
    </row>
    <row r="737">
      <c r="B737" s="61"/>
      <c r="F737" s="61"/>
      <c r="G737" s="61"/>
      <c r="H737" s="61"/>
    </row>
    <row r="738">
      <c r="B738" s="61"/>
      <c r="F738" s="61"/>
      <c r="G738" s="61"/>
      <c r="H738" s="61"/>
    </row>
    <row r="739">
      <c r="B739" s="61"/>
      <c r="F739" s="61"/>
      <c r="G739" s="61"/>
      <c r="H739" s="61"/>
    </row>
    <row r="740">
      <c r="B740" s="61"/>
      <c r="F740" s="61"/>
      <c r="G740" s="61"/>
      <c r="H740" s="61"/>
    </row>
    <row r="741">
      <c r="B741" s="61"/>
      <c r="F741" s="61"/>
      <c r="G741" s="61"/>
      <c r="H741" s="61"/>
    </row>
    <row r="742">
      <c r="B742" s="61"/>
      <c r="F742" s="61"/>
      <c r="G742" s="61"/>
      <c r="H742" s="61"/>
    </row>
    <row r="743">
      <c r="B743" s="61"/>
      <c r="F743" s="61"/>
      <c r="G743" s="61"/>
      <c r="H743" s="61"/>
    </row>
    <row r="744">
      <c r="B744" s="61"/>
      <c r="F744" s="61"/>
      <c r="G744" s="61"/>
      <c r="H744" s="61"/>
    </row>
    <row r="745">
      <c r="B745" s="61"/>
      <c r="F745" s="61"/>
      <c r="G745" s="61"/>
      <c r="H745" s="61"/>
    </row>
    <row r="746">
      <c r="B746" s="61"/>
      <c r="F746" s="61"/>
      <c r="G746" s="61"/>
      <c r="H746" s="61"/>
    </row>
    <row r="747">
      <c r="B747" s="61"/>
      <c r="F747" s="61"/>
      <c r="G747" s="61"/>
      <c r="H747" s="61"/>
    </row>
    <row r="748">
      <c r="B748" s="61"/>
      <c r="F748" s="61"/>
      <c r="G748" s="61"/>
      <c r="H748" s="61"/>
    </row>
    <row r="749">
      <c r="B749" s="61"/>
      <c r="F749" s="61"/>
      <c r="G749" s="61"/>
      <c r="H749" s="61"/>
    </row>
    <row r="750">
      <c r="B750" s="61"/>
      <c r="F750" s="61"/>
      <c r="G750" s="61"/>
      <c r="H750" s="61"/>
    </row>
    <row r="751">
      <c r="B751" s="61"/>
      <c r="F751" s="61"/>
      <c r="G751" s="61"/>
      <c r="H751" s="61"/>
    </row>
    <row r="752">
      <c r="B752" s="61"/>
      <c r="F752" s="61"/>
      <c r="G752" s="61"/>
      <c r="H752" s="61"/>
    </row>
    <row r="753">
      <c r="B753" s="61"/>
      <c r="F753" s="61"/>
      <c r="G753" s="61"/>
      <c r="H753" s="61"/>
    </row>
    <row r="754">
      <c r="B754" s="61"/>
      <c r="F754" s="61"/>
      <c r="G754" s="61"/>
      <c r="H754" s="61"/>
    </row>
    <row r="755">
      <c r="B755" s="61"/>
      <c r="F755" s="61"/>
      <c r="G755" s="61"/>
      <c r="H755" s="61"/>
    </row>
    <row r="756">
      <c r="B756" s="61"/>
      <c r="F756" s="61"/>
      <c r="G756" s="61"/>
      <c r="H756" s="61"/>
    </row>
    <row r="757">
      <c r="B757" s="61"/>
      <c r="F757" s="61"/>
      <c r="G757" s="61"/>
      <c r="H757" s="61"/>
    </row>
    <row r="758">
      <c r="B758" s="61"/>
      <c r="F758" s="61"/>
      <c r="G758" s="61"/>
      <c r="H758" s="61"/>
    </row>
    <row r="759">
      <c r="B759" s="61"/>
      <c r="F759" s="61"/>
      <c r="G759" s="61"/>
      <c r="H759" s="61"/>
    </row>
    <row r="760">
      <c r="B760" s="61"/>
      <c r="F760" s="61"/>
      <c r="G760" s="61"/>
      <c r="H760" s="61"/>
    </row>
    <row r="761">
      <c r="B761" s="61"/>
      <c r="F761" s="61"/>
      <c r="G761" s="61"/>
      <c r="H761" s="61"/>
    </row>
    <row r="762">
      <c r="B762" s="61"/>
      <c r="F762" s="61"/>
      <c r="G762" s="61"/>
      <c r="H762" s="61"/>
    </row>
    <row r="763">
      <c r="B763" s="61"/>
      <c r="F763" s="61"/>
      <c r="G763" s="61"/>
      <c r="H763" s="61"/>
    </row>
    <row r="764">
      <c r="B764" s="61"/>
      <c r="F764" s="61"/>
      <c r="G764" s="61"/>
      <c r="H764" s="61"/>
    </row>
    <row r="765">
      <c r="B765" s="61"/>
      <c r="F765" s="61"/>
      <c r="G765" s="61"/>
      <c r="H765" s="61"/>
    </row>
    <row r="766">
      <c r="B766" s="61"/>
      <c r="F766" s="61"/>
      <c r="G766" s="61"/>
      <c r="H766" s="61"/>
    </row>
    <row r="767">
      <c r="B767" s="61"/>
      <c r="F767" s="61"/>
      <c r="G767" s="61"/>
      <c r="H767" s="61"/>
    </row>
    <row r="768">
      <c r="B768" s="61"/>
      <c r="F768" s="61"/>
      <c r="G768" s="61"/>
      <c r="H768" s="61"/>
    </row>
    <row r="769">
      <c r="B769" s="61"/>
      <c r="F769" s="61"/>
      <c r="G769" s="61"/>
      <c r="H769" s="61"/>
    </row>
    <row r="770">
      <c r="B770" s="61"/>
      <c r="F770" s="61"/>
      <c r="G770" s="61"/>
      <c r="H770" s="61"/>
    </row>
    <row r="771">
      <c r="B771" s="61"/>
      <c r="F771" s="61"/>
      <c r="G771" s="61"/>
      <c r="H771" s="61"/>
    </row>
    <row r="772">
      <c r="B772" s="61"/>
      <c r="F772" s="61"/>
      <c r="G772" s="61"/>
      <c r="H772" s="61"/>
    </row>
    <row r="773">
      <c r="B773" s="61"/>
      <c r="F773" s="61"/>
      <c r="G773" s="61"/>
      <c r="H773" s="61"/>
    </row>
    <row r="774">
      <c r="B774" s="61"/>
      <c r="F774" s="61"/>
      <c r="G774" s="61"/>
      <c r="H774" s="61"/>
    </row>
    <row r="775">
      <c r="B775" s="61"/>
      <c r="F775" s="61"/>
      <c r="G775" s="61"/>
      <c r="H775" s="61"/>
    </row>
    <row r="776">
      <c r="B776" s="61"/>
      <c r="F776" s="61"/>
      <c r="G776" s="61"/>
      <c r="H776" s="61"/>
    </row>
    <row r="777">
      <c r="B777" s="61"/>
      <c r="F777" s="61"/>
      <c r="G777" s="61"/>
      <c r="H777" s="61"/>
    </row>
    <row r="778">
      <c r="B778" s="61"/>
      <c r="F778" s="61"/>
      <c r="G778" s="61"/>
      <c r="H778" s="61"/>
    </row>
    <row r="779">
      <c r="B779" s="61"/>
      <c r="F779" s="61"/>
      <c r="G779" s="61"/>
      <c r="H779" s="61"/>
    </row>
    <row r="780">
      <c r="B780" s="61"/>
      <c r="F780" s="61"/>
      <c r="G780" s="61"/>
      <c r="H780" s="61"/>
    </row>
    <row r="781">
      <c r="B781" s="61"/>
      <c r="F781" s="61"/>
      <c r="G781" s="61"/>
      <c r="H781" s="61"/>
    </row>
    <row r="782">
      <c r="B782" s="61"/>
      <c r="F782" s="61"/>
      <c r="G782" s="61"/>
      <c r="H782" s="61"/>
    </row>
    <row r="783">
      <c r="B783" s="61"/>
      <c r="F783" s="61"/>
      <c r="G783" s="61"/>
      <c r="H783" s="61"/>
    </row>
    <row r="784">
      <c r="B784" s="61"/>
      <c r="F784" s="61"/>
      <c r="G784" s="61"/>
      <c r="H784" s="61"/>
    </row>
    <row r="785">
      <c r="B785" s="61"/>
      <c r="F785" s="61"/>
      <c r="G785" s="61"/>
      <c r="H785" s="61"/>
    </row>
    <row r="786">
      <c r="B786" s="61"/>
      <c r="F786" s="61"/>
      <c r="G786" s="61"/>
      <c r="H786" s="61"/>
    </row>
    <row r="787">
      <c r="B787" s="61"/>
      <c r="F787" s="61"/>
      <c r="G787" s="61"/>
      <c r="H787" s="61"/>
    </row>
    <row r="788">
      <c r="B788" s="61"/>
      <c r="F788" s="61"/>
      <c r="G788" s="61"/>
      <c r="H788" s="61"/>
    </row>
    <row r="789">
      <c r="B789" s="61"/>
      <c r="F789" s="61"/>
      <c r="G789" s="61"/>
      <c r="H789" s="61"/>
    </row>
    <row r="790">
      <c r="B790" s="61"/>
      <c r="F790" s="61"/>
      <c r="G790" s="61"/>
      <c r="H790" s="61"/>
    </row>
    <row r="791">
      <c r="B791" s="61"/>
      <c r="F791" s="61"/>
      <c r="G791" s="61"/>
      <c r="H791" s="61"/>
    </row>
    <row r="792">
      <c r="B792" s="61"/>
      <c r="F792" s="61"/>
      <c r="G792" s="61"/>
      <c r="H792" s="61"/>
    </row>
    <row r="793">
      <c r="B793" s="61"/>
      <c r="F793" s="61"/>
      <c r="G793" s="61"/>
      <c r="H793" s="61"/>
    </row>
    <row r="794">
      <c r="B794" s="61"/>
      <c r="F794" s="61"/>
      <c r="G794" s="61"/>
      <c r="H794" s="61"/>
    </row>
    <row r="795">
      <c r="B795" s="61"/>
      <c r="F795" s="61"/>
      <c r="G795" s="61"/>
      <c r="H795" s="61"/>
    </row>
    <row r="796">
      <c r="B796" s="61"/>
      <c r="F796" s="61"/>
      <c r="G796" s="61"/>
      <c r="H796" s="61"/>
    </row>
    <row r="797">
      <c r="B797" s="61"/>
      <c r="F797" s="61"/>
      <c r="G797" s="61"/>
      <c r="H797" s="61"/>
    </row>
    <row r="798">
      <c r="B798" s="61"/>
      <c r="F798" s="61"/>
      <c r="G798" s="61"/>
      <c r="H798" s="61"/>
    </row>
    <row r="799">
      <c r="B799" s="61"/>
      <c r="F799" s="61"/>
      <c r="G799" s="61"/>
      <c r="H799" s="61"/>
    </row>
    <row r="800">
      <c r="B800" s="61"/>
      <c r="F800" s="61"/>
      <c r="G800" s="61"/>
      <c r="H800" s="61"/>
    </row>
    <row r="801">
      <c r="B801" s="61"/>
      <c r="F801" s="61"/>
      <c r="G801" s="61"/>
      <c r="H801" s="61"/>
    </row>
    <row r="802">
      <c r="B802" s="61"/>
      <c r="F802" s="61"/>
      <c r="G802" s="61"/>
      <c r="H802" s="61"/>
    </row>
    <row r="803">
      <c r="B803" s="61"/>
      <c r="F803" s="61"/>
      <c r="G803" s="61"/>
      <c r="H803" s="61"/>
    </row>
    <row r="804">
      <c r="B804" s="61"/>
      <c r="F804" s="61"/>
      <c r="G804" s="61"/>
      <c r="H804" s="61"/>
    </row>
    <row r="805">
      <c r="B805" s="61"/>
      <c r="F805" s="61"/>
      <c r="G805" s="61"/>
      <c r="H805" s="61"/>
    </row>
    <row r="806">
      <c r="B806" s="61"/>
      <c r="F806" s="61"/>
      <c r="G806" s="61"/>
      <c r="H806" s="61"/>
    </row>
    <row r="807">
      <c r="B807" s="61"/>
      <c r="F807" s="61"/>
      <c r="G807" s="61"/>
      <c r="H807" s="61"/>
    </row>
    <row r="808">
      <c r="B808" s="61"/>
      <c r="F808" s="61"/>
      <c r="G808" s="61"/>
      <c r="H808" s="61"/>
    </row>
    <row r="809">
      <c r="B809" s="61"/>
      <c r="F809" s="61"/>
      <c r="G809" s="61"/>
      <c r="H809" s="61"/>
    </row>
    <row r="810">
      <c r="B810" s="61"/>
      <c r="F810" s="61"/>
      <c r="G810" s="61"/>
      <c r="H810" s="61"/>
    </row>
    <row r="811">
      <c r="B811" s="61"/>
      <c r="F811" s="61"/>
      <c r="G811" s="61"/>
      <c r="H811" s="61"/>
    </row>
    <row r="812">
      <c r="B812" s="61"/>
      <c r="F812" s="61"/>
      <c r="G812" s="61"/>
      <c r="H812" s="61"/>
    </row>
    <row r="813">
      <c r="B813" s="61"/>
      <c r="F813" s="61"/>
      <c r="G813" s="61"/>
      <c r="H813" s="61"/>
    </row>
    <row r="814">
      <c r="B814" s="61"/>
      <c r="F814" s="61"/>
      <c r="G814" s="61"/>
      <c r="H814" s="61"/>
    </row>
    <row r="815">
      <c r="B815" s="61"/>
      <c r="F815" s="61"/>
      <c r="G815" s="61"/>
      <c r="H815" s="61"/>
    </row>
    <row r="816">
      <c r="B816" s="61"/>
      <c r="F816" s="61"/>
      <c r="G816" s="61"/>
      <c r="H816" s="61"/>
    </row>
    <row r="817">
      <c r="B817" s="61"/>
      <c r="F817" s="61"/>
      <c r="G817" s="61"/>
      <c r="H817" s="61"/>
    </row>
    <row r="818">
      <c r="B818" s="61"/>
      <c r="F818" s="61"/>
      <c r="G818" s="61"/>
      <c r="H818" s="61"/>
    </row>
    <row r="819">
      <c r="B819" s="61"/>
      <c r="F819" s="61"/>
      <c r="G819" s="61"/>
      <c r="H819" s="61"/>
    </row>
    <row r="820">
      <c r="B820" s="61"/>
      <c r="F820" s="61"/>
      <c r="G820" s="61"/>
      <c r="H820" s="61"/>
    </row>
    <row r="821">
      <c r="B821" s="61"/>
      <c r="F821" s="61"/>
      <c r="G821" s="61"/>
      <c r="H821" s="61"/>
    </row>
    <row r="822">
      <c r="B822" s="61"/>
      <c r="F822" s="61"/>
      <c r="G822" s="61"/>
      <c r="H822" s="61"/>
    </row>
    <row r="823">
      <c r="B823" s="61"/>
      <c r="F823" s="61"/>
      <c r="G823" s="61"/>
      <c r="H823" s="61"/>
    </row>
    <row r="824">
      <c r="B824" s="61"/>
      <c r="F824" s="61"/>
      <c r="G824" s="61"/>
      <c r="H824" s="61"/>
    </row>
    <row r="825">
      <c r="B825" s="61"/>
      <c r="F825" s="61"/>
      <c r="G825" s="61"/>
      <c r="H825" s="61"/>
    </row>
    <row r="826">
      <c r="B826" s="61"/>
      <c r="F826" s="61"/>
      <c r="G826" s="61"/>
      <c r="H826" s="61"/>
    </row>
    <row r="827">
      <c r="B827" s="61"/>
      <c r="F827" s="61"/>
      <c r="G827" s="61"/>
      <c r="H827" s="61"/>
    </row>
    <row r="828">
      <c r="B828" s="61"/>
      <c r="F828" s="61"/>
      <c r="G828" s="61"/>
      <c r="H828" s="61"/>
    </row>
    <row r="829">
      <c r="B829" s="61"/>
      <c r="F829" s="61"/>
      <c r="G829" s="61"/>
      <c r="H829" s="61"/>
    </row>
    <row r="830">
      <c r="B830" s="61"/>
      <c r="F830" s="61"/>
      <c r="G830" s="61"/>
      <c r="H830" s="61"/>
    </row>
    <row r="831">
      <c r="B831" s="61"/>
      <c r="F831" s="61"/>
      <c r="G831" s="61"/>
      <c r="H831" s="61"/>
    </row>
    <row r="832">
      <c r="B832" s="61"/>
      <c r="F832" s="61"/>
      <c r="G832" s="61"/>
      <c r="H832" s="61"/>
    </row>
    <row r="833">
      <c r="B833" s="61"/>
      <c r="F833" s="61"/>
      <c r="G833" s="61"/>
      <c r="H833" s="61"/>
    </row>
    <row r="834">
      <c r="B834" s="61"/>
      <c r="F834" s="61"/>
      <c r="G834" s="61"/>
      <c r="H834" s="61"/>
    </row>
    <row r="835">
      <c r="B835" s="61"/>
      <c r="F835" s="61"/>
      <c r="G835" s="61"/>
      <c r="H835" s="61"/>
    </row>
    <row r="836">
      <c r="B836" s="61"/>
      <c r="F836" s="61"/>
      <c r="G836" s="61"/>
      <c r="H836" s="61"/>
    </row>
    <row r="837">
      <c r="B837" s="61"/>
      <c r="F837" s="61"/>
      <c r="G837" s="61"/>
      <c r="H837" s="61"/>
    </row>
    <row r="838">
      <c r="B838" s="61"/>
      <c r="F838" s="61"/>
      <c r="G838" s="61"/>
      <c r="H838" s="61"/>
    </row>
    <row r="839">
      <c r="B839" s="61"/>
      <c r="F839" s="61"/>
      <c r="G839" s="61"/>
      <c r="H839" s="61"/>
    </row>
    <row r="840">
      <c r="B840" s="61"/>
      <c r="F840" s="61"/>
      <c r="G840" s="61"/>
      <c r="H840" s="61"/>
    </row>
    <row r="841">
      <c r="B841" s="61"/>
      <c r="F841" s="61"/>
      <c r="G841" s="61"/>
      <c r="H841" s="61"/>
    </row>
    <row r="842">
      <c r="B842" s="61"/>
      <c r="F842" s="61"/>
      <c r="G842" s="61"/>
      <c r="H842" s="61"/>
    </row>
    <row r="843">
      <c r="B843" s="61"/>
      <c r="F843" s="61"/>
      <c r="G843" s="61"/>
      <c r="H843" s="61"/>
    </row>
    <row r="844">
      <c r="B844" s="61"/>
      <c r="F844" s="61"/>
      <c r="G844" s="61"/>
      <c r="H844" s="61"/>
    </row>
    <row r="845">
      <c r="B845" s="61"/>
      <c r="F845" s="61"/>
      <c r="G845" s="61"/>
      <c r="H845" s="61"/>
    </row>
    <row r="846">
      <c r="B846" s="61"/>
      <c r="F846" s="61"/>
      <c r="G846" s="61"/>
      <c r="H846" s="61"/>
    </row>
    <row r="847">
      <c r="B847" s="61"/>
      <c r="F847" s="61"/>
      <c r="G847" s="61"/>
      <c r="H847" s="61"/>
    </row>
    <row r="848">
      <c r="B848" s="61"/>
      <c r="F848" s="61"/>
      <c r="G848" s="61"/>
      <c r="H848" s="61"/>
    </row>
    <row r="849">
      <c r="B849" s="61"/>
      <c r="F849" s="61"/>
      <c r="G849" s="61"/>
      <c r="H849" s="61"/>
    </row>
    <row r="850">
      <c r="B850" s="61"/>
      <c r="F850" s="61"/>
      <c r="G850" s="61"/>
      <c r="H850" s="61"/>
    </row>
    <row r="851">
      <c r="B851" s="61"/>
      <c r="F851" s="61"/>
      <c r="G851" s="61"/>
      <c r="H851" s="61"/>
    </row>
    <row r="852">
      <c r="B852" s="61"/>
      <c r="F852" s="61"/>
      <c r="G852" s="61"/>
      <c r="H852" s="61"/>
    </row>
    <row r="853">
      <c r="B853" s="61"/>
      <c r="F853" s="61"/>
      <c r="G853" s="61"/>
      <c r="H853" s="61"/>
    </row>
    <row r="854">
      <c r="B854" s="61"/>
      <c r="F854" s="61"/>
      <c r="G854" s="61"/>
      <c r="H854" s="61"/>
    </row>
    <row r="855">
      <c r="B855" s="61"/>
      <c r="F855" s="61"/>
      <c r="G855" s="61"/>
      <c r="H855" s="61"/>
    </row>
    <row r="856">
      <c r="B856" s="61"/>
      <c r="F856" s="61"/>
      <c r="G856" s="61"/>
      <c r="H856" s="61"/>
    </row>
    <row r="857">
      <c r="B857" s="61"/>
      <c r="F857" s="61"/>
      <c r="G857" s="61"/>
      <c r="H857" s="61"/>
    </row>
    <row r="858">
      <c r="B858" s="61"/>
      <c r="F858" s="61"/>
      <c r="G858" s="61"/>
      <c r="H858" s="61"/>
    </row>
    <row r="859">
      <c r="B859" s="61"/>
      <c r="F859" s="61"/>
      <c r="G859" s="61"/>
      <c r="H859" s="61"/>
    </row>
    <row r="860">
      <c r="B860" s="61"/>
      <c r="F860" s="61"/>
      <c r="G860" s="61"/>
      <c r="H860" s="61"/>
    </row>
    <row r="861">
      <c r="B861" s="61"/>
      <c r="F861" s="61"/>
      <c r="G861" s="61"/>
      <c r="H861" s="61"/>
    </row>
    <row r="862">
      <c r="B862" s="61"/>
      <c r="F862" s="61"/>
      <c r="G862" s="61"/>
      <c r="H862" s="61"/>
    </row>
    <row r="863">
      <c r="B863" s="61"/>
      <c r="F863" s="61"/>
      <c r="G863" s="61"/>
      <c r="H863" s="61"/>
    </row>
    <row r="864">
      <c r="B864" s="61"/>
      <c r="F864" s="61"/>
      <c r="G864" s="61"/>
      <c r="H864" s="61"/>
    </row>
    <row r="865">
      <c r="B865" s="61"/>
      <c r="F865" s="61"/>
      <c r="G865" s="61"/>
      <c r="H865" s="61"/>
    </row>
    <row r="866">
      <c r="B866" s="61"/>
      <c r="F866" s="61"/>
      <c r="G866" s="61"/>
      <c r="H866" s="61"/>
    </row>
    <row r="867">
      <c r="B867" s="61"/>
      <c r="F867" s="61"/>
      <c r="G867" s="61"/>
      <c r="H867" s="61"/>
    </row>
    <row r="868">
      <c r="B868" s="61"/>
      <c r="F868" s="61"/>
      <c r="G868" s="61"/>
      <c r="H868" s="61"/>
    </row>
    <row r="869">
      <c r="B869" s="61"/>
      <c r="F869" s="61"/>
      <c r="G869" s="61"/>
      <c r="H869" s="61"/>
    </row>
    <row r="870">
      <c r="B870" s="61"/>
      <c r="F870" s="61"/>
      <c r="G870" s="61"/>
      <c r="H870" s="61"/>
    </row>
    <row r="871">
      <c r="B871" s="61"/>
      <c r="F871" s="61"/>
      <c r="G871" s="61"/>
      <c r="H871" s="61"/>
    </row>
    <row r="872">
      <c r="B872" s="61"/>
      <c r="F872" s="61"/>
      <c r="G872" s="61"/>
      <c r="H872" s="61"/>
    </row>
    <row r="873">
      <c r="B873" s="61"/>
      <c r="F873" s="61"/>
      <c r="G873" s="61"/>
      <c r="H873" s="61"/>
    </row>
    <row r="874">
      <c r="B874" s="61"/>
      <c r="F874" s="61"/>
      <c r="G874" s="61"/>
      <c r="H874" s="61"/>
    </row>
    <row r="875">
      <c r="B875" s="61"/>
      <c r="F875" s="61"/>
      <c r="G875" s="61"/>
      <c r="H875" s="61"/>
    </row>
    <row r="876">
      <c r="B876" s="61"/>
      <c r="F876" s="61"/>
      <c r="G876" s="61"/>
      <c r="H876" s="61"/>
    </row>
    <row r="877">
      <c r="B877" s="61"/>
      <c r="F877" s="61"/>
      <c r="G877" s="61"/>
      <c r="H877" s="61"/>
    </row>
    <row r="878">
      <c r="B878" s="61"/>
      <c r="F878" s="61"/>
      <c r="G878" s="61"/>
      <c r="H878" s="61"/>
    </row>
    <row r="879">
      <c r="B879" s="61"/>
      <c r="F879" s="61"/>
      <c r="G879" s="61"/>
      <c r="H879" s="61"/>
    </row>
    <row r="880">
      <c r="B880" s="61"/>
      <c r="F880" s="61"/>
      <c r="G880" s="61"/>
      <c r="H880" s="61"/>
    </row>
    <row r="881">
      <c r="B881" s="61"/>
      <c r="F881" s="61"/>
      <c r="G881" s="61"/>
      <c r="H881" s="61"/>
    </row>
    <row r="882">
      <c r="B882" s="61"/>
      <c r="F882" s="61"/>
      <c r="G882" s="61"/>
      <c r="H882" s="61"/>
    </row>
    <row r="883">
      <c r="B883" s="61"/>
      <c r="F883" s="61"/>
      <c r="G883" s="61"/>
      <c r="H883" s="61"/>
    </row>
    <row r="884">
      <c r="B884" s="61"/>
      <c r="F884" s="61"/>
      <c r="G884" s="61"/>
      <c r="H884" s="61"/>
    </row>
    <row r="885">
      <c r="B885" s="61"/>
      <c r="F885" s="61"/>
      <c r="G885" s="61"/>
      <c r="H885" s="61"/>
    </row>
    <row r="886">
      <c r="B886" s="61"/>
      <c r="F886" s="61"/>
      <c r="G886" s="61"/>
      <c r="H886" s="61"/>
    </row>
    <row r="887">
      <c r="B887" s="61"/>
      <c r="F887" s="61"/>
      <c r="G887" s="61"/>
      <c r="H887" s="61"/>
    </row>
    <row r="888">
      <c r="B888" s="61"/>
      <c r="F888" s="61"/>
      <c r="G888" s="61"/>
      <c r="H888" s="61"/>
    </row>
    <row r="889">
      <c r="B889" s="61"/>
      <c r="F889" s="61"/>
      <c r="G889" s="61"/>
      <c r="H889" s="61"/>
    </row>
    <row r="890">
      <c r="B890" s="61"/>
      <c r="F890" s="61"/>
      <c r="G890" s="61"/>
      <c r="H890" s="61"/>
    </row>
    <row r="891">
      <c r="B891" s="61"/>
      <c r="F891" s="61"/>
      <c r="G891" s="61"/>
      <c r="H891" s="61"/>
    </row>
    <row r="892">
      <c r="B892" s="61"/>
      <c r="F892" s="61"/>
      <c r="G892" s="61"/>
      <c r="H892" s="61"/>
    </row>
    <row r="893">
      <c r="B893" s="61"/>
      <c r="F893" s="61"/>
      <c r="G893" s="61"/>
      <c r="H893" s="61"/>
    </row>
    <row r="894">
      <c r="B894" s="61"/>
      <c r="F894" s="61"/>
      <c r="G894" s="61"/>
      <c r="H894" s="61"/>
    </row>
    <row r="895">
      <c r="B895" s="61"/>
      <c r="F895" s="61"/>
      <c r="G895" s="61"/>
      <c r="H895" s="61"/>
    </row>
    <row r="896">
      <c r="B896" s="61"/>
      <c r="F896" s="61"/>
      <c r="G896" s="61"/>
      <c r="H896" s="61"/>
    </row>
    <row r="897">
      <c r="B897" s="61"/>
      <c r="F897" s="61"/>
      <c r="G897" s="61"/>
      <c r="H897" s="61"/>
    </row>
    <row r="898">
      <c r="B898" s="61"/>
      <c r="F898" s="61"/>
      <c r="G898" s="61"/>
      <c r="H898" s="61"/>
    </row>
    <row r="899">
      <c r="B899" s="61"/>
      <c r="F899" s="61"/>
      <c r="G899" s="61"/>
      <c r="H899" s="61"/>
    </row>
    <row r="900">
      <c r="B900" s="61"/>
      <c r="F900" s="61"/>
      <c r="G900" s="61"/>
      <c r="H900" s="61"/>
    </row>
    <row r="901">
      <c r="B901" s="61"/>
      <c r="F901" s="61"/>
      <c r="G901" s="61"/>
      <c r="H901" s="61"/>
    </row>
    <row r="902">
      <c r="B902" s="61"/>
      <c r="F902" s="61"/>
      <c r="G902" s="61"/>
      <c r="H902" s="61"/>
    </row>
    <row r="903">
      <c r="B903" s="61"/>
      <c r="F903" s="61"/>
      <c r="G903" s="61"/>
      <c r="H903" s="61"/>
    </row>
    <row r="904">
      <c r="B904" s="61"/>
      <c r="F904" s="61"/>
      <c r="G904" s="61"/>
      <c r="H904" s="61"/>
    </row>
    <row r="905">
      <c r="B905" s="61"/>
      <c r="F905" s="61"/>
      <c r="G905" s="61"/>
      <c r="H905" s="61"/>
    </row>
    <row r="906">
      <c r="B906" s="61"/>
      <c r="F906" s="61"/>
      <c r="G906" s="61"/>
      <c r="H906" s="61"/>
    </row>
    <row r="907">
      <c r="B907" s="61"/>
      <c r="F907" s="61"/>
      <c r="G907" s="61"/>
      <c r="H907" s="61"/>
    </row>
    <row r="908">
      <c r="B908" s="61"/>
      <c r="F908" s="61"/>
      <c r="G908" s="61"/>
      <c r="H908" s="61"/>
    </row>
    <row r="909">
      <c r="B909" s="61"/>
      <c r="F909" s="61"/>
      <c r="G909" s="61"/>
      <c r="H909" s="61"/>
    </row>
    <row r="910">
      <c r="B910" s="61"/>
      <c r="F910" s="61"/>
      <c r="G910" s="61"/>
      <c r="H910" s="61"/>
    </row>
    <row r="911">
      <c r="B911" s="61"/>
      <c r="F911" s="61"/>
      <c r="G911" s="61"/>
      <c r="H911" s="61"/>
    </row>
    <row r="912">
      <c r="B912" s="61"/>
      <c r="F912" s="61"/>
      <c r="G912" s="61"/>
      <c r="H912" s="61"/>
    </row>
    <row r="913">
      <c r="B913" s="61"/>
      <c r="F913" s="61"/>
      <c r="G913" s="61"/>
      <c r="H913" s="61"/>
    </row>
    <row r="914">
      <c r="B914" s="61"/>
      <c r="F914" s="61"/>
      <c r="G914" s="61"/>
      <c r="H914" s="61"/>
    </row>
    <row r="915">
      <c r="B915" s="61"/>
      <c r="F915" s="61"/>
      <c r="G915" s="61"/>
      <c r="H915" s="61"/>
    </row>
    <row r="916">
      <c r="B916" s="61"/>
      <c r="F916" s="61"/>
      <c r="G916" s="61"/>
      <c r="H916" s="61"/>
    </row>
    <row r="917">
      <c r="B917" s="61"/>
      <c r="F917" s="61"/>
      <c r="G917" s="61"/>
      <c r="H917" s="61"/>
    </row>
    <row r="918">
      <c r="B918" s="61"/>
      <c r="F918" s="61"/>
      <c r="G918" s="61"/>
      <c r="H918" s="61"/>
    </row>
    <row r="919">
      <c r="B919" s="61"/>
      <c r="F919" s="61"/>
      <c r="G919" s="61"/>
      <c r="H919" s="61"/>
    </row>
    <row r="920">
      <c r="B920" s="61"/>
      <c r="F920" s="61"/>
      <c r="G920" s="61"/>
      <c r="H920" s="61"/>
    </row>
    <row r="921">
      <c r="B921" s="61"/>
      <c r="F921" s="61"/>
      <c r="G921" s="61"/>
      <c r="H921" s="61"/>
    </row>
    <row r="922">
      <c r="B922" s="61"/>
      <c r="F922" s="61"/>
      <c r="G922" s="61"/>
      <c r="H922" s="61"/>
    </row>
    <row r="923">
      <c r="B923" s="61"/>
      <c r="F923" s="61"/>
      <c r="G923" s="61"/>
      <c r="H923" s="61"/>
    </row>
    <row r="924">
      <c r="B924" s="61"/>
      <c r="F924" s="61"/>
      <c r="G924" s="61"/>
      <c r="H924" s="61"/>
    </row>
    <row r="925">
      <c r="B925" s="61"/>
      <c r="F925" s="61"/>
      <c r="G925" s="61"/>
      <c r="H925" s="61"/>
    </row>
    <row r="926">
      <c r="B926" s="61"/>
      <c r="F926" s="61"/>
      <c r="G926" s="61"/>
      <c r="H926" s="61"/>
    </row>
    <row r="927">
      <c r="B927" s="61"/>
      <c r="F927" s="61"/>
      <c r="G927" s="61"/>
      <c r="H927" s="61"/>
    </row>
    <row r="928">
      <c r="B928" s="61"/>
      <c r="F928" s="61"/>
      <c r="G928" s="61"/>
      <c r="H928" s="61"/>
    </row>
    <row r="929">
      <c r="B929" s="61"/>
      <c r="F929" s="61"/>
      <c r="G929" s="61"/>
      <c r="H929" s="61"/>
    </row>
    <row r="930">
      <c r="B930" s="61"/>
      <c r="F930" s="61"/>
      <c r="G930" s="61"/>
      <c r="H930" s="61"/>
    </row>
    <row r="931">
      <c r="B931" s="61"/>
      <c r="F931" s="61"/>
      <c r="G931" s="61"/>
      <c r="H931" s="61"/>
    </row>
    <row r="932">
      <c r="B932" s="61"/>
      <c r="F932" s="61"/>
      <c r="G932" s="61"/>
      <c r="H932" s="61"/>
    </row>
    <row r="933">
      <c r="B933" s="61"/>
      <c r="F933" s="61"/>
      <c r="G933" s="61"/>
      <c r="H933" s="61"/>
    </row>
    <row r="934">
      <c r="B934" s="61"/>
      <c r="F934" s="61"/>
      <c r="G934" s="61"/>
      <c r="H934" s="61"/>
    </row>
    <row r="935">
      <c r="B935" s="61"/>
      <c r="F935" s="61"/>
      <c r="G935" s="61"/>
      <c r="H935" s="61"/>
    </row>
    <row r="936">
      <c r="B936" s="61"/>
      <c r="F936" s="61"/>
      <c r="G936" s="61"/>
      <c r="H936" s="61"/>
    </row>
    <row r="937">
      <c r="B937" s="61"/>
      <c r="F937" s="61"/>
      <c r="G937" s="61"/>
      <c r="H937" s="61"/>
    </row>
    <row r="938">
      <c r="B938" s="61"/>
      <c r="F938" s="61"/>
      <c r="G938" s="61"/>
      <c r="H938" s="61"/>
    </row>
    <row r="939">
      <c r="B939" s="61"/>
      <c r="F939" s="61"/>
      <c r="G939" s="61"/>
      <c r="H939" s="61"/>
    </row>
    <row r="940">
      <c r="B940" s="61"/>
      <c r="F940" s="61"/>
      <c r="G940" s="61"/>
      <c r="H940" s="61"/>
    </row>
    <row r="941">
      <c r="B941" s="61"/>
      <c r="F941" s="61"/>
      <c r="G941" s="61"/>
      <c r="H941" s="61"/>
    </row>
    <row r="942">
      <c r="B942" s="61"/>
      <c r="F942" s="61"/>
      <c r="G942" s="61"/>
      <c r="H942" s="61"/>
    </row>
    <row r="943">
      <c r="B943" s="61"/>
      <c r="F943" s="61"/>
      <c r="G943" s="61"/>
      <c r="H943" s="61"/>
    </row>
    <row r="944">
      <c r="B944" s="61"/>
      <c r="F944" s="61"/>
      <c r="G944" s="61"/>
      <c r="H944" s="61"/>
    </row>
    <row r="945">
      <c r="B945" s="61"/>
      <c r="F945" s="61"/>
      <c r="G945" s="61"/>
      <c r="H945" s="61"/>
    </row>
    <row r="946">
      <c r="B946" s="61"/>
      <c r="F946" s="61"/>
      <c r="G946" s="61"/>
      <c r="H946" s="61"/>
    </row>
    <row r="947">
      <c r="B947" s="61"/>
      <c r="F947" s="61"/>
      <c r="G947" s="61"/>
      <c r="H947" s="61"/>
    </row>
    <row r="948">
      <c r="B948" s="61"/>
      <c r="F948" s="61"/>
      <c r="G948" s="61"/>
      <c r="H948" s="61"/>
    </row>
    <row r="949">
      <c r="B949" s="61"/>
      <c r="F949" s="61"/>
      <c r="G949" s="61"/>
      <c r="H949" s="61"/>
    </row>
    <row r="950">
      <c r="B950" s="61"/>
      <c r="F950" s="61"/>
      <c r="G950" s="61"/>
      <c r="H950" s="61"/>
    </row>
    <row r="951">
      <c r="B951" s="61"/>
      <c r="F951" s="61"/>
      <c r="G951" s="61"/>
      <c r="H951" s="61"/>
    </row>
    <row r="952">
      <c r="B952" s="61"/>
      <c r="F952" s="61"/>
      <c r="G952" s="61"/>
      <c r="H952" s="61"/>
    </row>
    <row r="953">
      <c r="B953" s="61"/>
      <c r="F953" s="61"/>
      <c r="G953" s="61"/>
      <c r="H953" s="61"/>
    </row>
    <row r="954">
      <c r="B954" s="61"/>
      <c r="F954" s="61"/>
      <c r="G954" s="61"/>
      <c r="H954" s="61"/>
    </row>
    <row r="955">
      <c r="B955" s="61"/>
      <c r="F955" s="61"/>
      <c r="G955" s="61"/>
      <c r="H955" s="61"/>
    </row>
    <row r="956">
      <c r="B956" s="61"/>
      <c r="F956" s="61"/>
      <c r="G956" s="61"/>
      <c r="H956" s="61"/>
    </row>
    <row r="957">
      <c r="B957" s="61"/>
      <c r="F957" s="61"/>
      <c r="G957" s="61"/>
      <c r="H957" s="61"/>
    </row>
    <row r="958">
      <c r="B958" s="61"/>
      <c r="F958" s="61"/>
      <c r="G958" s="61"/>
      <c r="H958" s="61"/>
    </row>
    <row r="959">
      <c r="B959" s="61"/>
      <c r="F959" s="61"/>
      <c r="G959" s="61"/>
      <c r="H959" s="61"/>
    </row>
    <row r="960">
      <c r="B960" s="61"/>
      <c r="F960" s="61"/>
      <c r="G960" s="61"/>
      <c r="H960" s="61"/>
    </row>
    <row r="961">
      <c r="B961" s="61"/>
      <c r="F961" s="61"/>
      <c r="G961" s="61"/>
      <c r="H961" s="61"/>
    </row>
    <row r="962">
      <c r="B962" s="61"/>
      <c r="F962" s="61"/>
      <c r="G962" s="61"/>
      <c r="H962" s="61"/>
    </row>
    <row r="963">
      <c r="B963" s="61"/>
      <c r="F963" s="61"/>
      <c r="G963" s="61"/>
      <c r="H963" s="61"/>
    </row>
    <row r="964">
      <c r="B964" s="61"/>
      <c r="F964" s="61"/>
      <c r="G964" s="61"/>
      <c r="H964" s="61"/>
    </row>
    <row r="965">
      <c r="B965" s="61"/>
      <c r="F965" s="61"/>
      <c r="G965" s="61"/>
      <c r="H965" s="61"/>
    </row>
    <row r="966">
      <c r="B966" s="61"/>
      <c r="F966" s="61"/>
      <c r="G966" s="61"/>
      <c r="H966" s="61"/>
    </row>
    <row r="967">
      <c r="B967" s="61"/>
      <c r="F967" s="61"/>
      <c r="G967" s="61"/>
      <c r="H967" s="61"/>
    </row>
    <row r="968">
      <c r="B968" s="61"/>
      <c r="F968" s="61"/>
      <c r="G968" s="61"/>
      <c r="H968" s="61"/>
    </row>
    <row r="969">
      <c r="B969" s="61"/>
      <c r="F969" s="61"/>
      <c r="G969" s="61"/>
      <c r="H969" s="61"/>
    </row>
    <row r="970">
      <c r="B970" s="61"/>
      <c r="F970" s="61"/>
      <c r="G970" s="61"/>
      <c r="H970" s="61"/>
    </row>
    <row r="971">
      <c r="B971" s="61"/>
      <c r="F971" s="61"/>
      <c r="G971" s="61"/>
      <c r="H971" s="61"/>
    </row>
    <row r="972">
      <c r="B972" s="61"/>
      <c r="F972" s="61"/>
      <c r="G972" s="61"/>
      <c r="H972" s="61"/>
    </row>
    <row r="973">
      <c r="B973" s="61"/>
      <c r="F973" s="61"/>
      <c r="G973" s="61"/>
      <c r="H973" s="61"/>
    </row>
    <row r="974">
      <c r="B974" s="61"/>
      <c r="F974" s="61"/>
      <c r="G974" s="61"/>
      <c r="H974" s="61"/>
    </row>
    <row r="975">
      <c r="B975" s="61"/>
      <c r="F975" s="61"/>
      <c r="G975" s="61"/>
      <c r="H975" s="61"/>
    </row>
    <row r="976">
      <c r="B976" s="61"/>
      <c r="F976" s="61"/>
      <c r="G976" s="61"/>
      <c r="H976" s="61"/>
    </row>
    <row r="977">
      <c r="B977" s="61"/>
      <c r="F977" s="61"/>
      <c r="G977" s="61"/>
      <c r="H977" s="61"/>
    </row>
    <row r="978">
      <c r="B978" s="61"/>
      <c r="F978" s="61"/>
      <c r="G978" s="61"/>
      <c r="H978" s="61"/>
    </row>
    <row r="979">
      <c r="B979" s="61"/>
      <c r="F979" s="61"/>
      <c r="G979" s="61"/>
      <c r="H979" s="61"/>
    </row>
    <row r="980">
      <c r="B980" s="61"/>
      <c r="F980" s="61"/>
      <c r="G980" s="61"/>
      <c r="H980" s="61"/>
    </row>
    <row r="981">
      <c r="B981" s="61"/>
      <c r="F981" s="61"/>
      <c r="G981" s="61"/>
      <c r="H981" s="61"/>
    </row>
    <row r="982">
      <c r="B982" s="61"/>
      <c r="F982" s="61"/>
      <c r="G982" s="61"/>
      <c r="H982" s="61"/>
    </row>
    <row r="983">
      <c r="B983" s="61"/>
      <c r="F983" s="61"/>
      <c r="G983" s="61"/>
      <c r="H983" s="61"/>
    </row>
    <row r="984">
      <c r="B984" s="61"/>
      <c r="F984" s="61"/>
      <c r="G984" s="61"/>
      <c r="H984" s="61"/>
    </row>
    <row r="985">
      <c r="B985" s="61"/>
      <c r="F985" s="61"/>
      <c r="G985" s="61"/>
      <c r="H985" s="61"/>
    </row>
    <row r="986">
      <c r="B986" s="61"/>
      <c r="F986" s="61"/>
      <c r="G986" s="61"/>
      <c r="H986" s="61"/>
    </row>
    <row r="987">
      <c r="B987" s="61"/>
      <c r="F987" s="61"/>
      <c r="G987" s="61"/>
      <c r="H987" s="61"/>
    </row>
    <row r="988">
      <c r="B988" s="61"/>
      <c r="F988" s="61"/>
      <c r="G988" s="61"/>
      <c r="H988" s="61"/>
    </row>
    <row r="989">
      <c r="B989" s="61"/>
      <c r="F989" s="61"/>
      <c r="G989" s="61"/>
      <c r="H989" s="61"/>
    </row>
    <row r="990">
      <c r="B990" s="61"/>
      <c r="F990" s="61"/>
      <c r="G990" s="61"/>
      <c r="H990" s="61"/>
    </row>
    <row r="991">
      <c r="B991" s="61"/>
      <c r="F991" s="61"/>
      <c r="G991" s="61"/>
      <c r="H991" s="61"/>
    </row>
    <row r="992">
      <c r="B992" s="61"/>
      <c r="F992" s="61"/>
      <c r="G992" s="61"/>
      <c r="H992" s="61"/>
    </row>
    <row r="993">
      <c r="B993" s="61"/>
      <c r="F993" s="61"/>
      <c r="G993" s="61"/>
      <c r="H993" s="61"/>
    </row>
    <row r="994">
      <c r="B994" s="61"/>
      <c r="F994" s="61"/>
      <c r="G994" s="61"/>
      <c r="H994" s="61"/>
    </row>
    <row r="995">
      <c r="B995" s="61"/>
      <c r="F995" s="61"/>
      <c r="G995" s="61"/>
      <c r="H995" s="61"/>
    </row>
    <row r="996">
      <c r="B996" s="61"/>
      <c r="F996" s="61"/>
      <c r="G996" s="61"/>
      <c r="H996" s="61"/>
    </row>
    <row r="997">
      <c r="B997" s="61"/>
      <c r="F997" s="61"/>
      <c r="G997" s="61"/>
      <c r="H997" s="61"/>
    </row>
    <row r="998">
      <c r="B998" s="61"/>
      <c r="F998" s="61"/>
      <c r="G998" s="61"/>
      <c r="H998" s="61"/>
    </row>
    <row r="999">
      <c r="B999" s="61"/>
      <c r="F999" s="61"/>
      <c r="G999" s="61"/>
      <c r="H999" s="61"/>
    </row>
    <row r="1000">
      <c r="B1000" s="61"/>
      <c r="F1000" s="61"/>
      <c r="G1000" s="61"/>
      <c r="H1000" s="61"/>
    </row>
    <row r="1001">
      <c r="B1001" s="61"/>
      <c r="F1001" s="61"/>
      <c r="G1001" s="61"/>
      <c r="H1001" s="61"/>
    </row>
    <row r="1002">
      <c r="B1002" s="61"/>
      <c r="F1002" s="61"/>
      <c r="G1002" s="61"/>
      <c r="H1002" s="61"/>
    </row>
    <row r="1003">
      <c r="B1003" s="61"/>
      <c r="F1003" s="61"/>
      <c r="G1003" s="61"/>
      <c r="H1003" s="61"/>
    </row>
    <row r="1004">
      <c r="B1004" s="61"/>
      <c r="F1004" s="61"/>
      <c r="G1004" s="61"/>
      <c r="H1004" s="61"/>
    </row>
  </sheetData>
  <mergeCells count="6">
    <mergeCell ref="B2:F2"/>
    <mergeCell ref="B7:F7"/>
    <mergeCell ref="B12:F12"/>
    <mergeCell ref="B17:F17"/>
    <mergeCell ref="B22:F22"/>
    <mergeCell ref="B27:F27"/>
  </mergeCells>
  <conditionalFormatting sqref="H2 H7 H12 H17 H22 H27">
    <cfRule type="colorScale" priority="1">
      <colorScale>
        <cfvo type="percent" val="0"/>
        <cfvo type="percent" val="50"/>
        <cfvo type="percent" val="100"/>
        <color rgb="FFE67C73"/>
        <color rgb="FFFF9900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63"/>
    <col customWidth="1" min="2" max="2" width="25.13"/>
    <col customWidth="1" min="3" max="3" width="15.88"/>
    <col customWidth="1" min="4" max="4" width="11.5"/>
    <col customWidth="1" min="5" max="5" width="11.75"/>
    <col customWidth="1" min="6" max="6" width="8.75"/>
    <col customWidth="1" min="7" max="7" width="10.13"/>
    <col customWidth="1" min="8" max="8" width="9.13"/>
    <col customWidth="1" min="9" max="10" width="10.88"/>
    <col customWidth="1" min="11" max="11" width="20.13"/>
    <col customWidth="1" min="12" max="12" width="8.63"/>
    <col customWidth="1" min="13" max="13" width="12.25"/>
    <col customWidth="1" min="14" max="15" width="11.13"/>
    <col customWidth="1" min="16" max="16" width="10.25"/>
    <col customWidth="1" min="17" max="17" width="10.63"/>
    <col customWidth="1" min="18" max="18" width="10.5"/>
    <col customWidth="1" min="19" max="19" width="18.13"/>
    <col customWidth="1" min="20" max="31" width="7.63"/>
  </cols>
  <sheetData>
    <row r="1" ht="29.25" customHeight="1">
      <c r="A1" s="2" t="s">
        <v>0</v>
      </c>
      <c r="B1" s="4" t="s">
        <v>3</v>
      </c>
      <c r="C1" s="2" t="s">
        <v>5</v>
      </c>
      <c r="D1" s="2" t="s">
        <v>6</v>
      </c>
      <c r="E1" s="4" t="s">
        <v>7</v>
      </c>
      <c r="F1" s="2" t="s">
        <v>8</v>
      </c>
      <c r="G1" s="2" t="s">
        <v>9</v>
      </c>
      <c r="H1" s="6" t="s">
        <v>10</v>
      </c>
      <c r="I1" s="8" t="s">
        <v>12</v>
      </c>
      <c r="J1" s="8" t="s">
        <v>14</v>
      </c>
      <c r="K1" s="4" t="s">
        <v>15</v>
      </c>
      <c r="L1" s="11" t="str">
        <f>HYPERLINK("https://www.eia.gov/electricity/monthly/epm_table_grapher.php?t=epmt_5_6_a","¢/kWh")</f>
        <v>¢/kWh</v>
      </c>
      <c r="M1" s="13" t="s">
        <v>18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25</v>
      </c>
      <c r="S1" s="2" t="s">
        <v>26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4" t="s">
        <v>27</v>
      </c>
      <c r="B2" s="14" t="s">
        <v>28</v>
      </c>
      <c r="C2" s="14" t="s">
        <v>29</v>
      </c>
      <c r="D2" s="14" t="s">
        <v>30</v>
      </c>
      <c r="E2" s="14" t="s">
        <v>31</v>
      </c>
      <c r="F2" s="14">
        <f>vlookup($B2&amp;"*",'Lat&amp;Long'!$A$2:$C$999,2,false)</f>
        <v>34.02323</v>
      </c>
      <c r="G2" s="14">
        <f>vlookup($B2&amp;"*",'Lat&amp;Long'!$A$2:$C$999,3,false)</f>
        <v>-118.372355</v>
      </c>
      <c r="H2" s="21">
        <f t="shared" ref="H2:H388" si="1">if(or(isblank(I2),isblank(J2)),"",if(or(I2=0,J2=0),"",I2*J2))</f>
        <v>182592</v>
      </c>
      <c r="I2" s="22">
        <v>634.0</v>
      </c>
      <c r="J2" s="22">
        <v>288.0</v>
      </c>
      <c r="K2" s="24" t="s">
        <v>43</v>
      </c>
      <c r="L2" s="18">
        <v>18.38</v>
      </c>
      <c r="M2" s="27" t="s">
        <v>52</v>
      </c>
      <c r="N2" s="28">
        <v>2018.0</v>
      </c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>
      <c r="A3" s="14" t="s">
        <v>27</v>
      </c>
      <c r="B3" s="14" t="s">
        <v>86</v>
      </c>
      <c r="C3" s="14" t="s">
        <v>29</v>
      </c>
      <c r="D3" s="14" t="s">
        <v>87</v>
      </c>
      <c r="E3" s="14" t="s">
        <v>31</v>
      </c>
      <c r="F3" s="14">
        <f>vlookup($B3&amp;"*",'Lat&amp;Long'!$A$2:$C$999,2,false)</f>
        <v>33.96362</v>
      </c>
      <c r="G3" s="14">
        <f>vlookup($B3&amp;"*",'Lat&amp;Long'!$A$2:$C$999,3,false)</f>
        <v>-118.282703</v>
      </c>
      <c r="H3" s="21" t="str">
        <f t="shared" si="1"/>
        <v/>
      </c>
      <c r="I3" s="34">
        <v>0.0</v>
      </c>
      <c r="J3" s="34">
        <v>0.0</v>
      </c>
      <c r="K3" s="24" t="s">
        <v>43</v>
      </c>
      <c r="L3" s="18">
        <v>18.38</v>
      </c>
      <c r="M3" s="35" t="s">
        <v>109</v>
      </c>
      <c r="N3" s="28">
        <v>2018.0</v>
      </c>
      <c r="O3" s="30"/>
      <c r="P3" s="30"/>
      <c r="Q3" s="30"/>
      <c r="R3" s="30"/>
      <c r="S3" s="30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>
      <c r="A4" s="14" t="s">
        <v>116</v>
      </c>
      <c r="B4" s="14" t="s">
        <v>117</v>
      </c>
      <c r="C4" s="14" t="s">
        <v>29</v>
      </c>
      <c r="D4" s="14" t="s">
        <v>119</v>
      </c>
      <c r="E4" s="14" t="s">
        <v>31</v>
      </c>
      <c r="F4" s="14">
        <f>vlookup($B4&amp;"*",'Lat&amp;Long'!$A$2:$C$999,2,false)</f>
        <v>34.12554</v>
      </c>
      <c r="G4" s="14">
        <f>vlookup($B4&amp;"*",'Lat&amp;Long'!$A$2:$C$999,3,false)</f>
        <v>-118.264816</v>
      </c>
      <c r="H4" s="21">
        <f t="shared" si="1"/>
        <v>146700</v>
      </c>
      <c r="I4" s="34">
        <v>450.0</v>
      </c>
      <c r="J4" s="34">
        <v>326.0</v>
      </c>
      <c r="K4" s="24" t="s">
        <v>43</v>
      </c>
      <c r="L4" s="18">
        <v>18.38</v>
      </c>
      <c r="M4" s="35" t="s">
        <v>109</v>
      </c>
      <c r="N4" s="28">
        <v>2018.0</v>
      </c>
      <c r="O4" s="30"/>
      <c r="P4" s="30"/>
      <c r="Q4" s="30"/>
      <c r="R4" s="30"/>
      <c r="S4" s="30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>
      <c r="A5" s="14" t="s">
        <v>27</v>
      </c>
      <c r="B5" s="14" t="s">
        <v>135</v>
      </c>
      <c r="C5" s="14" t="s">
        <v>136</v>
      </c>
      <c r="D5" s="14" t="s">
        <v>137</v>
      </c>
      <c r="E5" s="14" t="s">
        <v>31</v>
      </c>
      <c r="F5" s="14">
        <f>vlookup($B5&amp;"*",'Lat&amp;Long'!$A$2:$C$999,2,false)</f>
        <v>34.09053</v>
      </c>
      <c r="G5" s="14">
        <f>vlookup($B5&amp;"*",'Lat&amp;Long'!$A$2:$C$999,3,false)</f>
        <v>-118.345774</v>
      </c>
      <c r="H5" s="21" t="str">
        <f t="shared" si="1"/>
        <v/>
      </c>
      <c r="I5" s="34">
        <v>0.0</v>
      </c>
      <c r="J5" s="34">
        <v>0.0</v>
      </c>
      <c r="K5" s="38"/>
      <c r="L5" s="18">
        <v>18.38</v>
      </c>
      <c r="M5" s="35" t="s">
        <v>109</v>
      </c>
      <c r="N5" s="28">
        <v>2018.0</v>
      </c>
      <c r="O5" s="30"/>
      <c r="P5" s="30"/>
      <c r="Q5" s="30"/>
      <c r="R5" s="30"/>
      <c r="S5" s="30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>
      <c r="A6" s="14" t="s">
        <v>53</v>
      </c>
      <c r="B6" s="14" t="s">
        <v>159</v>
      </c>
      <c r="C6" s="14" t="s">
        <v>161</v>
      </c>
      <c r="D6" s="14" t="s">
        <v>162</v>
      </c>
      <c r="E6" s="14" t="s">
        <v>31</v>
      </c>
      <c r="F6" s="14">
        <f>vlookup($B6&amp;"*",'Lat&amp;Long'!$A$2:$C$999,2,false)</f>
        <v>33.9087</v>
      </c>
      <c r="G6" s="14">
        <f>vlookup($B6&amp;"*",'Lat&amp;Long'!$A$2:$C$999,3,false)</f>
        <v>-118.208</v>
      </c>
      <c r="H6" s="21">
        <f t="shared" si="1"/>
        <v>121520</v>
      </c>
      <c r="I6" s="34">
        <v>392.0</v>
      </c>
      <c r="J6" s="34">
        <v>310.0</v>
      </c>
      <c r="K6" s="41" t="s">
        <v>43</v>
      </c>
      <c r="L6" s="18">
        <v>18.38</v>
      </c>
      <c r="M6" s="35" t="s">
        <v>109</v>
      </c>
      <c r="N6" s="28">
        <v>2018.0</v>
      </c>
      <c r="O6" s="30"/>
      <c r="P6" s="30"/>
      <c r="Q6" s="30"/>
      <c r="R6" s="30"/>
      <c r="S6" s="30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>
      <c r="A7" s="14" t="s">
        <v>27</v>
      </c>
      <c r="B7" s="14" t="s">
        <v>193</v>
      </c>
      <c r="C7" s="14" t="s">
        <v>194</v>
      </c>
      <c r="D7" s="14" t="s">
        <v>196</v>
      </c>
      <c r="E7" s="14" t="s">
        <v>31</v>
      </c>
      <c r="F7" s="14">
        <f>vlookup($B7&amp;"*",'Lat&amp;Long'!$A$2:$C$999,2,false)</f>
        <v>33.98561</v>
      </c>
      <c r="G7" s="14">
        <f>vlookup($B7&amp;"*",'Lat&amp;Long'!$A$2:$C$999,3,false)</f>
        <v>-118.39463</v>
      </c>
      <c r="H7" s="21">
        <f t="shared" si="1"/>
        <v>107670</v>
      </c>
      <c r="I7" s="42">
        <v>291.0</v>
      </c>
      <c r="J7" s="42">
        <v>370.0</v>
      </c>
      <c r="K7" s="41" t="s">
        <v>43</v>
      </c>
      <c r="L7" s="18">
        <v>18.38</v>
      </c>
      <c r="M7" s="35" t="s">
        <v>109</v>
      </c>
      <c r="N7" s="28">
        <v>2018.0</v>
      </c>
      <c r="O7" s="30"/>
      <c r="P7" s="30"/>
      <c r="Q7" s="30"/>
      <c r="R7" s="43"/>
      <c r="S7" s="30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>
      <c r="A8" s="14" t="s">
        <v>53</v>
      </c>
      <c r="B8" s="14" t="s">
        <v>216</v>
      </c>
      <c r="C8" s="14" t="s">
        <v>218</v>
      </c>
      <c r="D8" s="14" t="s">
        <v>219</v>
      </c>
      <c r="E8" s="14" t="s">
        <v>31</v>
      </c>
      <c r="F8" s="14">
        <f>vlookup($B8&amp;"*",'Lat&amp;Long'!$A$2:$C$999,2,false)</f>
        <v>33.92457</v>
      </c>
      <c r="G8" s="14">
        <f>vlookup($B8&amp;"*",'Lat&amp;Long'!$A$2:$C$999,3,false)</f>
        <v>-118.128676</v>
      </c>
      <c r="H8" s="21">
        <f t="shared" si="1"/>
        <v>158436</v>
      </c>
      <c r="I8" s="34">
        <v>324.0</v>
      </c>
      <c r="J8" s="34">
        <v>489.0</v>
      </c>
      <c r="K8" s="24" t="s">
        <v>43</v>
      </c>
      <c r="L8" s="18">
        <v>18.38</v>
      </c>
      <c r="M8" s="35" t="s">
        <v>109</v>
      </c>
      <c r="N8" s="28">
        <v>2018.0</v>
      </c>
      <c r="O8" s="30"/>
      <c r="P8" s="30"/>
      <c r="Q8" s="30"/>
      <c r="R8" s="30"/>
      <c r="S8" s="30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>
      <c r="A9" s="14" t="s">
        <v>215</v>
      </c>
      <c r="B9" s="14" t="s">
        <v>239</v>
      </c>
      <c r="C9" s="14" t="s">
        <v>240</v>
      </c>
      <c r="D9" s="14" t="s">
        <v>242</v>
      </c>
      <c r="E9" s="14" t="s">
        <v>31</v>
      </c>
      <c r="F9" s="14">
        <f>vlookup($B9&amp;"*",'Lat&amp;Long'!$A$2:$C$999,2,false)</f>
        <v>33.87293</v>
      </c>
      <c r="G9" s="14">
        <f>vlookup($B9&amp;"*",'Lat&amp;Long'!$A$2:$C$999,3,false)</f>
        <v>-118.312823</v>
      </c>
      <c r="H9" s="21">
        <f t="shared" si="1"/>
        <v>105546</v>
      </c>
      <c r="I9" s="42">
        <v>294.0</v>
      </c>
      <c r="J9" s="42">
        <v>359.0</v>
      </c>
      <c r="K9" s="41" t="s">
        <v>261</v>
      </c>
      <c r="L9" s="18">
        <v>18.38</v>
      </c>
      <c r="M9" s="27" t="s">
        <v>52</v>
      </c>
      <c r="N9" s="28">
        <v>2018.0</v>
      </c>
      <c r="O9" s="30"/>
      <c r="P9" s="30"/>
      <c r="Q9" s="30"/>
      <c r="R9" s="30"/>
      <c r="S9" s="30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>
      <c r="A10" s="14" t="s">
        <v>116</v>
      </c>
      <c r="B10" s="14" t="s">
        <v>282</v>
      </c>
      <c r="C10" s="14" t="s">
        <v>284</v>
      </c>
      <c r="D10" s="14" t="s">
        <v>285</v>
      </c>
      <c r="E10" s="14" t="s">
        <v>31</v>
      </c>
      <c r="F10" s="14">
        <f>vlookup($B10&amp;"*",'Lat&amp;Long'!$A$2:$C$999,2,false)</f>
        <v>33.89932</v>
      </c>
      <c r="G10" s="14">
        <f>vlookup($B10&amp;"*",'Lat&amp;Long'!$A$2:$C$999,3,false)</f>
        <v>-118.373168</v>
      </c>
      <c r="H10" s="21">
        <f t="shared" si="1"/>
        <v>148335</v>
      </c>
      <c r="I10" s="34">
        <v>435.0</v>
      </c>
      <c r="J10" s="34">
        <v>341.0</v>
      </c>
      <c r="K10" s="38"/>
      <c r="L10" s="18">
        <v>18.38</v>
      </c>
      <c r="M10" s="27" t="str">
        <f>HYPERLINK("https://www.google.com/maps/place/14501+Hindry+Ave,+Hawthorne,+CA+90250,+USA/@33.89971,-118.373914,221m/data=!3m1!1e3!4m5!3m4!1s0x80c2b4171e8013b5:0xd2469e25144fec8b!8m2!3d33.8998183!4d-118.3737698","Yes")</f>
        <v>Yes</v>
      </c>
      <c r="N10" s="28">
        <v>2018.0</v>
      </c>
      <c r="O10" s="30"/>
      <c r="P10" s="30"/>
      <c r="Q10" s="30"/>
      <c r="R10" s="30"/>
      <c r="S10" s="30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>
      <c r="A11" s="14" t="s">
        <v>53</v>
      </c>
      <c r="B11" s="14" t="s">
        <v>314</v>
      </c>
      <c r="C11" s="14" t="s">
        <v>315</v>
      </c>
      <c r="D11" s="14" t="s">
        <v>316</v>
      </c>
      <c r="E11" s="14" t="s">
        <v>31</v>
      </c>
      <c r="F11" s="14">
        <f>vlookup($B11&amp;"*",'Lat&amp;Long'!$A$2:$C$999,2,false)</f>
        <v>33.95481</v>
      </c>
      <c r="G11" s="14">
        <f>vlookup($B11&amp;"*",'Lat&amp;Long'!$A$2:$C$999,3,false)</f>
        <v>-118.187613</v>
      </c>
      <c r="H11" s="21">
        <f t="shared" si="1"/>
        <v>148039</v>
      </c>
      <c r="I11" s="34">
        <v>317.0</v>
      </c>
      <c r="J11" s="34">
        <v>467.0</v>
      </c>
      <c r="K11" s="24" t="s">
        <v>43</v>
      </c>
      <c r="L11" s="18">
        <v>18.38</v>
      </c>
      <c r="M11" s="27" t="str">
        <f>HYPERLINK("https://www.google.com/maps/place/4651+Firestone+Blvd,+South+Gate,+CA+90280,+USA/@33.9546787,-118.1879223,156m/data=!3m1!1e3!4m5!3m4!1s0x80c2cc1ec79880b1:0x4b15712875c62082!8m2!3d33.9548147!4d-118.1877806","Yes")</f>
        <v>Yes</v>
      </c>
      <c r="N11" s="28">
        <v>2018.0</v>
      </c>
      <c r="O11" s="30"/>
      <c r="P11" s="30"/>
      <c r="Q11" s="30"/>
      <c r="R11" s="30"/>
      <c r="S11" s="30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>
      <c r="A12" s="14" t="s">
        <v>215</v>
      </c>
      <c r="B12" s="14" t="s">
        <v>336</v>
      </c>
      <c r="C12" s="14" t="s">
        <v>315</v>
      </c>
      <c r="D12" s="14" t="s">
        <v>316</v>
      </c>
      <c r="E12" s="14" t="s">
        <v>31</v>
      </c>
      <c r="F12" s="14">
        <f>vlookup($B12&amp;"*",'Lat&amp;Long'!$A$2:$C$999,2,false)</f>
        <v>33.95325</v>
      </c>
      <c r="G12" s="14">
        <f>vlookup($B12&amp;"*",'Lat&amp;Long'!$A$2:$C$999,3,false)</f>
        <v>-118.196522</v>
      </c>
      <c r="H12" s="21">
        <f t="shared" si="1"/>
        <v>113321</v>
      </c>
      <c r="I12" s="42">
        <v>299.0</v>
      </c>
      <c r="J12" s="42">
        <v>379.0</v>
      </c>
      <c r="K12" s="41" t="s">
        <v>43</v>
      </c>
      <c r="L12" s="18">
        <v>18.38</v>
      </c>
      <c r="M12" s="35" t="s">
        <v>109</v>
      </c>
      <c r="N12" s="28">
        <v>2018.0</v>
      </c>
      <c r="O12" s="30"/>
      <c r="P12" s="30"/>
      <c r="Q12" s="30"/>
      <c r="R12" s="30"/>
      <c r="S12" s="30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>
      <c r="A13" s="14" t="s">
        <v>116</v>
      </c>
      <c r="B13" s="14" t="s">
        <v>350</v>
      </c>
      <c r="C13" s="14" t="s">
        <v>351</v>
      </c>
      <c r="D13" s="14" t="s">
        <v>352</v>
      </c>
      <c r="E13" s="14" t="s">
        <v>31</v>
      </c>
      <c r="F13" s="14">
        <f>vlookup($B13&amp;"*",'Lat&amp;Long'!$A$2:$C$999,2,false)</f>
        <v>33.99219</v>
      </c>
      <c r="G13" s="14">
        <f>vlookup($B13&amp;"*",'Lat&amp;Long'!$A$2:$C$999,3,false)</f>
        <v>-118.445273</v>
      </c>
      <c r="H13" s="21">
        <f t="shared" si="1"/>
        <v>165594</v>
      </c>
      <c r="I13" s="34">
        <v>386.0</v>
      </c>
      <c r="J13" s="34">
        <v>429.0</v>
      </c>
      <c r="K13" s="38"/>
      <c r="L13" s="18">
        <v>18.38</v>
      </c>
      <c r="M13" s="27" t="str">
        <f>HYPERLINK("https://www.google.com/maps/place/13463+Washington+Blvd,+Marina+Del+Rey,+CA+90292,+USA/@33.9928364,-118.447732,221m/data=!3m1!1e3!4m5!3m4!1s0x80c2ba8c43957109:0x9834df5ed1e3b7ea!8m2!3d33.9931943!4d-118.447166","Yes")</f>
        <v>Yes</v>
      </c>
      <c r="N13" s="28">
        <v>2018.0</v>
      </c>
      <c r="O13" s="30"/>
      <c r="P13" s="30"/>
      <c r="Q13" s="30"/>
      <c r="R13" s="30"/>
      <c r="S13" s="30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>
      <c r="A14" s="14" t="s">
        <v>116</v>
      </c>
      <c r="B14" s="14" t="s">
        <v>367</v>
      </c>
      <c r="C14" s="14" t="s">
        <v>368</v>
      </c>
      <c r="D14" s="14" t="s">
        <v>369</v>
      </c>
      <c r="E14" s="14" t="s">
        <v>31</v>
      </c>
      <c r="F14" s="14">
        <f>vlookup($B14&amp;"*",'Lat&amp;Long'!$A$2:$C$999,2,false)</f>
        <v>33.94269</v>
      </c>
      <c r="G14" s="14">
        <f>vlookup($B14&amp;"*",'Lat&amp;Long'!$A$2:$C$999,3,false)</f>
        <v>-118.333407</v>
      </c>
      <c r="H14" s="21">
        <f t="shared" si="1"/>
        <v>136952</v>
      </c>
      <c r="I14" s="34">
        <v>424.0</v>
      </c>
      <c r="J14" s="34">
        <v>323.0</v>
      </c>
      <c r="K14" s="38"/>
      <c r="L14" s="18">
        <v>18.38</v>
      </c>
      <c r="M14" s="47" t="str">
        <f>HYPERLINK("https://www.google.com/maps/place/3560+W+Century+Blvd,+Inglewood,+CA+90303,+USA/@33.9426012,-118.3340543,222m/data=!3m1!1e3!4m5!3m4!1s0x80c2b66819532cd1:0xd8afb776c1f76aae!8m2!3d33.9427539!4d-118.3334094","Yes")</f>
        <v>Yes</v>
      </c>
      <c r="N14" s="28">
        <v>2018.0</v>
      </c>
      <c r="O14" s="30"/>
      <c r="P14" s="30"/>
      <c r="Q14" s="30"/>
      <c r="R14" s="30"/>
      <c r="S14" s="30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>
      <c r="A15" s="14" t="s">
        <v>215</v>
      </c>
      <c r="B15" s="14" t="s">
        <v>389</v>
      </c>
      <c r="C15" s="14" t="s">
        <v>390</v>
      </c>
      <c r="D15" s="14" t="s">
        <v>391</v>
      </c>
      <c r="E15" s="14" t="s">
        <v>31</v>
      </c>
      <c r="F15" s="14">
        <f>vlookup($B15&amp;"*",'Lat&amp;Long'!$A$2:$C$999,2,false)</f>
        <v>33.80223</v>
      </c>
      <c r="G15" s="14">
        <f>vlookup($B15&amp;"*",'Lat&amp;Long'!$A$2:$C$999,3,false)</f>
        <v>-118.33007</v>
      </c>
      <c r="H15" s="21">
        <f t="shared" si="1"/>
        <v>173376</v>
      </c>
      <c r="I15" s="34">
        <v>336.0</v>
      </c>
      <c r="J15" s="34">
        <v>516.0</v>
      </c>
      <c r="K15" s="24" t="s">
        <v>261</v>
      </c>
      <c r="L15" s="18">
        <v>18.38</v>
      </c>
      <c r="M15" s="47" t="str">
        <f>HYPERLINK("https://www.google.com/maps/place/2601+Skypark+Dr,+Torrance,+CA+90505,+USA/@33.8065316,-118.3340037,157m/data=!3m1!1e3!4m5!3m4!1s0x80dd4af0d64ec04f:0x128326963780495a!8m2!3d33.8054472!4d-118.3317664","Yes")</f>
        <v>Yes</v>
      </c>
      <c r="N15" s="28">
        <v>2018.0</v>
      </c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>
      <c r="A16" s="14" t="s">
        <v>116</v>
      </c>
      <c r="B16" s="14" t="s">
        <v>403</v>
      </c>
      <c r="C16" s="14" t="s">
        <v>390</v>
      </c>
      <c r="D16" s="14" t="s">
        <v>391</v>
      </c>
      <c r="E16" s="14" t="s">
        <v>31</v>
      </c>
      <c r="F16" s="14">
        <f>vlookup($B16&amp;"*",'Lat&amp;Long'!$A$2:$C$999,2,false)</f>
        <v>33.80841</v>
      </c>
      <c r="G16" s="14">
        <f>vlookup($B16&amp;"*",'Lat&amp;Long'!$A$2:$C$999,3,false)</f>
        <v>-118.333926</v>
      </c>
      <c r="H16" s="21">
        <f t="shared" si="1"/>
        <v>178500</v>
      </c>
      <c r="I16" s="42">
        <v>525.0</v>
      </c>
      <c r="J16" s="42">
        <v>340.0</v>
      </c>
      <c r="K16" s="41" t="s">
        <v>261</v>
      </c>
      <c r="L16" s="18">
        <v>18.38</v>
      </c>
      <c r="M16" s="27" t="s">
        <v>52</v>
      </c>
      <c r="N16" s="28">
        <v>2018.0</v>
      </c>
      <c r="O16" s="30"/>
      <c r="P16" s="30"/>
      <c r="Q16" s="30"/>
      <c r="R16" s="30"/>
      <c r="S16" s="30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>
      <c r="A17" s="14" t="s">
        <v>116</v>
      </c>
      <c r="B17" s="14" t="s">
        <v>419</v>
      </c>
      <c r="C17" s="14" t="s">
        <v>420</v>
      </c>
      <c r="D17" s="14" t="s">
        <v>421</v>
      </c>
      <c r="E17" s="14" t="s">
        <v>31</v>
      </c>
      <c r="F17" s="14">
        <f>vlookup($B17&amp;"*",'Lat&amp;Long'!$A$2:$C$999,2,false)</f>
        <v>33.93196</v>
      </c>
      <c r="G17" s="14">
        <f>vlookup($B17&amp;"*",'Lat&amp;Long'!$A$2:$C$999,3,false)</f>
        <v>-117.968086</v>
      </c>
      <c r="H17" s="21">
        <f t="shared" si="1"/>
        <v>142120</v>
      </c>
      <c r="I17" s="42">
        <v>323.0</v>
      </c>
      <c r="J17" s="42">
        <v>440.0</v>
      </c>
      <c r="K17" s="24" t="s">
        <v>261</v>
      </c>
      <c r="L17" s="18">
        <v>18.38</v>
      </c>
      <c r="M17" s="27" t="s">
        <v>52</v>
      </c>
      <c r="N17" s="28">
        <v>2018.0</v>
      </c>
      <c r="O17" s="30"/>
      <c r="P17" s="30"/>
      <c r="Q17" s="30"/>
      <c r="R17" s="30"/>
      <c r="S17" s="30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>
      <c r="A18" s="14" t="s">
        <v>53</v>
      </c>
      <c r="B18" s="14" t="s">
        <v>438</v>
      </c>
      <c r="C18" s="14" t="s">
        <v>420</v>
      </c>
      <c r="D18" s="14" t="s">
        <v>421</v>
      </c>
      <c r="E18" s="14" t="s">
        <v>31</v>
      </c>
      <c r="F18" s="14">
        <f>vlookup($B18&amp;"*",'Lat&amp;Long'!$A$2:$C$999,2,false)</f>
        <v>33.91472</v>
      </c>
      <c r="G18" s="14">
        <f>vlookup($B18&amp;"*",'Lat&amp;Long'!$A$2:$C$999,3,false)</f>
        <v>-117.966157</v>
      </c>
      <c r="H18" s="21">
        <f t="shared" si="1"/>
        <v>140392</v>
      </c>
      <c r="I18" s="42">
        <v>436.0</v>
      </c>
      <c r="J18" s="42">
        <v>322.0</v>
      </c>
      <c r="K18" s="24" t="s">
        <v>261</v>
      </c>
      <c r="L18" s="18">
        <v>18.38</v>
      </c>
      <c r="M18" s="27" t="s">
        <v>52</v>
      </c>
      <c r="N18" s="28">
        <v>2018.0</v>
      </c>
      <c r="O18" s="30"/>
      <c r="P18" s="30"/>
      <c r="Q18" s="30"/>
      <c r="R18" s="30"/>
      <c r="S18" s="30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>
      <c r="A19" s="14" t="s">
        <v>215</v>
      </c>
      <c r="B19" s="14" t="s">
        <v>455</v>
      </c>
      <c r="C19" s="14" t="s">
        <v>420</v>
      </c>
      <c r="D19" s="14" t="s">
        <v>421</v>
      </c>
      <c r="E19" s="14" t="s">
        <v>31</v>
      </c>
      <c r="F19" s="14">
        <f>vlookup($B19&amp;"*",'Lat&amp;Long'!$A$2:$C$999,2,false)</f>
        <v>33.91417</v>
      </c>
      <c r="G19" s="14">
        <f>vlookup($B19&amp;"*",'Lat&amp;Long'!$A$2:$C$999,3,false)</f>
        <v>-117.970797</v>
      </c>
      <c r="H19" s="21">
        <f t="shared" si="1"/>
        <v>128350</v>
      </c>
      <c r="I19" s="42">
        <v>302.0</v>
      </c>
      <c r="J19" s="42">
        <v>425.0</v>
      </c>
      <c r="K19" s="41" t="s">
        <v>261</v>
      </c>
      <c r="L19" s="18">
        <v>18.38</v>
      </c>
      <c r="M19" s="27" t="s">
        <v>52</v>
      </c>
      <c r="N19" s="28">
        <v>2018.0</v>
      </c>
      <c r="O19" s="30"/>
      <c r="P19" s="30"/>
      <c r="Q19" s="30"/>
      <c r="R19" s="30"/>
      <c r="S19" s="30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>
      <c r="A20" s="14" t="s">
        <v>116</v>
      </c>
      <c r="B20" s="14" t="s">
        <v>473</v>
      </c>
      <c r="C20" s="14" t="s">
        <v>474</v>
      </c>
      <c r="D20" s="14" t="s">
        <v>475</v>
      </c>
      <c r="E20" s="14" t="s">
        <v>31</v>
      </c>
      <c r="F20" s="14">
        <f>vlookup($B20&amp;"*",'Lat&amp;Long'!$A$2:$C$999,2,false)</f>
        <v>33.9199</v>
      </c>
      <c r="G20" s="14">
        <f>vlookup($B20&amp;"*",'Lat&amp;Long'!$A$2:$C$999,3,false)</f>
        <v>-118.102147</v>
      </c>
      <c r="H20" s="21">
        <f t="shared" si="1"/>
        <v>132060</v>
      </c>
      <c r="I20" s="34">
        <v>465.0</v>
      </c>
      <c r="J20" s="34">
        <v>284.0</v>
      </c>
      <c r="K20" s="48"/>
      <c r="L20" s="18">
        <v>18.38</v>
      </c>
      <c r="M20" s="49" t="s">
        <v>109</v>
      </c>
      <c r="N20" s="28">
        <v>2018.0</v>
      </c>
      <c r="O20" s="30"/>
      <c r="P20" s="30"/>
      <c r="Q20" s="30"/>
      <c r="R20" s="30"/>
      <c r="S20" s="30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ht="15.75" customHeight="1">
      <c r="A21" s="14" t="s">
        <v>53</v>
      </c>
      <c r="B21" s="14" t="s">
        <v>498</v>
      </c>
      <c r="C21" s="14" t="s">
        <v>499</v>
      </c>
      <c r="D21" s="14" t="s">
        <v>501</v>
      </c>
      <c r="E21" s="14" t="s">
        <v>31</v>
      </c>
      <c r="F21" s="14">
        <f>vlookup($B21&amp;"*",'Lat&amp;Long'!$A$2:$C$999,2,false)</f>
        <v>33.98393</v>
      </c>
      <c r="G21" s="14">
        <f>vlookup($B21&amp;"*",'Lat&amp;Long'!$A$2:$C$999,3,false)</f>
        <v>-118.102955</v>
      </c>
      <c r="H21" s="21">
        <f t="shared" si="1"/>
        <v>218841</v>
      </c>
      <c r="I21" s="34">
        <v>613.0</v>
      </c>
      <c r="J21" s="34">
        <v>357.0</v>
      </c>
      <c r="K21" s="24" t="s">
        <v>43</v>
      </c>
      <c r="L21" s="18">
        <v>18.38</v>
      </c>
      <c r="M21" s="47" t="str">
        <f>HYPERLINK("https://www.google.com/maps/place/8500+Washington+Blvd,+Pico+Rivera,+CA+90660,+USA/@33.9847696,-118.1055748,263m/data=!3m1!1e3!4m5!3m4!1s0x80c2d1f97d5b19db:0xab7615a6ab51bb85!8m2!3d33.9849246!4d-118.1051342","Yes")</f>
        <v>Yes</v>
      </c>
      <c r="N21" s="28">
        <v>2018.0</v>
      </c>
      <c r="O21" s="30"/>
      <c r="P21" s="30"/>
      <c r="Q21" s="30"/>
      <c r="R21" s="30"/>
      <c r="S21" s="30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>
      <c r="A22" s="14" t="s">
        <v>53</v>
      </c>
      <c r="B22" s="14" t="s">
        <v>521</v>
      </c>
      <c r="C22" s="14" t="s">
        <v>522</v>
      </c>
      <c r="D22" s="14" t="s">
        <v>523</v>
      </c>
      <c r="E22" s="14" t="s">
        <v>31</v>
      </c>
      <c r="F22" s="14">
        <f>vlookup($B22&amp;"*",'Lat&amp;Long'!$A$2:$C$999,2,false)</f>
        <v>33.94077</v>
      </c>
      <c r="G22" s="14">
        <f>vlookup($B22&amp;"*",'Lat&amp;Long'!$A$2:$C$999,3,false)</f>
        <v>-118.049799</v>
      </c>
      <c r="H22" s="21">
        <f t="shared" si="1"/>
        <v>139200</v>
      </c>
      <c r="I22" s="42">
        <v>435.0</v>
      </c>
      <c r="J22" s="42">
        <v>320.0</v>
      </c>
      <c r="K22" s="24" t="s">
        <v>43</v>
      </c>
      <c r="L22" s="18">
        <v>18.38</v>
      </c>
      <c r="M22" s="27" t="s">
        <v>52</v>
      </c>
      <c r="N22" s="28">
        <v>2018.0</v>
      </c>
      <c r="O22" s="30"/>
      <c r="P22" s="30"/>
      <c r="Q22" s="30"/>
      <c r="R22" s="30"/>
      <c r="S22" s="30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>
      <c r="A23" s="14" t="s">
        <v>53</v>
      </c>
      <c r="B23" s="14" t="s">
        <v>549</v>
      </c>
      <c r="C23" s="14" t="s">
        <v>550</v>
      </c>
      <c r="D23" s="14" t="s">
        <v>551</v>
      </c>
      <c r="E23" s="14" t="s">
        <v>31</v>
      </c>
      <c r="F23" s="14">
        <f>vlookup($B23&amp;"*",'Lat&amp;Long'!$A$2:$C$999,2,false)</f>
        <v>33.87252</v>
      </c>
      <c r="G23" s="14">
        <f>vlookup($B23&amp;"*",'Lat&amp;Long'!$A$2:$C$999,3,false)</f>
        <v>-118.061672</v>
      </c>
      <c r="H23" s="21">
        <f t="shared" si="1"/>
        <v>140656</v>
      </c>
      <c r="I23" s="42">
        <v>298.0</v>
      </c>
      <c r="J23" s="42">
        <v>472.0</v>
      </c>
      <c r="K23" s="41" t="s">
        <v>43</v>
      </c>
      <c r="L23" s="18">
        <v>18.38</v>
      </c>
      <c r="M23" s="27" t="s">
        <v>52</v>
      </c>
      <c r="N23" s="28">
        <v>2018.0</v>
      </c>
      <c r="O23" s="30"/>
      <c r="P23" s="30"/>
      <c r="Q23" s="30"/>
      <c r="R23" s="30"/>
      <c r="S23" s="30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>
      <c r="A24" s="14" t="s">
        <v>53</v>
      </c>
      <c r="B24" s="14" t="s">
        <v>575</v>
      </c>
      <c r="C24" s="14" t="s">
        <v>576</v>
      </c>
      <c r="D24" s="14" t="s">
        <v>577</v>
      </c>
      <c r="E24" s="14" t="s">
        <v>31</v>
      </c>
      <c r="F24" s="14">
        <f>vlookup($B24&amp;"*",'Lat&amp;Long'!$A$2:$C$999,2,false)</f>
        <v>33.83038</v>
      </c>
      <c r="G24" s="14">
        <f>vlookup($B24&amp;"*",'Lat&amp;Long'!$A$2:$C$999,3,false)</f>
        <v>-118.158543</v>
      </c>
      <c r="H24" s="21">
        <f t="shared" si="1"/>
        <v>127142</v>
      </c>
      <c r="I24" s="34">
        <v>302.0</v>
      </c>
      <c r="J24" s="34">
        <v>421.0</v>
      </c>
      <c r="K24" s="24" t="s">
        <v>43</v>
      </c>
      <c r="L24" s="18">
        <v>18.38</v>
      </c>
      <c r="M24" s="47" t="str">
        <f>HYPERLINK("https://www.google.com/maps/place/2770+E+Carson+St,+Lakewood,+CA+90712,+USA/@33.8303194,-118.1590448,128m/data=!3m1!1e3!4m5!3m4!1s0x80dd324d31433d0b:0xad368d3aa9867f36!8m2!3d33.8306766!4d-118.1587067","Yes")</f>
        <v>Yes</v>
      </c>
      <c r="N24" s="28">
        <v>2018.0</v>
      </c>
      <c r="O24" s="30"/>
      <c r="P24" s="30"/>
      <c r="Q24" s="30"/>
      <c r="R24" s="30"/>
      <c r="S24" s="30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>
      <c r="A25" s="14" t="s">
        <v>116</v>
      </c>
      <c r="B25" s="14" t="s">
        <v>597</v>
      </c>
      <c r="C25" s="14" t="s">
        <v>598</v>
      </c>
      <c r="D25" s="14" t="s">
        <v>600</v>
      </c>
      <c r="E25" s="14" t="s">
        <v>31</v>
      </c>
      <c r="F25" s="14">
        <f>vlookup($B25&amp;"*",'Lat&amp;Long'!$A$2:$C$999,2,false)</f>
        <v>33.80453</v>
      </c>
      <c r="G25" s="14">
        <f>vlookup($B25&amp;"*",'Lat&amp;Long'!$A$2:$C$999,3,false)</f>
        <v>-118.03928</v>
      </c>
      <c r="H25" s="21">
        <f t="shared" si="1"/>
        <v>143532</v>
      </c>
      <c r="I25" s="34">
        <v>324.0</v>
      </c>
      <c r="J25" s="34">
        <v>443.0</v>
      </c>
      <c r="K25" s="38"/>
      <c r="L25" s="18">
        <v>18.38</v>
      </c>
      <c r="M25" s="47" t="str">
        <f>HYPERLINK("https://www.google.com/maps/place/5401+Katella+Ave,+Cypress,+CA+90720,+USA/@33.8044049,-118.0401656,157m/data=!3m1!1e3!4m5!3m4!1s0x80dd2ec255039d3f:0xe72c7c7903eefcae!8m2!3d33.8044721!4d-118.039479","Yes")</f>
        <v>Yes</v>
      </c>
      <c r="N25" s="28">
        <v>2018.0</v>
      </c>
      <c r="O25" s="30"/>
      <c r="P25" s="30"/>
      <c r="Q25" s="30"/>
      <c r="R25" s="30"/>
      <c r="S25" s="30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>
      <c r="A26" s="14" t="s">
        <v>53</v>
      </c>
      <c r="B26" s="14" t="s">
        <v>631</v>
      </c>
      <c r="C26" s="14" t="s">
        <v>632</v>
      </c>
      <c r="D26" s="14" t="s">
        <v>634</v>
      </c>
      <c r="E26" s="14" t="s">
        <v>31</v>
      </c>
      <c r="F26" s="14">
        <f>vlookup($B26&amp;"*",'Lat&amp;Long'!$A$2:$C$999,2,false)</f>
        <v>33.90246</v>
      </c>
      <c r="G26" s="14">
        <f>vlookup($B26&amp;"*",'Lat&amp;Long'!$A$2:$C$999,3,false)</f>
        <v>-118.14535</v>
      </c>
      <c r="H26" s="21">
        <f t="shared" si="1"/>
        <v>114380</v>
      </c>
      <c r="I26" s="42">
        <v>380.0</v>
      </c>
      <c r="J26" s="42">
        <v>301.0</v>
      </c>
      <c r="K26" s="24" t="s">
        <v>261</v>
      </c>
      <c r="L26" s="18">
        <v>18.38</v>
      </c>
      <c r="M26" s="27" t="s">
        <v>52</v>
      </c>
      <c r="N26" s="28">
        <v>2018.0</v>
      </c>
      <c r="O26" s="30"/>
      <c r="P26" s="30"/>
      <c r="Q26" s="30"/>
      <c r="R26" s="30"/>
      <c r="S26" s="30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>
      <c r="A27" s="14" t="s">
        <v>116</v>
      </c>
      <c r="B27" s="14" t="s">
        <v>676</v>
      </c>
      <c r="C27" s="14" t="s">
        <v>677</v>
      </c>
      <c r="D27" s="14" t="s">
        <v>679</v>
      </c>
      <c r="E27" s="14" t="s">
        <v>31</v>
      </c>
      <c r="F27" s="14">
        <f>vlookup($B27&amp;"*",'Lat&amp;Long'!$A$2:$C$999,2,false)</f>
        <v>33.80423</v>
      </c>
      <c r="G27" s="14">
        <f>vlookup($B27&amp;"*",'Lat&amp;Long'!$A$2:$C$999,3,false)</f>
        <v>-118.167195</v>
      </c>
      <c r="H27" s="21" t="str">
        <f t="shared" si="1"/>
        <v/>
      </c>
      <c r="I27" s="51"/>
      <c r="J27" s="51"/>
      <c r="K27" s="48"/>
      <c r="L27" s="18">
        <v>18.38</v>
      </c>
      <c r="M27" s="49" t="s">
        <v>109</v>
      </c>
      <c r="N27" s="28">
        <v>2018.0</v>
      </c>
      <c r="O27" s="30"/>
      <c r="P27" s="30"/>
      <c r="Q27" s="30"/>
      <c r="R27" s="30"/>
      <c r="S27" s="30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>
      <c r="A28" s="14" t="s">
        <v>53</v>
      </c>
      <c r="B28" s="14" t="s">
        <v>710</v>
      </c>
      <c r="C28" s="14" t="s">
        <v>712</v>
      </c>
      <c r="D28" s="14" t="s">
        <v>713</v>
      </c>
      <c r="E28" s="14" t="s">
        <v>31</v>
      </c>
      <c r="F28" s="14">
        <f>vlookup($B28&amp;"*",'Lat&amp;Long'!$A$2:$C$999,2,false)</f>
        <v>33.8603</v>
      </c>
      <c r="G28" s="14">
        <f>vlookup($B28&amp;"*",'Lat&amp;Long'!$A$2:$C$999,3,false)</f>
        <v>-118.149226</v>
      </c>
      <c r="H28" s="21" t="str">
        <f t="shared" si="1"/>
        <v/>
      </c>
      <c r="I28" s="51"/>
      <c r="J28" s="51"/>
      <c r="K28" s="24" t="s">
        <v>261</v>
      </c>
      <c r="L28" s="18">
        <v>18.38</v>
      </c>
      <c r="M28" s="49" t="s">
        <v>109</v>
      </c>
      <c r="N28" s="28">
        <v>2018.0</v>
      </c>
      <c r="O28" s="30"/>
      <c r="P28" s="30"/>
      <c r="Q28" s="30"/>
      <c r="R28" s="30"/>
      <c r="S28" s="30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>
      <c r="A29" s="14" t="s">
        <v>53</v>
      </c>
      <c r="B29" s="14" t="s">
        <v>739</v>
      </c>
      <c r="C29" s="14" t="s">
        <v>712</v>
      </c>
      <c r="D29" s="14" t="s">
        <v>741</v>
      </c>
      <c r="E29" s="14" t="s">
        <v>31</v>
      </c>
      <c r="F29" s="14">
        <f>vlookup($B29&amp;"*",'Lat&amp;Long'!$A$2:$C$999,2,false)</f>
        <v>33.82954</v>
      </c>
      <c r="G29" s="14">
        <f>vlookup($B29&amp;"*",'Lat&amp;Long'!$A$2:$C$999,3,false)</f>
        <v>-118.090738</v>
      </c>
      <c r="H29" s="21">
        <f t="shared" si="1"/>
        <v>134088</v>
      </c>
      <c r="I29" s="34">
        <v>444.0</v>
      </c>
      <c r="J29" s="34">
        <v>302.0</v>
      </c>
      <c r="K29" s="24" t="s">
        <v>261</v>
      </c>
      <c r="L29" s="18">
        <v>18.38</v>
      </c>
      <c r="M29" s="47" t="str">
        <f>HYPERLINK("https://www.google.com/maps/place/7250+Carson+Blvd,+Long+Beach,+CA+90808,+USA/@33.8292149,-118.0910775,181m/data=!3m1!1e3!4m5!3m4!1s0x80dd2de7fba09563:0x63d9cd22ac12ee92!8m2!3d33.8290508!4d-118.0912006","Yes")</f>
        <v>Yes</v>
      </c>
      <c r="N29" s="28">
        <v>2018.0</v>
      </c>
      <c r="O29" s="30"/>
      <c r="P29" s="30"/>
      <c r="Q29" s="30"/>
      <c r="R29" s="30"/>
      <c r="S29" s="30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>
      <c r="A30" s="14" t="s">
        <v>215</v>
      </c>
      <c r="B30" s="14" t="s">
        <v>762</v>
      </c>
      <c r="C30" s="14" t="s">
        <v>712</v>
      </c>
      <c r="D30" s="14" t="s">
        <v>741</v>
      </c>
      <c r="E30" s="14" t="s">
        <v>31</v>
      </c>
      <c r="F30" s="14">
        <f>vlookup($B30&amp;"*",'Lat&amp;Long'!$A$2:$C$999,2,false)</f>
        <v>33.82663</v>
      </c>
      <c r="G30" s="14">
        <f>vlookup($B30&amp;"*",'Lat&amp;Long'!$A$2:$C$999,3,false)</f>
        <v>-118.083326</v>
      </c>
      <c r="H30" s="21" t="str">
        <f t="shared" si="1"/>
        <v/>
      </c>
      <c r="I30" s="51"/>
      <c r="J30" s="51"/>
      <c r="K30" s="24" t="s">
        <v>261</v>
      </c>
      <c r="L30" s="18">
        <v>18.38</v>
      </c>
      <c r="M30" s="49" t="s">
        <v>109</v>
      </c>
      <c r="N30" s="28">
        <v>2018.0</v>
      </c>
      <c r="O30" s="30"/>
      <c r="P30" s="30"/>
      <c r="Q30" s="30"/>
      <c r="R30" s="30"/>
      <c r="S30" s="30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>
      <c r="A31" s="14" t="s">
        <v>27</v>
      </c>
      <c r="B31" s="14" t="s">
        <v>783</v>
      </c>
      <c r="C31" s="14" t="s">
        <v>785</v>
      </c>
      <c r="D31" s="14" t="s">
        <v>786</v>
      </c>
      <c r="E31" s="14" t="s">
        <v>31</v>
      </c>
      <c r="F31" s="14">
        <f>vlookup($B31&amp;"*",'Lat&amp;Long'!$A$2:$C$999,2,false)</f>
        <v>34.14621</v>
      </c>
      <c r="G31" s="14">
        <f>vlookup($B31&amp;"*",'Lat&amp;Long'!$A$2:$C$999,3,false)</f>
        <v>-118.091684</v>
      </c>
      <c r="H31" s="21">
        <f t="shared" si="1"/>
        <v>136825</v>
      </c>
      <c r="I31" s="34">
        <v>325.0</v>
      </c>
      <c r="J31" s="34">
        <v>421.0</v>
      </c>
      <c r="K31" s="38"/>
      <c r="L31" s="18">
        <v>18.38</v>
      </c>
      <c r="M31" s="47" t="str">
        <f>HYPERLINK("https://www.google.com/maps/place/3121+E+Colorado+Blvd,+Pasadena,+CA+91107,+USA/@34.1467892,-118.0853661,149m/data=!3m1!1e3!4m5!3m4!1s0x80c2db61b9cff353:0xb387c3966924791e!8m2!3d34.1469308!4d-118.0847863","Yes")</f>
        <v>Yes</v>
      </c>
      <c r="N31" s="28">
        <v>2018.0</v>
      </c>
      <c r="O31" s="30"/>
      <c r="P31" s="30"/>
      <c r="Q31" s="30"/>
      <c r="R31" s="30"/>
      <c r="S31" s="30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>
      <c r="A32" s="14" t="s">
        <v>27</v>
      </c>
      <c r="B32" s="14" t="s">
        <v>819</v>
      </c>
      <c r="C32" s="14" t="s">
        <v>820</v>
      </c>
      <c r="D32" s="14" t="s">
        <v>822</v>
      </c>
      <c r="E32" s="14" t="s">
        <v>31</v>
      </c>
      <c r="F32" s="14">
        <f>vlookup($B32&amp;"*",'Lat&amp;Long'!$A$2:$C$999,2,false)</f>
        <v>34.14379</v>
      </c>
      <c r="G32" s="14">
        <f>vlookup($B32&amp;"*",'Lat&amp;Long'!$A$2:$C$999,3,false)</f>
        <v>-118.259704</v>
      </c>
      <c r="H32" s="21">
        <f t="shared" si="1"/>
        <v>72128</v>
      </c>
      <c r="I32" s="42">
        <v>224.0</v>
      </c>
      <c r="J32" s="42">
        <v>322.0</v>
      </c>
      <c r="K32" s="41" t="s">
        <v>837</v>
      </c>
      <c r="L32" s="18">
        <v>18.38</v>
      </c>
      <c r="M32" s="35" t="s">
        <v>109</v>
      </c>
      <c r="N32" s="28">
        <v>2018.0</v>
      </c>
      <c r="O32" s="30"/>
      <c r="P32" s="30"/>
      <c r="Q32" s="30"/>
      <c r="R32" s="30"/>
      <c r="S32" s="30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>
      <c r="A33" s="14" t="s">
        <v>116</v>
      </c>
      <c r="B33" s="14" t="s">
        <v>842</v>
      </c>
      <c r="C33" s="14" t="s">
        <v>29</v>
      </c>
      <c r="D33" s="14" t="s">
        <v>844</v>
      </c>
      <c r="E33" s="14" t="s">
        <v>31</v>
      </c>
      <c r="F33" s="14">
        <f>vlookup($B33&amp;"*",'Lat&amp;Long'!$A$2:$C$999,2,false)</f>
        <v>34.2302</v>
      </c>
      <c r="G33" s="14">
        <f>vlookup($B33&amp;"*",'Lat&amp;Long'!$A$2:$C$999,3,false)</f>
        <v>-118.553464</v>
      </c>
      <c r="H33" s="21" t="str">
        <f t="shared" si="1"/>
        <v/>
      </c>
      <c r="I33" s="51"/>
      <c r="J33" s="51"/>
      <c r="K33" s="24" t="s">
        <v>43</v>
      </c>
      <c r="L33" s="18">
        <v>18.38</v>
      </c>
      <c r="M33" s="49" t="s">
        <v>109</v>
      </c>
      <c r="N33" s="28">
        <v>2018.0</v>
      </c>
      <c r="O33" s="30"/>
      <c r="P33" s="30"/>
      <c r="Q33" s="30"/>
      <c r="R33" s="30"/>
      <c r="S33" s="30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>
      <c r="A34" s="14" t="s">
        <v>53</v>
      </c>
      <c r="B34" s="14" t="s">
        <v>863</v>
      </c>
      <c r="C34" s="14" t="s">
        <v>864</v>
      </c>
      <c r="D34" s="14" t="s">
        <v>865</v>
      </c>
      <c r="E34" s="14" t="s">
        <v>31</v>
      </c>
      <c r="F34" s="14">
        <f>vlookup($B34&amp;"*",'Lat&amp;Long'!$A$2:$C$999,2,false)</f>
        <v>34.27751</v>
      </c>
      <c r="G34" s="14">
        <f>vlookup($B34&amp;"*",'Lat&amp;Long'!$A$2:$C$999,3,false)</f>
        <v>-118.566868</v>
      </c>
      <c r="H34" s="21">
        <f t="shared" si="1"/>
        <v>133056</v>
      </c>
      <c r="I34" s="42">
        <v>308.0</v>
      </c>
      <c r="J34" s="42">
        <v>432.0</v>
      </c>
      <c r="K34" s="41" t="s">
        <v>261</v>
      </c>
      <c r="L34" s="18">
        <v>18.38</v>
      </c>
      <c r="M34" s="27" t="s">
        <v>52</v>
      </c>
      <c r="N34" s="28">
        <v>2018.0</v>
      </c>
      <c r="O34" s="30"/>
      <c r="P34" s="30"/>
      <c r="Q34" s="30"/>
      <c r="R34" s="30"/>
      <c r="S34" s="30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>
      <c r="A35" s="14" t="s">
        <v>116</v>
      </c>
      <c r="B35" s="14" t="s">
        <v>881</v>
      </c>
      <c r="C35" s="14" t="s">
        <v>29</v>
      </c>
      <c r="D35" s="14" t="s">
        <v>883</v>
      </c>
      <c r="E35" s="14" t="s">
        <v>31</v>
      </c>
      <c r="F35" s="14">
        <f>vlookup($B35&amp;"*",'Lat&amp;Long'!$A$2:$C$999,2,false)</f>
        <v>34.27247</v>
      </c>
      <c r="G35" s="14">
        <f>vlookup($B35&amp;"*",'Lat&amp;Long'!$A$2:$C$999,3,false)</f>
        <v>-118.42768</v>
      </c>
      <c r="H35" s="21">
        <f t="shared" si="1"/>
        <v>151140</v>
      </c>
      <c r="I35" s="34">
        <v>458.0</v>
      </c>
      <c r="J35" s="34">
        <v>330.0</v>
      </c>
      <c r="K35" s="24" t="s">
        <v>43</v>
      </c>
      <c r="L35" s="18">
        <v>18.38</v>
      </c>
      <c r="M35" s="47" t="str">
        <f>HYPERLINK("https://www.google.com/maps/place/13550+Paxton+St,+Pacoima,+CA+91331,+USA/@34.2718983,-118.4272429,186m/data=!3m1!1e3!4m5!3m4!1s0x80c291a60f966f25:0xe292b05897ae4ae1!8m2!3d34.27188!4d-118.4267155","Yes")</f>
        <v>Yes</v>
      </c>
      <c r="N35" s="28">
        <v>2018.0</v>
      </c>
      <c r="O35" s="30"/>
      <c r="P35" s="30"/>
      <c r="Q35" s="30"/>
      <c r="R35" s="30"/>
      <c r="S35" s="30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>
      <c r="A36" s="14" t="s">
        <v>215</v>
      </c>
      <c r="B36" s="14" t="s">
        <v>905</v>
      </c>
      <c r="C36" s="14" t="s">
        <v>906</v>
      </c>
      <c r="D36" s="14" t="s">
        <v>907</v>
      </c>
      <c r="E36" s="14" t="s">
        <v>31</v>
      </c>
      <c r="F36" s="14">
        <f>vlookup($B36&amp;"*",'Lat&amp;Long'!$A$2:$C$999,2,false)</f>
        <v>34.41486</v>
      </c>
      <c r="G36" s="14">
        <f>vlookup($B36&amp;"*",'Lat&amp;Long'!$A$2:$C$999,3,false)</f>
        <v>-118.503723</v>
      </c>
      <c r="H36" s="21">
        <f t="shared" si="1"/>
        <v>148720</v>
      </c>
      <c r="I36" s="42">
        <v>338.0</v>
      </c>
      <c r="J36" s="42">
        <v>440.0</v>
      </c>
      <c r="K36" s="41" t="s">
        <v>261</v>
      </c>
      <c r="L36" s="18">
        <v>18.38</v>
      </c>
      <c r="M36" s="35" t="s">
        <v>109</v>
      </c>
      <c r="N36" s="28">
        <v>2018.0</v>
      </c>
      <c r="O36" s="30"/>
      <c r="P36" s="30"/>
      <c r="Q36" s="30"/>
      <c r="R36" s="30"/>
      <c r="S36" s="30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>
      <c r="A37" s="14" t="s">
        <v>53</v>
      </c>
      <c r="B37" s="14" t="s">
        <v>913</v>
      </c>
      <c r="C37" s="14" t="s">
        <v>906</v>
      </c>
      <c r="D37" s="14" t="s">
        <v>907</v>
      </c>
      <c r="E37" s="14" t="s">
        <v>31</v>
      </c>
      <c r="F37" s="14">
        <f>vlookup($B37&amp;"*",'Lat&amp;Long'!$A$2:$C$999,2,false)</f>
        <v>34.41394</v>
      </c>
      <c r="G37" s="14">
        <f>vlookup($B37&amp;"*",'Lat&amp;Long'!$A$2:$C$999,3,false)</f>
        <v>-118.506068</v>
      </c>
      <c r="H37" s="21">
        <f t="shared" si="1"/>
        <v>222336</v>
      </c>
      <c r="I37" s="34">
        <v>386.0</v>
      </c>
      <c r="J37" s="34">
        <v>576.0</v>
      </c>
      <c r="K37" s="41" t="s">
        <v>261</v>
      </c>
      <c r="L37" s="18">
        <v>18.38</v>
      </c>
      <c r="M37" s="47" t="str">
        <f>HYPERLINK("https://www.google.com/maps/place/26471+Carl+Boyer+Dr,+Santa+Clarita,+CA+91350,+USA/@34.4137266,-118.5066417,263m/data=!3m1!1e3!4m5!3m4!1s0x80c287cb934e4ca3:0x8dfa232bdf841233!8m2!3d34.4139298!4d-118.506113","Yes")</f>
        <v>Yes</v>
      </c>
      <c r="N37" s="28">
        <v>2018.0</v>
      </c>
      <c r="O37" s="30"/>
      <c r="P37" s="30"/>
      <c r="Q37" s="30"/>
      <c r="R37" s="30"/>
      <c r="S37" s="3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>
      <c r="A38" s="14" t="s">
        <v>53</v>
      </c>
      <c r="B38" s="14" t="s">
        <v>918</v>
      </c>
      <c r="C38" s="14" t="s">
        <v>906</v>
      </c>
      <c r="D38" s="14" t="s">
        <v>919</v>
      </c>
      <c r="E38" s="14" t="s">
        <v>31</v>
      </c>
      <c r="F38" s="14">
        <f>vlookup($B38&amp;"*",'Lat&amp;Long'!$A$2:$C$999,2,false)</f>
        <v>34.4439</v>
      </c>
      <c r="G38" s="14">
        <f>vlookup($B38&amp;"*",'Lat&amp;Long'!$A$2:$C$999,3,false)</f>
        <v>-118.576094</v>
      </c>
      <c r="H38" s="21">
        <f t="shared" si="1"/>
        <v>131208</v>
      </c>
      <c r="I38" s="34">
        <v>426.0</v>
      </c>
      <c r="J38" s="34">
        <v>308.0</v>
      </c>
      <c r="K38" s="24" t="s">
        <v>261</v>
      </c>
      <c r="L38" s="18">
        <v>18.38</v>
      </c>
      <c r="M38" s="47" t="str">
        <f>HYPERLINK("https://www.google.com/maps/place/27931+Kelly+Johnson+Pkwy,+Valencia,+CA+91355,+USA/@34.4439397,-118.5765874,216m/data=!3m1!1e3!4m5!3m4!1s0x80c27de2d6f8dbb3:0x117d199f8e78a573!8m2!3d34.4441533!4d-118.5771471","Yes")</f>
        <v>Yes</v>
      </c>
      <c r="N38" s="28">
        <v>2018.0</v>
      </c>
      <c r="O38" s="30"/>
      <c r="P38" s="30"/>
      <c r="Q38" s="30"/>
      <c r="R38" s="30"/>
      <c r="S38" s="30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>
      <c r="A39" s="14" t="s">
        <v>116</v>
      </c>
      <c r="B39" s="14" t="s">
        <v>920</v>
      </c>
      <c r="C39" s="14" t="s">
        <v>921</v>
      </c>
      <c r="D39" s="14" t="s">
        <v>922</v>
      </c>
      <c r="E39" s="14" t="s">
        <v>31</v>
      </c>
      <c r="F39" s="14">
        <f>vlookup($B39&amp;"*",'Lat&amp;Long'!$A$2:$C$999,2,false)</f>
        <v>34.15467</v>
      </c>
      <c r="G39" s="14">
        <f>vlookup($B39&amp;"*",'Lat&amp;Long'!$A$2:$C$999,3,false)</f>
        <v>-118.795667</v>
      </c>
      <c r="H39" s="21">
        <f t="shared" si="1"/>
        <v>139320</v>
      </c>
      <c r="I39" s="34">
        <v>430.0</v>
      </c>
      <c r="J39" s="34">
        <v>324.0</v>
      </c>
      <c r="K39" s="38"/>
      <c r="L39" s="18">
        <v>18.38</v>
      </c>
      <c r="M39" s="47" t="str">
        <f>HYPERLINK("https://www.google.com/maps/place/5700+Lindero+Canyon+Rd,+Westlake+Village,+CA+91362,+USA/@34.1518091,-118.7975183,186m/data=!3m1!1e3!4m5!3m4!1s0x80e82469bfddbf69:0xf2bcd5e5a88069fe!8m2!3d34.1520716!4d-118.7972232","Yes")</f>
        <v>Yes</v>
      </c>
      <c r="N39" s="28">
        <v>2018.0</v>
      </c>
      <c r="O39" s="30"/>
      <c r="P39" s="30"/>
      <c r="Q39" s="30"/>
      <c r="R39" s="30"/>
      <c r="S39" s="30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>
      <c r="A40" s="14" t="s">
        <v>116</v>
      </c>
      <c r="B40" s="14" t="s">
        <v>923</v>
      </c>
      <c r="C40" s="14" t="s">
        <v>29</v>
      </c>
      <c r="D40" s="14" t="s">
        <v>924</v>
      </c>
      <c r="E40" s="14" t="s">
        <v>31</v>
      </c>
      <c r="F40" s="14">
        <f>vlookup($B40&amp;"*",'Lat&amp;Long'!$A$2:$C$999,2,false)</f>
        <v>34.18836</v>
      </c>
      <c r="G40" s="14">
        <f>vlookup($B40&amp;"*",'Lat&amp;Long'!$A$2:$C$999,3,false)</f>
        <v>-118.597985</v>
      </c>
      <c r="H40" s="21" t="str">
        <f t="shared" si="1"/>
        <v/>
      </c>
      <c r="I40" s="51"/>
      <c r="J40" s="51"/>
      <c r="K40" s="24" t="s">
        <v>43</v>
      </c>
      <c r="L40" s="18">
        <v>18.38</v>
      </c>
      <c r="M40" s="49" t="s">
        <v>109</v>
      </c>
      <c r="N40" s="28">
        <v>2017.0</v>
      </c>
      <c r="O40" s="30"/>
      <c r="P40" s="30"/>
      <c r="Q40" s="30"/>
      <c r="R40" s="30"/>
      <c r="S40" s="30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>
      <c r="A41" s="14" t="s">
        <v>116</v>
      </c>
      <c r="B41" s="14" t="s">
        <v>925</v>
      </c>
      <c r="C41" s="14" t="s">
        <v>906</v>
      </c>
      <c r="D41" s="14" t="s">
        <v>926</v>
      </c>
      <c r="E41" s="14" t="s">
        <v>31</v>
      </c>
      <c r="F41" s="14">
        <f>vlookup($B41&amp;"*",'Lat&amp;Long'!$A$2:$C$999,2,false)</f>
        <v>34.41009</v>
      </c>
      <c r="G41" s="14">
        <f>vlookup($B41&amp;"*",'Lat&amp;Long'!$A$2:$C$999,3,false)</f>
        <v>-118.475083</v>
      </c>
      <c r="H41" s="21" t="str">
        <f t="shared" si="1"/>
        <v/>
      </c>
      <c r="I41" s="51"/>
      <c r="J41" s="51"/>
      <c r="K41" s="24" t="s">
        <v>261</v>
      </c>
      <c r="L41" s="18">
        <v>18.38</v>
      </c>
      <c r="M41" s="49" t="s">
        <v>109</v>
      </c>
      <c r="N41" s="28">
        <v>2017.0</v>
      </c>
      <c r="O41" s="30"/>
      <c r="P41" s="30"/>
      <c r="Q41" s="30"/>
      <c r="R41" s="30"/>
      <c r="S41" s="30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>
      <c r="A42" s="14" t="s">
        <v>53</v>
      </c>
      <c r="B42" s="14" t="s">
        <v>927</v>
      </c>
      <c r="C42" s="14" t="s">
        <v>928</v>
      </c>
      <c r="D42" s="14" t="s">
        <v>929</v>
      </c>
      <c r="E42" s="14" t="s">
        <v>31</v>
      </c>
      <c r="F42" s="14">
        <f>vlookup($B42&amp;"*",'Lat&amp;Long'!$A$2:$C$999,2,false)</f>
        <v>34.18785</v>
      </c>
      <c r="G42" s="14">
        <f>vlookup($B42&amp;"*",'Lat&amp;Long'!$A$2:$C$999,3,false)</f>
        <v>-118.323599</v>
      </c>
      <c r="H42" s="21">
        <f t="shared" si="1"/>
        <v>143130</v>
      </c>
      <c r="I42" s="42">
        <v>367.0</v>
      </c>
      <c r="J42" s="42">
        <v>390.0</v>
      </c>
      <c r="K42" s="41" t="s">
        <v>261</v>
      </c>
      <c r="L42" s="18">
        <v>18.38</v>
      </c>
      <c r="M42" s="35" t="s">
        <v>109</v>
      </c>
      <c r="N42" s="28">
        <v>2018.0</v>
      </c>
      <c r="O42" s="30"/>
      <c r="P42" s="30"/>
      <c r="Q42" s="30"/>
      <c r="R42" s="30"/>
      <c r="S42" s="30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>
      <c r="A43" s="14" t="s">
        <v>116</v>
      </c>
      <c r="B43" s="14" t="s">
        <v>930</v>
      </c>
      <c r="C43" s="14" t="s">
        <v>928</v>
      </c>
      <c r="D43" s="14" t="s">
        <v>931</v>
      </c>
      <c r="E43" s="14" t="s">
        <v>31</v>
      </c>
      <c r="F43" s="14">
        <f>vlookup($B43&amp;"*",'Lat&amp;Long'!$A$2:$C$999,2,false)</f>
        <v>34.18574</v>
      </c>
      <c r="G43" s="14">
        <f>vlookup($B43&amp;"*",'Lat&amp;Long'!$A$2:$C$999,3,false)</f>
        <v>-118.324057</v>
      </c>
      <c r="H43" s="21">
        <f t="shared" si="1"/>
        <v>150286</v>
      </c>
      <c r="I43" s="42">
        <v>461.0</v>
      </c>
      <c r="J43" s="42">
        <v>326.0</v>
      </c>
      <c r="K43" s="41" t="s">
        <v>261</v>
      </c>
      <c r="L43" s="18">
        <v>18.38</v>
      </c>
      <c r="M43" s="27" t="s">
        <v>52</v>
      </c>
      <c r="N43" s="28">
        <v>2018.0</v>
      </c>
      <c r="O43" s="30"/>
      <c r="P43" s="30"/>
      <c r="Q43" s="30"/>
      <c r="R43" s="30"/>
      <c r="S43" s="30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>
      <c r="A44" s="14" t="s">
        <v>116</v>
      </c>
      <c r="B44" s="14" t="s">
        <v>933</v>
      </c>
      <c r="C44" s="14" t="s">
        <v>934</v>
      </c>
      <c r="D44" s="14" t="s">
        <v>935</v>
      </c>
      <c r="E44" s="14" t="s">
        <v>31</v>
      </c>
      <c r="F44" s="14">
        <f>vlookup($B44&amp;"*",'Lat&amp;Long'!$A$2:$C$999,2,false)</f>
        <v>34.13355</v>
      </c>
      <c r="G44" s="14">
        <f>vlookup($B44&amp;"*",'Lat&amp;Long'!$A$2:$C$999,3,false)</f>
        <v>-117.910622</v>
      </c>
      <c r="H44" s="21" t="str">
        <f t="shared" si="1"/>
        <v/>
      </c>
      <c r="I44" s="51"/>
      <c r="J44" s="51"/>
      <c r="K44" s="48"/>
      <c r="L44" s="18">
        <v>18.38</v>
      </c>
      <c r="M44" s="49" t="s">
        <v>109</v>
      </c>
      <c r="N44" s="28">
        <v>2018.0</v>
      </c>
      <c r="O44" s="30"/>
      <c r="P44" s="30"/>
      <c r="Q44" s="30"/>
      <c r="R44" s="30"/>
      <c r="S44" s="30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>
      <c r="A45" s="14" t="s">
        <v>53</v>
      </c>
      <c r="B45" s="14" t="s">
        <v>936</v>
      </c>
      <c r="C45" s="14" t="s">
        <v>937</v>
      </c>
      <c r="D45" s="14" t="s">
        <v>938</v>
      </c>
      <c r="E45" s="14" t="s">
        <v>31</v>
      </c>
      <c r="F45" s="14">
        <f>vlookup($B45&amp;"*",'Lat&amp;Long'!$A$2:$C$999,2,false)</f>
        <v>34.07194</v>
      </c>
      <c r="G45" s="14">
        <f>vlookup($B45&amp;"*",'Lat&amp;Long'!$A$2:$C$999,3,false)</f>
        <v>-117.963494</v>
      </c>
      <c r="H45" s="21">
        <f t="shared" si="1"/>
        <v>196283</v>
      </c>
      <c r="I45" s="34">
        <v>593.0</v>
      </c>
      <c r="J45" s="34">
        <v>331.0</v>
      </c>
      <c r="K45" s="24" t="s">
        <v>261</v>
      </c>
      <c r="L45" s="18">
        <v>18.38</v>
      </c>
      <c r="M45" s="47" t="str">
        <f>HYPERLINK("https://www.google.com/maps/place/3250+Big+Dalton+Ave,+Baldwin+Park,+CA+91706,+USA/@34.0719077,-117.9644065,221m/data=!3m1!1e3!4m5!3m4!1s0x80c2d7a397379c13:0x12767d39b9ee883d!8m2!3d34.0718486!4d-117.9635243","Yes")</f>
        <v>Yes</v>
      </c>
      <c r="N45" s="28">
        <v>2018.0</v>
      </c>
      <c r="O45" s="30"/>
      <c r="P45" s="30"/>
      <c r="Q45" s="30"/>
      <c r="R45" s="30"/>
      <c r="S45" s="30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>
      <c r="A46" s="14" t="s">
        <v>116</v>
      </c>
      <c r="B46" s="14" t="s">
        <v>939</v>
      </c>
      <c r="C46" s="14" t="s">
        <v>940</v>
      </c>
      <c r="D46" s="14" t="s">
        <v>941</v>
      </c>
      <c r="E46" s="14" t="s">
        <v>31</v>
      </c>
      <c r="F46" s="14">
        <f>vlookup($B46&amp;"*",'Lat&amp;Long'!$A$2:$C$999,2,false)</f>
        <v>34.01461</v>
      </c>
      <c r="G46" s="14">
        <f>vlookup($B46&amp;"*",'Lat&amp;Long'!$A$2:$C$999,3,false)</f>
        <v>-117.741689</v>
      </c>
      <c r="H46" s="21" t="str">
        <f t="shared" si="1"/>
        <v/>
      </c>
      <c r="I46" s="51"/>
      <c r="J46" s="51"/>
      <c r="K46" s="38"/>
      <c r="L46" s="18">
        <v>18.38</v>
      </c>
      <c r="M46" s="49" t="s">
        <v>109</v>
      </c>
      <c r="N46" s="28">
        <v>2018.0</v>
      </c>
      <c r="O46" s="30"/>
      <c r="P46" s="30"/>
      <c r="Q46" s="30"/>
      <c r="R46" s="30"/>
      <c r="S46" s="30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>
      <c r="A47" s="14" t="s">
        <v>53</v>
      </c>
      <c r="B47" s="14" t="s">
        <v>942</v>
      </c>
      <c r="C47" s="14" t="s">
        <v>943</v>
      </c>
      <c r="D47" s="14" t="s">
        <v>944</v>
      </c>
      <c r="E47" s="14" t="s">
        <v>31</v>
      </c>
      <c r="F47" s="14">
        <f>vlookup($B47&amp;"*",'Lat&amp;Long'!$A$2:$C$999,2,false)</f>
        <v>33.99533</v>
      </c>
      <c r="G47" s="14">
        <f>vlookup($B47&amp;"*",'Lat&amp;Long'!$A$2:$C$999,3,false)</f>
        <v>-117.719321</v>
      </c>
      <c r="H47" s="21">
        <f t="shared" si="1"/>
        <v>217800</v>
      </c>
      <c r="I47" s="42">
        <v>600.0</v>
      </c>
      <c r="J47" s="42">
        <v>363.0</v>
      </c>
      <c r="K47" s="24" t="s">
        <v>43</v>
      </c>
      <c r="L47" s="18">
        <v>18.38</v>
      </c>
      <c r="M47" s="47" t="str">
        <f>HYPERLINK("https://www.google.com/maps/place/3943+Grand+Ave,+Chino,+CA+91710,+USA/@33.9952118,-117.7201775,252m/data=!3m1!1e3!4m5!3m4!1s0x80c332b412bbe859:0x2c9988a0e82df1bf!8m2!3d33.9955043!4d-117.7200268","Yes")</f>
        <v>Yes</v>
      </c>
      <c r="N47" s="28">
        <v>2018.0</v>
      </c>
      <c r="O47" s="30"/>
      <c r="P47" s="30"/>
      <c r="Q47" s="30"/>
      <c r="R47" s="30"/>
      <c r="S47" s="30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>
      <c r="A48" s="14" t="s">
        <v>215</v>
      </c>
      <c r="B48" s="14" t="s">
        <v>945</v>
      </c>
      <c r="C48" s="14" t="s">
        <v>943</v>
      </c>
      <c r="D48" s="14" t="s">
        <v>944</v>
      </c>
      <c r="E48" s="14" t="s">
        <v>31</v>
      </c>
      <c r="F48" s="14">
        <f>vlookup($B48&amp;"*",'Lat&amp;Long'!$A$2:$C$999,2,false)</f>
        <v>33.99877</v>
      </c>
      <c r="G48" s="14">
        <f>vlookup($B48&amp;"*",'Lat&amp;Long'!$A$2:$C$999,3,false)</f>
        <v>-117.719437</v>
      </c>
      <c r="H48" s="21">
        <f t="shared" si="1"/>
        <v>128527</v>
      </c>
      <c r="I48" s="42">
        <v>427.0</v>
      </c>
      <c r="J48" s="42">
        <v>301.0</v>
      </c>
      <c r="K48" s="41" t="s">
        <v>261</v>
      </c>
      <c r="L48" s="18">
        <v>18.38</v>
      </c>
      <c r="M48" s="27" t="s">
        <v>52</v>
      </c>
      <c r="N48" s="28">
        <v>2018.0</v>
      </c>
      <c r="O48" s="30"/>
      <c r="P48" s="30"/>
      <c r="Q48" s="30"/>
      <c r="R48" s="30"/>
      <c r="S48" s="30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>
      <c r="A49" s="14" t="s">
        <v>53</v>
      </c>
      <c r="B49" s="14" t="s">
        <v>946</v>
      </c>
      <c r="C49" s="14" t="s">
        <v>947</v>
      </c>
      <c r="D49" s="14" t="s">
        <v>948</v>
      </c>
      <c r="E49" s="14" t="s">
        <v>31</v>
      </c>
      <c r="F49" s="14">
        <f>vlookup($B49&amp;"*",'Lat&amp;Long'!$A$2:$C$999,2,false)</f>
        <v>34.10262</v>
      </c>
      <c r="G49" s="14">
        <f>vlookup($B49&amp;"*",'Lat&amp;Long'!$A$2:$C$999,3,false)</f>
        <v>-117.909601</v>
      </c>
      <c r="H49" s="21">
        <f t="shared" si="1"/>
        <v>130592</v>
      </c>
      <c r="I49" s="42">
        <v>308.0</v>
      </c>
      <c r="J49" s="42">
        <v>424.0</v>
      </c>
      <c r="K49" s="41" t="s">
        <v>261</v>
      </c>
      <c r="L49" s="18">
        <v>18.38</v>
      </c>
      <c r="M49" s="27" t="s">
        <v>52</v>
      </c>
      <c r="N49" s="28">
        <v>2018.0</v>
      </c>
      <c r="O49" s="30"/>
      <c r="P49" s="30"/>
      <c r="Q49" s="30"/>
      <c r="R49" s="30"/>
      <c r="S49" s="30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>
      <c r="A50" s="14" t="s">
        <v>116</v>
      </c>
      <c r="B50" s="14" t="s">
        <v>949</v>
      </c>
      <c r="C50" s="14" t="s">
        <v>950</v>
      </c>
      <c r="D50" s="14" t="s">
        <v>951</v>
      </c>
      <c r="E50" s="14" t="s">
        <v>31</v>
      </c>
      <c r="F50" s="14">
        <f>vlookup($B50&amp;"*",'Lat&amp;Long'!$A$2:$C$999,2,false)</f>
        <v>34.07899</v>
      </c>
      <c r="G50" s="14">
        <f>vlookup($B50&amp;"*",'Lat&amp;Long'!$A$2:$C$999,3,false)</f>
        <v>-117.560252</v>
      </c>
      <c r="H50" s="21">
        <f t="shared" si="1"/>
        <v>149440</v>
      </c>
      <c r="I50" s="34">
        <v>320.0</v>
      </c>
      <c r="J50" s="34">
        <v>467.0</v>
      </c>
      <c r="K50" s="48"/>
      <c r="L50" s="18">
        <v>18.38</v>
      </c>
      <c r="M50" s="47" t="str">
        <f>HYPERLINK("https://www.google.com/maps/place/11800+Fourth+St,+Rancho+Cucamonga,+CA+91730,+USA/@34.0788404,-117.5485746,156m/data=!3m1!1e3!4m5!3m4!1s0x80c34a7f71d3fbab:0xfe2bbda40b3f1a9d!8m2!3d34.0775999!4d-117.5485155","Yes")</f>
        <v>Yes</v>
      </c>
      <c r="N50" s="28">
        <v>2018.0</v>
      </c>
      <c r="O50" s="30"/>
      <c r="P50" s="30"/>
      <c r="Q50" s="30"/>
      <c r="R50" s="30"/>
      <c r="S50" s="30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>
      <c r="A51" s="14" t="s">
        <v>215</v>
      </c>
      <c r="B51" s="14" t="s">
        <v>952</v>
      </c>
      <c r="C51" s="14" t="s">
        <v>953</v>
      </c>
      <c r="D51" s="14" t="s">
        <v>954</v>
      </c>
      <c r="E51" s="14" t="s">
        <v>31</v>
      </c>
      <c r="F51" s="14">
        <f>vlookup($B51&amp;"*",'Lat&amp;Long'!$A$2:$C$999,2,false)</f>
        <v>34.07115</v>
      </c>
      <c r="G51" s="14">
        <f>vlookup($B51&amp;"*",'Lat&amp;Long'!$A$2:$C$999,3,false)</f>
        <v>-118.042192</v>
      </c>
      <c r="H51" s="21">
        <f t="shared" si="1"/>
        <v>123046</v>
      </c>
      <c r="I51" s="42">
        <v>374.0</v>
      </c>
      <c r="J51" s="42">
        <v>329.0</v>
      </c>
      <c r="K51" s="41" t="s">
        <v>261</v>
      </c>
      <c r="L51" s="18">
        <v>18.38</v>
      </c>
      <c r="M51" s="27" t="s">
        <v>52</v>
      </c>
      <c r="N51" s="28">
        <v>2018.0</v>
      </c>
      <c r="O51" s="30"/>
      <c r="P51" s="30"/>
      <c r="Q51" s="30"/>
      <c r="R51" s="30"/>
      <c r="S51" s="30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>
      <c r="A52" s="14" t="s">
        <v>215</v>
      </c>
      <c r="B52" s="14" t="s">
        <v>955</v>
      </c>
      <c r="C52" s="14" t="s">
        <v>956</v>
      </c>
      <c r="D52" s="14" t="s">
        <v>957</v>
      </c>
      <c r="E52" s="14" t="s">
        <v>31</v>
      </c>
      <c r="F52" s="14">
        <f>vlookup($B52&amp;"*",'Lat&amp;Long'!$A$2:$C$999,2,false)</f>
        <v>34.11634</v>
      </c>
      <c r="G52" s="14">
        <f>vlookup($B52&amp;"*",'Lat&amp;Long'!$A$2:$C$999,3,false)</f>
        <v>-117.829097</v>
      </c>
      <c r="H52" s="21">
        <f t="shared" si="1"/>
        <v>130235</v>
      </c>
      <c r="I52" s="34">
        <v>305.0</v>
      </c>
      <c r="J52" s="34">
        <v>427.0</v>
      </c>
      <c r="K52" s="24" t="s">
        <v>261</v>
      </c>
      <c r="L52" s="18">
        <v>18.38</v>
      </c>
      <c r="M52" s="47" t="str">
        <f>HYPERLINK("https://www.google.com/maps/place/1301+S+Lone+Hill+Ave,+Glendora,+CA+91740,+USA/@34.1145135,-117.8338,154m/data=!3m1!1e3!4m5!3m4!1s0x80c328b31b13fead:0x3cbaa9d41594737a!8m2!3d34.1151997!4d-117.8332544","Yes")</f>
        <v>Yes</v>
      </c>
      <c r="N52" s="28">
        <v>2018.0</v>
      </c>
      <c r="O52" s="30"/>
      <c r="P52" s="30"/>
      <c r="Q52" s="30"/>
      <c r="R52" s="30"/>
      <c r="S52" s="30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>
      <c r="A53" s="14" t="s">
        <v>53</v>
      </c>
      <c r="B53" s="14" t="s">
        <v>958</v>
      </c>
      <c r="C53" s="14" t="s">
        <v>959</v>
      </c>
      <c r="D53" s="14" t="s">
        <v>960</v>
      </c>
      <c r="E53" s="14" t="s">
        <v>31</v>
      </c>
      <c r="F53" s="14">
        <f>vlookup($B53&amp;"*",'Lat&amp;Long'!$A$2:$C$999,2,false)</f>
        <v>33.9989</v>
      </c>
      <c r="G53" s="14">
        <f>vlookup($B53&amp;"*",'Lat&amp;Long'!$A$2:$C$999,3,false)</f>
        <v>-117.932135</v>
      </c>
      <c r="H53" s="21">
        <f t="shared" si="1"/>
        <v>122220</v>
      </c>
      <c r="I53" s="34">
        <v>315.0</v>
      </c>
      <c r="J53" s="34">
        <v>388.0</v>
      </c>
      <c r="K53" s="24" t="s">
        <v>959</v>
      </c>
      <c r="L53" s="18">
        <v>18.38</v>
      </c>
      <c r="M53" s="47" t="str">
        <f>HYPERLINK("https://www.google.com/maps/place/17150+Gale+Ave,+City+of+Industry,+CA+91745,+USA/@33.9982146,-117.9330407,186m/data=!3m1!1e3!4m5!3m4!1s0x80c2d58c5db00a1f:0x7df446db07eaca2b!8m2!3d33.9983319!4d-117.932406","Yes")</f>
        <v>Yes</v>
      </c>
      <c r="N53" s="28">
        <v>2018.0</v>
      </c>
      <c r="O53" s="30"/>
      <c r="P53" s="30"/>
      <c r="Q53" s="30"/>
      <c r="R53" s="30"/>
      <c r="S53" s="30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>
      <c r="A54" s="14" t="s">
        <v>116</v>
      </c>
      <c r="B54" s="14" t="s">
        <v>961</v>
      </c>
      <c r="C54" s="14" t="s">
        <v>959</v>
      </c>
      <c r="D54" s="14" t="s">
        <v>962</v>
      </c>
      <c r="E54" s="14" t="s">
        <v>31</v>
      </c>
      <c r="F54" s="14">
        <f>vlookup($B54&amp;"*",'Lat&amp;Long'!$A$2:$C$999,2,false)</f>
        <v>33.99408</v>
      </c>
      <c r="G54" s="14">
        <f>vlookup($B54&amp;"*",'Lat&amp;Long'!$A$2:$C$999,3,false)</f>
        <v>-117.922</v>
      </c>
      <c r="H54" s="21" t="str">
        <f t="shared" si="1"/>
        <v/>
      </c>
      <c r="I54" s="51"/>
      <c r="J54" s="51"/>
      <c r="K54" s="24" t="s">
        <v>959</v>
      </c>
      <c r="L54" s="18">
        <v>18.38</v>
      </c>
      <c r="M54" s="49" t="s">
        <v>109</v>
      </c>
      <c r="N54" s="28">
        <v>2018.0</v>
      </c>
      <c r="O54" s="30"/>
      <c r="P54" s="30"/>
      <c r="Q54" s="30"/>
      <c r="R54" s="30"/>
      <c r="S54" s="30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>
      <c r="A55" s="14" t="s">
        <v>116</v>
      </c>
      <c r="B55" s="14" t="s">
        <v>963</v>
      </c>
      <c r="C55" s="14" t="s">
        <v>964</v>
      </c>
      <c r="D55" s="14" t="s">
        <v>965</v>
      </c>
      <c r="E55" s="14" t="s">
        <v>31</v>
      </c>
      <c r="F55" s="14">
        <f>vlookup($B55&amp;"*",'Lat&amp;Long'!$A$2:$C$999,2,false)</f>
        <v>33.95851</v>
      </c>
      <c r="G55" s="14">
        <f>vlookup($B55&amp;"*",'Lat&amp;Long'!$A$2:$C$999,3,false)</f>
        <v>-117.558233</v>
      </c>
      <c r="H55" s="21" t="str">
        <f t="shared" si="1"/>
        <v/>
      </c>
      <c r="I55" s="51"/>
      <c r="J55" s="51"/>
      <c r="K55" s="38"/>
      <c r="L55" s="18">
        <v>18.38</v>
      </c>
      <c r="M55" s="49" t="s">
        <v>109</v>
      </c>
      <c r="N55" s="28">
        <v>2018.0</v>
      </c>
      <c r="O55" s="30"/>
      <c r="P55" s="30"/>
      <c r="Q55" s="30"/>
      <c r="R55" s="30"/>
      <c r="S55" s="30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>
      <c r="A56" s="14" t="s">
        <v>116</v>
      </c>
      <c r="B56" s="14" t="s">
        <v>966</v>
      </c>
      <c r="C56" s="14" t="s">
        <v>967</v>
      </c>
      <c r="D56" s="14" t="s">
        <v>968</v>
      </c>
      <c r="E56" s="14" t="s">
        <v>31</v>
      </c>
      <c r="F56" s="14">
        <f>vlookup($B56&amp;"*",'Lat&amp;Long'!$A$2:$C$999,2,false)</f>
        <v>34.03618</v>
      </c>
      <c r="G56" s="14">
        <f>vlookup($B56&amp;"*",'Lat&amp;Long'!$A$2:$C$999,3,false)</f>
        <v>-118.101072</v>
      </c>
      <c r="H56" s="21" t="str">
        <f t="shared" si="1"/>
        <v/>
      </c>
      <c r="I56" s="51"/>
      <c r="J56" s="51"/>
      <c r="K56" s="48"/>
      <c r="L56" s="18">
        <v>18.38</v>
      </c>
      <c r="M56" s="49" t="s">
        <v>109</v>
      </c>
      <c r="N56" s="28">
        <v>2018.0</v>
      </c>
      <c r="O56" s="30"/>
      <c r="P56" s="30"/>
      <c r="Q56" s="30"/>
      <c r="R56" s="30"/>
      <c r="S56" s="30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>
      <c r="A57" s="14" t="s">
        <v>53</v>
      </c>
      <c r="B57" s="14" t="s">
        <v>969</v>
      </c>
      <c r="C57" s="14" t="s">
        <v>970</v>
      </c>
      <c r="D57" s="14" t="s">
        <v>971</v>
      </c>
      <c r="E57" s="14" t="s">
        <v>31</v>
      </c>
      <c r="F57" s="14">
        <f>vlookup($B57&amp;"*",'Lat&amp;Long'!$A$2:$C$999,2,false)</f>
        <v>34.0825</v>
      </c>
      <c r="G57" s="14">
        <f>vlookup($B57&amp;"*",'Lat&amp;Long'!$A$2:$C$999,3,false)</f>
        <v>-117.67248</v>
      </c>
      <c r="H57" s="21">
        <f t="shared" si="1"/>
        <v>172856</v>
      </c>
      <c r="I57" s="42">
        <v>328.0</v>
      </c>
      <c r="J57" s="42">
        <v>527.0</v>
      </c>
      <c r="K57" s="41" t="s">
        <v>261</v>
      </c>
      <c r="L57" s="18">
        <v>18.38</v>
      </c>
      <c r="M57" s="27" t="s">
        <v>52</v>
      </c>
      <c r="N57" s="28">
        <v>2018.0</v>
      </c>
      <c r="O57" s="30"/>
      <c r="P57" s="30"/>
      <c r="Q57" s="30"/>
      <c r="R57" s="30"/>
      <c r="S57" s="30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>
      <c r="A58" s="14" t="s">
        <v>116</v>
      </c>
      <c r="B58" s="14" t="s">
        <v>972</v>
      </c>
      <c r="C58" s="14" t="s">
        <v>973</v>
      </c>
      <c r="D58" s="14" t="s">
        <v>974</v>
      </c>
      <c r="E58" s="14" t="s">
        <v>31</v>
      </c>
      <c r="F58" s="14">
        <f>vlookup($B58&amp;"*",'Lat&amp;Long'!$A$2:$C$999,2,false)</f>
        <v>34.08315</v>
      </c>
      <c r="G58" s="14">
        <f>vlookup($B58&amp;"*",'Lat&amp;Long'!$A$2:$C$999,3,false)</f>
        <v>-117.689662</v>
      </c>
      <c r="H58" s="21" t="str">
        <f t="shared" si="1"/>
        <v/>
      </c>
      <c r="I58" s="51"/>
      <c r="J58" s="51"/>
      <c r="K58" s="38"/>
      <c r="L58" s="18">
        <v>18.38</v>
      </c>
      <c r="M58" s="49" t="s">
        <v>109</v>
      </c>
      <c r="N58" s="28">
        <v>2018.0</v>
      </c>
      <c r="O58" s="30"/>
      <c r="P58" s="30"/>
      <c r="Q58" s="30"/>
      <c r="R58" s="30"/>
      <c r="S58" s="30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>
      <c r="A59" s="14" t="s">
        <v>215</v>
      </c>
      <c r="B59" s="14" t="s">
        <v>975</v>
      </c>
      <c r="C59" s="14" t="s">
        <v>970</v>
      </c>
      <c r="D59" s="14" t="s">
        <v>976</v>
      </c>
      <c r="E59" s="14" t="s">
        <v>31</v>
      </c>
      <c r="F59" s="14">
        <f>vlookup($B59&amp;"*",'Lat&amp;Long'!$A$2:$C$999,2,false)</f>
        <v>34.0744</v>
      </c>
      <c r="G59" s="14">
        <f>vlookup($B59&amp;"*",'Lat&amp;Long'!$A$2:$C$999,3,false)</f>
        <v>-117.557544</v>
      </c>
      <c r="H59" s="21">
        <f t="shared" si="1"/>
        <v>133440</v>
      </c>
      <c r="I59" s="42">
        <v>320.0</v>
      </c>
      <c r="J59" s="42">
        <v>417.0</v>
      </c>
      <c r="K59" s="41" t="s">
        <v>261</v>
      </c>
      <c r="L59" s="18">
        <v>18.38</v>
      </c>
      <c r="M59" s="35" t="s">
        <v>109</v>
      </c>
      <c r="N59" s="28">
        <v>2018.0</v>
      </c>
      <c r="O59" s="30"/>
      <c r="P59" s="30"/>
      <c r="Q59" s="30"/>
      <c r="R59" s="30"/>
      <c r="S59" s="30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>
      <c r="A60" s="14" t="s">
        <v>53</v>
      </c>
      <c r="B60" s="14" t="s">
        <v>977</v>
      </c>
      <c r="C60" s="14" t="s">
        <v>978</v>
      </c>
      <c r="D60" s="14" t="s">
        <v>979</v>
      </c>
      <c r="E60" s="14" t="s">
        <v>31</v>
      </c>
      <c r="F60" s="14">
        <f>vlookup($B60&amp;"*",'Lat&amp;Long'!$A$2:$C$999,2,false)</f>
        <v>34.05039</v>
      </c>
      <c r="G60" s="14">
        <f>vlookup($B60&amp;"*",'Lat&amp;Long'!$A$2:$C$999,3,false)</f>
        <v>-118.085476</v>
      </c>
      <c r="H60" s="21">
        <f t="shared" si="1"/>
        <v>197637</v>
      </c>
      <c r="I60" s="42">
        <v>339.0</v>
      </c>
      <c r="J60" s="42">
        <v>583.0</v>
      </c>
      <c r="K60" s="41" t="s">
        <v>261</v>
      </c>
      <c r="L60" s="18">
        <v>18.38</v>
      </c>
      <c r="M60" s="27" t="s">
        <v>52</v>
      </c>
      <c r="N60" s="28">
        <v>2018.0</v>
      </c>
      <c r="O60" s="30"/>
      <c r="P60" s="30"/>
      <c r="Q60" s="30"/>
      <c r="R60" s="30"/>
      <c r="S60" s="30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>
      <c r="A61" s="14" t="s">
        <v>116</v>
      </c>
      <c r="B61" s="14" t="s">
        <v>980</v>
      </c>
      <c r="C61" s="14" t="s">
        <v>981</v>
      </c>
      <c r="D61" s="14" t="s">
        <v>982</v>
      </c>
      <c r="E61" s="14" t="s">
        <v>31</v>
      </c>
      <c r="F61" s="14">
        <f>vlookup($B61&amp;"*",'Lat&amp;Long'!$A$2:$C$999,2,false)</f>
        <v>34.11294</v>
      </c>
      <c r="G61" s="14">
        <f>vlookup($B61&amp;"*",'Lat&amp;Long'!$A$2:$C$999,3,false)</f>
        <v>-117.828741</v>
      </c>
      <c r="H61" s="21">
        <f t="shared" si="1"/>
        <v>150480</v>
      </c>
      <c r="I61" s="34">
        <v>330.0</v>
      </c>
      <c r="J61" s="34">
        <v>456.0</v>
      </c>
      <c r="K61" s="38"/>
      <c r="L61" s="18">
        <v>18.38</v>
      </c>
      <c r="M61" s="47" t="str">
        <f>HYPERLINK("https://www.google.com/maps/place/520+N+Lone+Hill+Ave,+San+Dimas,+CA+91773,+USA/@34.1117165,-117.8263077,156m/data=!3m1!1e3!4m5!3m4!1s0x80c32f4b777e9ecf:0x1107a6ee1bb828ee!8m2!3d34.1125075!4d-117.8267574","Yes")</f>
        <v>Yes</v>
      </c>
      <c r="N61" s="28">
        <v>2018.0</v>
      </c>
      <c r="O61" s="30"/>
      <c r="P61" s="30"/>
      <c r="Q61" s="30"/>
      <c r="R61" s="30"/>
      <c r="S61" s="30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>
      <c r="A62" s="14" t="s">
        <v>53</v>
      </c>
      <c r="B62" s="14" t="s">
        <v>983</v>
      </c>
      <c r="C62" s="14" t="s">
        <v>984</v>
      </c>
      <c r="D62" s="14" t="s">
        <v>985</v>
      </c>
      <c r="E62" s="14" t="s">
        <v>31</v>
      </c>
      <c r="F62" s="14">
        <f>vlookup($B62&amp;"*",'Lat&amp;Long'!$A$2:$C$999,2,false)</f>
        <v>34.07368</v>
      </c>
      <c r="G62" s="14">
        <f>vlookup($B62&amp;"*",'Lat&amp;Long'!$A$2:$C$999,3,false)</f>
        <v>-117.886077</v>
      </c>
      <c r="H62" s="21" t="str">
        <f t="shared" si="1"/>
        <v/>
      </c>
      <c r="I62" s="51"/>
      <c r="J62" s="51"/>
      <c r="K62" s="24" t="s">
        <v>261</v>
      </c>
      <c r="L62" s="18">
        <v>18.38</v>
      </c>
      <c r="M62" s="49" t="s">
        <v>109</v>
      </c>
      <c r="N62" s="28">
        <v>2018.0</v>
      </c>
      <c r="O62" s="30"/>
      <c r="P62" s="30"/>
      <c r="Q62" s="30"/>
      <c r="R62" s="30"/>
      <c r="S62" s="30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>
      <c r="A63" s="14" t="s">
        <v>116</v>
      </c>
      <c r="B63" s="14" t="s">
        <v>986</v>
      </c>
      <c r="C63" s="14" t="s">
        <v>987</v>
      </c>
      <c r="D63" s="14" t="s">
        <v>988</v>
      </c>
      <c r="E63" s="14" t="s">
        <v>31</v>
      </c>
      <c r="F63" s="14">
        <f>vlookup($B63&amp;"*",'Lat&amp;Long'!$A$2:$C$999,2,false)</f>
        <v>32.63787</v>
      </c>
      <c r="G63" s="14">
        <f>vlookup($B63&amp;"*",'Lat&amp;Long'!$A$2:$C$999,3,false)</f>
        <v>-117.022032</v>
      </c>
      <c r="H63" s="21" t="str">
        <f t="shared" si="1"/>
        <v/>
      </c>
      <c r="I63" s="51"/>
      <c r="J63" s="51"/>
      <c r="K63" s="24" t="s">
        <v>989</v>
      </c>
      <c r="L63" s="18">
        <v>18.38</v>
      </c>
      <c r="M63" s="49" t="s">
        <v>109</v>
      </c>
      <c r="N63" s="28">
        <v>2018.0</v>
      </c>
      <c r="O63" s="30"/>
      <c r="P63" s="30"/>
      <c r="Q63" s="30"/>
      <c r="R63" s="30"/>
      <c r="S63" s="30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>
      <c r="A64" s="14" t="s">
        <v>116</v>
      </c>
      <c r="B64" s="14" t="s">
        <v>990</v>
      </c>
      <c r="C64" s="14" t="s">
        <v>987</v>
      </c>
      <c r="D64" s="14" t="s">
        <v>991</v>
      </c>
      <c r="E64" s="14" t="s">
        <v>31</v>
      </c>
      <c r="F64" s="14">
        <f>vlookup($B64&amp;"*",'Lat&amp;Long'!$A$2:$C$999,2,false)</f>
        <v>32.60865</v>
      </c>
      <c r="G64" s="14">
        <f>vlookup($B64&amp;"*",'Lat&amp;Long'!$A$2:$C$999,3,false)</f>
        <v>-117.083921</v>
      </c>
      <c r="H64" s="21">
        <f t="shared" si="1"/>
        <v>154466</v>
      </c>
      <c r="I64" s="34">
        <v>457.0</v>
      </c>
      <c r="J64" s="34">
        <v>338.0</v>
      </c>
      <c r="K64" s="24" t="s">
        <v>989</v>
      </c>
      <c r="L64" s="18">
        <v>18.38</v>
      </c>
      <c r="M64" s="47" t="str">
        <f>HYPERLINK("https://www.google.com/maps/place/1130+Broadway,+Chula+Vista,+CA+91911,+USA/@32.6084624,-117.084661,225m/data=!3m1!1e3!4m5!3m4!1s0x80d94dd495667647:0xa8d725f2d842edbb!8m2!3d32.6086585!4d-117.0840051","Yes")</f>
        <v>Yes</v>
      </c>
      <c r="N64" s="28">
        <v>2018.0</v>
      </c>
      <c r="O64" s="30"/>
      <c r="P64" s="30"/>
      <c r="Q64" s="30"/>
      <c r="R64" s="30"/>
      <c r="S64" s="30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>
      <c r="A65" s="14" t="s">
        <v>53</v>
      </c>
      <c r="B65" s="14" t="s">
        <v>992</v>
      </c>
      <c r="C65" s="14" t="s">
        <v>987</v>
      </c>
      <c r="D65" s="14" t="s">
        <v>993</v>
      </c>
      <c r="E65" s="14" t="s">
        <v>31</v>
      </c>
      <c r="F65" s="14">
        <f>vlookup($B65&amp;"*",'Lat&amp;Long'!$A$2:$C$999,2,false)</f>
        <v>32.63089</v>
      </c>
      <c r="G65" s="14">
        <f>vlookup($B65&amp;"*",'Lat&amp;Long'!$A$2:$C$999,3,false)</f>
        <v>-116.967969</v>
      </c>
      <c r="H65" s="21">
        <f t="shared" si="1"/>
        <v>201372</v>
      </c>
      <c r="I65" s="42">
        <v>582.0</v>
      </c>
      <c r="J65" s="42">
        <v>346.0</v>
      </c>
      <c r="K65" s="24" t="s">
        <v>989</v>
      </c>
      <c r="L65" s="18">
        <v>18.38</v>
      </c>
      <c r="M65" s="27" t="s">
        <v>52</v>
      </c>
      <c r="N65" s="28">
        <v>2018.0</v>
      </c>
      <c r="O65" s="30"/>
      <c r="P65" s="30"/>
      <c r="Q65" s="30"/>
      <c r="R65" s="30"/>
      <c r="S65" s="30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>
      <c r="A66" s="14" t="s">
        <v>116</v>
      </c>
      <c r="B66" s="14" t="s">
        <v>994</v>
      </c>
      <c r="C66" s="14" t="s">
        <v>995</v>
      </c>
      <c r="D66" s="14" t="s">
        <v>996</v>
      </c>
      <c r="E66" s="14" t="s">
        <v>31</v>
      </c>
      <c r="F66" s="14">
        <f>vlookup($B66&amp;"*",'Lat&amp;Long'!$A$2:$C$999,2,false)</f>
        <v>32.77333</v>
      </c>
      <c r="G66" s="14">
        <f>vlookup($B66&amp;"*",'Lat&amp;Long'!$A$2:$C$999,3,false)</f>
        <v>-117.029953</v>
      </c>
      <c r="H66" s="21">
        <f t="shared" si="1"/>
        <v>141616</v>
      </c>
      <c r="I66" s="34">
        <v>334.0</v>
      </c>
      <c r="J66" s="34">
        <v>424.0</v>
      </c>
      <c r="K66" s="38"/>
      <c r="L66" s="18">
        <v>18.38</v>
      </c>
      <c r="M66" s="47" t="str">
        <f>HYPERLINK("https://www.google.com/maps/place/8125+Fletcher+Pkwy,+La+Mesa,+CA+91942,+USA/@32.7736238,-117.0251942,159m/data=!3m1!1e3!4m5!3m4!1s0x80d9571bc11ad34d:0xbe9aa4035004338!8m2!3d32.773744!4d-117.0247897","Yes")</f>
        <v>Yes</v>
      </c>
      <c r="N66" s="28">
        <v>2018.0</v>
      </c>
      <c r="O66" s="30"/>
      <c r="P66" s="30"/>
      <c r="Q66" s="30"/>
      <c r="R66" s="30"/>
      <c r="S66" s="30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>
      <c r="A67" s="14" t="s">
        <v>53</v>
      </c>
      <c r="B67" s="14" t="s">
        <v>997</v>
      </c>
      <c r="C67" s="14" t="s">
        <v>998</v>
      </c>
      <c r="D67" s="14" t="s">
        <v>999</v>
      </c>
      <c r="E67" s="14" t="s">
        <v>31</v>
      </c>
      <c r="F67" s="14">
        <f>vlookup($B67&amp;"*",'Lat&amp;Long'!$A$2:$C$999,2,false)</f>
        <v>32.67477</v>
      </c>
      <c r="G67" s="14">
        <f>vlookup($B67&amp;"*",'Lat&amp;Long'!$A$2:$C$999,3,false)</f>
        <v>-117.099334</v>
      </c>
      <c r="H67" s="21">
        <f t="shared" si="1"/>
        <v>136500</v>
      </c>
      <c r="I67" s="42">
        <v>420.0</v>
      </c>
      <c r="J67" s="42">
        <v>325.0</v>
      </c>
      <c r="K67" s="41" t="s">
        <v>989</v>
      </c>
      <c r="L67" s="18">
        <v>18.38</v>
      </c>
      <c r="M67" s="27" t="s">
        <v>52</v>
      </c>
      <c r="N67" s="28">
        <v>2018.0</v>
      </c>
      <c r="O67" s="30"/>
      <c r="P67" s="30"/>
      <c r="Q67" s="30"/>
      <c r="R67" s="30"/>
      <c r="S67" s="30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>
      <c r="A68" s="14" t="s">
        <v>116</v>
      </c>
      <c r="B68" s="14" t="s">
        <v>1000</v>
      </c>
      <c r="C68" s="14" t="s">
        <v>1001</v>
      </c>
      <c r="D68" s="14" t="s">
        <v>1002</v>
      </c>
      <c r="E68" s="14" t="s">
        <v>31</v>
      </c>
      <c r="F68" s="14">
        <f>vlookup($B68&amp;"*",'Lat&amp;Long'!$A$2:$C$999,2,false)</f>
        <v>33.1208</v>
      </c>
      <c r="G68" s="14">
        <f>vlookup($B68&amp;"*",'Lat&amp;Long'!$A$2:$C$999,3,false)</f>
        <v>-117.314467</v>
      </c>
      <c r="H68" s="21" t="str">
        <f t="shared" si="1"/>
        <v/>
      </c>
      <c r="I68" s="51"/>
      <c r="J68" s="51"/>
      <c r="K68" s="38"/>
      <c r="L68" s="18">
        <v>18.38</v>
      </c>
      <c r="M68" s="49" t="s">
        <v>109</v>
      </c>
      <c r="N68" s="28">
        <v>2018.0</v>
      </c>
      <c r="O68" s="30"/>
      <c r="P68" s="30"/>
      <c r="Q68" s="30"/>
      <c r="R68" s="30"/>
      <c r="S68" s="30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>
      <c r="A69" s="14" t="s">
        <v>53</v>
      </c>
      <c r="B69" s="14" t="s">
        <v>1003</v>
      </c>
      <c r="C69" s="14" t="s">
        <v>1004</v>
      </c>
      <c r="D69" s="14" t="s">
        <v>1005</v>
      </c>
      <c r="E69" s="14" t="s">
        <v>31</v>
      </c>
      <c r="F69" s="14">
        <f>vlookup($B69&amp;"*",'Lat&amp;Long'!$A$2:$C$999,2,false)</f>
        <v>33.06918</v>
      </c>
      <c r="G69" s="14">
        <f>vlookup($B69&amp;"*",'Lat&amp;Long'!$A$2:$C$999,3,false)</f>
        <v>-117.266312</v>
      </c>
      <c r="H69" s="21">
        <f t="shared" si="1"/>
        <v>108474</v>
      </c>
      <c r="I69" s="42">
        <v>303.0</v>
      </c>
      <c r="J69" s="42">
        <v>358.0</v>
      </c>
      <c r="K69" s="41" t="s">
        <v>989</v>
      </c>
      <c r="L69" s="18">
        <v>18.38</v>
      </c>
      <c r="M69" s="35" t="s">
        <v>109</v>
      </c>
      <c r="N69" s="28">
        <v>2018.0</v>
      </c>
      <c r="O69" s="30"/>
      <c r="P69" s="30"/>
      <c r="Q69" s="30"/>
      <c r="R69" s="30"/>
      <c r="S69" s="30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>
      <c r="A70" s="14" t="s">
        <v>53</v>
      </c>
      <c r="B70" s="14" t="s">
        <v>1006</v>
      </c>
      <c r="C70" s="14" t="s">
        <v>1007</v>
      </c>
      <c r="D70" s="14" t="s">
        <v>1008</v>
      </c>
      <c r="E70" s="14" t="s">
        <v>31</v>
      </c>
      <c r="F70" s="14">
        <f>vlookup($B70&amp;"*",'Lat&amp;Long'!$A$2:$C$999,2,false)</f>
        <v>33.18133</v>
      </c>
      <c r="G70" s="14">
        <f>vlookup($B70&amp;"*",'Lat&amp;Long'!$A$2:$C$999,3,false)</f>
        <v>-117.347285</v>
      </c>
      <c r="H70" s="21">
        <f t="shared" si="1"/>
        <v>127296</v>
      </c>
      <c r="I70" s="34">
        <v>312.0</v>
      </c>
      <c r="J70" s="34">
        <v>408.0</v>
      </c>
      <c r="K70" s="41" t="s">
        <v>989</v>
      </c>
      <c r="L70" s="18">
        <v>18.38</v>
      </c>
      <c r="M70" s="47" t="str">
        <f>HYPERLINK("https://www.google.com/maps/place/2100+Vista+Way,+Oceanside,+CA+92054,+USA/@33.1812616,-117.3476356,154m/data=!3m1!1e3!4m5!3m4!1s0x80dc71ee2a95baf3:0xdb63319de0e42bc6!8m2!3d33.1813236!4d-117.3473247","Yes")</f>
        <v>Yes</v>
      </c>
      <c r="N70" s="28">
        <v>2018.0</v>
      </c>
      <c r="O70" s="30"/>
      <c r="P70" s="30"/>
      <c r="Q70" s="30"/>
      <c r="R70" s="30"/>
      <c r="S70" s="30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>
      <c r="A71" s="14" t="s">
        <v>53</v>
      </c>
      <c r="B71" s="14" t="s">
        <v>1009</v>
      </c>
      <c r="C71" s="14" t="s">
        <v>1007</v>
      </c>
      <c r="D71" s="14" t="s">
        <v>1010</v>
      </c>
      <c r="E71" s="14" t="s">
        <v>31</v>
      </c>
      <c r="F71" s="14">
        <f>vlookup($B71&amp;"*",'Lat&amp;Long'!$A$2:$C$999,2,false)</f>
        <v>33.24127</v>
      </c>
      <c r="G71" s="14">
        <f>vlookup($B71&amp;"*",'Lat&amp;Long'!$A$2:$C$999,3,false)</f>
        <v>-117.290843</v>
      </c>
      <c r="H71" s="21">
        <f t="shared" si="1"/>
        <v>125388</v>
      </c>
      <c r="I71" s="34">
        <v>324.0</v>
      </c>
      <c r="J71" s="34">
        <v>387.0</v>
      </c>
      <c r="K71" s="24" t="s">
        <v>989</v>
      </c>
      <c r="L71" s="18">
        <v>18.38</v>
      </c>
      <c r="M71" s="47" t="str">
        <f>HYPERLINK("https://www.google.com/maps/place/705+College+Blvd,+Oceanside,+CA+92057,+USA/@33.240991,-117.2914071,188m/data=!3m1!1e3!4m5!3m4!1s0x80dc70c209007091:0x4257f7fc02a6f65c!8m2!3d33.2409471!4d-117.2909411","Yes")</f>
        <v>Yes</v>
      </c>
      <c r="N71" s="28">
        <v>2018.0</v>
      </c>
      <c r="O71" s="30"/>
      <c r="P71" s="30"/>
      <c r="Q71" s="30"/>
      <c r="R71" s="30"/>
      <c r="S71" s="30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>
      <c r="A72" s="14" t="s">
        <v>53</v>
      </c>
      <c r="B72" s="14" t="s">
        <v>1011</v>
      </c>
      <c r="C72" s="14" t="s">
        <v>1012</v>
      </c>
      <c r="D72" s="14" t="s">
        <v>1013</v>
      </c>
      <c r="E72" s="14" t="s">
        <v>31</v>
      </c>
      <c r="F72" s="14">
        <f>vlookup($B72&amp;"*",'Lat&amp;Long'!$A$2:$C$999,2,false)</f>
        <v>32.95974</v>
      </c>
      <c r="G72" s="14">
        <f>vlookup($B72&amp;"*",'Lat&amp;Long'!$A$2:$C$999,3,false)</f>
        <v>-117.038132</v>
      </c>
      <c r="H72" s="21">
        <f t="shared" si="1"/>
        <v>151872</v>
      </c>
      <c r="I72" s="42">
        <v>448.0</v>
      </c>
      <c r="J72" s="42">
        <v>339.0</v>
      </c>
      <c r="K72" s="24" t="s">
        <v>989</v>
      </c>
      <c r="L72" s="18">
        <v>18.38</v>
      </c>
      <c r="M72" s="35" t="s">
        <v>109</v>
      </c>
      <c r="N72" s="28">
        <v>2018.0</v>
      </c>
      <c r="O72" s="30"/>
      <c r="P72" s="30"/>
      <c r="Q72" s="30"/>
      <c r="R72" s="30"/>
      <c r="S72" s="30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>
      <c r="A73" s="14" t="s">
        <v>116</v>
      </c>
      <c r="B73" s="14" t="s">
        <v>1014</v>
      </c>
      <c r="C73" s="14" t="s">
        <v>1015</v>
      </c>
      <c r="D73" s="14" t="s">
        <v>1016</v>
      </c>
      <c r="E73" s="14" t="s">
        <v>31</v>
      </c>
      <c r="F73" s="14">
        <f>vlookup($B73&amp;"*",'Lat&amp;Long'!$A$2:$C$999,2,false)</f>
        <v>33.13505</v>
      </c>
      <c r="G73" s="14">
        <f>vlookup($B73&amp;"*",'Lat&amp;Long'!$A$2:$C$999,3,false)</f>
        <v>-117.12592</v>
      </c>
      <c r="H73" s="21">
        <f t="shared" si="1"/>
        <v>150605</v>
      </c>
      <c r="I73" s="42">
        <v>455.0</v>
      </c>
      <c r="J73" s="42">
        <v>331.0</v>
      </c>
      <c r="K73" s="41" t="s">
        <v>989</v>
      </c>
      <c r="L73" s="18">
        <v>18.38</v>
      </c>
      <c r="M73" s="27" t="s">
        <v>52</v>
      </c>
      <c r="N73" s="28">
        <v>2018.0</v>
      </c>
      <c r="O73" s="30"/>
      <c r="P73" s="30"/>
      <c r="Q73" s="30"/>
      <c r="R73" s="30"/>
      <c r="S73" s="30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>
      <c r="A74" s="14" t="s">
        <v>116</v>
      </c>
      <c r="B74" s="14" t="s">
        <v>1017</v>
      </c>
      <c r="C74" s="14" t="s">
        <v>1018</v>
      </c>
      <c r="D74" s="14" t="s">
        <v>1019</v>
      </c>
      <c r="E74" s="14" t="s">
        <v>31</v>
      </c>
      <c r="F74" s="14">
        <f>vlookup($B74&amp;"*",'Lat&amp;Long'!$A$2:$C$999,2,false)</f>
        <v>32.84081</v>
      </c>
      <c r="G74" s="14">
        <f>vlookup($B74&amp;"*",'Lat&amp;Long'!$A$2:$C$999,3,false)</f>
        <v>-116.987201</v>
      </c>
      <c r="H74" s="21" t="str">
        <f t="shared" si="1"/>
        <v/>
      </c>
      <c r="I74" s="51"/>
      <c r="J74" s="51"/>
      <c r="K74" s="38"/>
      <c r="L74" s="18">
        <v>18.38</v>
      </c>
      <c r="M74" s="49" t="s">
        <v>109</v>
      </c>
      <c r="N74" s="28">
        <v>2018.0</v>
      </c>
      <c r="O74" s="30"/>
      <c r="P74" s="30"/>
      <c r="Q74" s="30"/>
      <c r="R74" s="30"/>
      <c r="S74" s="30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>
      <c r="A75" s="14" t="s">
        <v>116</v>
      </c>
      <c r="B75" s="14" t="s">
        <v>1020</v>
      </c>
      <c r="C75" s="14" t="s">
        <v>1021</v>
      </c>
      <c r="D75" s="14" t="s">
        <v>1022</v>
      </c>
      <c r="E75" s="14" t="s">
        <v>31</v>
      </c>
      <c r="F75" s="14">
        <f>vlookup($B75&amp;"*",'Lat&amp;Long'!$A$2:$C$999,2,false)</f>
        <v>33.18813</v>
      </c>
      <c r="G75" s="14">
        <f>vlookup($B75&amp;"*",'Lat&amp;Long'!$A$2:$C$999,3,false)</f>
        <v>-117.274692</v>
      </c>
      <c r="H75" s="21">
        <f t="shared" si="1"/>
        <v>154707</v>
      </c>
      <c r="I75" s="42">
        <v>417.0</v>
      </c>
      <c r="J75" s="42">
        <v>371.0</v>
      </c>
      <c r="K75" s="41" t="s">
        <v>989</v>
      </c>
      <c r="L75" s="18">
        <v>18.38</v>
      </c>
      <c r="M75" s="35" t="s">
        <v>109</v>
      </c>
      <c r="N75" s="28">
        <v>2018.0</v>
      </c>
      <c r="O75" s="30"/>
      <c r="P75" s="30"/>
      <c r="Q75" s="30"/>
      <c r="R75" s="30"/>
      <c r="S75" s="30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>
      <c r="A76" s="14" t="s">
        <v>53</v>
      </c>
      <c r="B76" s="14" t="s">
        <v>1023</v>
      </c>
      <c r="C76" s="14" t="s">
        <v>1021</v>
      </c>
      <c r="D76" s="14" t="s">
        <v>1024</v>
      </c>
      <c r="E76" s="14" t="s">
        <v>31</v>
      </c>
      <c r="F76" s="14">
        <f>vlookup($B76&amp;"*",'Lat&amp;Long'!$A$2:$C$999,2,false)</f>
        <v>33.17257</v>
      </c>
      <c r="G76" s="14">
        <f>vlookup($B76&amp;"*",'Lat&amp;Long'!$A$2:$C$999,3,false)</f>
        <v>-117.216636</v>
      </c>
      <c r="H76" s="21" t="str">
        <f t="shared" si="1"/>
        <v/>
      </c>
      <c r="I76" s="51"/>
      <c r="J76" s="51"/>
      <c r="K76" s="24" t="s">
        <v>989</v>
      </c>
      <c r="L76" s="18">
        <v>18.38</v>
      </c>
      <c r="M76" s="49" t="s">
        <v>109</v>
      </c>
      <c r="N76" s="28">
        <v>2018.0</v>
      </c>
      <c r="O76" s="30"/>
      <c r="P76" s="30"/>
      <c r="Q76" s="30"/>
      <c r="R76" s="30"/>
      <c r="S76" s="30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>
      <c r="A77" s="14" t="s">
        <v>116</v>
      </c>
      <c r="B77" s="14" t="s">
        <v>1025</v>
      </c>
      <c r="C77" s="14" t="s">
        <v>1026</v>
      </c>
      <c r="D77" s="14" t="s">
        <v>1027</v>
      </c>
      <c r="E77" s="14" t="s">
        <v>31</v>
      </c>
      <c r="F77" s="14">
        <f>vlookup($B77&amp;"*",'Lat&amp;Long'!$A$2:$C$999,2,false)</f>
        <v>32.71274</v>
      </c>
      <c r="G77" s="14">
        <f>vlookup($B77&amp;"*",'Lat&amp;Long'!$A$2:$C$999,3,false)</f>
        <v>-117.116411</v>
      </c>
      <c r="H77" s="21">
        <f t="shared" si="1"/>
        <v>125442</v>
      </c>
      <c r="I77" s="34">
        <v>303.0</v>
      </c>
      <c r="J77" s="34">
        <v>414.0</v>
      </c>
      <c r="K77" s="24" t="s">
        <v>989</v>
      </c>
      <c r="L77" s="18">
        <v>18.38</v>
      </c>
      <c r="M77" s="47" t="str">
        <f>HYPERLINK("https://www.google.com/maps/place/650+Gateway+Center+Dr,+San+Diego,+CA+92102,+USA/@32.7125579,-117.116933,189m/data=!3m1!1e3!4m5!3m4!1s0x80d9539070895a0d:0xf96805114af2e697!8m2!3d32.7126194!4d-117.115765","Yes")</f>
        <v>Yes</v>
      </c>
      <c r="N77" s="28">
        <v>2018.0</v>
      </c>
      <c r="O77" s="30"/>
      <c r="P77" s="30"/>
      <c r="Q77" s="30"/>
      <c r="R77" s="30"/>
      <c r="S77" s="30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>
      <c r="A78" s="14" t="s">
        <v>27</v>
      </c>
      <c r="B78" s="14" t="s">
        <v>1028</v>
      </c>
      <c r="C78" s="14" t="s">
        <v>1026</v>
      </c>
      <c r="D78" s="14" t="s">
        <v>1029</v>
      </c>
      <c r="E78" s="14" t="s">
        <v>31</v>
      </c>
      <c r="F78" s="14">
        <f>vlookup($B78&amp;"*",'Lat&amp;Long'!$A$2:$C$999,2,false)</f>
        <v>32.77219</v>
      </c>
      <c r="G78" s="14">
        <f>vlookup($B78&amp;"*",'Lat&amp;Long'!$A$2:$C$999,3,false)</f>
        <v>-117.135721</v>
      </c>
      <c r="H78" s="21" t="str">
        <f t="shared" si="1"/>
        <v/>
      </c>
      <c r="I78" s="51"/>
      <c r="J78" s="51"/>
      <c r="K78" s="24" t="s">
        <v>989</v>
      </c>
      <c r="L78" s="18">
        <v>18.38</v>
      </c>
      <c r="M78" s="49" t="s">
        <v>109</v>
      </c>
      <c r="N78" s="28">
        <v>2018.0</v>
      </c>
      <c r="O78" s="30"/>
      <c r="P78" s="30"/>
      <c r="Q78" s="30"/>
      <c r="R78" s="30"/>
      <c r="S78" s="30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>
      <c r="A79" s="14" t="s">
        <v>116</v>
      </c>
      <c r="B79" s="14" t="s">
        <v>1030</v>
      </c>
      <c r="C79" s="14" t="s">
        <v>1026</v>
      </c>
      <c r="D79" s="14" t="s">
        <v>1029</v>
      </c>
      <c r="E79" s="14" t="s">
        <v>31</v>
      </c>
      <c r="F79" s="14">
        <f>vlookup($B79&amp;"*",'Lat&amp;Long'!$A$2:$C$999,2,false)</f>
        <v>32.78076</v>
      </c>
      <c r="G79" s="14">
        <f>vlookup($B79&amp;"*",'Lat&amp;Long'!$A$2:$C$999,3,false)</f>
        <v>-117.131115</v>
      </c>
      <c r="H79" s="21">
        <f t="shared" si="1"/>
        <v>157225</v>
      </c>
      <c r="I79" s="34">
        <v>331.0</v>
      </c>
      <c r="J79" s="34">
        <v>475.0</v>
      </c>
      <c r="K79" s="24" t="s">
        <v>989</v>
      </c>
      <c r="L79" s="18">
        <v>18.38</v>
      </c>
      <c r="M79" s="47" t="str">
        <f>HYPERLINK("https://www.google.com/maps/place/2345+Fenton+Pkwy,+San+Diego,+CA+92108,+USA/@32.7821914,-117.1290726,189m/data=!3m1!1e3!4m5!3m4!1s0x80d9550a5171c009:0x4775aa79957a8f8f!8m2!3d32.7825496!4d-117.1282069","Yes")</f>
        <v>Yes</v>
      </c>
      <c r="N79" s="28">
        <v>2018.0</v>
      </c>
      <c r="O79" s="30"/>
      <c r="P79" s="30"/>
      <c r="Q79" s="30"/>
      <c r="R79" s="30"/>
      <c r="S79" s="30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>
      <c r="A80" s="14" t="s">
        <v>53</v>
      </c>
      <c r="B80" s="14" t="s">
        <v>1031</v>
      </c>
      <c r="C80" s="14" t="s">
        <v>1026</v>
      </c>
      <c r="D80" s="14" t="s">
        <v>1032</v>
      </c>
      <c r="E80" s="14" t="s">
        <v>31</v>
      </c>
      <c r="F80" s="14">
        <f>vlookup($B80&amp;"*",'Lat&amp;Long'!$A$2:$C$999,2,false)</f>
        <v>32.7416</v>
      </c>
      <c r="G80" s="14">
        <f>vlookup($B80&amp;"*",'Lat&amp;Long'!$A$2:$C$999,3,false)</f>
        <v>-117.053687</v>
      </c>
      <c r="H80" s="21">
        <f t="shared" si="1"/>
        <v>129078</v>
      </c>
      <c r="I80" s="42">
        <v>426.0</v>
      </c>
      <c r="J80" s="42">
        <v>303.0</v>
      </c>
      <c r="K80" s="24" t="s">
        <v>989</v>
      </c>
      <c r="L80" s="18">
        <v>18.38</v>
      </c>
      <c r="M80" s="47" t="str">
        <f>HYPERLINK("https://www.google.com/maps/place/3412+College+Ave,+San+Diego,+CA+92115,+USA/@32.7415988,-117.0543386,216m/data=!3m1!1e3!4m5!3m4!1s0x80d956cae591fa2d:0x3bbfe01eb92afd91!8m2!3d32.7415988!4d-117.05348","Yes")</f>
        <v>Yes</v>
      </c>
      <c r="N80" s="28">
        <v>2018.0</v>
      </c>
      <c r="O80" s="30"/>
      <c r="P80" s="30"/>
      <c r="Q80" s="30"/>
      <c r="R80" s="30"/>
      <c r="S80" s="30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>
      <c r="A81" s="14" t="s">
        <v>215</v>
      </c>
      <c r="B81" s="14" t="s">
        <v>1033</v>
      </c>
      <c r="C81" s="14" t="s">
        <v>1026</v>
      </c>
      <c r="D81" s="14" t="s">
        <v>1032</v>
      </c>
      <c r="E81" s="14" t="s">
        <v>31</v>
      </c>
      <c r="F81" s="14">
        <f>vlookup($B81&amp;"*",'Lat&amp;Long'!$A$2:$C$999,2,false)</f>
        <v>32.74048</v>
      </c>
      <c r="G81" s="14">
        <f>vlookup($B81&amp;"*",'Lat&amp;Long'!$A$2:$C$999,3,false)</f>
        <v>-117.064182</v>
      </c>
      <c r="H81" s="21">
        <f t="shared" si="1"/>
        <v>129195</v>
      </c>
      <c r="I81" s="42">
        <v>435.0</v>
      </c>
      <c r="J81" s="42">
        <v>297.0</v>
      </c>
      <c r="K81" s="41" t="s">
        <v>989</v>
      </c>
      <c r="L81" s="18">
        <v>18.38</v>
      </c>
      <c r="M81" s="35" t="s">
        <v>109</v>
      </c>
      <c r="N81" s="28">
        <v>2018.0</v>
      </c>
      <c r="O81" s="30"/>
      <c r="P81" s="30"/>
      <c r="Q81" s="30"/>
      <c r="R81" s="30"/>
      <c r="S81" s="30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>
      <c r="A82" s="14" t="s">
        <v>116</v>
      </c>
      <c r="B82" s="14" t="s">
        <v>1034</v>
      </c>
      <c r="C82" s="14" t="s">
        <v>1026</v>
      </c>
      <c r="D82" s="14" t="s">
        <v>1035</v>
      </c>
      <c r="E82" s="14" t="s">
        <v>31</v>
      </c>
      <c r="F82" s="14">
        <f>vlookup($B82&amp;"*",'Lat&amp;Long'!$A$2:$C$999,2,false)</f>
        <v>32.82055</v>
      </c>
      <c r="G82" s="14">
        <f>vlookup($B82&amp;"*",'Lat&amp;Long'!$A$2:$C$999,3,false)</f>
        <v>-117.225016</v>
      </c>
      <c r="H82" s="21" t="str">
        <f t="shared" si="1"/>
        <v/>
      </c>
      <c r="I82" s="51"/>
      <c r="J82" s="51"/>
      <c r="K82" s="24" t="s">
        <v>989</v>
      </c>
      <c r="L82" s="18">
        <v>18.38</v>
      </c>
      <c r="M82" s="49" t="s">
        <v>109</v>
      </c>
      <c r="N82" s="28">
        <v>2017.0</v>
      </c>
      <c r="O82" s="30"/>
      <c r="P82" s="30"/>
      <c r="Q82" s="30"/>
      <c r="R82" s="30"/>
      <c r="S82" s="30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>
      <c r="A83" s="14" t="s">
        <v>116</v>
      </c>
      <c r="B83" s="14" t="s">
        <v>1036</v>
      </c>
      <c r="C83" s="14" t="s">
        <v>1026</v>
      </c>
      <c r="D83" s="14" t="s">
        <v>1037</v>
      </c>
      <c r="E83" s="14" t="s">
        <v>31</v>
      </c>
      <c r="F83" s="14">
        <f>vlookup($B83&amp;"*",'Lat&amp;Long'!$A$2:$C$999,2,false)</f>
        <v>32.98771</v>
      </c>
      <c r="G83" s="14">
        <f>vlookup($B83&amp;"*",'Lat&amp;Long'!$A$2:$C$999,3,false)</f>
        <v>-117.078324</v>
      </c>
      <c r="H83" s="21" t="str">
        <f t="shared" si="1"/>
        <v/>
      </c>
      <c r="I83" s="51"/>
      <c r="J83" s="51"/>
      <c r="K83" s="24" t="s">
        <v>989</v>
      </c>
      <c r="L83" s="18">
        <v>18.38</v>
      </c>
      <c r="M83" s="49" t="s">
        <v>109</v>
      </c>
      <c r="N83" s="28">
        <v>2018.0</v>
      </c>
      <c r="O83" s="30"/>
      <c r="P83" s="30"/>
      <c r="Q83" s="30"/>
      <c r="R83" s="30"/>
      <c r="S83" s="30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>
      <c r="A84" s="14" t="s">
        <v>53</v>
      </c>
      <c r="B84" s="14" t="s">
        <v>1038</v>
      </c>
      <c r="C84" s="14" t="s">
        <v>1039</v>
      </c>
      <c r="D84" s="14" t="s">
        <v>1040</v>
      </c>
      <c r="E84" s="14" t="s">
        <v>31</v>
      </c>
      <c r="F84" s="14">
        <f>vlookup($B84&amp;"*",'Lat&amp;Long'!$A$2:$C$999,2,false)</f>
        <v>33.74388</v>
      </c>
      <c r="G84" s="14">
        <f>vlookup($B84&amp;"*",'Lat&amp;Long'!$A$2:$C$999,3,false)</f>
        <v>-116.20259</v>
      </c>
      <c r="H84" s="21">
        <f t="shared" si="1"/>
        <v>173800</v>
      </c>
      <c r="I84" s="34">
        <v>316.0</v>
      </c>
      <c r="J84" s="34">
        <v>550.0</v>
      </c>
      <c r="K84" s="24" t="s">
        <v>261</v>
      </c>
      <c r="L84" s="18">
        <v>18.38</v>
      </c>
      <c r="M84" s="47" t="str">
        <f>HYPERLINK("https://www.google.com/maps/place/82-491+Ave+42,+Indio,+CA+92203,+USA/@33.7402265,-116.2298229,174m/data=!3m1!1e3!4m5!3m4!1s0x80daf760337a2b4f:0xfd9023b1a7dbe392!8m2!3d33.7402687!4d-116.2292506","Yes")</f>
        <v>Yes</v>
      </c>
      <c r="N84" s="28">
        <v>2018.0</v>
      </c>
      <c r="O84" s="30"/>
      <c r="P84" s="30"/>
      <c r="Q84" s="30"/>
      <c r="R84" s="30"/>
      <c r="S84" s="30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>
      <c r="A85" s="14" t="s">
        <v>215</v>
      </c>
      <c r="B85" s="14" t="s">
        <v>1041</v>
      </c>
      <c r="C85" s="14" t="s">
        <v>1042</v>
      </c>
      <c r="D85" s="14" t="s">
        <v>1043</v>
      </c>
      <c r="E85" s="14" t="s">
        <v>31</v>
      </c>
      <c r="F85" s="14">
        <f>vlookup($B85&amp;"*",'Lat&amp;Long'!$A$2:$C$999,2,false)</f>
        <v>33.80005</v>
      </c>
      <c r="G85" s="14">
        <f>vlookup($B85&amp;"*",'Lat&amp;Long'!$A$2:$C$999,3,false)</f>
        <v>-116.384453</v>
      </c>
      <c r="H85" s="21">
        <f t="shared" si="1"/>
        <v>143736</v>
      </c>
      <c r="I85" s="34">
        <v>424.0</v>
      </c>
      <c r="J85" s="34">
        <v>339.0</v>
      </c>
      <c r="K85" s="24" t="s">
        <v>261</v>
      </c>
      <c r="L85" s="18">
        <v>18.38</v>
      </c>
      <c r="M85" s="47" t="str">
        <f>HYPERLINK("https://www.google.com/maps/place/34220+Monterey+Ave,+Palm+Desert,+CA+92211,+USA/@33.7999994,-116.3849029,186m/data=!3m1!1e3!4m5!3m4!1s0x80dafd3aa4498c93:0xf1272925a7477f63!8m2!3d33.8004805!4d-116.3850832","Yes")</f>
        <v>Yes</v>
      </c>
      <c r="N85" s="28">
        <v>2018.0</v>
      </c>
      <c r="O85" s="30"/>
      <c r="P85" s="30"/>
      <c r="Q85" s="30"/>
      <c r="R85" s="30"/>
      <c r="S85" s="30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>
      <c r="A86" s="14" t="s">
        <v>53</v>
      </c>
      <c r="B86" s="14" t="s">
        <v>1044</v>
      </c>
      <c r="C86" s="14" t="s">
        <v>1042</v>
      </c>
      <c r="D86" s="14" t="s">
        <v>1043</v>
      </c>
      <c r="E86" s="14" t="s">
        <v>31</v>
      </c>
      <c r="F86" s="14">
        <f>vlookup($B86&amp;"*",'Lat&amp;Long'!$A$2:$C$999,2,false)</f>
        <v>33.79811</v>
      </c>
      <c r="G86" s="14">
        <f>vlookup($B86&amp;"*",'Lat&amp;Long'!$A$2:$C$999,3,false)</f>
        <v>-116.384799</v>
      </c>
      <c r="H86" s="21">
        <f t="shared" si="1"/>
        <v>206858</v>
      </c>
      <c r="I86" s="34">
        <v>586.0</v>
      </c>
      <c r="J86" s="34">
        <v>353.0</v>
      </c>
      <c r="K86" s="24" t="s">
        <v>261</v>
      </c>
      <c r="L86" s="18">
        <v>18.38</v>
      </c>
      <c r="M86" s="47" t="str">
        <f>HYPERLINK("https://www.google.com/maps/place/34500+Monterey+Ave,+Palm+Desert,+CA+92211,+USA/@33.7980646,-116.3853898,262m/data=!3m1!1e3!4m5!3m4!1s0x80dafd3b26324825:0x16b1e26c2a11e129!8m2!3d33.7980884!4d-116.3848987","Yes")</f>
        <v>Yes</v>
      </c>
      <c r="N86" s="28">
        <v>2018.0</v>
      </c>
      <c r="O86" s="30"/>
      <c r="P86" s="30"/>
      <c r="Q86" s="30"/>
      <c r="R86" s="30"/>
      <c r="S86" s="30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>
      <c r="A87" s="14" t="s">
        <v>116</v>
      </c>
      <c r="B87" s="14" t="s">
        <v>1045</v>
      </c>
      <c r="C87" s="14" t="s">
        <v>1042</v>
      </c>
      <c r="D87" s="14" t="s">
        <v>1043</v>
      </c>
      <c r="E87" s="14" t="s">
        <v>31</v>
      </c>
      <c r="F87" s="14">
        <f>vlookup($B87&amp;"*",'Lat&amp;Long'!$A$2:$C$999,2,false)</f>
        <v>33.79251</v>
      </c>
      <c r="G87" s="14">
        <f>vlookup($B87&amp;"*",'Lat&amp;Long'!$A$2:$C$999,3,false)</f>
        <v>-116.374515</v>
      </c>
      <c r="H87" s="21">
        <f t="shared" si="1"/>
        <v>150319</v>
      </c>
      <c r="I87" s="42">
        <v>373.0</v>
      </c>
      <c r="J87" s="42">
        <v>403.0</v>
      </c>
      <c r="K87" s="41" t="s">
        <v>261</v>
      </c>
      <c r="L87" s="18">
        <v>18.38</v>
      </c>
      <c r="M87" s="35" t="s">
        <v>109</v>
      </c>
      <c r="N87" s="28">
        <v>2018.0</v>
      </c>
      <c r="O87" s="30"/>
      <c r="P87" s="30"/>
      <c r="Q87" s="30"/>
      <c r="R87" s="30"/>
      <c r="S87" s="30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>
      <c r="A88" s="14" t="s">
        <v>53</v>
      </c>
      <c r="B88" s="14" t="s">
        <v>1046</v>
      </c>
      <c r="C88" s="14" t="s">
        <v>1047</v>
      </c>
      <c r="D88" s="14" t="s">
        <v>1048</v>
      </c>
      <c r="E88" s="14" t="s">
        <v>31</v>
      </c>
      <c r="F88" s="14">
        <f>vlookup($B88&amp;"*",'Lat&amp;Long'!$A$2:$C$999,2,false)</f>
        <v>33.92333</v>
      </c>
      <c r="G88" s="14">
        <f>vlookup($B88&amp;"*",'Lat&amp;Long'!$A$2:$C$999,3,false)</f>
        <v>-116.951852</v>
      </c>
      <c r="H88" s="21">
        <f t="shared" si="1"/>
        <v>205320</v>
      </c>
      <c r="I88" s="42">
        <v>348.0</v>
      </c>
      <c r="J88" s="42">
        <v>590.0</v>
      </c>
      <c r="K88" s="41" t="s">
        <v>261</v>
      </c>
      <c r="L88" s="18">
        <v>18.38</v>
      </c>
      <c r="M88" s="27" t="s">
        <v>52</v>
      </c>
      <c r="N88" s="28">
        <v>2018.0</v>
      </c>
      <c r="O88" s="30"/>
      <c r="P88" s="30"/>
      <c r="Q88" s="30"/>
      <c r="R88" s="30"/>
      <c r="S88" s="30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>
      <c r="A89" s="14" t="s">
        <v>53</v>
      </c>
      <c r="B89" s="14" t="s">
        <v>1049</v>
      </c>
      <c r="C89" s="14" t="s">
        <v>1050</v>
      </c>
      <c r="D89" s="14" t="s">
        <v>1051</v>
      </c>
      <c r="E89" s="14" t="s">
        <v>31</v>
      </c>
      <c r="F89" s="14">
        <f>vlookup($B89&amp;"*",'Lat&amp;Long'!$A$2:$C$999,2,false)</f>
        <v>32.96243</v>
      </c>
      <c r="G89" s="14">
        <f>vlookup($B89&amp;"*",'Lat&amp;Long'!$A$2:$C$999,3,false)</f>
        <v>-115.545833</v>
      </c>
      <c r="H89" s="21" t="str">
        <f t="shared" si="1"/>
        <v/>
      </c>
      <c r="I89" s="51"/>
      <c r="J89" s="51"/>
      <c r="K89" s="41" t="s">
        <v>1052</v>
      </c>
      <c r="L89" s="18">
        <v>18.38</v>
      </c>
      <c r="M89" s="49" t="s">
        <v>109</v>
      </c>
      <c r="N89" s="28">
        <v>2015.0</v>
      </c>
      <c r="O89" s="30"/>
      <c r="P89" s="30"/>
      <c r="Q89" s="30"/>
      <c r="R89" s="30"/>
      <c r="S89" s="30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>
      <c r="A90" s="14" t="s">
        <v>53</v>
      </c>
      <c r="B90" s="14" t="s">
        <v>1053</v>
      </c>
      <c r="C90" s="14" t="s">
        <v>1054</v>
      </c>
      <c r="D90" s="14" t="s">
        <v>1055</v>
      </c>
      <c r="E90" s="14" t="s">
        <v>31</v>
      </c>
      <c r="F90" s="14">
        <f>vlookup($B90&amp;"*",'Lat&amp;Long'!$A$2:$C$999,2,false)</f>
        <v>32.69414</v>
      </c>
      <c r="G90" s="14">
        <f>vlookup($B90&amp;"*",'Lat&amp;Long'!$A$2:$C$999,3,false)</f>
        <v>-115.496166</v>
      </c>
      <c r="H90" s="21" t="str">
        <f t="shared" si="1"/>
        <v/>
      </c>
      <c r="I90" s="51"/>
      <c r="J90" s="51"/>
      <c r="K90" s="41" t="s">
        <v>1052</v>
      </c>
      <c r="L90" s="18">
        <v>18.38</v>
      </c>
      <c r="M90" s="49" t="s">
        <v>109</v>
      </c>
      <c r="N90" s="28">
        <v>2018.0</v>
      </c>
      <c r="O90" s="30"/>
      <c r="P90" s="30"/>
      <c r="Q90" s="30"/>
      <c r="R90" s="30"/>
      <c r="S90" s="30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>
      <c r="A91" s="14" t="s">
        <v>116</v>
      </c>
      <c r="B91" s="14" t="s">
        <v>1056</v>
      </c>
      <c r="C91" s="14" t="s">
        <v>1057</v>
      </c>
      <c r="D91" s="14" t="s">
        <v>1058</v>
      </c>
      <c r="E91" s="14" t="s">
        <v>31</v>
      </c>
      <c r="F91" s="14">
        <f>vlookup($B91&amp;"*",'Lat&amp;Long'!$A$2:$C$999,2,false)</f>
        <v>32.81198</v>
      </c>
      <c r="G91" s="14">
        <f>vlookup($B91&amp;"*",'Lat&amp;Long'!$A$2:$C$999,3,false)</f>
        <v>-115.573408</v>
      </c>
      <c r="H91" s="21">
        <f t="shared" si="1"/>
        <v>145800</v>
      </c>
      <c r="I91" s="34">
        <v>450.0</v>
      </c>
      <c r="J91" s="34">
        <v>324.0</v>
      </c>
      <c r="K91" s="24" t="s">
        <v>1052</v>
      </c>
      <c r="L91" s="18">
        <v>18.38</v>
      </c>
      <c r="M91" s="47" t="str">
        <f>HYPERLINK("https://www.google.com/maps/place/2030+N+Imperial+Ave,+El+Centro,+CA+92243,+USA/@32.8118789,-115.5738834,218m/data=!3m1!1e3!4m5!3m4!1s0x80d760ad956c6b69:0xc25367856d645388!8m2!3d32.8120768!4d-115.5723299","Yes")</f>
        <v>Yes</v>
      </c>
      <c r="N91" s="28">
        <v>2015.0</v>
      </c>
      <c r="O91" s="30"/>
      <c r="P91" s="30"/>
      <c r="Q91" s="30"/>
      <c r="R91" s="30"/>
      <c r="S91" s="30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>
      <c r="A92" s="14" t="s">
        <v>53</v>
      </c>
      <c r="B92" s="14" t="s">
        <v>1059</v>
      </c>
      <c r="C92" s="14" t="s">
        <v>1057</v>
      </c>
      <c r="D92" s="14" t="s">
        <v>1058</v>
      </c>
      <c r="E92" s="14" t="s">
        <v>31</v>
      </c>
      <c r="F92" s="14">
        <f>vlookup($B92&amp;"*",'Lat&amp;Long'!$A$2:$C$999,2,false)</f>
        <v>32.8133</v>
      </c>
      <c r="G92" s="14">
        <f>vlookup($B92&amp;"*",'Lat&amp;Long'!$A$2:$C$999,3,false)</f>
        <v>-115.577416</v>
      </c>
      <c r="H92" s="21" t="str">
        <f t="shared" si="1"/>
        <v/>
      </c>
      <c r="I92" s="51"/>
      <c r="J92" s="51"/>
      <c r="K92" s="41" t="s">
        <v>1052</v>
      </c>
      <c r="L92" s="18">
        <v>18.38</v>
      </c>
      <c r="M92" s="49" t="s">
        <v>109</v>
      </c>
      <c r="N92" s="28">
        <v>2015.0</v>
      </c>
      <c r="O92" s="30"/>
      <c r="P92" s="30"/>
      <c r="Q92" s="30"/>
      <c r="R92" s="30"/>
      <c r="S92" s="30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>
      <c r="A93" s="14" t="s">
        <v>27</v>
      </c>
      <c r="B93" s="14" t="s">
        <v>1060</v>
      </c>
      <c r="C93" s="14" t="s">
        <v>1061</v>
      </c>
      <c r="D93" s="14" t="s">
        <v>1062</v>
      </c>
      <c r="E93" s="14" t="s">
        <v>31</v>
      </c>
      <c r="F93" s="14">
        <f>vlookup($B93&amp;"*",'Lat&amp;Long'!$A$2:$C$999,2,false)</f>
        <v>33.70033</v>
      </c>
      <c r="G93" s="14">
        <f>vlookup($B93&amp;"*",'Lat&amp;Long'!$A$2:$C$999,3,false)</f>
        <v>-116.287993</v>
      </c>
      <c r="H93" s="21" t="str">
        <f t="shared" si="1"/>
        <v/>
      </c>
      <c r="I93" s="51"/>
      <c r="J93" s="51"/>
      <c r="K93" s="24" t="s">
        <v>261</v>
      </c>
      <c r="L93" s="18">
        <v>18.38</v>
      </c>
      <c r="M93" s="49" t="s">
        <v>109</v>
      </c>
      <c r="N93" s="28">
        <v>2018.0</v>
      </c>
      <c r="O93" s="30"/>
      <c r="P93" s="30"/>
      <c r="Q93" s="30"/>
      <c r="R93" s="30"/>
      <c r="S93" s="30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>
      <c r="A94" s="14" t="s">
        <v>53</v>
      </c>
      <c r="B94" s="14" t="s">
        <v>1063</v>
      </c>
      <c r="C94" s="14" t="s">
        <v>1061</v>
      </c>
      <c r="D94" s="14" t="s">
        <v>1062</v>
      </c>
      <c r="E94" s="14" t="s">
        <v>31</v>
      </c>
      <c r="F94" s="14">
        <f>vlookup($B94&amp;"*",'Lat&amp;Long'!$A$2:$C$999,2,false)</f>
        <v>33.70727</v>
      </c>
      <c r="G94" s="14">
        <f>vlookup($B94&amp;"*",'Lat&amp;Long'!$A$2:$C$999,3,false)</f>
        <v>-116.27989</v>
      </c>
      <c r="H94" s="21">
        <f t="shared" si="1"/>
        <v>219349</v>
      </c>
      <c r="I94" s="42">
        <v>611.0</v>
      </c>
      <c r="J94" s="42">
        <v>359.0</v>
      </c>
      <c r="K94" s="41" t="s">
        <v>261</v>
      </c>
      <c r="L94" s="18">
        <v>18.38</v>
      </c>
      <c r="M94" s="35" t="s">
        <v>109</v>
      </c>
      <c r="N94" s="28">
        <v>2018.0</v>
      </c>
      <c r="O94" s="30"/>
      <c r="P94" s="30"/>
      <c r="Q94" s="30"/>
      <c r="R94" s="30"/>
      <c r="S94" s="30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>
      <c r="A95" s="14" t="s">
        <v>116</v>
      </c>
      <c r="B95" s="14" t="s">
        <v>1064</v>
      </c>
      <c r="C95" s="14" t="s">
        <v>1061</v>
      </c>
      <c r="D95" s="14" t="s">
        <v>1062</v>
      </c>
      <c r="E95" s="14" t="s">
        <v>31</v>
      </c>
      <c r="F95" s="14">
        <f>vlookup($B95&amp;"*",'Lat&amp;Long'!$A$2:$C$999,2,false)</f>
        <v>33.70754</v>
      </c>
      <c r="G95" s="14">
        <f>vlookup($B95&amp;"*",'Lat&amp;Long'!$A$2:$C$999,3,false)</f>
        <v>-116.273173</v>
      </c>
      <c r="H95" s="21">
        <f t="shared" si="1"/>
        <v>161424</v>
      </c>
      <c r="I95" s="34">
        <v>342.0</v>
      </c>
      <c r="J95" s="34">
        <v>472.0</v>
      </c>
      <c r="K95" s="24" t="s">
        <v>261</v>
      </c>
      <c r="L95" s="18">
        <v>18.38</v>
      </c>
      <c r="M95" s="47" t="str">
        <f>HYPERLINK("https://www.google.com/maps/place/79795+CA-111,+La+Quinta,+CA+92253,+USA/@33.7041227,-116.273681,97m/data=!3m1!1e3!4m5!3m4!1s0x80daf85720865a17:0x76f09be80929562c!8m2!3d33.7041015!4d-116.2730939","Yes")</f>
        <v>Yes</v>
      </c>
      <c r="N95" s="28">
        <v>2018.0</v>
      </c>
      <c r="O95" s="30"/>
      <c r="P95" s="30"/>
      <c r="Q95" s="30"/>
      <c r="R95" s="30"/>
      <c r="S95" s="30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>
      <c r="A96" s="14" t="s">
        <v>27</v>
      </c>
      <c r="B96" s="14" t="s">
        <v>1065</v>
      </c>
      <c r="C96" s="14" t="s">
        <v>1042</v>
      </c>
      <c r="D96" s="14" t="s">
        <v>1066</v>
      </c>
      <c r="E96" s="14" t="s">
        <v>31</v>
      </c>
      <c r="F96" s="14">
        <f>vlookup($B96&amp;"*",'Lat&amp;Long'!$A$2:$C$999,2,false)</f>
        <v>33.72081</v>
      </c>
      <c r="G96" s="14">
        <f>vlookup($B96&amp;"*",'Lat&amp;Long'!$A$2:$C$999,3,false)</f>
        <v>-116.391336</v>
      </c>
      <c r="H96" s="21">
        <f t="shared" si="1"/>
        <v>127600</v>
      </c>
      <c r="I96" s="34">
        <v>319.0</v>
      </c>
      <c r="J96" s="34">
        <v>400.0</v>
      </c>
      <c r="K96" s="24" t="s">
        <v>261</v>
      </c>
      <c r="L96" s="18">
        <v>18.38</v>
      </c>
      <c r="M96" s="47" t="str">
        <f>HYPERLINK("https://www.google.com/maps/place/72549+CA-111,+Palm+Desert,+CA+92260,+USA/@33.7235891,-116.4037475,184m/data=!3m1!1e3!4m5!3m4!1s0x80dafde20a7e395d:0xf285148b0377a5f7!8m2!3d33.7236804!4d-116.4033542","Yes")</f>
        <v>Yes</v>
      </c>
      <c r="N96" s="28">
        <v>2018.0</v>
      </c>
      <c r="O96" s="30"/>
      <c r="P96" s="30"/>
      <c r="Q96" s="30"/>
      <c r="R96" s="30"/>
      <c r="S96" s="30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>
      <c r="A97" s="14" t="s">
        <v>53</v>
      </c>
      <c r="B97" s="14" t="s">
        <v>1067</v>
      </c>
      <c r="C97" s="14" t="s">
        <v>1068</v>
      </c>
      <c r="D97" s="14" t="s">
        <v>1069</v>
      </c>
      <c r="E97" s="14" t="s">
        <v>31</v>
      </c>
      <c r="F97" s="14">
        <f>vlookup($B97&amp;"*",'Lat&amp;Long'!$A$2:$C$999,2,false)</f>
        <v>33.81314</v>
      </c>
      <c r="G97" s="14">
        <f>vlookup($B97&amp;"*",'Lat&amp;Long'!$A$2:$C$999,3,false)</f>
        <v>-116.486894</v>
      </c>
      <c r="H97" s="21">
        <f t="shared" si="1"/>
        <v>213942</v>
      </c>
      <c r="I97" s="34">
        <v>591.0</v>
      </c>
      <c r="J97" s="34">
        <v>362.0</v>
      </c>
      <c r="K97" s="24" t="s">
        <v>261</v>
      </c>
      <c r="L97" s="18">
        <v>18.38</v>
      </c>
      <c r="M97" s="47" t="str">
        <f>HYPERLINK("https://www.google.com/maps/place/5601+Ramon+Rd,+Palm+Springs,+CA+92264,+USA/@33.8128038,-116.4875683,222m/data=!3m1!1e3!4m5!3m4!1s0x80db1ceb9c67a6e7:0x53a02b6e0611f5cf!8m2!3d33.8139006!4d-116.4865079","Yes")</f>
        <v>Yes</v>
      </c>
      <c r="N97" s="28">
        <v>2019.0</v>
      </c>
      <c r="O97" s="30"/>
      <c r="P97" s="30"/>
      <c r="Q97" s="30"/>
      <c r="R97" s="30"/>
      <c r="S97" s="30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>
      <c r="A98" s="14" t="s">
        <v>53</v>
      </c>
      <c r="B98" s="14" t="s">
        <v>1070</v>
      </c>
      <c r="C98" s="14" t="s">
        <v>1071</v>
      </c>
      <c r="D98" s="14" t="s">
        <v>1072</v>
      </c>
      <c r="E98" s="14" t="s">
        <v>31</v>
      </c>
      <c r="F98" s="14">
        <f>vlookup($B98&amp;"*",'Lat&amp;Long'!$A$2:$C$999,2,false)</f>
        <v>34.88468</v>
      </c>
      <c r="G98" s="14">
        <f>vlookup($B98&amp;"*",'Lat&amp;Long'!$A$2:$C$999,3,false)</f>
        <v>-116.992024</v>
      </c>
      <c r="H98" s="21" t="str">
        <f t="shared" si="1"/>
        <v/>
      </c>
      <c r="I98" s="51"/>
      <c r="J98" s="51"/>
      <c r="K98" s="24" t="s">
        <v>261</v>
      </c>
      <c r="L98" s="18">
        <v>18.38</v>
      </c>
      <c r="M98" s="49" t="s">
        <v>109</v>
      </c>
      <c r="N98" s="28">
        <v>2014.0</v>
      </c>
      <c r="O98" s="30"/>
      <c r="P98" s="30"/>
      <c r="Q98" s="30"/>
      <c r="R98" s="30"/>
      <c r="S98" s="30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>
      <c r="A99" s="14" t="s">
        <v>53</v>
      </c>
      <c r="B99" s="14" t="s">
        <v>1073</v>
      </c>
      <c r="C99" s="14" t="s">
        <v>1074</v>
      </c>
      <c r="D99" s="14" t="s">
        <v>1075</v>
      </c>
      <c r="E99" s="14" t="s">
        <v>31</v>
      </c>
      <c r="F99" s="14">
        <f>vlookup($B99&amp;"*",'Lat&amp;Long'!$A$2:$C$999,2,false)</f>
        <v>34.05011</v>
      </c>
      <c r="G99" s="14">
        <f>vlookup($B99&amp;"*",'Lat&amp;Long'!$A$2:$C$999,3,false)</f>
        <v>-117.306233</v>
      </c>
      <c r="H99" s="21">
        <f t="shared" si="1"/>
        <v>116660</v>
      </c>
      <c r="I99" s="42">
        <v>380.0</v>
      </c>
      <c r="J99" s="42">
        <v>307.0</v>
      </c>
      <c r="K99" s="24" t="s">
        <v>1076</v>
      </c>
      <c r="L99" s="18">
        <v>18.38</v>
      </c>
      <c r="M99" s="27" t="s">
        <v>52</v>
      </c>
      <c r="N99" s="28">
        <v>2018.0</v>
      </c>
      <c r="O99" s="30"/>
      <c r="P99" s="30"/>
      <c r="Q99" s="30"/>
      <c r="R99" s="30"/>
      <c r="S99" s="30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>
      <c r="A100" s="14" t="s">
        <v>53</v>
      </c>
      <c r="B100" s="14" t="s">
        <v>1077</v>
      </c>
      <c r="C100" s="14" t="s">
        <v>1078</v>
      </c>
      <c r="D100" s="14" t="s">
        <v>1079</v>
      </c>
      <c r="E100" s="14" t="s">
        <v>31</v>
      </c>
      <c r="F100" s="14">
        <f>vlookup($B100&amp;"*",'Lat&amp;Long'!$A$2:$C$999,2,false)</f>
        <v>34.42663</v>
      </c>
      <c r="G100" s="14">
        <f>vlookup($B100&amp;"*",'Lat&amp;Long'!$A$2:$C$999,3,false)</f>
        <v>-117.369382</v>
      </c>
      <c r="H100" s="21">
        <f t="shared" si="1"/>
        <v>174748</v>
      </c>
      <c r="I100" s="42">
        <v>316.0</v>
      </c>
      <c r="J100" s="42">
        <v>553.0</v>
      </c>
      <c r="K100" s="24" t="s">
        <v>261</v>
      </c>
      <c r="L100" s="18">
        <v>18.38</v>
      </c>
      <c r="M100" s="27" t="s">
        <v>52</v>
      </c>
      <c r="N100" s="28">
        <v>2018.0</v>
      </c>
      <c r="O100" s="30"/>
      <c r="P100" s="30"/>
      <c r="Q100" s="30"/>
      <c r="R100" s="30"/>
      <c r="S100" s="30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>
      <c r="A101" s="14" t="s">
        <v>53</v>
      </c>
      <c r="B101" s="14" t="s">
        <v>1080</v>
      </c>
      <c r="C101" s="14" t="s">
        <v>1081</v>
      </c>
      <c r="D101" s="14" t="s">
        <v>1082</v>
      </c>
      <c r="E101" s="14" t="s">
        <v>31</v>
      </c>
      <c r="F101" s="14">
        <f>vlookup($B101&amp;"*",'Lat&amp;Long'!$A$2:$C$999,2,false)</f>
        <v>34.1375</v>
      </c>
      <c r="G101" s="14">
        <f>vlookup($B101&amp;"*",'Lat&amp;Long'!$A$2:$C$999,3,false)</f>
        <v>-117.194548</v>
      </c>
      <c r="H101" s="21">
        <f t="shared" si="1"/>
        <v>150060</v>
      </c>
      <c r="I101" s="34">
        <v>305.0</v>
      </c>
      <c r="J101" s="34">
        <v>492.0</v>
      </c>
      <c r="K101" s="24" t="s">
        <v>261</v>
      </c>
      <c r="L101" s="18">
        <v>18.38</v>
      </c>
      <c r="M101" s="47" t="str">
        <f>HYPERLINK("https://www.google.com/maps/place/4210+E+Highland+Ave,+Highland,+CA+92346,+USA/@34.1375837,-117.1953771,181m/data=!3m1!1e3!4m5!3m4!1s0x80c355403828e9df:0xeb3cd814bc86a7f9!8m2!3d34.1378079!4d-117.1946666","Yes")</f>
        <v>Yes</v>
      </c>
      <c r="N101" s="28">
        <v>2019.0</v>
      </c>
      <c r="O101" s="30"/>
      <c r="P101" s="30"/>
      <c r="Q101" s="30"/>
      <c r="R101" s="30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>
      <c r="A102" s="14" t="s">
        <v>53</v>
      </c>
      <c r="B102" s="14" t="s">
        <v>1083</v>
      </c>
      <c r="C102" s="14" t="s">
        <v>1084</v>
      </c>
      <c r="D102" s="14" t="s">
        <v>1085</v>
      </c>
      <c r="E102" s="14" t="s">
        <v>31</v>
      </c>
      <c r="F102" s="14">
        <f>vlookup($B102&amp;"*",'Lat&amp;Long'!$A$2:$C$999,2,false)</f>
        <v>34.07615</v>
      </c>
      <c r="G102" s="14">
        <f>vlookup($B102&amp;"*",'Lat&amp;Long'!$A$2:$C$999,3,false)</f>
        <v>-117.373676</v>
      </c>
      <c r="H102" s="21">
        <f t="shared" si="1"/>
        <v>171050</v>
      </c>
      <c r="I102" s="42">
        <v>550.0</v>
      </c>
      <c r="J102" s="42">
        <v>311.0</v>
      </c>
      <c r="K102" s="24" t="s">
        <v>261</v>
      </c>
      <c r="L102" s="18">
        <v>18.38</v>
      </c>
      <c r="M102" s="35" t="s">
        <v>109</v>
      </c>
      <c r="N102" s="28">
        <v>2018.0</v>
      </c>
      <c r="O102" s="30"/>
      <c r="P102" s="30"/>
      <c r="Q102" s="30"/>
      <c r="R102" s="30"/>
      <c r="S102" s="30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>
      <c r="A103" s="14" t="s">
        <v>53</v>
      </c>
      <c r="B103" s="14" t="s">
        <v>1086</v>
      </c>
      <c r="C103" s="14" t="s">
        <v>1087</v>
      </c>
      <c r="D103" s="14" t="s">
        <v>1088</v>
      </c>
      <c r="E103" s="14" t="s">
        <v>31</v>
      </c>
      <c r="F103" s="14">
        <f>vlookup($B103&amp;"*",'Lat&amp;Long'!$A$2:$C$999,2,false)</f>
        <v>34.46521</v>
      </c>
      <c r="G103" s="14">
        <f>vlookup($B103&amp;"*",'Lat&amp;Long'!$A$2:$C$999,3,false)</f>
        <v>-117.354392</v>
      </c>
      <c r="H103" s="21">
        <f t="shared" si="1"/>
        <v>182080</v>
      </c>
      <c r="I103" s="42">
        <v>569.0</v>
      </c>
      <c r="J103" s="42">
        <v>320.0</v>
      </c>
      <c r="K103" s="41" t="s">
        <v>1089</v>
      </c>
      <c r="L103" s="18">
        <v>18.38</v>
      </c>
      <c r="M103" s="27" t="s">
        <v>52</v>
      </c>
      <c r="N103" s="28">
        <v>2018.0</v>
      </c>
      <c r="O103" s="30"/>
      <c r="P103" s="30"/>
      <c r="Q103" s="30"/>
      <c r="R103" s="30"/>
      <c r="S103" s="30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>
      <c r="A104" s="14" t="s">
        <v>53</v>
      </c>
      <c r="B104" s="14" t="s">
        <v>1090</v>
      </c>
      <c r="C104" s="14" t="s">
        <v>1087</v>
      </c>
      <c r="D104" s="14" t="s">
        <v>1088</v>
      </c>
      <c r="E104" s="14" t="s">
        <v>31</v>
      </c>
      <c r="F104" s="14">
        <f>vlookup($B104&amp;"*",'Lat&amp;Long'!$A$2:$C$999,2,false)</f>
        <v>34.50945</v>
      </c>
      <c r="G104" s="14">
        <f>vlookup($B104&amp;"*",'Lat&amp;Long'!$A$2:$C$999,3,false)</f>
        <v>-117.39678</v>
      </c>
      <c r="H104" s="21">
        <f t="shared" si="1"/>
        <v>160208</v>
      </c>
      <c r="I104" s="42">
        <v>323.0</v>
      </c>
      <c r="J104" s="42">
        <v>496.0</v>
      </c>
      <c r="K104" s="41" t="s">
        <v>1089</v>
      </c>
      <c r="L104" s="18">
        <v>18.38</v>
      </c>
      <c r="M104" s="27" t="s">
        <v>52</v>
      </c>
      <c r="N104" s="28">
        <v>2018.0</v>
      </c>
      <c r="O104" s="30"/>
      <c r="P104" s="30"/>
      <c r="Q104" s="30"/>
      <c r="R104" s="30"/>
      <c r="S104" s="30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>
      <c r="A105" s="14" t="s">
        <v>116</v>
      </c>
      <c r="B105" s="14" t="s">
        <v>1091</v>
      </c>
      <c r="C105" s="14" t="s">
        <v>1087</v>
      </c>
      <c r="D105" s="14" t="s">
        <v>1092</v>
      </c>
      <c r="E105" s="14" t="s">
        <v>31</v>
      </c>
      <c r="F105" s="14">
        <f>vlookup($B105&amp;"*",'Lat&amp;Long'!$A$2:$C$999,2,false)</f>
        <v>34.51608</v>
      </c>
      <c r="G105" s="14">
        <f>vlookup($B105&amp;"*",'Lat&amp;Long'!$A$2:$C$999,3,false)</f>
        <v>-117.318997</v>
      </c>
      <c r="H105" s="21">
        <f t="shared" si="1"/>
        <v>166080</v>
      </c>
      <c r="I105" s="34">
        <v>346.0</v>
      </c>
      <c r="J105" s="34">
        <v>480.0</v>
      </c>
      <c r="K105" s="24" t="s">
        <v>1089</v>
      </c>
      <c r="L105" s="18">
        <v>18.38</v>
      </c>
      <c r="M105" s="47" t="str">
        <f>HYPERLINK("https://www.google.com/maps/place/14555+Valley+Center+Dr,+Victorville,+CA+92395,+USA/@34.5148458,-117.3191284,185m/data=!3m1!1e3!4m5!3m4!1s0x80c365cb8520073f:0x8794f14d69ee54ca!8m2!3d34.5156374!4d-117.3179411","Yes")</f>
        <v>Yes</v>
      </c>
      <c r="N105" s="28">
        <v>2018.0</v>
      </c>
      <c r="O105" s="30"/>
      <c r="P105" s="30"/>
      <c r="Q105" s="30"/>
      <c r="R105" s="30"/>
      <c r="S105" s="30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>
      <c r="A106" s="14" t="s">
        <v>215</v>
      </c>
      <c r="B106" s="14" t="s">
        <v>1093</v>
      </c>
      <c r="C106" s="14" t="s">
        <v>1094</v>
      </c>
      <c r="D106" s="14" t="s">
        <v>1095</v>
      </c>
      <c r="E106" s="14" t="s">
        <v>31</v>
      </c>
      <c r="F106" s="14">
        <f>vlookup($B106&amp;"*",'Lat&amp;Long'!$A$2:$C$999,2,false)</f>
        <v>34.06571</v>
      </c>
      <c r="G106" s="14">
        <f>vlookup($B106&amp;"*",'Lat&amp;Long'!$A$2:$C$999,3,false)</f>
        <v>-117.262328</v>
      </c>
      <c r="H106" s="21">
        <f t="shared" si="1"/>
        <v>131750</v>
      </c>
      <c r="I106" s="34">
        <v>310.0</v>
      </c>
      <c r="J106" s="34">
        <v>425.0</v>
      </c>
      <c r="K106" s="38"/>
      <c r="L106" s="18">
        <v>18.38</v>
      </c>
      <c r="M106" s="47" t="str">
        <f>HYPERLINK("https://www.google.com/maps/place/1055+Harriman+Pl,+San+Bernardino,+CA+92408,+USA/@34.065402,-117.2630258,132m/data=!3m1!1e3!4m5!3m4!1s0x80dcab7c21920e51:0x3a4ba95933d7db20!8m2!3d34.0655829!4d-117.2632377","Yes")</f>
        <v>Yes</v>
      </c>
      <c r="N106" s="28">
        <v>2018.0</v>
      </c>
      <c r="O106" s="30"/>
      <c r="P106" s="30"/>
      <c r="Q106" s="30"/>
      <c r="R106" s="30"/>
      <c r="S106" s="30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>
      <c r="A107" s="14" t="s">
        <v>116</v>
      </c>
      <c r="B107" s="14" t="s">
        <v>1096</v>
      </c>
      <c r="C107" s="14" t="s">
        <v>1094</v>
      </c>
      <c r="D107" s="14" t="s">
        <v>1095</v>
      </c>
      <c r="E107" s="14" t="s">
        <v>31</v>
      </c>
      <c r="F107" s="14">
        <f>vlookup($B107&amp;"*",'Lat&amp;Long'!$A$2:$C$999,2,false)</f>
        <v>34.06833</v>
      </c>
      <c r="G107" s="14">
        <f>vlookup($B107&amp;"*",'Lat&amp;Long'!$A$2:$C$999,3,false)</f>
        <v>-117.268167</v>
      </c>
      <c r="H107" s="21">
        <f t="shared" si="1"/>
        <v>143735</v>
      </c>
      <c r="I107" s="34">
        <v>323.0</v>
      </c>
      <c r="J107" s="34">
        <v>445.0</v>
      </c>
      <c r="K107" s="38"/>
      <c r="L107" s="18">
        <v>18.38</v>
      </c>
      <c r="M107" s="47" t="str">
        <f>HYPERLINK("https://www.google.com/maps/place/1099+E+Hospitality+Ln,+San+Bernardino,+CA+92408,+USA/@34.0677695,-117.2629786,131m/data=!3m1!1e3!4m5!3m4!1s0x80dcab7c66d62681:0xf0fe3e297344649b!8m2!3d34.0682333!4d-117.2628352","Yes")</f>
        <v>Yes</v>
      </c>
      <c r="N107" s="28">
        <v>2019.0</v>
      </c>
      <c r="O107" s="30"/>
      <c r="P107" s="30"/>
      <c r="Q107" s="30"/>
      <c r="R107" s="30"/>
      <c r="S107" s="30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>
      <c r="A108" s="14" t="s">
        <v>53</v>
      </c>
      <c r="B108" s="14" t="s">
        <v>1097</v>
      </c>
      <c r="C108" s="14" t="s">
        <v>1098</v>
      </c>
      <c r="D108" s="14" t="s">
        <v>1099</v>
      </c>
      <c r="E108" s="14" t="s">
        <v>31</v>
      </c>
      <c r="F108" s="14">
        <f>vlookup($B108&amp;"*",'Lat&amp;Long'!$A$2:$C$999,2,false)</f>
        <v>33.93712</v>
      </c>
      <c r="G108" s="14">
        <f>vlookup($B108&amp;"*",'Lat&amp;Long'!$A$2:$C$999,3,false)</f>
        <v>-117.455394</v>
      </c>
      <c r="H108" s="21" t="str">
        <f t="shared" si="1"/>
        <v/>
      </c>
      <c r="I108" s="51"/>
      <c r="J108" s="51"/>
      <c r="K108" s="24" t="s">
        <v>1100</v>
      </c>
      <c r="L108" s="18">
        <v>18.38</v>
      </c>
      <c r="M108" s="49" t="s">
        <v>109</v>
      </c>
      <c r="N108" s="28">
        <v>2018.0</v>
      </c>
      <c r="O108" s="30"/>
      <c r="P108" s="30"/>
      <c r="Q108" s="30"/>
      <c r="R108" s="30"/>
      <c r="S108" s="30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>
      <c r="A109" s="14" t="s">
        <v>53</v>
      </c>
      <c r="B109" s="14" t="s">
        <v>1101</v>
      </c>
      <c r="C109" s="14" t="s">
        <v>1098</v>
      </c>
      <c r="D109" s="14" t="s">
        <v>1102</v>
      </c>
      <c r="E109" s="14" t="s">
        <v>31</v>
      </c>
      <c r="F109" s="14">
        <f>vlookup($B109&amp;"*",'Lat&amp;Long'!$A$2:$C$999,2,false)</f>
        <v>33.93861</v>
      </c>
      <c r="G109" s="14">
        <f>vlookup($B109&amp;"*",'Lat&amp;Long'!$A$2:$C$999,3,false)</f>
        <v>-117.286187</v>
      </c>
      <c r="H109" s="21">
        <f t="shared" si="1"/>
        <v>173628</v>
      </c>
      <c r="I109" s="34">
        <v>318.0</v>
      </c>
      <c r="J109" s="34">
        <v>546.0</v>
      </c>
      <c r="K109" s="24" t="s">
        <v>1100</v>
      </c>
      <c r="L109" s="18">
        <v>18.38</v>
      </c>
      <c r="M109" s="47" t="str">
        <f>HYPERLINK("https://www.google.com/maps/place/6250+Valley+Springs+Pkwy,+Riverside,+CA+92507,+USA/@33.9384166,-117.2868602,216m/data=!3m1!1e3!4m5!3m4!1s0x80dcaf5c6f9efd5f:0xf3db12c4e8919d10!8m2!3d33.9384322!4d-117.2861652","Yes")</f>
        <v>Yes</v>
      </c>
      <c r="N109" s="28">
        <v>2018.0</v>
      </c>
      <c r="O109" s="30"/>
      <c r="P109" s="30"/>
      <c r="Q109" s="30"/>
      <c r="R109" s="30"/>
      <c r="S109" s="30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>
      <c r="A110" s="14" t="s">
        <v>215</v>
      </c>
      <c r="B110" s="14" t="s">
        <v>1103</v>
      </c>
      <c r="C110" s="14" t="s">
        <v>1098</v>
      </c>
      <c r="D110" s="14" t="s">
        <v>1102</v>
      </c>
      <c r="E110" s="14" t="s">
        <v>31</v>
      </c>
      <c r="F110" s="14">
        <f>vlookup($B110&amp;"*",'Lat&amp;Long'!$A$2:$C$999,2,false)</f>
        <v>33.93527</v>
      </c>
      <c r="G110" s="14">
        <f>vlookup($B110&amp;"*",'Lat&amp;Long'!$A$2:$C$999,3,false)</f>
        <v>-117.28875</v>
      </c>
      <c r="H110" s="21" t="str">
        <f t="shared" si="1"/>
        <v/>
      </c>
      <c r="I110" s="51"/>
      <c r="J110" s="51"/>
      <c r="K110" s="24" t="s">
        <v>1100</v>
      </c>
      <c r="L110" s="18">
        <v>18.38</v>
      </c>
      <c r="M110" s="49" t="s">
        <v>109</v>
      </c>
      <c r="N110" s="28">
        <v>2018.0</v>
      </c>
      <c r="O110" s="30"/>
      <c r="P110" s="30"/>
      <c r="Q110" s="30"/>
      <c r="R110" s="30"/>
      <c r="S110" s="30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>
      <c r="A111" s="14" t="s">
        <v>53</v>
      </c>
      <c r="B111" s="14" t="s">
        <v>1104</v>
      </c>
      <c r="C111" s="14" t="s">
        <v>1105</v>
      </c>
      <c r="D111" s="14" t="s">
        <v>1106</v>
      </c>
      <c r="E111" s="14" t="s">
        <v>31</v>
      </c>
      <c r="F111" s="14">
        <f>vlookup($B111&amp;"*",'Lat&amp;Long'!$A$2:$C$999,2,false)</f>
        <v>33.72654</v>
      </c>
      <c r="G111" s="14">
        <f>vlookup($B111&amp;"*",'Lat&amp;Long'!$A$2:$C$999,3,false)</f>
        <v>-117.009899</v>
      </c>
      <c r="H111" s="21">
        <f t="shared" si="1"/>
        <v>217800</v>
      </c>
      <c r="I111" s="42">
        <v>600.0</v>
      </c>
      <c r="J111" s="42">
        <v>363.0</v>
      </c>
      <c r="K111" s="41" t="s">
        <v>261</v>
      </c>
      <c r="L111" s="18">
        <v>18.38</v>
      </c>
      <c r="M111" s="35" t="s">
        <v>109</v>
      </c>
      <c r="N111" s="28">
        <v>2018.0</v>
      </c>
      <c r="O111" s="30"/>
      <c r="P111" s="30"/>
      <c r="Q111" s="30"/>
      <c r="R111" s="30"/>
      <c r="S111" s="30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>
      <c r="A112" s="14" t="s">
        <v>116</v>
      </c>
      <c r="B112" s="14" t="s">
        <v>1107</v>
      </c>
      <c r="C112" s="14" t="s">
        <v>1108</v>
      </c>
      <c r="D112" s="14" t="s">
        <v>1109</v>
      </c>
      <c r="E112" s="14" t="s">
        <v>31</v>
      </c>
      <c r="F112" s="14">
        <f>vlookup($B112&amp;"*",'Lat&amp;Long'!$A$2:$C$999,2,false)</f>
        <v>33.93604</v>
      </c>
      <c r="G112" s="14">
        <f>vlookup($B112&amp;"*",'Lat&amp;Long'!$A$2:$C$999,3,false)</f>
        <v>-117.275743</v>
      </c>
      <c r="H112" s="21" t="str">
        <f t="shared" si="1"/>
        <v/>
      </c>
      <c r="I112" s="51"/>
      <c r="J112" s="51"/>
      <c r="K112" s="24" t="s">
        <v>261</v>
      </c>
      <c r="L112" s="18">
        <v>18.38</v>
      </c>
      <c r="M112" s="49" t="s">
        <v>109</v>
      </c>
      <c r="N112" s="28">
        <v>2018.0</v>
      </c>
      <c r="O112" s="30"/>
      <c r="P112" s="30"/>
      <c r="Q112" s="30"/>
      <c r="R112" s="30"/>
      <c r="S112" s="30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>
      <c r="A113" s="14" t="s">
        <v>53</v>
      </c>
      <c r="B113" s="14" t="s">
        <v>1110</v>
      </c>
      <c r="C113" s="14" t="s">
        <v>1108</v>
      </c>
      <c r="D113" s="14" t="s">
        <v>1111</v>
      </c>
      <c r="E113" s="14" t="s">
        <v>31</v>
      </c>
      <c r="F113" s="14">
        <f>vlookup($B113&amp;"*",'Lat&amp;Long'!$A$2:$C$999,2,false)</f>
        <v>33.93577</v>
      </c>
      <c r="G113" s="14">
        <f>vlookup($B113&amp;"*",'Lat&amp;Long'!$A$2:$C$999,3,false)</f>
        <v>-117.181929</v>
      </c>
      <c r="H113" s="21">
        <f t="shared" si="1"/>
        <v>209088</v>
      </c>
      <c r="I113" s="42">
        <v>576.0</v>
      </c>
      <c r="J113" s="42">
        <v>363.0</v>
      </c>
      <c r="K113" s="41" t="s">
        <v>261</v>
      </c>
      <c r="L113" s="18">
        <v>18.38</v>
      </c>
      <c r="M113" s="27" t="s">
        <v>52</v>
      </c>
      <c r="N113" s="28">
        <v>2018.0</v>
      </c>
      <c r="O113" s="30"/>
      <c r="P113" s="30"/>
      <c r="Q113" s="30"/>
      <c r="R113" s="30"/>
      <c r="S113" s="30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>
      <c r="A114" s="14" t="s">
        <v>215</v>
      </c>
      <c r="B114" s="14" t="s">
        <v>1112</v>
      </c>
      <c r="C114" s="14" t="s">
        <v>1113</v>
      </c>
      <c r="D114" s="14" t="s">
        <v>1114</v>
      </c>
      <c r="E114" s="14" t="s">
        <v>31</v>
      </c>
      <c r="F114" s="14">
        <f>vlookup($B114&amp;"*",'Lat&amp;Long'!$A$2:$C$999,2,false)</f>
        <v>33.55633</v>
      </c>
      <c r="G114" s="14">
        <f>vlookup($B114&amp;"*",'Lat&amp;Long'!$A$2:$C$999,3,false)</f>
        <v>-117.175616</v>
      </c>
      <c r="H114" s="21">
        <f t="shared" si="1"/>
        <v>164348</v>
      </c>
      <c r="I114" s="42">
        <v>362.0</v>
      </c>
      <c r="J114" s="42">
        <v>454.0</v>
      </c>
      <c r="K114" s="41" t="s">
        <v>261</v>
      </c>
      <c r="L114" s="18">
        <v>18.38</v>
      </c>
      <c r="M114" s="35" t="s">
        <v>109</v>
      </c>
      <c r="N114" s="28">
        <v>2018.0</v>
      </c>
      <c r="O114" s="30"/>
      <c r="P114" s="30"/>
      <c r="Q114" s="30"/>
      <c r="R114" s="30"/>
      <c r="S114" s="30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>
      <c r="A115" s="14" t="s">
        <v>53</v>
      </c>
      <c r="B115" s="14" t="s">
        <v>1115</v>
      </c>
      <c r="C115" s="14" t="s">
        <v>1116</v>
      </c>
      <c r="D115" s="14" t="s">
        <v>1117</v>
      </c>
      <c r="E115" s="14" t="s">
        <v>31</v>
      </c>
      <c r="F115" s="14">
        <f>vlookup($B115&amp;"*",'Lat&amp;Long'!$A$2:$C$999,2,false)</f>
        <v>33.80617</v>
      </c>
      <c r="G115" s="14">
        <f>vlookup($B115&amp;"*",'Lat&amp;Long'!$A$2:$C$999,3,false)</f>
        <v>-117.229541</v>
      </c>
      <c r="H115" s="21" t="str">
        <f t="shared" si="1"/>
        <v/>
      </c>
      <c r="I115" s="51"/>
      <c r="J115" s="51"/>
      <c r="K115" s="24" t="s">
        <v>261</v>
      </c>
      <c r="L115" s="18">
        <v>18.38</v>
      </c>
      <c r="M115" s="49" t="s">
        <v>109</v>
      </c>
      <c r="N115" s="28">
        <v>2018.0</v>
      </c>
      <c r="O115" s="30"/>
      <c r="P115" s="30"/>
      <c r="Q115" s="30"/>
      <c r="R115" s="30"/>
      <c r="S115" s="30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>
      <c r="A116" s="14" t="s">
        <v>116</v>
      </c>
      <c r="B116" s="14" t="s">
        <v>1118</v>
      </c>
      <c r="C116" s="14" t="s">
        <v>1119</v>
      </c>
      <c r="D116" s="14" t="s">
        <v>1120</v>
      </c>
      <c r="E116" s="14" t="s">
        <v>31</v>
      </c>
      <c r="F116" s="14">
        <f>vlookup($B116&amp;"*",'Lat&amp;Long'!$A$2:$C$999,2,false)</f>
        <v>33.52143</v>
      </c>
      <c r="G116" s="14">
        <f>vlookup($B116&amp;"*",'Lat&amp;Long'!$A$2:$C$999,3,false)</f>
        <v>-117.156794</v>
      </c>
      <c r="H116" s="21">
        <f t="shared" si="1"/>
        <v>155109</v>
      </c>
      <c r="I116" s="42">
        <v>347.0</v>
      </c>
      <c r="J116" s="42">
        <v>447.0</v>
      </c>
      <c r="K116" s="41" t="s">
        <v>261</v>
      </c>
      <c r="L116" s="18">
        <v>18.38</v>
      </c>
      <c r="M116" s="27" t="s">
        <v>52</v>
      </c>
      <c r="N116" s="28">
        <v>2018.0</v>
      </c>
      <c r="O116" s="30"/>
      <c r="P116" s="30"/>
      <c r="Q116" s="30"/>
      <c r="R116" s="30"/>
      <c r="S116" s="30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>
      <c r="A117" s="14" t="s">
        <v>27</v>
      </c>
      <c r="B117" s="14" t="s">
        <v>1121</v>
      </c>
      <c r="C117" s="14" t="s">
        <v>1119</v>
      </c>
      <c r="D117" s="14" t="s">
        <v>1120</v>
      </c>
      <c r="E117" s="14" t="s">
        <v>31</v>
      </c>
      <c r="F117" s="14">
        <f>vlookup($B117&amp;"*",'Lat&amp;Long'!$A$2:$C$999,2,false)</f>
        <v>33.50578</v>
      </c>
      <c r="G117" s="14">
        <f>vlookup($B117&amp;"*",'Lat&amp;Long'!$A$2:$C$999,3,false)</f>
        <v>-117.144368</v>
      </c>
      <c r="H117" s="21">
        <f t="shared" si="1"/>
        <v>97980</v>
      </c>
      <c r="I117" s="42">
        <v>284.0</v>
      </c>
      <c r="J117" s="42">
        <v>345.0</v>
      </c>
      <c r="K117" s="41" t="s">
        <v>989</v>
      </c>
      <c r="L117" s="18">
        <v>18.38</v>
      </c>
      <c r="M117" s="35" t="s">
        <v>109</v>
      </c>
      <c r="N117" s="28">
        <v>2018.0</v>
      </c>
      <c r="O117" s="30"/>
      <c r="P117" s="30"/>
      <c r="Q117" s="30"/>
      <c r="R117" s="30"/>
      <c r="S117" s="30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>
      <c r="A118" s="14" t="s">
        <v>53</v>
      </c>
      <c r="B118" s="14" t="s">
        <v>1122</v>
      </c>
      <c r="C118" s="14" t="s">
        <v>1119</v>
      </c>
      <c r="D118" s="14" t="s">
        <v>1123</v>
      </c>
      <c r="E118" s="14" t="s">
        <v>31</v>
      </c>
      <c r="F118" s="14">
        <f>vlookup($B118&amp;"*",'Lat&amp;Long'!$A$2:$C$999,2,false)</f>
        <v>33.4801</v>
      </c>
      <c r="G118" s="14">
        <f>vlookup($B118&amp;"*",'Lat&amp;Long'!$A$2:$C$999,3,false)</f>
        <v>-117.094606</v>
      </c>
      <c r="H118" s="21">
        <f t="shared" si="1"/>
        <v>206465</v>
      </c>
      <c r="I118" s="34">
        <v>347.0</v>
      </c>
      <c r="J118" s="34">
        <v>595.0</v>
      </c>
      <c r="K118" s="24" t="s">
        <v>261</v>
      </c>
      <c r="L118" s="18">
        <v>18.38</v>
      </c>
      <c r="M118" s="47" t="str">
        <f>HYPERLINK("https://www.google.com/maps/place/32225+Temecula+Pkwy,+Temecula,+CA+92592,+USA/@33.4798984,-117.095243,222m/data=!3m1!1e3!4m5!3m4!1s0x80db7e249db1ffb5:0xb20eb3fdd725b8a2!8m2!3d33.4808721!4d-117.0947139","Yes")</f>
        <v>Yes</v>
      </c>
      <c r="N118" s="28">
        <v>2018.0</v>
      </c>
      <c r="O118" s="30"/>
      <c r="P118" s="30"/>
      <c r="Q118" s="30"/>
      <c r="R118" s="30"/>
      <c r="S118" s="30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>
      <c r="A119" s="14" t="s">
        <v>53</v>
      </c>
      <c r="B119" s="14" t="s">
        <v>1124</v>
      </c>
      <c r="C119" s="14" t="s">
        <v>1125</v>
      </c>
      <c r="D119" s="14" t="s">
        <v>1126</v>
      </c>
      <c r="E119" s="14" t="s">
        <v>31</v>
      </c>
      <c r="F119" s="14">
        <f>vlookup($B119&amp;"*",'Lat&amp;Long'!$A$2:$C$999,2,false)</f>
        <v>33.69882</v>
      </c>
      <c r="G119" s="14">
        <f>vlookup($B119&amp;"*",'Lat&amp;Long'!$A$2:$C$999,3,false)</f>
        <v>-117.835707</v>
      </c>
      <c r="H119" s="21" t="str">
        <f t="shared" si="1"/>
        <v/>
      </c>
      <c r="I119" s="51"/>
      <c r="J119" s="51"/>
      <c r="K119" s="24" t="s">
        <v>261</v>
      </c>
      <c r="L119" s="18">
        <v>18.38</v>
      </c>
      <c r="M119" s="49" t="s">
        <v>109</v>
      </c>
      <c r="N119" s="28">
        <v>2018.0</v>
      </c>
      <c r="O119" s="30"/>
      <c r="P119" s="30"/>
      <c r="Q119" s="30"/>
      <c r="R119" s="30"/>
      <c r="S119" s="30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>
      <c r="A120" s="14" t="s">
        <v>116</v>
      </c>
      <c r="B120" s="14" t="s">
        <v>1127</v>
      </c>
      <c r="C120" s="14" t="s">
        <v>1125</v>
      </c>
      <c r="D120" s="14" t="s">
        <v>1128</v>
      </c>
      <c r="E120" s="14" t="s">
        <v>31</v>
      </c>
      <c r="F120" s="14">
        <f>vlookup($B120&amp;"*",'Lat&amp;Long'!$A$2:$C$999,2,false)</f>
        <v>33.66024</v>
      </c>
      <c r="G120" s="14">
        <f>vlookup($B120&amp;"*",'Lat&amp;Long'!$A$2:$C$999,3,false)</f>
        <v>-117.745557</v>
      </c>
      <c r="H120" s="21" t="str">
        <f t="shared" si="1"/>
        <v/>
      </c>
      <c r="I120" s="51"/>
      <c r="J120" s="51"/>
      <c r="K120" s="24" t="s">
        <v>261</v>
      </c>
      <c r="L120" s="18">
        <v>18.38</v>
      </c>
      <c r="M120" s="49" t="s">
        <v>109</v>
      </c>
      <c r="N120" s="28">
        <v>2018.0</v>
      </c>
      <c r="O120" s="30"/>
      <c r="P120" s="30"/>
      <c r="Q120" s="30"/>
      <c r="R120" s="30"/>
      <c r="S120" s="30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>
      <c r="A121" s="14" t="s">
        <v>53</v>
      </c>
      <c r="B121" s="14" t="s">
        <v>1129</v>
      </c>
      <c r="C121" s="14" t="s">
        <v>1125</v>
      </c>
      <c r="D121" s="14" t="s">
        <v>1128</v>
      </c>
      <c r="E121" s="14" t="s">
        <v>31</v>
      </c>
      <c r="F121" s="14">
        <f>vlookup($B121&amp;"*",'Lat&amp;Long'!$A$2:$C$999,2,false)</f>
        <v>33.6572</v>
      </c>
      <c r="G121" s="14">
        <f>vlookup($B121&amp;"*",'Lat&amp;Long'!$A$2:$C$999,3,false)</f>
        <v>-117.742859</v>
      </c>
      <c r="H121" s="21" t="str">
        <f t="shared" si="1"/>
        <v/>
      </c>
      <c r="I121" s="51"/>
      <c r="J121" s="51"/>
      <c r="K121" s="24" t="s">
        <v>261</v>
      </c>
      <c r="L121" s="18">
        <v>18.38</v>
      </c>
      <c r="M121" s="49" t="s">
        <v>109</v>
      </c>
      <c r="N121" s="28">
        <v>2018.0</v>
      </c>
      <c r="O121" s="30"/>
      <c r="P121" s="30"/>
      <c r="Q121" s="30"/>
      <c r="R121" s="30"/>
      <c r="S121" s="30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>
      <c r="A122" s="14" t="s">
        <v>116</v>
      </c>
      <c r="B122" s="14" t="s">
        <v>1130</v>
      </c>
      <c r="C122" s="14" t="s">
        <v>1131</v>
      </c>
      <c r="D122" s="14" t="s">
        <v>1132</v>
      </c>
      <c r="E122" s="14" t="s">
        <v>31</v>
      </c>
      <c r="F122" s="14">
        <f>vlookup($B122&amp;"*",'Lat&amp;Long'!$A$2:$C$999,2,false)</f>
        <v>33.73388</v>
      </c>
      <c r="G122" s="14">
        <f>vlookup($B122&amp;"*",'Lat&amp;Long'!$A$2:$C$999,3,false)</f>
        <v>-117.997382</v>
      </c>
      <c r="H122" s="21">
        <f t="shared" si="1"/>
        <v>149490</v>
      </c>
      <c r="I122" s="42">
        <v>453.0</v>
      </c>
      <c r="J122" s="42">
        <v>330.0</v>
      </c>
      <c r="K122" s="41" t="s">
        <v>261</v>
      </c>
      <c r="L122" s="18">
        <v>18.38</v>
      </c>
      <c r="M122" s="27" t="s">
        <v>52</v>
      </c>
      <c r="N122" s="28">
        <v>2018.0</v>
      </c>
      <c r="O122" s="30"/>
      <c r="P122" s="30"/>
      <c r="Q122" s="30"/>
      <c r="R122" s="30"/>
      <c r="S122" s="30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>
      <c r="A123" s="14" t="s">
        <v>116</v>
      </c>
      <c r="B123" s="14" t="s">
        <v>1133</v>
      </c>
      <c r="C123" s="14" t="s">
        <v>1134</v>
      </c>
      <c r="D123" s="14" t="s">
        <v>1135</v>
      </c>
      <c r="E123" s="14" t="s">
        <v>31</v>
      </c>
      <c r="F123" s="14">
        <f>vlookup($B123&amp;"*",'Lat&amp;Long'!$A$2:$C$999,2,false)</f>
        <v>33.56683</v>
      </c>
      <c r="G123" s="14">
        <f>vlookup($B123&amp;"*",'Lat&amp;Long'!$A$2:$C$999,3,false)</f>
        <v>-117.710937</v>
      </c>
      <c r="H123" s="21">
        <f t="shared" si="1"/>
        <v>152090</v>
      </c>
      <c r="I123" s="34">
        <v>454.0</v>
      </c>
      <c r="J123" s="34">
        <v>335.0</v>
      </c>
      <c r="K123" s="38"/>
      <c r="L123" s="18">
        <v>18.38</v>
      </c>
      <c r="M123" s="47" t="str">
        <f>HYPERLINK("https://www.google.com/maps/place/27220+Heather+Ridge,+Laguna+Niguel,+CA+92677,+USA/@33.5664713,-117.7116928,265m/data=!3m1!1e3!4m5!3m4!1s0x80dcef38f7602249:0xa9c5cd2816beccaf!8m2!3d33.5682459!4d-117.711702","Yes")</f>
        <v>Yes</v>
      </c>
      <c r="N123" s="28">
        <v>2018.0</v>
      </c>
      <c r="O123" s="30"/>
      <c r="P123" s="30"/>
      <c r="Q123" s="30"/>
      <c r="R123" s="30"/>
      <c r="S123" s="30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>
      <c r="A124" s="14" t="s">
        <v>116</v>
      </c>
      <c r="B124" s="14" t="s">
        <v>1136</v>
      </c>
      <c r="C124" s="14" t="s">
        <v>1134</v>
      </c>
      <c r="D124" s="14" t="s">
        <v>1135</v>
      </c>
      <c r="E124" s="14" t="s">
        <v>31</v>
      </c>
      <c r="F124" s="14">
        <f>vlookup($B124&amp;"*",'Lat&amp;Long'!$A$2:$C$999,2,false)</f>
        <v>33.55687</v>
      </c>
      <c r="G124" s="14">
        <f>vlookup($B124&amp;"*",'Lat&amp;Long'!$A$2:$C$999,3,false)</f>
        <v>-117.678843</v>
      </c>
      <c r="H124" s="21" t="str">
        <f t="shared" si="1"/>
        <v/>
      </c>
      <c r="I124" s="51"/>
      <c r="J124" s="51"/>
      <c r="K124" s="38"/>
      <c r="L124" s="18">
        <v>18.38</v>
      </c>
      <c r="M124" s="49" t="s">
        <v>109</v>
      </c>
      <c r="N124" s="28">
        <v>2018.0</v>
      </c>
      <c r="O124" s="30"/>
      <c r="P124" s="30"/>
      <c r="Q124" s="30"/>
      <c r="R124" s="30"/>
      <c r="S124" s="30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>
      <c r="A125" s="14" t="s">
        <v>53</v>
      </c>
      <c r="B125" s="14" t="s">
        <v>1137</v>
      </c>
      <c r="C125" s="14" t="s">
        <v>1138</v>
      </c>
      <c r="D125" s="14" t="s">
        <v>1139</v>
      </c>
      <c r="E125" s="14" t="s">
        <v>31</v>
      </c>
      <c r="F125" s="14">
        <f>vlookup($B125&amp;"*",'Lat&amp;Long'!$A$2:$C$999,2,false)</f>
        <v>33.73827</v>
      </c>
      <c r="G125" s="14">
        <f>vlookup($B125&amp;"*",'Lat&amp;Long'!$A$2:$C$999,3,false)</f>
        <v>-117.917195</v>
      </c>
      <c r="H125" s="21">
        <f t="shared" si="1"/>
        <v>125355</v>
      </c>
      <c r="I125" s="34">
        <v>411.0</v>
      </c>
      <c r="J125" s="34">
        <v>305.0</v>
      </c>
      <c r="K125" s="24" t="s">
        <v>261</v>
      </c>
      <c r="L125" s="18">
        <v>18.38</v>
      </c>
      <c r="M125" s="47" t="str">
        <f>HYPERLINK("https://www.google.com/maps/place/3600+W+McFadden+Ave,+Santa+Ana,+CA+92704,+USA/@33.7371088,-117.9157303,222m/data=!3m1!1e3!4m5!3m4!1s0x80dcd88794d8543f:0xc9ae767186825940!8m2!3d33.7373551!4d-117.9151971","Yes")</f>
        <v>Yes</v>
      </c>
      <c r="N125" s="28">
        <v>2018.0</v>
      </c>
      <c r="O125" s="30"/>
      <c r="P125" s="30"/>
      <c r="Q125" s="30"/>
      <c r="R125" s="30"/>
      <c r="S125" s="30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>
      <c r="A126" s="14" t="s">
        <v>215</v>
      </c>
      <c r="B126" s="14" t="s">
        <v>1140</v>
      </c>
      <c r="C126" s="14" t="s">
        <v>1141</v>
      </c>
      <c r="D126" s="14" t="s">
        <v>1142</v>
      </c>
      <c r="E126" s="14" t="s">
        <v>31</v>
      </c>
      <c r="F126" s="14">
        <f>vlookup($B126&amp;"*",'Lat&amp;Long'!$A$2:$C$999,2,false)</f>
        <v>33.70065</v>
      </c>
      <c r="G126" s="14">
        <f>vlookup($B126&amp;"*",'Lat&amp;Long'!$A$2:$C$999,3,false)</f>
        <v>-117.954397</v>
      </c>
      <c r="H126" s="21">
        <f t="shared" si="1"/>
        <v>133672</v>
      </c>
      <c r="I126" s="42">
        <v>308.0</v>
      </c>
      <c r="J126" s="42">
        <v>434.0</v>
      </c>
      <c r="K126" s="41" t="s">
        <v>261</v>
      </c>
      <c r="L126" s="18">
        <v>18.38</v>
      </c>
      <c r="M126" s="27" t="s">
        <v>52</v>
      </c>
      <c r="N126" s="28">
        <v>2018.0</v>
      </c>
      <c r="O126" s="30"/>
      <c r="P126" s="30"/>
      <c r="Q126" s="30"/>
      <c r="R126" s="30"/>
      <c r="S126" s="30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>
      <c r="A127" s="14" t="s">
        <v>116</v>
      </c>
      <c r="B127" s="14" t="s">
        <v>1143</v>
      </c>
      <c r="C127" s="14" t="s">
        <v>1141</v>
      </c>
      <c r="D127" s="14" t="s">
        <v>1142</v>
      </c>
      <c r="E127" s="14" t="s">
        <v>31</v>
      </c>
      <c r="F127" s="14">
        <f>vlookup($B127&amp;"*",'Lat&amp;Long'!$A$2:$C$999,2,false)</f>
        <v>33.70209</v>
      </c>
      <c r="G127" s="14">
        <f>vlookup($B127&amp;"*",'Lat&amp;Long'!$A$2:$C$999,3,false)</f>
        <v>-117.934506</v>
      </c>
      <c r="H127" s="21" t="str">
        <f t="shared" si="1"/>
        <v/>
      </c>
      <c r="I127" s="51"/>
      <c r="J127" s="51"/>
      <c r="K127" s="24" t="s">
        <v>261</v>
      </c>
      <c r="L127" s="18">
        <v>18.38</v>
      </c>
      <c r="M127" s="49" t="s">
        <v>109</v>
      </c>
      <c r="N127" s="28">
        <v>2018.0</v>
      </c>
      <c r="O127" s="30"/>
      <c r="P127" s="30"/>
      <c r="Q127" s="30"/>
      <c r="R127" s="30"/>
      <c r="S127" s="30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>
      <c r="A128" s="14" t="s">
        <v>116</v>
      </c>
      <c r="B128" s="14" t="s">
        <v>1144</v>
      </c>
      <c r="C128" s="14" t="s">
        <v>1145</v>
      </c>
      <c r="D128" s="14" t="s">
        <v>1146</v>
      </c>
      <c r="E128" s="14" t="s">
        <v>31</v>
      </c>
      <c r="F128" s="14">
        <f>vlookup($B128&amp;"*",'Lat&amp;Long'!$A$2:$C$999,2,false)</f>
        <v>33.72759</v>
      </c>
      <c r="G128" s="14">
        <f>vlookup($B128&amp;"*",'Lat&amp;Long'!$A$2:$C$999,3,false)</f>
        <v>-117.797251</v>
      </c>
      <c r="H128" s="21" t="str">
        <f t="shared" si="1"/>
        <v/>
      </c>
      <c r="I128" s="51"/>
      <c r="J128" s="51"/>
      <c r="K128" s="48"/>
      <c r="L128" s="18">
        <v>18.38</v>
      </c>
      <c r="M128" s="49" t="s">
        <v>109</v>
      </c>
      <c r="N128" s="28">
        <v>2018.0</v>
      </c>
      <c r="O128" s="30"/>
      <c r="P128" s="30"/>
      <c r="Q128" s="30"/>
      <c r="R128" s="30"/>
      <c r="S128" s="30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>
      <c r="A129" s="14" t="s">
        <v>116</v>
      </c>
      <c r="B129" s="14" t="s">
        <v>1147</v>
      </c>
      <c r="C129" s="14" t="s">
        <v>1145</v>
      </c>
      <c r="D129" s="14" t="s">
        <v>1146</v>
      </c>
      <c r="E129" s="14" t="s">
        <v>31</v>
      </c>
      <c r="F129" s="14">
        <f>vlookup($B129&amp;"*",'Lat&amp;Long'!$A$2:$C$999,2,false)</f>
        <v>33.69822</v>
      </c>
      <c r="G129" s="14">
        <f>vlookup($B129&amp;"*",'Lat&amp;Long'!$A$2:$C$999,3,false)</f>
        <v>-117.823468</v>
      </c>
      <c r="H129" s="21">
        <f t="shared" si="1"/>
        <v>164565</v>
      </c>
      <c r="I129" s="34">
        <v>345.0</v>
      </c>
      <c r="J129" s="34">
        <v>477.0</v>
      </c>
      <c r="K129" s="38"/>
      <c r="L129" s="18">
        <v>18.38</v>
      </c>
      <c r="M129" s="47" t="str">
        <f>HYPERLINK("https://www.google.com/maps/place/2700+Park+Ave,+Irvine,+CA+92606,+USA/@33.7000062,-117.8233058,222m/data=!3m1!1e3!4m5!3m4!1s0x80dcdc18ee834b41:0x18e2eb45734f5de8!8m2!3d33.6999885!4d-117.8229001","Yes")</f>
        <v>Yes</v>
      </c>
      <c r="N129" s="28">
        <v>2018.0</v>
      </c>
      <c r="O129" s="30"/>
      <c r="P129" s="30"/>
      <c r="Q129" s="30"/>
      <c r="R129" s="30"/>
      <c r="S129" s="30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>
      <c r="A130" s="14" t="s">
        <v>53</v>
      </c>
      <c r="B130" s="14" t="s">
        <v>1148</v>
      </c>
      <c r="C130" s="14" t="s">
        <v>1149</v>
      </c>
      <c r="D130" s="14" t="s">
        <v>1150</v>
      </c>
      <c r="E130" s="14" t="s">
        <v>31</v>
      </c>
      <c r="F130" s="14">
        <f>vlookup($B130&amp;"*",'Lat&amp;Long'!$A$2:$C$999,2,false)</f>
        <v>33.83762</v>
      </c>
      <c r="G130" s="14">
        <f>vlookup($B130&amp;"*",'Lat&amp;Long'!$A$2:$C$999,3,false)</f>
        <v>-117.941569</v>
      </c>
      <c r="H130" s="21">
        <f t="shared" si="1"/>
        <v>135212</v>
      </c>
      <c r="I130" s="42">
        <v>308.0</v>
      </c>
      <c r="J130" s="42">
        <v>439.0</v>
      </c>
      <c r="K130" s="41" t="s">
        <v>261</v>
      </c>
      <c r="L130" s="18">
        <v>18.38</v>
      </c>
      <c r="M130" s="27" t="s">
        <v>52</v>
      </c>
      <c r="N130" s="28">
        <v>2018.0</v>
      </c>
      <c r="O130" s="30"/>
      <c r="P130" s="30"/>
      <c r="Q130" s="30"/>
      <c r="R130" s="30"/>
      <c r="S130" s="30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>
      <c r="A131" s="14" t="s">
        <v>53</v>
      </c>
      <c r="B131" s="14" t="s">
        <v>1151</v>
      </c>
      <c r="C131" s="14" t="s">
        <v>1149</v>
      </c>
      <c r="D131" s="14" t="s">
        <v>1150</v>
      </c>
      <c r="E131" s="14" t="s">
        <v>31</v>
      </c>
      <c r="F131" s="14">
        <f>vlookup($B131&amp;"*",'Lat&amp;Long'!$A$2:$C$999,2,false)</f>
        <v>33.85746</v>
      </c>
      <c r="G131" s="14">
        <f>vlookup($B131&amp;"*",'Lat&amp;Long'!$A$2:$C$999,3,false)</f>
        <v>-117.918694</v>
      </c>
      <c r="H131" s="21" t="str">
        <f t="shared" si="1"/>
        <v/>
      </c>
      <c r="I131" s="51"/>
      <c r="J131" s="51"/>
      <c r="K131" s="24" t="s">
        <v>261</v>
      </c>
      <c r="L131" s="18">
        <v>18.38</v>
      </c>
      <c r="M131" s="49" t="s">
        <v>109</v>
      </c>
      <c r="N131" s="28">
        <v>2018.0</v>
      </c>
      <c r="O131" s="30"/>
      <c r="P131" s="30"/>
      <c r="Q131" s="30"/>
      <c r="R131" s="30"/>
      <c r="S131" s="30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>
      <c r="A132" s="14" t="s">
        <v>215</v>
      </c>
      <c r="B132" s="14" t="s">
        <v>1152</v>
      </c>
      <c r="C132" s="14" t="s">
        <v>1153</v>
      </c>
      <c r="D132" s="14" t="s">
        <v>1154</v>
      </c>
      <c r="E132" s="14" t="s">
        <v>31</v>
      </c>
      <c r="F132" s="14">
        <f>vlookup($B132&amp;"*",'Lat&amp;Long'!$A$2:$C$999,2,false)</f>
        <v>33.86622</v>
      </c>
      <c r="G132" s="14">
        <f>vlookup($B132&amp;"*",'Lat&amp;Long'!$A$2:$C$999,3,false)</f>
        <v>-117.882714</v>
      </c>
      <c r="H132" s="21">
        <f t="shared" si="1"/>
        <v>148482</v>
      </c>
      <c r="I132" s="42">
        <v>339.0</v>
      </c>
      <c r="J132" s="42">
        <v>438.0</v>
      </c>
      <c r="K132" s="41" t="s">
        <v>261</v>
      </c>
      <c r="L132" s="18">
        <v>18.38</v>
      </c>
      <c r="M132" s="27" t="s">
        <v>52</v>
      </c>
      <c r="N132" s="28">
        <v>2018.0</v>
      </c>
      <c r="O132" s="30"/>
      <c r="P132" s="30"/>
      <c r="Q132" s="30"/>
      <c r="R132" s="30"/>
      <c r="S132" s="30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>
      <c r="A133" s="14" t="s">
        <v>116</v>
      </c>
      <c r="B133" s="14" t="s">
        <v>1155</v>
      </c>
      <c r="C133" s="14" t="s">
        <v>1153</v>
      </c>
      <c r="D133" s="14" t="s">
        <v>1156</v>
      </c>
      <c r="E133" s="14" t="s">
        <v>31</v>
      </c>
      <c r="F133" s="14">
        <f>vlookup($B133&amp;"*",'Lat&amp;Long'!$A$2:$C$999,2,false)</f>
        <v>33.86482</v>
      </c>
      <c r="G133" s="14">
        <f>vlookup($B133&amp;"*",'Lat&amp;Long'!$A$2:$C$999,3,false)</f>
        <v>-117.924121</v>
      </c>
      <c r="H133" s="21" t="str">
        <f t="shared" si="1"/>
        <v/>
      </c>
      <c r="I133" s="51"/>
      <c r="J133" s="51"/>
      <c r="K133" s="24" t="s">
        <v>261</v>
      </c>
      <c r="L133" s="18">
        <v>18.38</v>
      </c>
      <c r="M133" s="49" t="s">
        <v>109</v>
      </c>
      <c r="N133" s="28">
        <v>2018.0</v>
      </c>
      <c r="O133" s="30"/>
      <c r="P133" s="30"/>
      <c r="Q133" s="30"/>
      <c r="R133" s="30"/>
      <c r="S133" s="30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>
      <c r="A134" s="14" t="s">
        <v>53</v>
      </c>
      <c r="B134" s="14" t="s">
        <v>1157</v>
      </c>
      <c r="C134" s="14" t="s">
        <v>1158</v>
      </c>
      <c r="D134" s="14" t="s">
        <v>1159</v>
      </c>
      <c r="E134" s="14" t="s">
        <v>31</v>
      </c>
      <c r="F134" s="14">
        <f>vlookup($B134&amp;"*",'Lat&amp;Long'!$A$2:$C$999,2,false)</f>
        <v>33.79075</v>
      </c>
      <c r="G134" s="14">
        <f>vlookup($B134&amp;"*",'Lat&amp;Long'!$A$2:$C$999,3,false)</f>
        <v>-117.964372</v>
      </c>
      <c r="H134" s="21">
        <f t="shared" si="1"/>
        <v>106752</v>
      </c>
      <c r="I134" s="42">
        <v>256.0</v>
      </c>
      <c r="J134" s="42">
        <v>417.0</v>
      </c>
      <c r="K134" s="41" t="s">
        <v>261</v>
      </c>
      <c r="L134" s="18">
        <v>18.38</v>
      </c>
      <c r="M134" s="35" t="s">
        <v>109</v>
      </c>
      <c r="N134" s="28">
        <v>2018.0</v>
      </c>
      <c r="O134" s="30"/>
      <c r="P134" s="30"/>
      <c r="Q134" s="30"/>
      <c r="R134" s="30"/>
      <c r="S134" s="30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>
      <c r="A135" s="14" t="s">
        <v>116</v>
      </c>
      <c r="B135" s="14" t="s">
        <v>1160</v>
      </c>
      <c r="C135" s="14" t="s">
        <v>1158</v>
      </c>
      <c r="D135" s="14" t="s">
        <v>1161</v>
      </c>
      <c r="E135" s="14" t="s">
        <v>31</v>
      </c>
      <c r="F135" s="14">
        <f>vlookup($B135&amp;"*",'Lat&amp;Long'!$A$2:$C$999,2,false)</f>
        <v>33.77408</v>
      </c>
      <c r="G135" s="14">
        <f>vlookup($B135&amp;"*",'Lat&amp;Long'!$A$2:$C$999,3,false)</f>
        <v>-117.940791</v>
      </c>
      <c r="H135" s="21">
        <f t="shared" si="1"/>
        <v>146190</v>
      </c>
      <c r="I135" s="42">
        <v>443.0</v>
      </c>
      <c r="J135" s="42">
        <v>330.0</v>
      </c>
      <c r="K135" s="41" t="s">
        <v>261</v>
      </c>
      <c r="L135" s="18">
        <v>18.38</v>
      </c>
      <c r="M135" s="27" t="s">
        <v>52</v>
      </c>
      <c r="N135" s="28">
        <v>2018.0</v>
      </c>
      <c r="O135" s="30"/>
      <c r="P135" s="30"/>
      <c r="Q135" s="30"/>
      <c r="R135" s="30"/>
      <c r="S135" s="30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ht="15.75" customHeight="1">
      <c r="A136" s="14" t="s">
        <v>116</v>
      </c>
      <c r="B136" s="14" t="s">
        <v>1162</v>
      </c>
      <c r="C136" s="14" t="s">
        <v>1163</v>
      </c>
      <c r="D136" s="14" t="s">
        <v>1164</v>
      </c>
      <c r="E136" s="14" t="s">
        <v>31</v>
      </c>
      <c r="F136" s="14">
        <f>vlookup($B136&amp;"*",'Lat&amp;Long'!$A$2:$C$999,2,false)</f>
        <v>33.88777</v>
      </c>
      <c r="G136" s="14">
        <f>vlookup($B136&amp;"*",'Lat&amp;Long'!$A$2:$C$999,3,false)</f>
        <v>-117.518934</v>
      </c>
      <c r="H136" s="21" t="str">
        <f t="shared" si="1"/>
        <v/>
      </c>
      <c r="I136" s="51"/>
      <c r="J136" s="51"/>
      <c r="K136" s="38"/>
      <c r="L136" s="18">
        <v>18.38</v>
      </c>
      <c r="M136" s="49" t="s">
        <v>109</v>
      </c>
      <c r="N136" s="28">
        <v>2018.0</v>
      </c>
      <c r="O136" s="30"/>
      <c r="P136" s="30"/>
      <c r="Q136" s="30"/>
      <c r="R136" s="30"/>
      <c r="S136" s="30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ht="15.75" customHeight="1">
      <c r="A137" s="14" t="s">
        <v>215</v>
      </c>
      <c r="B137" s="14" t="s">
        <v>1165</v>
      </c>
      <c r="C137" s="14" t="s">
        <v>1163</v>
      </c>
      <c r="D137" s="14" t="s">
        <v>1166</v>
      </c>
      <c r="E137" s="14" t="s">
        <v>31</v>
      </c>
      <c r="F137" s="14">
        <f>vlookup($B137&amp;"*",'Lat&amp;Long'!$A$2:$C$999,2,false)</f>
        <v>33.84685</v>
      </c>
      <c r="G137" s="14">
        <f>vlookup($B137&amp;"*",'Lat&amp;Long'!$A$2:$C$999,3,false)</f>
        <v>-117.536975</v>
      </c>
      <c r="H137" s="21">
        <f t="shared" si="1"/>
        <v>132912</v>
      </c>
      <c r="I137" s="34">
        <v>426.0</v>
      </c>
      <c r="J137" s="34">
        <v>312.0</v>
      </c>
      <c r="K137" s="38"/>
      <c r="L137" s="18">
        <v>18.38</v>
      </c>
      <c r="M137" s="47" t="str">
        <f>HYPERLINK("https://www.google.com/maps/place/1375+E+Ontario+Ave,+Corona,+CA+92881,+USA/@33.8466438,-117.537377,223m/data=!3m1!1e3!4m5!3m4!1s0x80dcb86d8b71bcf3:0x21816b73fa81d29!8m2!3d33.8468946!4d-117.5379434","Yes")</f>
        <v>Yes</v>
      </c>
      <c r="N137" s="28">
        <v>2018.0</v>
      </c>
      <c r="O137" s="30"/>
      <c r="P137" s="30"/>
      <c r="Q137" s="30"/>
      <c r="R137" s="30"/>
      <c r="S137" s="30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ht="15.75" customHeight="1">
      <c r="A138" s="14" t="s">
        <v>116</v>
      </c>
      <c r="B138" s="14" t="s">
        <v>1167</v>
      </c>
      <c r="C138" s="14" t="s">
        <v>1168</v>
      </c>
      <c r="D138" s="14" t="s">
        <v>1169</v>
      </c>
      <c r="E138" s="14" t="s">
        <v>31</v>
      </c>
      <c r="F138" s="14">
        <f>vlookup($B138&amp;"*",'Lat&amp;Long'!$A$2:$C$999,2,false)</f>
        <v>33.87482</v>
      </c>
      <c r="G138" s="14">
        <f>vlookup($B138&amp;"*",'Lat&amp;Long'!$A$2:$C$999,3,false)</f>
        <v>-117.743435</v>
      </c>
      <c r="H138" s="21" t="str">
        <f t="shared" si="1"/>
        <v/>
      </c>
      <c r="I138" s="51"/>
      <c r="J138" s="51"/>
      <c r="K138" s="48"/>
      <c r="L138" s="18">
        <v>18.38</v>
      </c>
      <c r="M138" s="49" t="s">
        <v>109</v>
      </c>
      <c r="N138" s="28">
        <v>2018.0</v>
      </c>
      <c r="O138" s="30"/>
      <c r="P138" s="30"/>
      <c r="Q138" s="30"/>
      <c r="R138" s="30"/>
      <c r="S138" s="30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ht="15.75" customHeight="1">
      <c r="A139" s="14" t="s">
        <v>116</v>
      </c>
      <c r="B139" s="14" t="s">
        <v>1170</v>
      </c>
      <c r="C139" s="14" t="s">
        <v>1171</v>
      </c>
      <c r="D139" s="14" t="s">
        <v>1172</v>
      </c>
      <c r="E139" s="14" t="s">
        <v>31</v>
      </c>
      <c r="F139" s="14">
        <f>vlookup($B139&amp;"*",'Lat&amp;Long'!$A$2:$C$999,2,false)</f>
        <v>34.22375</v>
      </c>
      <c r="G139" s="14">
        <f>vlookup($B139&amp;"*",'Lat&amp;Long'!$A$2:$C$999,3,false)</f>
        <v>-119.149993</v>
      </c>
      <c r="H139" s="21">
        <f t="shared" si="1"/>
        <v>129426</v>
      </c>
      <c r="I139" s="42">
        <v>407.0</v>
      </c>
      <c r="J139" s="42">
        <v>318.0</v>
      </c>
      <c r="K139" s="41" t="s">
        <v>261</v>
      </c>
      <c r="L139" s="18">
        <v>18.38</v>
      </c>
      <c r="M139" s="35" t="s">
        <v>109</v>
      </c>
      <c r="N139" s="28">
        <v>2018.0</v>
      </c>
      <c r="O139" s="30"/>
      <c r="P139" s="30"/>
      <c r="Q139" s="30"/>
      <c r="R139" s="30"/>
      <c r="S139" s="30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ht="15.75" customHeight="1">
      <c r="A140" s="14" t="s">
        <v>215</v>
      </c>
      <c r="B140" s="14" t="s">
        <v>1173</v>
      </c>
      <c r="C140" s="14" t="s">
        <v>1171</v>
      </c>
      <c r="D140" s="14" t="s">
        <v>1172</v>
      </c>
      <c r="E140" s="14" t="s">
        <v>31</v>
      </c>
      <c r="F140" s="14">
        <f>vlookup($B140&amp;"*",'Lat&amp;Long'!$A$2:$C$999,2,false)</f>
        <v>34.22435</v>
      </c>
      <c r="G140" s="14">
        <f>vlookup($B140&amp;"*",'Lat&amp;Long'!$A$2:$C$999,3,false)</f>
        <v>-119.158829</v>
      </c>
      <c r="H140" s="21" t="str">
        <f t="shared" si="1"/>
        <v/>
      </c>
      <c r="I140" s="51"/>
      <c r="J140" s="51"/>
      <c r="K140" s="24" t="s">
        <v>261</v>
      </c>
      <c r="L140" s="18">
        <v>18.38</v>
      </c>
      <c r="M140" s="49" t="s">
        <v>109</v>
      </c>
      <c r="N140" s="28">
        <v>2018.0</v>
      </c>
      <c r="O140" s="30"/>
      <c r="P140" s="30"/>
      <c r="Q140" s="30"/>
      <c r="R140" s="30"/>
      <c r="S140" s="30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ht="15.75" customHeight="1">
      <c r="A141" s="14" t="s">
        <v>116</v>
      </c>
      <c r="B141" s="14" t="s">
        <v>1174</v>
      </c>
      <c r="C141" s="14" t="s">
        <v>1175</v>
      </c>
      <c r="D141" s="14" t="s">
        <v>1176</v>
      </c>
      <c r="E141" s="14" t="s">
        <v>31</v>
      </c>
      <c r="F141" s="14">
        <f>vlookup($B141&amp;"*",'Lat&amp;Long'!$A$2:$C$999,2,false)</f>
        <v>34.28409</v>
      </c>
      <c r="G141" s="14">
        <f>vlookup($B141&amp;"*",'Lat&amp;Long'!$A$2:$C$999,3,false)</f>
        <v>-118.79629</v>
      </c>
      <c r="H141" s="21">
        <f t="shared" si="1"/>
        <v>136944</v>
      </c>
      <c r="I141" s="34">
        <v>432.0</v>
      </c>
      <c r="J141" s="34">
        <v>317.0</v>
      </c>
      <c r="K141" s="48"/>
      <c r="L141" s="18">
        <v>18.38</v>
      </c>
      <c r="M141" s="47" t="str">
        <f>HYPERLINK("https://www.google.com/maps/place/2660+Park+Center+Dr,+Simi+Valley,+CA+93065,+USA/@34.2841332,-118.7966668,185m/data=!3m1!1e3!4m5!3m4!1s0x80e82e90d73a8d43:0x6c36eae822d0f97c!8m2!3d34.2838057!4d-118.7959483","Yes")</f>
        <v>Yes</v>
      </c>
      <c r="N141" s="28">
        <v>2019.0</v>
      </c>
      <c r="O141" s="30"/>
      <c r="P141" s="30"/>
      <c r="Q141" s="30"/>
      <c r="R141" s="30"/>
      <c r="S141" s="30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ht="15.75" customHeight="1">
      <c r="A142" s="14" t="s">
        <v>116</v>
      </c>
      <c r="B142" s="14" t="s">
        <v>1177</v>
      </c>
      <c r="C142" s="14" t="s">
        <v>1178</v>
      </c>
      <c r="D142" s="14" t="s">
        <v>1179</v>
      </c>
      <c r="E142" s="14" t="s">
        <v>31</v>
      </c>
      <c r="F142" s="14">
        <f>vlookup($B142&amp;"*",'Lat&amp;Long'!$A$2:$C$999,2,false)</f>
        <v>34.42763</v>
      </c>
      <c r="G142" s="14">
        <f>vlookup($B142&amp;"*",'Lat&amp;Long'!$A$2:$C$999,3,false)</f>
        <v>-119.874841</v>
      </c>
      <c r="H142" s="21">
        <f t="shared" si="1"/>
        <v>140800</v>
      </c>
      <c r="I142" s="34">
        <v>440.0</v>
      </c>
      <c r="J142" s="34">
        <v>320.0</v>
      </c>
      <c r="K142" s="38"/>
      <c r="L142" s="18">
        <v>18.38</v>
      </c>
      <c r="M142" s="47" t="str">
        <f>HYPERLINK("https://www.google.com/maps/place/7095+Market+Pl+Dr,+Goleta,+CA+93117,+USA/@34.4276152,-119.8751609,185m/data=!3m1!1e3!4m5!3m4!1s0x80e940ae6faef59d:0xea65e3c7eb6a6b42!8m2!3d34.4278539!4d-119.8748309","Yes")</f>
        <v>Yes</v>
      </c>
      <c r="N142" s="28">
        <v>2018.0</v>
      </c>
      <c r="O142" s="30"/>
      <c r="P142" s="30"/>
      <c r="Q142" s="30"/>
      <c r="R142" s="30"/>
      <c r="S142" s="30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ht="15.75" customHeight="1">
      <c r="A143" s="14" t="s">
        <v>53</v>
      </c>
      <c r="B143" s="14" t="s">
        <v>1180</v>
      </c>
      <c r="C143" s="14" t="s">
        <v>1181</v>
      </c>
      <c r="D143" s="14" t="s">
        <v>1182</v>
      </c>
      <c r="E143" s="14" t="s">
        <v>31</v>
      </c>
      <c r="F143" s="14">
        <f>vlookup($B143&amp;"*",'Lat&amp;Long'!$A$2:$C$999,2,false)</f>
        <v>35.74397</v>
      </c>
      <c r="G143" s="14">
        <f>vlookup($B143&amp;"*",'Lat&amp;Long'!$A$2:$C$999,3,false)</f>
        <v>-119.248072</v>
      </c>
      <c r="H143" s="21">
        <f t="shared" si="1"/>
        <v>168618</v>
      </c>
      <c r="I143" s="34">
        <v>314.0</v>
      </c>
      <c r="J143" s="34">
        <v>537.0</v>
      </c>
      <c r="K143" s="24" t="s">
        <v>261</v>
      </c>
      <c r="L143" s="18">
        <v>18.38</v>
      </c>
      <c r="M143" s="47" t="str">
        <f>HYPERLINK("https://www.google.com/maps/place/530+Woollomes+Ave,+Delano,+CA+93215,+USA/@35.7439028,-119.2504297,613m/data=!3m2!1e3!4b1!4m5!3m4!1s0x80eae571bd7d3f91:0x38a9e08fbf202356!8m2!3d35.7438985!4d-119.248241","Yes")</f>
        <v>Yes</v>
      </c>
      <c r="N143" s="28">
        <v>2018.0</v>
      </c>
      <c r="O143" s="30"/>
      <c r="P143" s="30"/>
      <c r="Q143" s="30"/>
      <c r="R143" s="30"/>
      <c r="S143" s="30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ht="15.75" customHeight="1">
      <c r="A144" s="14" t="s">
        <v>116</v>
      </c>
      <c r="B144" s="14" t="s">
        <v>1183</v>
      </c>
      <c r="C144" s="14" t="s">
        <v>1184</v>
      </c>
      <c r="D144" s="14" t="s">
        <v>1185</v>
      </c>
      <c r="E144" s="14" t="s">
        <v>31</v>
      </c>
      <c r="F144" s="14">
        <f>vlookup($B144&amp;"*",'Lat&amp;Long'!$A$2:$C$999,2,false)</f>
        <v>36.32554</v>
      </c>
      <c r="G144" s="14">
        <f>vlookup($B144&amp;"*",'Lat&amp;Long'!$A$2:$C$999,3,false)</f>
        <v>-119.606274</v>
      </c>
      <c r="H144" s="21">
        <f t="shared" si="1"/>
        <v>147735</v>
      </c>
      <c r="I144" s="42">
        <v>469.0</v>
      </c>
      <c r="J144" s="42">
        <v>315.0</v>
      </c>
      <c r="K144" s="41" t="s">
        <v>261</v>
      </c>
      <c r="L144" s="18">
        <v>18.38</v>
      </c>
      <c r="M144" s="35" t="s">
        <v>109</v>
      </c>
      <c r="N144" s="28">
        <v>2018.0</v>
      </c>
      <c r="O144" s="30"/>
      <c r="P144" s="30"/>
      <c r="Q144" s="30"/>
      <c r="R144" s="30"/>
      <c r="S144" s="30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ht="15.75" customHeight="1">
      <c r="A145" s="14" t="s">
        <v>116</v>
      </c>
      <c r="B145" s="14" t="s">
        <v>1186</v>
      </c>
      <c r="C145" s="14" t="s">
        <v>1187</v>
      </c>
      <c r="D145" s="14" t="s">
        <v>1188</v>
      </c>
      <c r="E145" s="14" t="s">
        <v>31</v>
      </c>
      <c r="F145" s="14">
        <f>vlookup($B145&amp;"*",'Lat&amp;Long'!$A$2:$C$999,2,false)</f>
        <v>36.2933</v>
      </c>
      <c r="G145" s="14">
        <f>vlookup($B145&amp;"*",'Lat&amp;Long'!$A$2:$C$999,3,false)</f>
        <v>-119.306084</v>
      </c>
      <c r="H145" s="21">
        <f t="shared" si="1"/>
        <v>164350</v>
      </c>
      <c r="I145" s="34">
        <v>475.0</v>
      </c>
      <c r="J145" s="34">
        <v>346.0</v>
      </c>
      <c r="K145" s="24" t="s">
        <v>261</v>
      </c>
      <c r="L145" s="18">
        <v>18.38</v>
      </c>
      <c r="M145" s="47" t="str">
        <f>HYPERLINK("https://www.google.com/maps/place/1405+W+Cameron+Ave,+Visalia,+CA+93277,+USA/@36.2929974,-119.3064197,215m/data=!3m1!1e3!4m5!3m4!1s0x80952edf389393dd:0xae2737723d967a16!8m2!3d36.2930283!4d-119.3067859","Yes")</f>
        <v>Yes</v>
      </c>
      <c r="N145" s="28">
        <v>2018.0</v>
      </c>
      <c r="O145" s="30"/>
      <c r="P145" s="30"/>
      <c r="Q145" s="30"/>
      <c r="R145" s="30"/>
      <c r="S145" s="30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ht="15.75" customHeight="1">
      <c r="A146" s="14" t="s">
        <v>53</v>
      </c>
      <c r="B146" s="14" t="s">
        <v>1189</v>
      </c>
      <c r="C146" s="14" t="s">
        <v>1187</v>
      </c>
      <c r="D146" s="14" t="s">
        <v>1188</v>
      </c>
      <c r="E146" s="14" t="s">
        <v>31</v>
      </c>
      <c r="F146" s="14">
        <f>vlookup($B146&amp;"*",'Lat&amp;Long'!$A$2:$C$999,2,false)</f>
        <v>36.29678</v>
      </c>
      <c r="G146" s="14">
        <f>vlookup($B146&amp;"*",'Lat&amp;Long'!$A$2:$C$999,3,false)</f>
        <v>-119.310092</v>
      </c>
      <c r="H146" s="21">
        <f t="shared" si="1"/>
        <v>114848</v>
      </c>
      <c r="I146" s="34">
        <v>296.0</v>
      </c>
      <c r="J146" s="34">
        <v>388.0</v>
      </c>
      <c r="K146" s="24" t="s">
        <v>261</v>
      </c>
      <c r="L146" s="18">
        <v>18.38</v>
      </c>
      <c r="M146" s="47" t="str">
        <f>HYPERLINK("https://www.google.com/maps/place/3750+S+Mooney+Blvd,+Visalia,+CA+93277,+USA/@36.2964923,-119.3108407,152m/data=!3m1!1e3!4m5!3m4!1s0x80952f26f5ab7a07:0xe05382badb1f670b!8m2!3d36.2966857!4d-119.3103326","Yes")</f>
        <v>Yes</v>
      </c>
      <c r="N146" s="28">
        <v>2018.0</v>
      </c>
      <c r="O146" s="30"/>
      <c r="P146" s="30"/>
      <c r="Q146" s="30"/>
      <c r="R146" s="30"/>
      <c r="S146" s="30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ht="15.75" customHeight="1">
      <c r="A147" s="14" t="s">
        <v>53</v>
      </c>
      <c r="B147" s="14" t="s">
        <v>1190</v>
      </c>
      <c r="C147" s="14" t="s">
        <v>1191</v>
      </c>
      <c r="D147" s="14" t="s">
        <v>1192</v>
      </c>
      <c r="E147" s="14" t="s">
        <v>31</v>
      </c>
      <c r="F147" s="14">
        <f>vlookup($B147&amp;"*",'Lat&amp;Long'!$A$2:$C$999,2,false)</f>
        <v>35.59428</v>
      </c>
      <c r="G147" s="14">
        <f>vlookup($B147&amp;"*",'Lat&amp;Long'!$A$2:$C$999,3,false)</f>
        <v>-119.358154</v>
      </c>
      <c r="H147" s="21" t="str">
        <f t="shared" si="1"/>
        <v/>
      </c>
      <c r="I147" s="51"/>
      <c r="J147" s="51"/>
      <c r="K147" s="24" t="s">
        <v>261</v>
      </c>
      <c r="L147" s="18">
        <v>18.38</v>
      </c>
      <c r="M147" s="49" t="s">
        <v>109</v>
      </c>
      <c r="N147" s="28">
        <v>2018.0</v>
      </c>
      <c r="O147" s="30"/>
      <c r="P147" s="30"/>
      <c r="Q147" s="30"/>
      <c r="R147" s="30"/>
      <c r="S147" s="30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ht="15.75" customHeight="1">
      <c r="A148" s="14" t="s">
        <v>27</v>
      </c>
      <c r="B148" s="14" t="s">
        <v>1193</v>
      </c>
      <c r="C148" s="14" t="s">
        <v>1194</v>
      </c>
      <c r="D148" s="14" t="s">
        <v>1195</v>
      </c>
      <c r="E148" s="14" t="s">
        <v>31</v>
      </c>
      <c r="F148" s="14">
        <f>vlookup($B148&amp;"*",'Lat&amp;Long'!$A$2:$C$999,2,false)</f>
        <v>35.33938</v>
      </c>
      <c r="G148" s="14">
        <f>vlookup($B148&amp;"*",'Lat&amp;Long'!$A$2:$C$999,3,false)</f>
        <v>-119.034677</v>
      </c>
      <c r="H148" s="21">
        <f t="shared" si="1"/>
        <v>150282</v>
      </c>
      <c r="I148" s="42">
        <v>363.0</v>
      </c>
      <c r="J148" s="42">
        <v>414.0</v>
      </c>
      <c r="K148" s="41" t="s">
        <v>1196</v>
      </c>
      <c r="L148" s="18">
        <v>18.38</v>
      </c>
      <c r="M148" s="35" t="s">
        <v>109</v>
      </c>
      <c r="N148" s="28">
        <v>2018.0</v>
      </c>
      <c r="O148" s="30"/>
      <c r="P148" s="30"/>
      <c r="Q148" s="30"/>
      <c r="R148" s="30"/>
      <c r="S148" s="30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ht="15.75" customHeight="1">
      <c r="A149" s="14" t="s">
        <v>53</v>
      </c>
      <c r="B149" s="14" t="s">
        <v>1197</v>
      </c>
      <c r="C149" s="14" t="s">
        <v>1194</v>
      </c>
      <c r="D149" s="14" t="s">
        <v>1198</v>
      </c>
      <c r="E149" s="14" t="s">
        <v>31</v>
      </c>
      <c r="F149" s="14">
        <f>vlookup($B149&amp;"*",'Lat&amp;Long'!$A$2:$C$999,2,false)</f>
        <v>35.39153</v>
      </c>
      <c r="G149" s="14">
        <f>vlookup($B149&amp;"*",'Lat&amp;Long'!$A$2:$C$999,3,false)</f>
        <v>-118.960829</v>
      </c>
      <c r="H149" s="21">
        <f t="shared" si="1"/>
        <v>119566</v>
      </c>
      <c r="I149" s="34">
        <v>313.0</v>
      </c>
      <c r="J149" s="34">
        <v>382.0</v>
      </c>
      <c r="K149" s="41" t="s">
        <v>1196</v>
      </c>
      <c r="L149" s="18">
        <v>18.38</v>
      </c>
      <c r="M149" s="47" t="str">
        <f>HYPERLINK("https://www.google.com/maps/place/2601+Fashion+Plaza,+Bakersfield,+CA+93306,+USA/@35.391426,-118.9614058,145m/data=!3m1!1e3!4m5!3m4!1s0x80ea69513c46fc87:0x4a262619c0a4d74c!8m2!3d35.3920756!4d-118.9609872","Yes")</f>
        <v>Yes</v>
      </c>
      <c r="N149" s="28">
        <v>2018.0</v>
      </c>
      <c r="O149" s="30"/>
      <c r="P149" s="30"/>
      <c r="Q149" s="30"/>
      <c r="R149" s="30"/>
      <c r="S149" s="30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ht="15.75" customHeight="1">
      <c r="A150" s="14" t="s">
        <v>53</v>
      </c>
      <c r="B150" s="14" t="s">
        <v>1199</v>
      </c>
      <c r="C150" s="14" t="s">
        <v>1194</v>
      </c>
      <c r="D150" s="14" t="s">
        <v>1200</v>
      </c>
      <c r="E150" s="14" t="s">
        <v>31</v>
      </c>
      <c r="F150" s="14">
        <f>vlookup($B150&amp;"*",'Lat&amp;Long'!$A$2:$C$999,2,false)</f>
        <v>35.2988</v>
      </c>
      <c r="G150" s="14">
        <f>vlookup($B150&amp;"*",'Lat&amp;Long'!$A$2:$C$999,3,false)</f>
        <v>-119.029215</v>
      </c>
      <c r="H150" s="21" t="str">
        <f t="shared" si="1"/>
        <v/>
      </c>
      <c r="I150" s="51"/>
      <c r="J150" s="51"/>
      <c r="K150" s="24" t="s">
        <v>1196</v>
      </c>
      <c r="L150" s="18">
        <v>18.38</v>
      </c>
      <c r="M150" s="49" t="s">
        <v>109</v>
      </c>
      <c r="N150" s="28">
        <v>2018.0</v>
      </c>
      <c r="O150" s="30"/>
      <c r="P150" s="30"/>
      <c r="Q150" s="30"/>
      <c r="R150" s="30"/>
      <c r="S150" s="30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ht="15.75" customHeight="1">
      <c r="A151" s="14" t="s">
        <v>116</v>
      </c>
      <c r="B151" s="14" t="s">
        <v>1201</v>
      </c>
      <c r="C151" s="14" t="s">
        <v>1194</v>
      </c>
      <c r="D151" s="14" t="s">
        <v>1202</v>
      </c>
      <c r="E151" s="14" t="s">
        <v>31</v>
      </c>
      <c r="F151" s="14">
        <f>vlookup($B151&amp;"*",'Lat&amp;Long'!$A$2:$C$999,2,false)</f>
        <v>35.38333</v>
      </c>
      <c r="G151" s="14">
        <f>vlookup($B151&amp;"*",'Lat&amp;Long'!$A$2:$C$999,3,false)</f>
        <v>-119.04989</v>
      </c>
      <c r="H151" s="21">
        <f t="shared" si="1"/>
        <v>167041</v>
      </c>
      <c r="I151" s="34">
        <v>487.0</v>
      </c>
      <c r="J151" s="34">
        <v>343.0</v>
      </c>
      <c r="K151" s="24" t="s">
        <v>1196</v>
      </c>
      <c r="L151" s="18">
        <v>18.38</v>
      </c>
      <c r="M151" s="47" t="str">
        <f>HYPERLINK("https://www.google.com/maps/place/3800+Rosedale+Hwy,+Bakersfield,+CA+93308,+USA/@35.3841684,-119.0500315,217m/data=!3m1!1e3!4m5!3m4!1s0x80ea4274f10cd00f:0x5a0d9ef95688a4f!8m2!3d35.3857987!4d-119.0498964","Yes")</f>
        <v>Yes</v>
      </c>
      <c r="N151" s="28">
        <v>2018.0</v>
      </c>
      <c r="O151" s="30"/>
      <c r="P151" s="30"/>
      <c r="Q151" s="30"/>
      <c r="R151" s="30"/>
      <c r="S151" s="30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ht="15.75" customHeight="1">
      <c r="A152" s="14" t="s">
        <v>27</v>
      </c>
      <c r="B152" s="14" t="s">
        <v>1203</v>
      </c>
      <c r="C152" s="14" t="s">
        <v>1194</v>
      </c>
      <c r="D152" s="14" t="s">
        <v>1204</v>
      </c>
      <c r="E152" s="14" t="s">
        <v>31</v>
      </c>
      <c r="F152" s="14">
        <f>vlookup($B152&amp;"*",'Lat&amp;Long'!$A$2:$C$999,2,false)</f>
        <v>35.34894</v>
      </c>
      <c r="G152" s="14">
        <f>vlookup($B152&amp;"*",'Lat&amp;Long'!$A$2:$C$999,3,false)</f>
        <v>-119.127108</v>
      </c>
      <c r="H152" s="21">
        <f t="shared" si="1"/>
        <v>138804</v>
      </c>
      <c r="I152" s="34">
        <v>269.0</v>
      </c>
      <c r="J152" s="34">
        <v>516.0</v>
      </c>
      <c r="K152" s="24" t="s">
        <v>1196</v>
      </c>
      <c r="L152" s="18">
        <v>18.38</v>
      </c>
      <c r="M152" s="47" t="str">
        <f>HYPERLINK("https://www.google.com/maps/place/11000+Stockdale+Hwy,+Bakersfield,+CA+93311,+USA/@35.3502932,-119.1256459,154m/data=!3m1!1e3!4m5!3m4!1s0x80ea43e4c20d139d:0xbd1198e743f7b4ac!8m2!3d35.3503075!4d-119.1259632","Yes")</f>
        <v>Yes</v>
      </c>
      <c r="N152" s="28">
        <v>2018.0</v>
      </c>
      <c r="O152" s="30"/>
      <c r="P152" s="30"/>
      <c r="Q152" s="30"/>
      <c r="R152" s="30"/>
      <c r="S152" s="30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ht="15.75" customHeight="1">
      <c r="A153" s="14" t="s">
        <v>53</v>
      </c>
      <c r="B153" s="14" t="s">
        <v>1205</v>
      </c>
      <c r="C153" s="14" t="s">
        <v>1194</v>
      </c>
      <c r="D153" s="14" t="s">
        <v>1206</v>
      </c>
      <c r="E153" s="14" t="s">
        <v>31</v>
      </c>
      <c r="F153" s="14">
        <f>vlookup($B153&amp;"*",'Lat&amp;Long'!$A$2:$C$999,2,false)</f>
        <v>35.38622</v>
      </c>
      <c r="G153" s="14">
        <f>vlookup($B153&amp;"*",'Lat&amp;Long'!$A$2:$C$999,3,false)</f>
        <v>-119.095724</v>
      </c>
      <c r="H153" s="21">
        <f t="shared" si="1"/>
        <v>166426</v>
      </c>
      <c r="I153" s="34">
        <v>346.0</v>
      </c>
      <c r="J153" s="34">
        <v>481.0</v>
      </c>
      <c r="K153" s="24" t="s">
        <v>1196</v>
      </c>
      <c r="L153" s="18">
        <v>18.38</v>
      </c>
      <c r="M153" s="47" t="str">
        <f>HYPERLINK("https://www.google.com/maps/place/8400+Rosedale+Hwy,+Bakersfield,+CA+93312,+USA/@35.3861089,-119.0960361,183m/data=!3m1!1e3!4m5!3m4!1s0x80ea43ac8b87769b:0x4fe2a124ab811e16!8m2!3d35.3858737!4d-119.0951816","Yes")</f>
        <v>Yes</v>
      </c>
      <c r="N153" s="28">
        <v>2018.0</v>
      </c>
      <c r="O153" s="30"/>
      <c r="P153" s="30"/>
      <c r="Q153" s="30"/>
      <c r="R153" s="30"/>
      <c r="S153" s="30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ht="15.75" customHeight="1">
      <c r="A154" s="14" t="s">
        <v>116</v>
      </c>
      <c r="B154" s="14" t="s">
        <v>1207</v>
      </c>
      <c r="C154" s="14" t="s">
        <v>1194</v>
      </c>
      <c r="D154" s="14" t="s">
        <v>1208</v>
      </c>
      <c r="E154" s="14" t="s">
        <v>31</v>
      </c>
      <c r="F154" s="14">
        <f>vlookup($B154&amp;"*",'Lat&amp;Long'!$A$2:$C$999,2,false)</f>
        <v>35.29605</v>
      </c>
      <c r="G154" s="14">
        <f>vlookup($B154&amp;"*",'Lat&amp;Long'!$A$2:$C$999,3,false)</f>
        <v>-119.058998</v>
      </c>
      <c r="H154" s="21" t="str">
        <f t="shared" si="1"/>
        <v/>
      </c>
      <c r="I154" s="51"/>
      <c r="J154" s="51"/>
      <c r="K154" s="24" t="s">
        <v>1196</v>
      </c>
      <c r="L154" s="18">
        <v>18.38</v>
      </c>
      <c r="M154" s="49" t="s">
        <v>109</v>
      </c>
      <c r="N154" s="28">
        <v>2018.0</v>
      </c>
      <c r="O154" s="30"/>
      <c r="P154" s="30"/>
      <c r="Q154" s="30"/>
      <c r="R154" s="30"/>
      <c r="S154" s="30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ht="15.75" customHeight="1">
      <c r="A155" s="14" t="s">
        <v>53</v>
      </c>
      <c r="B155" s="14" t="s">
        <v>1209</v>
      </c>
      <c r="C155" s="14" t="s">
        <v>1194</v>
      </c>
      <c r="D155" s="14" t="s">
        <v>1208</v>
      </c>
      <c r="E155" s="14" t="s">
        <v>31</v>
      </c>
      <c r="F155" s="14">
        <f>vlookup($B155&amp;"*",'Lat&amp;Long'!$A$2:$C$999,2,false)</f>
        <v>35.30879</v>
      </c>
      <c r="G155" s="14">
        <f>vlookup($B155&amp;"*",'Lat&amp;Long'!$A$2:$C$999,3,false)</f>
        <v>-119.095393</v>
      </c>
      <c r="H155" s="21" t="str">
        <f t="shared" si="1"/>
        <v/>
      </c>
      <c r="I155" s="51"/>
      <c r="J155" s="51"/>
      <c r="K155" s="24" t="s">
        <v>1196</v>
      </c>
      <c r="L155" s="18">
        <v>18.38</v>
      </c>
      <c r="M155" s="49" t="s">
        <v>109</v>
      </c>
      <c r="N155" s="28">
        <v>2018.0</v>
      </c>
      <c r="O155" s="30"/>
      <c r="P155" s="30"/>
      <c r="Q155" s="30"/>
      <c r="R155" s="30"/>
      <c r="S155" s="30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ht="15.75" customHeight="1">
      <c r="A156" s="14" t="s">
        <v>215</v>
      </c>
      <c r="B156" s="14" t="s">
        <v>1210</v>
      </c>
      <c r="C156" s="14" t="s">
        <v>1194</v>
      </c>
      <c r="D156" s="14" t="s">
        <v>1208</v>
      </c>
      <c r="E156" s="14" t="s">
        <v>31</v>
      </c>
      <c r="F156" s="14">
        <f>vlookup($B156&amp;"*",'Lat&amp;Long'!$A$2:$C$999,2,false)</f>
        <v>35.30303</v>
      </c>
      <c r="G156" s="14">
        <f>vlookup($B156&amp;"*",'Lat&amp;Long'!$A$2:$C$999,3,false)</f>
        <v>-119.092262</v>
      </c>
      <c r="H156" s="21">
        <f t="shared" si="1"/>
        <v>142242</v>
      </c>
      <c r="I156" s="42">
        <v>453.0</v>
      </c>
      <c r="J156" s="42">
        <v>314.0</v>
      </c>
      <c r="K156" s="41" t="s">
        <v>1196</v>
      </c>
      <c r="L156" s="18">
        <v>18.38</v>
      </c>
      <c r="M156" s="35" t="s">
        <v>109</v>
      </c>
      <c r="N156" s="28">
        <v>2018.0</v>
      </c>
      <c r="O156" s="30"/>
      <c r="P156" s="30"/>
      <c r="Q156" s="30"/>
      <c r="R156" s="30"/>
      <c r="S156" s="30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ht="15.75" customHeight="1">
      <c r="A157" s="14" t="s">
        <v>27</v>
      </c>
      <c r="B157" s="14" t="s">
        <v>1211</v>
      </c>
      <c r="C157" s="14" t="s">
        <v>1212</v>
      </c>
      <c r="D157" s="14" t="s">
        <v>1213</v>
      </c>
      <c r="E157" s="14" t="s">
        <v>31</v>
      </c>
      <c r="F157" s="14">
        <f>vlookup($B157&amp;"*",'Lat&amp;Long'!$A$2:$C$999,2,false)</f>
        <v>35.25264</v>
      </c>
      <c r="G157" s="14">
        <f>vlookup($B157&amp;"*",'Lat&amp;Long'!$A$2:$C$999,3,false)</f>
        <v>-120.687683</v>
      </c>
      <c r="H157" s="21">
        <f t="shared" si="1"/>
        <v>144326</v>
      </c>
      <c r="I157" s="42">
        <v>338.0</v>
      </c>
      <c r="J157" s="42">
        <v>427.0</v>
      </c>
      <c r="K157" s="41" t="s">
        <v>1196</v>
      </c>
      <c r="L157" s="18">
        <v>18.38</v>
      </c>
      <c r="M157" s="47" t="str">
        <f>HYPERLINK("https://www.google.com/maps/place/11990+Los+Osos+Valley+Rd,+San+Luis+Obispo,+CA+93405,+USA/@35.2522518,-120.685411,217m/data=!3m1!1e3!4m5!3m4!1s0x80ecf0c70aa77ddf:0x94e692d79bc4efd8!8m2!3d35.2526339!4d-120.6875213","Yes")</f>
        <v>Yes</v>
      </c>
      <c r="N157" s="28">
        <v>2018.0</v>
      </c>
      <c r="O157" s="30"/>
      <c r="P157" s="30"/>
      <c r="Q157" s="30"/>
      <c r="R157" s="30"/>
      <c r="S157" s="30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ht="15.75" customHeight="1">
      <c r="A158" s="14" t="s">
        <v>116</v>
      </c>
      <c r="B158" s="14" t="s">
        <v>1214</v>
      </c>
      <c r="C158" s="14" t="s">
        <v>1212</v>
      </c>
      <c r="D158" s="14" t="s">
        <v>1213</v>
      </c>
      <c r="E158" s="14" t="s">
        <v>31</v>
      </c>
      <c r="F158" s="14">
        <f>vlookup($B158&amp;"*",'Lat&amp;Long'!$A$2:$C$999,2,false)</f>
        <v>35.25226</v>
      </c>
      <c r="G158" s="14">
        <f>vlookup($B158&amp;"*",'Lat&amp;Long'!$A$2:$C$999,3,false)</f>
        <v>-120.688364</v>
      </c>
      <c r="H158" s="21">
        <f t="shared" si="1"/>
        <v>141163</v>
      </c>
      <c r="I158" s="34">
        <v>313.0</v>
      </c>
      <c r="J158" s="34">
        <v>451.0</v>
      </c>
      <c r="K158" s="24" t="s">
        <v>1196</v>
      </c>
      <c r="L158" s="18">
        <v>18.38</v>
      </c>
      <c r="M158" s="47" t="str">
        <f>HYPERLINK("https://www.google.com/maps/place/1540+Froom+Ranch+Way,+San+Luis+Obispo,+CA+93405,+USA/@35.2519729,-120.6921923,182m/data=!3m1!1e3!4m5!3m4!1s0x80ecf0b8e347ebab:0xac3b2ffac96dbf39!8m2!3d35.2521946!4d-120.6917006","Yes")</f>
        <v>Yes</v>
      </c>
      <c r="N158" s="28">
        <v>2018.0</v>
      </c>
      <c r="O158" s="30"/>
      <c r="P158" s="30"/>
      <c r="Q158" s="30"/>
      <c r="R158" s="30"/>
      <c r="S158" s="30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ht="15.75" customHeight="1">
      <c r="A159" s="14" t="s">
        <v>53</v>
      </c>
      <c r="B159" s="14" t="s">
        <v>1215</v>
      </c>
      <c r="C159" s="14" t="s">
        <v>1216</v>
      </c>
      <c r="D159" s="14" t="s">
        <v>1217</v>
      </c>
      <c r="E159" s="14" t="s">
        <v>31</v>
      </c>
      <c r="F159" s="14">
        <f>vlookup($B159&amp;"*",'Lat&amp;Long'!$A$2:$C$999,2,false)</f>
        <v>34.66278</v>
      </c>
      <c r="G159" s="14">
        <f>vlookup($B159&amp;"*",'Lat&amp;Long'!$A$2:$C$999,3,false)</f>
        <v>-120.465407</v>
      </c>
      <c r="H159" s="21">
        <f t="shared" si="1"/>
        <v>132848</v>
      </c>
      <c r="I159" s="34">
        <v>304.0</v>
      </c>
      <c r="J159" s="34">
        <v>437.0</v>
      </c>
      <c r="K159" s="24" t="s">
        <v>261</v>
      </c>
      <c r="L159" s="18">
        <v>18.38</v>
      </c>
      <c r="M159" s="47" t="str">
        <f>HYPERLINK("https://www.google.com/maps/place/701+W+Central+Ave,+Lompoc,+CA+93436,+USA/@34.6628408,-120.4657962,196m/data=!3m1!1e3!4m5!3m4!1s0x80ec1934b416842d:0xae4b8dbf823a1cab!8m2!3d34.6630156!4d-120.465466","Yes")</f>
        <v>Yes</v>
      </c>
      <c r="N159" s="28">
        <v>2016.0</v>
      </c>
      <c r="O159" s="30"/>
      <c r="P159" s="30"/>
      <c r="Q159" s="30"/>
      <c r="R159" s="30"/>
      <c r="S159" s="30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ht="15.75" customHeight="1">
      <c r="A160" s="14" t="s">
        <v>27</v>
      </c>
      <c r="B160" s="14" t="s">
        <v>1218</v>
      </c>
      <c r="C160" s="14" t="s">
        <v>1219</v>
      </c>
      <c r="D160" s="14" t="s">
        <v>1220</v>
      </c>
      <c r="E160" s="14" t="s">
        <v>31</v>
      </c>
      <c r="F160" s="14">
        <f>vlookup($B160&amp;"*",'Lat&amp;Long'!$A$2:$C$999,2,false)</f>
        <v>35.58426</v>
      </c>
      <c r="G160" s="14">
        <f>vlookup($B160&amp;"*",'Lat&amp;Long'!$A$2:$C$999,3,false)</f>
        <v>-120.697138</v>
      </c>
      <c r="H160" s="21">
        <f t="shared" si="1"/>
        <v>117018</v>
      </c>
      <c r="I160" s="42">
        <v>394.0</v>
      </c>
      <c r="J160" s="42">
        <v>297.0</v>
      </c>
      <c r="K160" s="41" t="s">
        <v>1196</v>
      </c>
      <c r="L160" s="18">
        <v>18.38</v>
      </c>
      <c r="M160" s="35" t="s">
        <v>109</v>
      </c>
      <c r="N160" s="28">
        <v>2018.0</v>
      </c>
      <c r="O160" s="30"/>
      <c r="P160" s="30"/>
      <c r="Q160" s="30"/>
      <c r="R160" s="30"/>
      <c r="S160" s="30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ht="15.75" customHeight="1">
      <c r="A161" s="14" t="s">
        <v>116</v>
      </c>
      <c r="B161" s="14" t="s">
        <v>1221</v>
      </c>
      <c r="C161" s="14" t="s">
        <v>1222</v>
      </c>
      <c r="D161" s="14" t="s">
        <v>1223</v>
      </c>
      <c r="E161" s="14" t="s">
        <v>31</v>
      </c>
      <c r="F161" s="14">
        <f>vlookup($B161&amp;"*",'Lat&amp;Long'!$A$2:$C$999,2,false)</f>
        <v>34.92714</v>
      </c>
      <c r="G161" s="14">
        <f>vlookup($B161&amp;"*",'Lat&amp;Long'!$A$2:$C$999,3,false)</f>
        <v>-120.418823</v>
      </c>
      <c r="H161" s="21" t="str">
        <f t="shared" si="1"/>
        <v/>
      </c>
      <c r="I161" s="51"/>
      <c r="J161" s="51"/>
      <c r="K161" s="38"/>
      <c r="L161" s="18">
        <v>18.38</v>
      </c>
      <c r="M161" s="49" t="s">
        <v>109</v>
      </c>
      <c r="N161" s="28">
        <v>2018.0</v>
      </c>
      <c r="O161" s="30"/>
      <c r="P161" s="30"/>
      <c r="Q161" s="30"/>
      <c r="R161" s="30"/>
      <c r="S161" s="30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ht="15.75" customHeight="1">
      <c r="A162" s="14" t="s">
        <v>116</v>
      </c>
      <c r="B162" s="14" t="s">
        <v>1224</v>
      </c>
      <c r="C162" s="14" t="s">
        <v>1225</v>
      </c>
      <c r="D162" s="14" t="s">
        <v>1226</v>
      </c>
      <c r="E162" s="14" t="s">
        <v>31</v>
      </c>
      <c r="F162" s="14">
        <f>vlookup($B162&amp;"*",'Lat&amp;Long'!$A$2:$C$999,2,false)</f>
        <v>34.66188</v>
      </c>
      <c r="G162" s="14">
        <f>vlookup($B162&amp;"*",'Lat&amp;Long'!$A$2:$C$999,3,false)</f>
        <v>-118.151818</v>
      </c>
      <c r="H162" s="21">
        <f t="shared" si="1"/>
        <v>146250</v>
      </c>
      <c r="I162" s="34">
        <v>325.0</v>
      </c>
      <c r="J162" s="34">
        <v>450.0</v>
      </c>
      <c r="K162" s="24" t="s">
        <v>261</v>
      </c>
      <c r="L162" s="18">
        <v>18.38</v>
      </c>
      <c r="M162" s="47" t="str">
        <f>HYPERLINK("https://www.google.com/maps/place/1141+W+Ave+L,+Lancaster,+CA+93534,+USA/@34.6618007,-118.1522917,154m/data=!3m1!1e3!4m5!3m4!1s0x80c25a56437bdc37:0xfefb37b80d19dcb6!8m2!3d34.6614289!4d-118.1509954","Yes")</f>
        <v>Yes</v>
      </c>
      <c r="N162" s="28">
        <v>2017.0</v>
      </c>
      <c r="O162" s="30"/>
      <c r="P162" s="30"/>
      <c r="Q162" s="30"/>
      <c r="R162" s="30"/>
      <c r="S162" s="30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ht="15.75" customHeight="1">
      <c r="A163" s="14" t="s">
        <v>53</v>
      </c>
      <c r="B163" s="14" t="s">
        <v>1227</v>
      </c>
      <c r="C163" s="14" t="s">
        <v>1225</v>
      </c>
      <c r="D163" s="14" t="s">
        <v>1228</v>
      </c>
      <c r="E163" s="14" t="s">
        <v>31</v>
      </c>
      <c r="F163" s="14">
        <f>vlookup($B163&amp;"*",'Lat&amp;Long'!$A$2:$C$999,2,false)</f>
        <v>34.69252</v>
      </c>
      <c r="G163" s="14">
        <f>vlookup($B163&amp;"*",'Lat&amp;Long'!$A$2:$C$999,3,false)</f>
        <v>-118.097675</v>
      </c>
      <c r="H163" s="21" t="str">
        <f t="shared" si="1"/>
        <v/>
      </c>
      <c r="I163" s="51"/>
      <c r="J163" s="51"/>
      <c r="K163" s="24" t="s">
        <v>261</v>
      </c>
      <c r="L163" s="18">
        <v>18.38</v>
      </c>
      <c r="M163" s="49" t="s">
        <v>109</v>
      </c>
      <c r="N163" s="28">
        <v>2017.0</v>
      </c>
      <c r="O163" s="30"/>
      <c r="P163" s="30"/>
      <c r="Q163" s="30"/>
      <c r="R163" s="30"/>
      <c r="S163" s="30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ht="15.75" customHeight="1">
      <c r="A164" s="14" t="s">
        <v>53</v>
      </c>
      <c r="B164" s="14" t="s">
        <v>1229</v>
      </c>
      <c r="C164" s="14" t="s">
        <v>1225</v>
      </c>
      <c r="D164" s="14" t="s">
        <v>1230</v>
      </c>
      <c r="E164" s="14" t="s">
        <v>31</v>
      </c>
      <c r="F164" s="14">
        <f>vlookup($B164&amp;"*",'Lat&amp;Long'!$A$2:$C$999,2,false)</f>
        <v>34.6938</v>
      </c>
      <c r="G164" s="14">
        <f>vlookup($B164&amp;"*",'Lat&amp;Long'!$A$2:$C$999,3,false)</f>
        <v>-118.174076</v>
      </c>
      <c r="H164" s="21" t="str">
        <f t="shared" si="1"/>
        <v/>
      </c>
      <c r="I164" s="51"/>
      <c r="J164" s="51"/>
      <c r="K164" s="24" t="s">
        <v>261</v>
      </c>
      <c r="L164" s="18">
        <v>18.38</v>
      </c>
      <c r="M164" s="49" t="s">
        <v>109</v>
      </c>
      <c r="N164" s="28">
        <v>2017.0</v>
      </c>
      <c r="O164" s="30"/>
      <c r="P164" s="30"/>
      <c r="Q164" s="30"/>
      <c r="R164" s="30"/>
      <c r="S164" s="30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ht="15.75" customHeight="1">
      <c r="A165" s="14" t="s">
        <v>215</v>
      </c>
      <c r="B165" s="14" t="s">
        <v>1231</v>
      </c>
      <c r="C165" s="14" t="s">
        <v>1232</v>
      </c>
      <c r="D165" s="14" t="s">
        <v>1233</v>
      </c>
      <c r="E165" s="14" t="s">
        <v>31</v>
      </c>
      <c r="F165" s="14">
        <f>vlookup($B165&amp;"*",'Lat&amp;Long'!$A$2:$C$999,2,false)</f>
        <v>34.60811</v>
      </c>
      <c r="G165" s="14">
        <f>vlookup($B165&amp;"*",'Lat&amp;Long'!$A$2:$C$999,3,false)</f>
        <v>-118.147669</v>
      </c>
      <c r="H165" s="21">
        <f t="shared" si="1"/>
        <v>150420</v>
      </c>
      <c r="I165" s="42">
        <v>436.0</v>
      </c>
      <c r="J165" s="42">
        <v>345.0</v>
      </c>
      <c r="K165" s="41" t="s">
        <v>261</v>
      </c>
      <c r="L165" s="18">
        <v>18.38</v>
      </c>
      <c r="M165" s="27" t="s">
        <v>52</v>
      </c>
      <c r="N165" s="28">
        <v>2018.0</v>
      </c>
      <c r="O165" s="30"/>
      <c r="P165" s="30"/>
      <c r="Q165" s="30"/>
      <c r="R165" s="30"/>
      <c r="S165" s="30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ht="15.75" customHeight="1">
      <c r="A166" s="14" t="s">
        <v>53</v>
      </c>
      <c r="B166" s="14" t="s">
        <v>1234</v>
      </c>
      <c r="C166" s="14" t="s">
        <v>1232</v>
      </c>
      <c r="D166" s="14" t="s">
        <v>1233</v>
      </c>
      <c r="E166" s="14" t="s">
        <v>31</v>
      </c>
      <c r="F166" s="14">
        <f>vlookup($B166&amp;"*",'Lat&amp;Long'!$A$2:$C$999,2,false)</f>
        <v>34.61146</v>
      </c>
      <c r="G166" s="14">
        <f>vlookup($B166&amp;"*",'Lat&amp;Long'!$A$2:$C$999,3,false)</f>
        <v>-118.144502</v>
      </c>
      <c r="H166" s="21">
        <f t="shared" si="1"/>
        <v>217992</v>
      </c>
      <c r="I166" s="34">
        <v>586.0</v>
      </c>
      <c r="J166" s="34">
        <v>372.0</v>
      </c>
      <c r="K166" s="24" t="s">
        <v>261</v>
      </c>
      <c r="L166" s="18">
        <v>18.38</v>
      </c>
      <c r="M166" s="47" t="str">
        <f>HYPERLINK("https://www.google.com/maps/place/40130+10th+St+W,+Palmdale,+CA+93551,+USA/@34.6115971,-118.1451692,218m/data=!3m1!1e3!4m5!3m4!1s0x80c2599053637f25:0x98dc147c5fe1df87!8m2!3d34.61175!4d-118.1446345","Yes")</f>
        <v>Yes</v>
      </c>
      <c r="N166" s="28">
        <v>2017.0</v>
      </c>
      <c r="O166" s="30"/>
      <c r="P166" s="30"/>
      <c r="Q166" s="30"/>
      <c r="R166" s="30"/>
      <c r="S166" s="30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ht="15.75" customHeight="1">
      <c r="A167" s="14" t="s">
        <v>53</v>
      </c>
      <c r="B167" s="14" t="s">
        <v>1235</v>
      </c>
      <c r="C167" s="14" t="s">
        <v>1232</v>
      </c>
      <c r="D167" s="14" t="s">
        <v>1236</v>
      </c>
      <c r="E167" s="14" t="s">
        <v>31</v>
      </c>
      <c r="F167" s="14">
        <f>vlookup($B167&amp;"*",'Lat&amp;Long'!$A$2:$C$999,2,false)</f>
        <v>34.55675</v>
      </c>
      <c r="G167" s="14">
        <f>vlookup($B167&amp;"*",'Lat&amp;Long'!$A$2:$C$999,3,false)</f>
        <v>-118.042345</v>
      </c>
      <c r="H167" s="21">
        <f t="shared" si="1"/>
        <v>173825</v>
      </c>
      <c r="I167" s="34">
        <v>409.0</v>
      </c>
      <c r="J167" s="34">
        <v>425.0</v>
      </c>
      <c r="K167" s="24" t="s">
        <v>261</v>
      </c>
      <c r="L167" s="18">
        <v>18.38</v>
      </c>
      <c r="M167" s="47" t="str">
        <f>HYPERLINK("https://www.google.com/maps/place/37140+47th+St+E,+Palmdale,+CA+93552,+USA/@34.5568808,-118.0432436,262m/data=!3m1!1e3!4m5!3m4!1s0x80c2f897e3d65de1:0x4bae8d1991aa4a03!8m2!3d34.5567872!4d-118.0423941","Yes")</f>
        <v>Yes</v>
      </c>
      <c r="N167" s="28">
        <v>2017.0</v>
      </c>
      <c r="O167" s="30"/>
      <c r="P167" s="30"/>
      <c r="Q167" s="30"/>
      <c r="R167" s="30"/>
      <c r="S167" s="30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ht="15.75" customHeight="1">
      <c r="A168" s="14" t="s">
        <v>53</v>
      </c>
      <c r="B168" s="14" t="s">
        <v>1237</v>
      </c>
      <c r="C168" s="14" t="s">
        <v>1238</v>
      </c>
      <c r="D168" s="14" t="s">
        <v>1239</v>
      </c>
      <c r="E168" s="14" t="s">
        <v>31</v>
      </c>
      <c r="F168" s="14">
        <f>vlookup($B168&amp;"*",'Lat&amp;Long'!$A$2:$C$999,2,false)</f>
        <v>35.60659</v>
      </c>
      <c r="G168" s="14">
        <f>vlookup($B168&amp;"*",'Lat&amp;Long'!$A$2:$C$999,3,false)</f>
        <v>-117.666947</v>
      </c>
      <c r="H168" s="21" t="str">
        <f t="shared" si="1"/>
        <v/>
      </c>
      <c r="I168" s="51"/>
      <c r="J168" s="51"/>
      <c r="K168" s="41" t="s">
        <v>261</v>
      </c>
      <c r="L168" s="18">
        <v>18.38</v>
      </c>
      <c r="M168" s="49" t="s">
        <v>109</v>
      </c>
      <c r="N168" s="28">
        <v>2017.0</v>
      </c>
      <c r="O168" s="30"/>
      <c r="P168" s="30"/>
      <c r="Q168" s="30"/>
      <c r="R168" s="30"/>
      <c r="S168" s="30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ht="15.75" customHeight="1">
      <c r="A169" s="14" t="s">
        <v>53</v>
      </c>
      <c r="B169" s="14" t="s">
        <v>1240</v>
      </c>
      <c r="C169" s="14" t="s">
        <v>1241</v>
      </c>
      <c r="D169" s="14" t="s">
        <v>1242</v>
      </c>
      <c r="E169" s="14" t="s">
        <v>31</v>
      </c>
      <c r="F169" s="14">
        <f>vlookup($B169&amp;"*",'Lat&amp;Long'!$A$2:$C$999,2,false)</f>
        <v>36.83983</v>
      </c>
      <c r="G169" s="14">
        <f>vlookup($B169&amp;"*",'Lat&amp;Long'!$A$2:$C$999,3,false)</f>
        <v>-119.695791</v>
      </c>
      <c r="H169" s="21">
        <f t="shared" si="1"/>
        <v>174195</v>
      </c>
      <c r="I169" s="42">
        <v>315.0</v>
      </c>
      <c r="J169" s="42">
        <v>553.0</v>
      </c>
      <c r="K169" s="41" t="s">
        <v>1196</v>
      </c>
      <c r="L169" s="18">
        <v>18.38</v>
      </c>
      <c r="M169" s="35" t="s">
        <v>109</v>
      </c>
      <c r="N169" s="28">
        <v>2018.0</v>
      </c>
      <c r="O169" s="30"/>
      <c r="P169" s="30"/>
      <c r="Q169" s="30"/>
      <c r="R169" s="30"/>
      <c r="S169" s="30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ht="15.75" customHeight="1">
      <c r="A170" s="14" t="s">
        <v>53</v>
      </c>
      <c r="B170" s="14" t="s">
        <v>1243</v>
      </c>
      <c r="C170" s="14" t="s">
        <v>1241</v>
      </c>
      <c r="D170" s="14" t="s">
        <v>1242</v>
      </c>
      <c r="E170" s="14" t="s">
        <v>31</v>
      </c>
      <c r="F170" s="14">
        <f>vlookup($B170&amp;"*",'Lat&amp;Long'!$A$2:$C$999,2,false)</f>
        <v>36.81128</v>
      </c>
      <c r="G170" s="14">
        <f>vlookup($B170&amp;"*",'Lat&amp;Long'!$A$2:$C$999,3,false)</f>
        <v>-119.716883</v>
      </c>
      <c r="H170" s="21">
        <f t="shared" si="1"/>
        <v>119340</v>
      </c>
      <c r="I170" s="34">
        <v>306.0</v>
      </c>
      <c r="J170" s="34">
        <v>390.0</v>
      </c>
      <c r="K170" s="24" t="s">
        <v>1196</v>
      </c>
      <c r="L170" s="18">
        <v>18.38</v>
      </c>
      <c r="M170" s="47" t="str">
        <f>HYPERLINK("https://www.google.com/maps/place/323+W+Shaw+Ave,+Clovis,+CA+93612,+USA/@36.8111177,-119.7175295,214m/data=!3m1!1e3!4m5!3m4!1s0x80945c60e0a8fa53:0xf7012511d253150!8m2!3d36.8112062!4d-119.7167227","Yes")</f>
        <v>Yes</v>
      </c>
      <c r="N170" s="28">
        <v>2018.0</v>
      </c>
      <c r="O170" s="30"/>
      <c r="P170" s="30"/>
      <c r="Q170" s="30"/>
      <c r="R170" s="30"/>
      <c r="S170" s="30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ht="15.75" customHeight="1">
      <c r="A171" s="14" t="s">
        <v>53</v>
      </c>
      <c r="B171" s="14" t="s">
        <v>1244</v>
      </c>
      <c r="C171" s="14" t="s">
        <v>1245</v>
      </c>
      <c r="D171" s="14" t="s">
        <v>1246</v>
      </c>
      <c r="E171" s="14" t="s">
        <v>31</v>
      </c>
      <c r="F171" s="14">
        <f>vlookup($B171&amp;"*",'Lat&amp;Long'!$A$2:$C$999,2,false)</f>
        <v>36.54311</v>
      </c>
      <c r="G171" s="14">
        <f>vlookup($B171&amp;"*",'Lat&amp;Long'!$A$2:$C$999,3,false)</f>
        <v>-119.40228</v>
      </c>
      <c r="H171" s="21" t="str">
        <f t="shared" si="1"/>
        <v/>
      </c>
      <c r="I171" s="51"/>
      <c r="J171" s="51"/>
      <c r="K171" s="24" t="s">
        <v>1196</v>
      </c>
      <c r="L171" s="18">
        <v>18.38</v>
      </c>
      <c r="M171" s="49" t="s">
        <v>109</v>
      </c>
      <c r="N171" s="28">
        <v>2018.0</v>
      </c>
      <c r="O171" s="30"/>
      <c r="P171" s="30"/>
      <c r="Q171" s="30"/>
      <c r="R171" s="30"/>
      <c r="S171" s="30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ht="15.75" customHeight="1">
      <c r="A172" s="14" t="s">
        <v>53</v>
      </c>
      <c r="B172" s="14" t="s">
        <v>1247</v>
      </c>
      <c r="C172" s="14" t="s">
        <v>1248</v>
      </c>
      <c r="D172" s="14" t="s">
        <v>1249</v>
      </c>
      <c r="E172" s="14" t="s">
        <v>31</v>
      </c>
      <c r="F172" s="14">
        <f>vlookup($B172&amp;"*",'Lat&amp;Long'!$A$2:$C$999,2,false)</f>
        <v>36.73256</v>
      </c>
      <c r="G172" s="14">
        <f>vlookup($B172&amp;"*",'Lat&amp;Long'!$A$2:$C$999,3,false)</f>
        <v>-120.044162</v>
      </c>
      <c r="H172" s="21">
        <f t="shared" si="1"/>
        <v>139800</v>
      </c>
      <c r="I172" s="42">
        <v>300.0</v>
      </c>
      <c r="J172" s="42">
        <v>466.0</v>
      </c>
      <c r="K172" s="24" t="s">
        <v>1196</v>
      </c>
      <c r="L172" s="18">
        <v>18.38</v>
      </c>
      <c r="M172" s="35" t="s">
        <v>109</v>
      </c>
      <c r="N172" s="28">
        <v>2018.0</v>
      </c>
      <c r="O172" s="30"/>
      <c r="P172" s="30"/>
      <c r="Q172" s="30"/>
      <c r="R172" s="30"/>
      <c r="S172" s="30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ht="15.75" customHeight="1">
      <c r="A173" s="14" t="s">
        <v>53</v>
      </c>
      <c r="B173" s="14" t="s">
        <v>1250</v>
      </c>
      <c r="C173" s="14" t="s">
        <v>1251</v>
      </c>
      <c r="D173" s="14" t="s">
        <v>1252</v>
      </c>
      <c r="E173" s="14" t="s">
        <v>31</v>
      </c>
      <c r="F173" s="14">
        <f>vlookup($B173&amp;"*",'Lat&amp;Long'!$A$2:$C$999,2,false)</f>
        <v>37.05403</v>
      </c>
      <c r="G173" s="14">
        <f>vlookup($B173&amp;"*",'Lat&amp;Long'!$A$2:$C$999,3,false)</f>
        <v>-120.879093</v>
      </c>
      <c r="H173" s="21">
        <f t="shared" si="1"/>
        <v>98366</v>
      </c>
      <c r="I173" s="34">
        <v>274.0</v>
      </c>
      <c r="J173" s="34">
        <v>359.0</v>
      </c>
      <c r="K173" s="24" t="s">
        <v>1196</v>
      </c>
      <c r="L173" s="18">
        <v>18.38</v>
      </c>
      <c r="M173" s="47" t="str">
        <f>HYPERLINK("https://www.google.com/maps/place/1575+W+Pacheco+Blvd,+Los+Banos,+CA+93635,+USA/@37.0538869,-120.8793182,151m/data=!3m1!1e3!4m5!3m4!1s0x80917f6987a271c9:0xed2c0cc00f88aadc!8m2!3d37.0539633!4d-120.878782","Yes")</f>
        <v>Yes</v>
      </c>
      <c r="N173" s="28">
        <v>2018.0</v>
      </c>
      <c r="O173" s="30"/>
      <c r="P173" s="30"/>
      <c r="Q173" s="30"/>
      <c r="R173" s="30"/>
      <c r="S173" s="30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ht="15.75" customHeight="1">
      <c r="A174" s="14" t="s">
        <v>53</v>
      </c>
      <c r="B174" s="14" t="s">
        <v>1253</v>
      </c>
      <c r="C174" s="14" t="s">
        <v>1254</v>
      </c>
      <c r="D174" s="14" t="s">
        <v>1255</v>
      </c>
      <c r="E174" s="14" t="s">
        <v>31</v>
      </c>
      <c r="F174" s="14">
        <f>vlookup($B174&amp;"*",'Lat&amp;Long'!$A$2:$C$999,2,false)</f>
        <v>36.83913</v>
      </c>
      <c r="G174" s="14">
        <f>vlookup($B174&amp;"*",'Lat&amp;Long'!$A$2:$C$999,3,false)</f>
        <v>-119.803485</v>
      </c>
      <c r="H174" s="21">
        <f t="shared" si="1"/>
        <v>130938</v>
      </c>
      <c r="I174" s="42">
        <v>314.0</v>
      </c>
      <c r="J174" s="42">
        <v>417.0</v>
      </c>
      <c r="K174" s="41" t="s">
        <v>1196</v>
      </c>
      <c r="L174" s="18">
        <v>18.38</v>
      </c>
      <c r="M174" s="35" t="s">
        <v>52</v>
      </c>
      <c r="N174" s="28">
        <v>2018.0</v>
      </c>
      <c r="O174" s="30"/>
      <c r="P174" s="30"/>
      <c r="Q174" s="30"/>
      <c r="R174" s="30"/>
      <c r="S174" s="30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ht="15.75" customHeight="1">
      <c r="A175" s="14" t="s">
        <v>53</v>
      </c>
      <c r="B175" s="14" t="s">
        <v>1256</v>
      </c>
      <c r="C175" s="14" t="s">
        <v>1257</v>
      </c>
      <c r="D175" s="14" t="s">
        <v>1258</v>
      </c>
      <c r="E175" s="14" t="s">
        <v>31</v>
      </c>
      <c r="F175" s="14">
        <f>vlookup($B175&amp;"*",'Lat&amp;Long'!$A$2:$C$999,2,false)</f>
        <v>36.7059</v>
      </c>
      <c r="G175" s="14">
        <f>vlookup($B175&amp;"*",'Lat&amp;Long'!$A$2:$C$999,3,false)</f>
        <v>-119.577675</v>
      </c>
      <c r="H175" s="21">
        <f t="shared" si="1"/>
        <v>162408</v>
      </c>
      <c r="I175" s="42">
        <v>303.0</v>
      </c>
      <c r="J175" s="42">
        <v>536.0</v>
      </c>
      <c r="K175" s="41" t="s">
        <v>1196</v>
      </c>
      <c r="L175" s="18">
        <v>18.38</v>
      </c>
      <c r="M175" s="35" t="s">
        <v>109</v>
      </c>
      <c r="N175" s="28">
        <v>2018.0</v>
      </c>
      <c r="O175" s="30"/>
      <c r="P175" s="30"/>
      <c r="Q175" s="30"/>
      <c r="R175" s="30"/>
      <c r="S175" s="30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ht="15.75" customHeight="1">
      <c r="A176" s="14" t="s">
        <v>53</v>
      </c>
      <c r="B176" s="14" t="s">
        <v>1259</v>
      </c>
      <c r="C176" s="14" t="s">
        <v>1260</v>
      </c>
      <c r="D176" s="14" t="s">
        <v>1261</v>
      </c>
      <c r="E176" s="14" t="s">
        <v>31</v>
      </c>
      <c r="F176" s="14">
        <f>vlookup($B176&amp;"*",'Lat&amp;Long'!$A$2:$C$999,2,false)</f>
        <v>36.57721</v>
      </c>
      <c r="G176" s="14">
        <f>vlookup($B176&amp;"*",'Lat&amp;Long'!$A$2:$C$999,3,false)</f>
        <v>-119.634464</v>
      </c>
      <c r="H176" s="21">
        <f t="shared" si="1"/>
        <v>92748</v>
      </c>
      <c r="I176" s="34">
        <v>354.0</v>
      </c>
      <c r="J176" s="34">
        <v>262.0</v>
      </c>
      <c r="K176" s="24" t="s">
        <v>1196</v>
      </c>
      <c r="L176" s="18">
        <v>18.38</v>
      </c>
      <c r="M176" s="47" t="str">
        <f>HYPERLINK("https://www.google.com/maps/place/3400+Floral+Ave,+Selma,+CA+93662,+USA/@36.5772394,-119.6350606,180m/data=!3m1!1e3!4m5!3m4!1s0x8094f0396f68e347:0x5527e43ca1cff699!8m2!3d36.5773168!4d-119.6345227","Yes")</f>
        <v>Yes</v>
      </c>
      <c r="N176" s="28">
        <v>2018.0</v>
      </c>
      <c r="O176" s="30"/>
      <c r="P176" s="30"/>
      <c r="Q176" s="30"/>
      <c r="R176" s="30"/>
      <c r="S176" s="30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ht="15.75" customHeight="1">
      <c r="A177" s="14" t="s">
        <v>116</v>
      </c>
      <c r="B177" s="14" t="s">
        <v>1262</v>
      </c>
      <c r="C177" s="14" t="s">
        <v>1254</v>
      </c>
      <c r="D177" s="14" t="s">
        <v>1263</v>
      </c>
      <c r="E177" s="14" t="s">
        <v>31</v>
      </c>
      <c r="F177" s="14">
        <f>vlookup($B177&amp;"*",'Lat&amp;Long'!$A$2:$C$999,2,false)</f>
        <v>36.839</v>
      </c>
      <c r="G177" s="14">
        <f>vlookup($B177&amp;"*",'Lat&amp;Long'!$A$2:$C$999,3,false)</f>
        <v>-119.787309</v>
      </c>
      <c r="H177" s="21">
        <f t="shared" si="1"/>
        <v>145188</v>
      </c>
      <c r="I177" s="42">
        <v>436.0</v>
      </c>
      <c r="J177" s="42">
        <v>333.0</v>
      </c>
      <c r="K177" s="41" t="s">
        <v>1196</v>
      </c>
      <c r="L177" s="18">
        <v>18.38</v>
      </c>
      <c r="M177" s="27" t="s">
        <v>52</v>
      </c>
      <c r="N177" s="28">
        <v>2018.0</v>
      </c>
      <c r="O177" s="30"/>
      <c r="P177" s="30"/>
      <c r="Q177" s="30"/>
      <c r="R177" s="30"/>
      <c r="S177" s="30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ht="15.75" customHeight="1">
      <c r="A178" s="14" t="s">
        <v>215</v>
      </c>
      <c r="B178" s="14" t="s">
        <v>1264</v>
      </c>
      <c r="C178" s="14" t="s">
        <v>1254</v>
      </c>
      <c r="D178" s="14" t="s">
        <v>1263</v>
      </c>
      <c r="E178" s="14" t="s">
        <v>31</v>
      </c>
      <c r="F178" s="14">
        <f>vlookup($B178&amp;"*",'Lat&amp;Long'!$A$2:$C$999,2,false)</f>
        <v>36.80311</v>
      </c>
      <c r="G178" s="14">
        <f>vlookup($B178&amp;"*",'Lat&amp;Long'!$A$2:$C$999,3,false)</f>
        <v>-119.790578</v>
      </c>
      <c r="H178" s="21">
        <f t="shared" si="1"/>
        <v>135720</v>
      </c>
      <c r="I178" s="42">
        <v>435.0</v>
      </c>
      <c r="J178" s="42">
        <v>312.0</v>
      </c>
      <c r="K178" s="41" t="s">
        <v>1196</v>
      </c>
      <c r="L178" s="18">
        <v>18.38</v>
      </c>
      <c r="M178" s="35" t="s">
        <v>109</v>
      </c>
      <c r="N178" s="28">
        <v>2018.0</v>
      </c>
      <c r="O178" s="30"/>
      <c r="P178" s="30"/>
      <c r="Q178" s="30"/>
      <c r="R178" s="30"/>
      <c r="S178" s="30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ht="15.75" customHeight="1">
      <c r="A179" s="14" t="s">
        <v>53</v>
      </c>
      <c r="B179" s="14" t="s">
        <v>1265</v>
      </c>
      <c r="C179" s="14" t="s">
        <v>1254</v>
      </c>
      <c r="D179" s="14" t="s">
        <v>1266</v>
      </c>
      <c r="E179" s="14" t="s">
        <v>31</v>
      </c>
      <c r="F179" s="14">
        <f>vlookup($B179&amp;"*",'Lat&amp;Long'!$A$2:$C$999,2,false)</f>
        <v>36.80833</v>
      </c>
      <c r="G179" s="14">
        <f>vlookup($B179&amp;"*",'Lat&amp;Long'!$A$2:$C$999,3,false)</f>
        <v>-119.864426</v>
      </c>
      <c r="H179" s="21" t="str">
        <f t="shared" si="1"/>
        <v/>
      </c>
      <c r="I179" s="51"/>
      <c r="J179" s="51"/>
      <c r="K179" s="24" t="s">
        <v>1196</v>
      </c>
      <c r="L179" s="18">
        <v>18.38</v>
      </c>
      <c r="M179" s="49" t="s">
        <v>109</v>
      </c>
      <c r="N179" s="28">
        <v>2018.0</v>
      </c>
      <c r="O179" s="30"/>
      <c r="P179" s="30"/>
      <c r="Q179" s="30"/>
      <c r="R179" s="30"/>
      <c r="S179" s="30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ht="15.75" customHeight="1">
      <c r="A180" s="14" t="s">
        <v>116</v>
      </c>
      <c r="B180" s="14" t="s">
        <v>1267</v>
      </c>
      <c r="C180" s="14" t="s">
        <v>1254</v>
      </c>
      <c r="D180" s="14" t="s">
        <v>1266</v>
      </c>
      <c r="E180" s="14" t="s">
        <v>31</v>
      </c>
      <c r="F180" s="14">
        <f>vlookup($B180&amp;"*",'Lat&amp;Long'!$A$2:$C$999,2,false)</f>
        <v>36.81005</v>
      </c>
      <c r="G180" s="14">
        <f>vlookup($B180&amp;"*",'Lat&amp;Long'!$A$2:$C$999,3,false)</f>
        <v>-119.874053</v>
      </c>
      <c r="H180" s="21">
        <f t="shared" si="1"/>
        <v>145747</v>
      </c>
      <c r="I180" s="42">
        <v>443.0</v>
      </c>
      <c r="J180" s="42">
        <v>329.0</v>
      </c>
      <c r="K180" s="41" t="s">
        <v>1196</v>
      </c>
      <c r="L180" s="18">
        <v>18.38</v>
      </c>
      <c r="M180" s="35" t="s">
        <v>109</v>
      </c>
      <c r="N180" s="28">
        <v>2018.0</v>
      </c>
      <c r="O180" s="30"/>
      <c r="P180" s="30"/>
      <c r="Q180" s="30"/>
      <c r="R180" s="30"/>
      <c r="S180" s="30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ht="15.75" customHeight="1">
      <c r="A181" s="14" t="s">
        <v>53</v>
      </c>
      <c r="B181" s="14" t="s">
        <v>1268</v>
      </c>
      <c r="C181" s="14" t="s">
        <v>1254</v>
      </c>
      <c r="D181" s="14" t="s">
        <v>1269</v>
      </c>
      <c r="E181" s="14" t="s">
        <v>31</v>
      </c>
      <c r="F181" s="14">
        <f>vlookup($B181&amp;"*",'Lat&amp;Long'!$A$2:$C$999,2,false)</f>
        <v>36.79263</v>
      </c>
      <c r="G181" s="14">
        <f>vlookup($B181&amp;"*",'Lat&amp;Long'!$A$2:$C$999,3,false)</f>
        <v>-119.789245</v>
      </c>
      <c r="H181" s="21" t="str">
        <f t="shared" si="1"/>
        <v/>
      </c>
      <c r="I181" s="51"/>
      <c r="J181" s="51"/>
      <c r="K181" s="24" t="s">
        <v>1196</v>
      </c>
      <c r="L181" s="18">
        <v>18.38</v>
      </c>
      <c r="M181" s="49" t="s">
        <v>109</v>
      </c>
      <c r="N181" s="28">
        <v>2018.0</v>
      </c>
      <c r="O181" s="30"/>
      <c r="P181" s="30"/>
      <c r="Q181" s="30"/>
      <c r="R181" s="30"/>
      <c r="S181" s="30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ht="15.75" customHeight="1">
      <c r="A182" s="14" t="s">
        <v>53</v>
      </c>
      <c r="B182" s="14" t="s">
        <v>1270</v>
      </c>
      <c r="C182" s="14" t="s">
        <v>1254</v>
      </c>
      <c r="D182" s="14" t="s">
        <v>1271</v>
      </c>
      <c r="E182" s="14" t="s">
        <v>31</v>
      </c>
      <c r="F182" s="14">
        <f>vlookup($B182&amp;"*",'Lat&amp;Long'!$A$2:$C$999,2,false)</f>
        <v>36.73833</v>
      </c>
      <c r="G182" s="14">
        <f>vlookup($B182&amp;"*",'Lat&amp;Long'!$A$2:$C$999,3,false)</f>
        <v>-119.721709</v>
      </c>
      <c r="H182" s="21">
        <f t="shared" si="1"/>
        <v>165561</v>
      </c>
      <c r="I182" s="34">
        <v>319.0</v>
      </c>
      <c r="J182" s="34">
        <v>519.0</v>
      </c>
      <c r="K182" s="24" t="s">
        <v>1196</v>
      </c>
      <c r="L182" s="18">
        <v>18.38</v>
      </c>
      <c r="M182" s="47" t="str">
        <f>HYPERLINK("https://www.google.com/maps/place/5125+E+Kings+Canyon+Rd,+Fresno,+CA+93727,+USA/@36.738124,-119.7223345,179m/data=!3m1!1e3!4m5!3m4!1s0x80945ee0ef96a97f:0xb7773e6d69c99951!8m2!3d36.7383152!4d-119.7214479","Yes")</f>
        <v>Yes</v>
      </c>
      <c r="N182" s="28">
        <v>2018.0</v>
      </c>
      <c r="O182" s="30"/>
      <c r="P182" s="30"/>
      <c r="Q182" s="30"/>
      <c r="R182" s="30"/>
      <c r="S182" s="30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ht="15.75" customHeight="1">
      <c r="A183" s="14" t="s">
        <v>27</v>
      </c>
      <c r="B183" s="14" t="s">
        <v>1272</v>
      </c>
      <c r="C183" s="14" t="s">
        <v>1273</v>
      </c>
      <c r="D183" s="14" t="s">
        <v>1274</v>
      </c>
      <c r="E183" s="14" t="s">
        <v>31</v>
      </c>
      <c r="F183" s="14">
        <f>vlookup($B183&amp;"*",'Lat&amp;Long'!$A$2:$C$999,2,false)</f>
        <v>36.71011</v>
      </c>
      <c r="G183" s="14">
        <f>vlookup($B183&amp;"*",'Lat&amp;Long'!$A$2:$C$999,3,false)</f>
        <v>-121.653899</v>
      </c>
      <c r="H183" s="21">
        <f t="shared" si="1"/>
        <v>114168</v>
      </c>
      <c r="I183" s="42">
        <v>402.0</v>
      </c>
      <c r="J183" s="42">
        <v>284.0</v>
      </c>
      <c r="K183" s="41" t="s">
        <v>1196</v>
      </c>
      <c r="L183" s="18">
        <v>18.38</v>
      </c>
      <c r="M183" s="27" t="s">
        <v>52</v>
      </c>
      <c r="N183" s="28">
        <v>2018.0</v>
      </c>
      <c r="O183" s="30"/>
      <c r="P183" s="30"/>
      <c r="Q183" s="30"/>
      <c r="R183" s="30"/>
      <c r="S183" s="30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ht="15.75" customHeight="1">
      <c r="A184" s="14" t="s">
        <v>53</v>
      </c>
      <c r="B184" s="14" t="s">
        <v>1275</v>
      </c>
      <c r="C184" s="14" t="s">
        <v>1273</v>
      </c>
      <c r="D184" s="14" t="s">
        <v>1274</v>
      </c>
      <c r="E184" s="14" t="s">
        <v>31</v>
      </c>
      <c r="F184" s="14">
        <f>vlookup($B184&amp;"*",'Lat&amp;Long'!$A$2:$C$999,2,false)</f>
        <v>36.71401</v>
      </c>
      <c r="G184" s="14">
        <f>vlookup($B184&amp;"*",'Lat&amp;Long'!$A$2:$C$999,3,false)</f>
        <v>-121.654642</v>
      </c>
      <c r="H184" s="21">
        <f t="shared" si="1"/>
        <v>113968</v>
      </c>
      <c r="I184" s="34">
        <v>272.0</v>
      </c>
      <c r="J184" s="34">
        <v>419.0</v>
      </c>
      <c r="K184" s="24" t="s">
        <v>1196</v>
      </c>
      <c r="L184" s="18">
        <v>18.38</v>
      </c>
      <c r="M184" s="47" t="str">
        <f>HYPERLINK("https://www.google.com/maps/place/1800+N+Main+St,+Salinas,+CA+93906,+USA/@36.7177807,-121.6508788,124m/data=!3m1!1e3!4m5!3m4!1s0x808dff6b39bc4df3:0x7ed17579a7d3bf71!8m2!3d36.7179198!4d-121.6502193","Yes")</f>
        <v>Yes</v>
      </c>
      <c r="N184" s="28">
        <v>2018.0</v>
      </c>
      <c r="O184" s="30"/>
      <c r="P184" s="30"/>
      <c r="Q184" s="30"/>
      <c r="R184" s="30"/>
      <c r="S184" s="30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ht="15.75" customHeight="1">
      <c r="A185" s="14" t="s">
        <v>116</v>
      </c>
      <c r="B185" s="14" t="s">
        <v>1276</v>
      </c>
      <c r="C185" s="14" t="s">
        <v>1273</v>
      </c>
      <c r="D185" s="14" t="s">
        <v>1277</v>
      </c>
      <c r="E185" s="14" t="s">
        <v>31</v>
      </c>
      <c r="F185" s="14">
        <f>vlookup($B185&amp;"*",'Lat&amp;Long'!$A$2:$C$999,2,false)</f>
        <v>36.70148</v>
      </c>
      <c r="G185" s="14">
        <f>vlookup($B185&amp;"*",'Lat&amp;Long'!$A$2:$C$999,3,false)</f>
        <v>-121.666965</v>
      </c>
      <c r="H185" s="21" t="str">
        <f t="shared" si="1"/>
        <v/>
      </c>
      <c r="I185" s="51"/>
      <c r="J185" s="51"/>
      <c r="K185" s="24" t="s">
        <v>1196</v>
      </c>
      <c r="L185" s="18">
        <v>18.38</v>
      </c>
      <c r="M185" s="49" t="s">
        <v>109</v>
      </c>
      <c r="N185" s="28">
        <v>2018.0</v>
      </c>
      <c r="O185" s="30"/>
      <c r="P185" s="30"/>
      <c r="Q185" s="30"/>
      <c r="R185" s="30"/>
      <c r="S185" s="30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ht="15.75" customHeight="1">
      <c r="A186" s="14" t="s">
        <v>53</v>
      </c>
      <c r="B186" s="14" t="s">
        <v>1278</v>
      </c>
      <c r="C186" s="14" t="s">
        <v>1273</v>
      </c>
      <c r="D186" s="14" t="s">
        <v>1277</v>
      </c>
      <c r="E186" s="14" t="s">
        <v>31</v>
      </c>
      <c r="F186" s="14">
        <f>vlookup($B186&amp;"*",'Lat&amp;Long'!$A$2:$C$999,2,false)</f>
        <v>36.70571</v>
      </c>
      <c r="G186" s="14">
        <f>vlookup($B186&amp;"*",'Lat&amp;Long'!$A$2:$C$999,3,false)</f>
        <v>-121.668872</v>
      </c>
      <c r="H186" s="21">
        <f t="shared" si="1"/>
        <v>125120</v>
      </c>
      <c r="I186" s="42">
        <v>391.0</v>
      </c>
      <c r="J186" s="42">
        <v>320.0</v>
      </c>
      <c r="K186" s="24" t="s">
        <v>1196</v>
      </c>
      <c r="L186" s="18">
        <v>18.38</v>
      </c>
      <c r="M186" s="27" t="s">
        <v>52</v>
      </c>
      <c r="N186" s="28">
        <v>2018.0</v>
      </c>
      <c r="O186" s="30"/>
      <c r="P186" s="30"/>
      <c r="Q186" s="30"/>
      <c r="R186" s="30"/>
      <c r="S186" s="30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ht="15.75" customHeight="1">
      <c r="A187" s="14" t="s">
        <v>27</v>
      </c>
      <c r="B187" s="14" t="s">
        <v>1279</v>
      </c>
      <c r="C187" s="14" t="s">
        <v>1280</v>
      </c>
      <c r="D187" s="14" t="s">
        <v>1281</v>
      </c>
      <c r="E187" s="14" t="s">
        <v>31</v>
      </c>
      <c r="F187" s="14">
        <f>vlookup($B187&amp;"*",'Lat&amp;Long'!$A$2:$C$999,2,false)</f>
        <v>36.66781</v>
      </c>
      <c r="G187" s="14">
        <f>vlookup($B187&amp;"*",'Lat&amp;Long'!$A$2:$C$999,3,false)</f>
        <v>-121.810784</v>
      </c>
      <c r="H187" s="21">
        <f t="shared" si="1"/>
        <v>135394</v>
      </c>
      <c r="I187" s="42">
        <v>509.0</v>
      </c>
      <c r="J187" s="42">
        <v>266.0</v>
      </c>
      <c r="K187" s="41" t="s">
        <v>1196</v>
      </c>
      <c r="L187" s="18">
        <v>18.38</v>
      </c>
      <c r="M187" s="27" t="s">
        <v>52</v>
      </c>
      <c r="N187" s="28">
        <v>2018.0</v>
      </c>
      <c r="O187" s="30"/>
      <c r="P187" s="30"/>
      <c r="Q187" s="30"/>
      <c r="R187" s="30"/>
      <c r="S187" s="30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ht="15.75" customHeight="1">
      <c r="A188" s="14" t="s">
        <v>53</v>
      </c>
      <c r="B188" s="14" t="s">
        <v>1282</v>
      </c>
      <c r="C188" s="14" t="s">
        <v>1280</v>
      </c>
      <c r="D188" s="14" t="s">
        <v>1281</v>
      </c>
      <c r="E188" s="14" t="s">
        <v>31</v>
      </c>
      <c r="F188" s="14">
        <f>vlookup($B188&amp;"*",'Lat&amp;Long'!$A$2:$C$999,2,false)</f>
        <v>36.6931</v>
      </c>
      <c r="G188" s="14">
        <f>vlookup($B188&amp;"*",'Lat&amp;Long'!$A$2:$C$999,3,false)</f>
        <v>-121.801112</v>
      </c>
      <c r="H188" s="21">
        <f t="shared" si="1"/>
        <v>92097</v>
      </c>
      <c r="I188" s="42">
        <v>243.0</v>
      </c>
      <c r="J188" s="42">
        <v>379.0</v>
      </c>
      <c r="K188" s="41" t="s">
        <v>1196</v>
      </c>
      <c r="L188" s="18">
        <v>18.38</v>
      </c>
      <c r="M188" s="27" t="s">
        <v>52</v>
      </c>
      <c r="N188" s="28">
        <v>2018.0</v>
      </c>
      <c r="O188" s="30"/>
      <c r="P188" s="30"/>
      <c r="Q188" s="30"/>
      <c r="R188" s="30"/>
      <c r="S188" s="30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ht="15.75" customHeight="1">
      <c r="A189" s="14" t="s">
        <v>27</v>
      </c>
      <c r="B189" s="14" t="s">
        <v>1283</v>
      </c>
      <c r="C189" s="14" t="s">
        <v>1284</v>
      </c>
      <c r="D189" s="14" t="s">
        <v>1285</v>
      </c>
      <c r="E189" s="14" t="s">
        <v>31</v>
      </c>
      <c r="F189" s="14">
        <f>vlookup($B189&amp;"*",'Lat&amp;Long'!$A$2:$C$999,2,false)</f>
        <v>36.62251</v>
      </c>
      <c r="G189" s="14">
        <f>vlookup($B189&amp;"*",'Lat&amp;Long'!$A$2:$C$999,3,false)</f>
        <v>-121.841478</v>
      </c>
      <c r="H189" s="21">
        <f t="shared" si="1"/>
        <v>133980</v>
      </c>
      <c r="I189" s="42">
        <v>435.0</v>
      </c>
      <c r="J189" s="42">
        <v>308.0</v>
      </c>
      <c r="K189" s="41" t="s">
        <v>1196</v>
      </c>
      <c r="L189" s="18">
        <v>18.38</v>
      </c>
      <c r="M189" s="27" t="s">
        <v>52</v>
      </c>
      <c r="N189" s="28">
        <v>2018.0</v>
      </c>
      <c r="O189" s="30"/>
      <c r="P189" s="30"/>
      <c r="Q189" s="30"/>
      <c r="R189" s="30"/>
      <c r="S189" s="30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ht="15.75" customHeight="1">
      <c r="A190" s="14" t="s">
        <v>116</v>
      </c>
      <c r="B190" s="14" t="s">
        <v>1286</v>
      </c>
      <c r="C190" s="14" t="s">
        <v>1284</v>
      </c>
      <c r="D190" s="14" t="s">
        <v>1285</v>
      </c>
      <c r="E190" s="14" t="s">
        <v>31</v>
      </c>
      <c r="F190" s="14">
        <f>vlookup($B190&amp;"*",'Lat&amp;Long'!$A$2:$C$999,2,false)</f>
        <v>36.61649</v>
      </c>
      <c r="G190" s="14">
        <f>vlookup($B190&amp;"*",'Lat&amp;Long'!$A$2:$C$999,3,false)</f>
        <v>-121.846407</v>
      </c>
      <c r="H190" s="21" t="str">
        <f t="shared" si="1"/>
        <v/>
      </c>
      <c r="I190" s="51"/>
      <c r="J190" s="51"/>
      <c r="K190" s="24" t="s">
        <v>1196</v>
      </c>
      <c r="L190" s="18">
        <v>18.38</v>
      </c>
      <c r="M190" s="49" t="s">
        <v>109</v>
      </c>
      <c r="N190" s="28">
        <v>2018.0</v>
      </c>
      <c r="O190" s="30"/>
      <c r="P190" s="30"/>
      <c r="Q190" s="30"/>
      <c r="R190" s="30"/>
      <c r="S190" s="30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ht="15.75" customHeight="1">
      <c r="A191" s="14" t="s">
        <v>116</v>
      </c>
      <c r="B191" s="14" t="s">
        <v>1287</v>
      </c>
      <c r="C191" s="14" t="s">
        <v>1288</v>
      </c>
      <c r="D191" s="14" t="s">
        <v>1289</v>
      </c>
      <c r="E191" s="14" t="s">
        <v>31</v>
      </c>
      <c r="F191" s="14">
        <f>vlookup($B191&amp;"*",'Lat&amp;Long'!$A$2:$C$999,2,false)</f>
        <v>37.42096</v>
      </c>
      <c r="G191" s="14">
        <f>vlookup($B191&amp;"*",'Lat&amp;Long'!$A$2:$C$999,3,false)</f>
        <v>-122.095644</v>
      </c>
      <c r="H191" s="21" t="str">
        <f t="shared" si="1"/>
        <v/>
      </c>
      <c r="I191" s="51"/>
      <c r="J191" s="51"/>
      <c r="K191" s="38"/>
      <c r="L191" s="18">
        <v>18.38</v>
      </c>
      <c r="M191" s="49" t="s">
        <v>109</v>
      </c>
      <c r="N191" s="28">
        <v>2018.0</v>
      </c>
      <c r="O191" s="30"/>
      <c r="P191" s="30"/>
      <c r="Q191" s="30"/>
      <c r="R191" s="30"/>
      <c r="S191" s="30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ht="15.75" customHeight="1">
      <c r="A192" s="14" t="s">
        <v>116</v>
      </c>
      <c r="B192" s="14" t="s">
        <v>1290</v>
      </c>
      <c r="C192" s="14" t="s">
        <v>1291</v>
      </c>
      <c r="D192" s="14" t="s">
        <v>1292</v>
      </c>
      <c r="E192" s="14" t="s">
        <v>31</v>
      </c>
      <c r="F192" s="14">
        <f>vlookup($B192&amp;"*",'Lat&amp;Long'!$A$2:$C$999,2,false)</f>
        <v>37.47847</v>
      </c>
      <c r="G192" s="14">
        <f>vlookup($B192&amp;"*",'Lat&amp;Long'!$A$2:$C$999,3,false)</f>
        <v>-122.216241</v>
      </c>
      <c r="H192" s="21">
        <f t="shared" si="1"/>
        <v>161115</v>
      </c>
      <c r="I192" s="34">
        <v>467.0</v>
      </c>
      <c r="J192" s="34">
        <v>345.0</v>
      </c>
      <c r="K192" s="48"/>
      <c r="L192" s="18">
        <v>18.38</v>
      </c>
      <c r="M192" s="47" t="str">
        <f>HYPERLINK("https://www.google.com/maps/place/2300+Middlefield+Rd,+Redwood+City,+CA+94063,+USA/@37.4783333,-122.2166474,213m/data=!3m1!1e3!4m5!3m4!1s0x808fa308fb20aca3:0x19421bf692df9017!8m2!3d37.4789719!4d-122.2169067","Yes")</f>
        <v>Yes</v>
      </c>
      <c r="N192" s="28">
        <v>2018.0</v>
      </c>
      <c r="O192" s="30"/>
      <c r="P192" s="30"/>
      <c r="Q192" s="30"/>
      <c r="R192" s="30"/>
      <c r="S192" s="30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ht="15.75" customHeight="1">
      <c r="A193" s="14" t="s">
        <v>116</v>
      </c>
      <c r="B193" s="14" t="s">
        <v>1293</v>
      </c>
      <c r="C193" s="14" t="s">
        <v>1294</v>
      </c>
      <c r="D193" s="14" t="s">
        <v>1295</v>
      </c>
      <c r="E193" s="14" t="s">
        <v>31</v>
      </c>
      <c r="F193" s="14">
        <f>vlookup($B193&amp;"*",'Lat&amp;Long'!$A$2:$C$999,2,false)</f>
        <v>37.66437</v>
      </c>
      <c r="G193" s="14">
        <f>vlookup($B193&amp;"*",'Lat&amp;Long'!$A$2:$C$999,3,false)</f>
        <v>-122.448732</v>
      </c>
      <c r="H193" s="21" t="str">
        <f t="shared" si="1"/>
        <v/>
      </c>
      <c r="I193" s="51"/>
      <c r="J193" s="51"/>
      <c r="K193" s="38"/>
      <c r="L193" s="18">
        <v>18.38</v>
      </c>
      <c r="M193" s="49" t="s">
        <v>109</v>
      </c>
      <c r="N193" s="28">
        <v>2018.0</v>
      </c>
      <c r="O193" s="30"/>
      <c r="P193" s="30"/>
      <c r="Q193" s="30"/>
      <c r="R193" s="30"/>
      <c r="S193" s="30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ht="15.75" customHeight="1">
      <c r="A194" s="14" t="s">
        <v>116</v>
      </c>
      <c r="B194" s="14" t="s">
        <v>1296</v>
      </c>
      <c r="C194" s="14" t="s">
        <v>1294</v>
      </c>
      <c r="D194" s="14" t="s">
        <v>1295</v>
      </c>
      <c r="E194" s="14" t="s">
        <v>31</v>
      </c>
      <c r="F194" s="14">
        <f>vlookup($B194&amp;"*",'Lat&amp;Long'!$A$2:$C$999,2,false)</f>
        <v>37.64238</v>
      </c>
      <c r="G194" s="14">
        <f>vlookup($B194&amp;"*",'Lat&amp;Long'!$A$2:$C$999,3,false)</f>
        <v>-122.403039</v>
      </c>
      <c r="H194" s="21" t="str">
        <f t="shared" si="1"/>
        <v/>
      </c>
      <c r="I194" s="51"/>
      <c r="J194" s="51"/>
      <c r="K194" s="38"/>
      <c r="L194" s="18">
        <v>18.38</v>
      </c>
      <c r="M194" s="49" t="s">
        <v>109</v>
      </c>
      <c r="N194" s="28">
        <v>2018.0</v>
      </c>
      <c r="O194" s="30"/>
      <c r="P194" s="30"/>
      <c r="Q194" s="30"/>
      <c r="R194" s="30"/>
      <c r="S194" s="30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ht="15.75" customHeight="1">
      <c r="A195" s="14" t="s">
        <v>116</v>
      </c>
      <c r="B195" s="14" t="s">
        <v>1297</v>
      </c>
      <c r="C195" s="14" t="s">
        <v>1298</v>
      </c>
      <c r="D195" s="14" t="s">
        <v>1299</v>
      </c>
      <c r="E195" s="14" t="s">
        <v>31</v>
      </c>
      <c r="F195" s="14">
        <f>vlookup($B195&amp;"*",'Lat&amp;Long'!$A$2:$C$999,2,false)</f>
        <v>37.37196</v>
      </c>
      <c r="G195" s="14">
        <f>vlookup($B195&amp;"*",'Lat&amp;Long'!$A$2:$C$999,3,false)</f>
        <v>-121.994537</v>
      </c>
      <c r="H195" s="21" t="str">
        <f t="shared" si="1"/>
        <v/>
      </c>
      <c r="I195" s="51"/>
      <c r="J195" s="51"/>
      <c r="K195" s="38"/>
      <c r="L195" s="18">
        <v>18.38</v>
      </c>
      <c r="M195" s="49" t="s">
        <v>109</v>
      </c>
      <c r="N195" s="28">
        <v>2018.0</v>
      </c>
      <c r="O195" s="30"/>
      <c r="P195" s="30"/>
      <c r="Q195" s="30"/>
      <c r="R195" s="30"/>
      <c r="S195" s="30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ht="15.75" customHeight="1">
      <c r="A196" s="14" t="s">
        <v>116</v>
      </c>
      <c r="B196" s="14" t="s">
        <v>1300</v>
      </c>
      <c r="C196" s="14" t="s">
        <v>1301</v>
      </c>
      <c r="D196" s="14" t="s">
        <v>1302</v>
      </c>
      <c r="E196" s="14" t="s">
        <v>31</v>
      </c>
      <c r="F196" s="14">
        <f>vlookup($B196&amp;"*",'Lat&amp;Long'!$A$2:$C$999,2,false)</f>
        <v>37.77029</v>
      </c>
      <c r="G196" s="14">
        <f>vlookup($B196&amp;"*",'Lat&amp;Long'!$A$2:$C$999,3,false)</f>
        <v>-122.410858</v>
      </c>
      <c r="H196" s="21">
        <f t="shared" si="1"/>
        <v>138027</v>
      </c>
      <c r="I196" s="42">
        <v>331.0</v>
      </c>
      <c r="J196" s="42">
        <v>417.0</v>
      </c>
      <c r="K196" s="41" t="s">
        <v>1196</v>
      </c>
      <c r="L196" s="18">
        <v>18.38</v>
      </c>
      <c r="M196" s="35" t="s">
        <v>109</v>
      </c>
      <c r="N196" s="28">
        <v>2018.0</v>
      </c>
      <c r="O196" s="30"/>
      <c r="P196" s="30"/>
      <c r="Q196" s="30"/>
      <c r="R196" s="30"/>
      <c r="S196" s="30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ht="15.75" customHeight="1">
      <c r="A197" s="14" t="s">
        <v>27</v>
      </c>
      <c r="B197" s="14" t="s">
        <v>1303</v>
      </c>
      <c r="C197" s="14" t="s">
        <v>1301</v>
      </c>
      <c r="D197" s="14" t="s">
        <v>1302</v>
      </c>
      <c r="E197" s="14" t="s">
        <v>31</v>
      </c>
      <c r="F197" s="14">
        <f>vlookup($B197&amp;"*",'Lat&amp;Long'!$A$2:$C$999,2,false)</f>
        <v>37.78453</v>
      </c>
      <c r="G197" s="14">
        <f>vlookup($B197&amp;"*",'Lat&amp;Long'!$A$2:$C$999,3,false)</f>
        <v>-122.403929</v>
      </c>
      <c r="H197" s="21" t="str">
        <f t="shared" si="1"/>
        <v/>
      </c>
      <c r="I197" s="34">
        <v>0.0</v>
      </c>
      <c r="J197" s="34">
        <v>0.0</v>
      </c>
      <c r="K197" s="24" t="s">
        <v>1196</v>
      </c>
      <c r="L197" s="18">
        <v>18.38</v>
      </c>
      <c r="M197" s="49" t="s">
        <v>109</v>
      </c>
      <c r="N197" s="28">
        <v>2018.0</v>
      </c>
      <c r="O197" s="30"/>
      <c r="P197" s="30"/>
      <c r="Q197" s="30"/>
      <c r="R197" s="30"/>
      <c r="S197" s="30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ht="15.75" customHeight="1">
      <c r="A198" s="14" t="s">
        <v>116</v>
      </c>
      <c r="B198" s="14" t="s">
        <v>1304</v>
      </c>
      <c r="C198" s="14" t="s">
        <v>1305</v>
      </c>
      <c r="D198" s="14" t="s">
        <v>1306</v>
      </c>
      <c r="E198" s="14" t="s">
        <v>31</v>
      </c>
      <c r="F198" s="14">
        <f>vlookup($B198&amp;"*",'Lat&amp;Long'!$A$2:$C$999,2,false)</f>
        <v>37.55972</v>
      </c>
      <c r="G198" s="14">
        <f>vlookup($B198&amp;"*",'Lat&amp;Long'!$A$2:$C$999,3,false)</f>
        <v>-122.276517</v>
      </c>
      <c r="H198" s="21" t="str">
        <f t="shared" si="1"/>
        <v/>
      </c>
      <c r="I198" s="51"/>
      <c r="J198" s="51"/>
      <c r="K198" s="38"/>
      <c r="L198" s="18">
        <v>18.38</v>
      </c>
      <c r="M198" s="49" t="s">
        <v>109</v>
      </c>
      <c r="N198" s="28">
        <v>2018.0</v>
      </c>
      <c r="O198" s="30"/>
      <c r="P198" s="30"/>
      <c r="Q198" s="30"/>
      <c r="R198" s="30"/>
      <c r="S198" s="30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ht="15.75" customHeight="1">
      <c r="A199" s="14" t="s">
        <v>53</v>
      </c>
      <c r="B199" s="14" t="s">
        <v>1307</v>
      </c>
      <c r="C199" s="14" t="s">
        <v>1308</v>
      </c>
      <c r="D199" s="14" t="s">
        <v>1309</v>
      </c>
      <c r="E199" s="14" t="s">
        <v>31</v>
      </c>
      <c r="F199" s="14">
        <f>vlookup($B199&amp;"*",'Lat&amp;Long'!$A$2:$C$999,2,false)</f>
        <v>38.18311</v>
      </c>
      <c r="G199" s="14">
        <f>vlookup($B199&amp;"*",'Lat&amp;Long'!$A$2:$C$999,3,false)</f>
        <v>-122.252603</v>
      </c>
      <c r="H199" s="21">
        <f t="shared" si="1"/>
        <v>178782</v>
      </c>
      <c r="I199" s="42">
        <v>359.0</v>
      </c>
      <c r="J199" s="42">
        <v>498.0</v>
      </c>
      <c r="K199" s="41" t="s">
        <v>1196</v>
      </c>
      <c r="L199" s="18">
        <v>18.38</v>
      </c>
      <c r="M199" s="27" t="s">
        <v>52</v>
      </c>
      <c r="N199" s="28">
        <v>2018.0</v>
      </c>
      <c r="O199" s="30"/>
      <c r="P199" s="30"/>
      <c r="Q199" s="30"/>
      <c r="R199" s="30"/>
      <c r="S199" s="30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ht="15.75" customHeight="1">
      <c r="A200" s="14" t="s">
        <v>116</v>
      </c>
      <c r="B200" s="14" t="s">
        <v>1310</v>
      </c>
      <c r="C200" s="14" t="s">
        <v>1311</v>
      </c>
      <c r="D200" s="14" t="s">
        <v>1312</v>
      </c>
      <c r="E200" s="14" t="s">
        <v>31</v>
      </c>
      <c r="F200" s="14">
        <f>vlookup($B200&amp;"*",'Lat&amp;Long'!$A$2:$C$999,2,false)</f>
        <v>38.00976</v>
      </c>
      <c r="G200" s="14">
        <f>vlookup($B200&amp;"*",'Lat&amp;Long'!$A$2:$C$999,3,false)</f>
        <v>-121.837909</v>
      </c>
      <c r="H200" s="21">
        <f t="shared" si="1"/>
        <v>161336</v>
      </c>
      <c r="I200" s="34">
        <v>344.0</v>
      </c>
      <c r="J200" s="34">
        <v>469.0</v>
      </c>
      <c r="K200" s="24" t="s">
        <v>1196</v>
      </c>
      <c r="L200" s="18">
        <v>18.38</v>
      </c>
      <c r="M200" s="47" t="str">
        <f>HYPERLINK("https://www.google.com/maps/place/2201+Verne+Roberts+Cir,+Antioch,+CA+94509,+USA/@38.0086179,-121.8359807,177m/data=!3m1!1e3!4m5!3m4!1s0x80855994ff0870c9:0x4130930f41362894!8m2!3d38.0089383!4d-121.8355231","Yes")</f>
        <v>Yes</v>
      </c>
      <c r="N200" s="28">
        <v>2018.0</v>
      </c>
      <c r="O200" s="30"/>
      <c r="P200" s="30"/>
      <c r="Q200" s="30"/>
      <c r="R200" s="30"/>
      <c r="S200" s="30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ht="15.75" customHeight="1">
      <c r="A201" s="14" t="s">
        <v>215</v>
      </c>
      <c r="B201" s="14" t="s">
        <v>1313</v>
      </c>
      <c r="C201" s="14" t="s">
        <v>1314</v>
      </c>
      <c r="D201" s="14" t="s">
        <v>1315</v>
      </c>
      <c r="E201" s="14" t="s">
        <v>31</v>
      </c>
      <c r="F201" s="14">
        <f>vlookup($B201&amp;"*",'Lat&amp;Long'!$A$2:$C$999,2,false)</f>
        <v>37.98095</v>
      </c>
      <c r="G201" s="14">
        <f>vlookup($B201&amp;"*",'Lat&amp;Long'!$A$2:$C$999,3,false)</f>
        <v>-122.053967</v>
      </c>
      <c r="H201" s="21">
        <f t="shared" si="1"/>
        <v>116820</v>
      </c>
      <c r="I201" s="42">
        <v>354.0</v>
      </c>
      <c r="J201" s="42">
        <v>330.0</v>
      </c>
      <c r="K201" s="41" t="s">
        <v>1196</v>
      </c>
      <c r="L201" s="18">
        <v>18.38</v>
      </c>
      <c r="M201" s="35" t="s">
        <v>109</v>
      </c>
      <c r="N201" s="28">
        <v>2018.0</v>
      </c>
      <c r="O201" s="30"/>
      <c r="P201" s="30"/>
      <c r="Q201" s="30"/>
      <c r="R201" s="30"/>
      <c r="S201" s="30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ht="15.75" customHeight="1">
      <c r="A202" s="14" t="s">
        <v>116</v>
      </c>
      <c r="B202" s="14" t="s">
        <v>1316</v>
      </c>
      <c r="C202" s="14" t="s">
        <v>1314</v>
      </c>
      <c r="D202" s="14" t="s">
        <v>1315</v>
      </c>
      <c r="E202" s="14" t="s">
        <v>31</v>
      </c>
      <c r="F202" s="14">
        <f>vlookup($B202&amp;"*",'Lat&amp;Long'!$A$2:$C$999,2,false)</f>
        <v>37.96433</v>
      </c>
      <c r="G202" s="14">
        <f>vlookup($B202&amp;"*",'Lat&amp;Long'!$A$2:$C$999,3,false)</f>
        <v>-122.031809</v>
      </c>
      <c r="H202" s="21">
        <f t="shared" si="1"/>
        <v>146496</v>
      </c>
      <c r="I202" s="34">
        <v>448.0</v>
      </c>
      <c r="J202" s="34">
        <v>327.0</v>
      </c>
      <c r="K202" s="24" t="s">
        <v>1196</v>
      </c>
      <c r="L202" s="18">
        <v>18.38</v>
      </c>
      <c r="M202" s="47" t="str">
        <f>HYPERLINK("https://www.google.com/maps/place/2400+Monument+Blvd,+Concord,+CA+94520,+USA/@37.9574698,-122.032819,210m/data=!3m1!1e3!4m5!3m4!1s0x808560d6e0d94edd:0xc138a8f391375a9c!8m2!3d37.9591166!4d-122.0341783","Yes")</f>
        <v>Yes</v>
      </c>
      <c r="N202" s="28">
        <v>2018.0</v>
      </c>
      <c r="O202" s="30"/>
      <c r="P202" s="30"/>
      <c r="Q202" s="30"/>
      <c r="R202" s="30"/>
      <c r="S202" s="30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ht="15.75" customHeight="1">
      <c r="A203" s="14" t="s">
        <v>116</v>
      </c>
      <c r="B203" s="14" t="s">
        <v>1317</v>
      </c>
      <c r="C203" s="14" t="s">
        <v>1318</v>
      </c>
      <c r="D203" s="14" t="s">
        <v>1319</v>
      </c>
      <c r="E203" s="14" t="s">
        <v>31</v>
      </c>
      <c r="F203" s="14">
        <f>vlookup($B203&amp;"*",'Lat&amp;Long'!$A$2:$C$999,2,false)</f>
        <v>37.78276</v>
      </c>
      <c r="G203" s="14">
        <f>vlookup($B203&amp;"*",'Lat&amp;Long'!$A$2:$C$999,3,false)</f>
        <v>-121.969123</v>
      </c>
      <c r="H203" s="21" t="str">
        <f t="shared" si="1"/>
        <v/>
      </c>
      <c r="I203" s="51"/>
      <c r="J203" s="51"/>
      <c r="K203" s="38"/>
      <c r="L203" s="18">
        <v>18.38</v>
      </c>
      <c r="M203" s="49" t="s">
        <v>109</v>
      </c>
      <c r="N203" s="28">
        <v>2018.0</v>
      </c>
      <c r="O203" s="30"/>
      <c r="P203" s="30"/>
      <c r="Q203" s="30"/>
      <c r="R203" s="30"/>
      <c r="S203" s="30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ht="15.75" customHeight="1">
      <c r="A204" s="14" t="s">
        <v>53</v>
      </c>
      <c r="B204" s="14" t="s">
        <v>1320</v>
      </c>
      <c r="C204" s="14" t="s">
        <v>1311</v>
      </c>
      <c r="D204" s="14" t="s">
        <v>1321</v>
      </c>
      <c r="E204" s="14" t="s">
        <v>31</v>
      </c>
      <c r="F204" s="14">
        <f>vlookup($B204&amp;"*",'Lat&amp;Long'!$A$2:$C$999,2,false)</f>
        <v>37.96348</v>
      </c>
      <c r="G204" s="14">
        <f>vlookup($B204&amp;"*",'Lat&amp;Long'!$A$2:$C$999,3,false)</f>
        <v>-121.761615</v>
      </c>
      <c r="H204" s="21">
        <f t="shared" si="1"/>
        <v>130287</v>
      </c>
      <c r="I204" s="42">
        <v>317.0</v>
      </c>
      <c r="J204" s="42">
        <v>411.0</v>
      </c>
      <c r="K204" s="41" t="s">
        <v>1196</v>
      </c>
      <c r="L204" s="18">
        <v>18.38</v>
      </c>
      <c r="M204" s="35" t="s">
        <v>109</v>
      </c>
      <c r="N204" s="28">
        <v>2018.0</v>
      </c>
      <c r="O204" s="30"/>
      <c r="P204" s="30"/>
      <c r="Q204" s="30"/>
      <c r="R204" s="30"/>
      <c r="S204" s="30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ht="15.75" customHeight="1">
      <c r="A205" s="14" t="s">
        <v>53</v>
      </c>
      <c r="B205" s="14" t="s">
        <v>1322</v>
      </c>
      <c r="C205" s="14" t="s">
        <v>1323</v>
      </c>
      <c r="D205" s="14" t="s">
        <v>1324</v>
      </c>
      <c r="E205" s="14" t="s">
        <v>31</v>
      </c>
      <c r="F205" s="14">
        <f>vlookup($B205&amp;"*",'Lat&amp;Long'!$A$2:$C$999,2,false)</f>
        <v>38.27933</v>
      </c>
      <c r="G205" s="14">
        <f>vlookup($B205&amp;"*",'Lat&amp;Long'!$A$2:$C$999,3,false)</f>
        <v>-122.035281</v>
      </c>
      <c r="H205" s="21">
        <f t="shared" si="1"/>
        <v>194012</v>
      </c>
      <c r="I205" s="42">
        <v>364.0</v>
      </c>
      <c r="J205" s="42">
        <v>533.0</v>
      </c>
      <c r="K205" s="41" t="s">
        <v>1196</v>
      </c>
      <c r="L205" s="18">
        <v>18.38</v>
      </c>
      <c r="M205" s="27" t="s">
        <v>52</v>
      </c>
      <c r="N205" s="28">
        <v>2018.0</v>
      </c>
      <c r="O205" s="30"/>
      <c r="P205" s="30"/>
      <c r="Q205" s="30"/>
      <c r="R205" s="30"/>
      <c r="S205" s="30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ht="15.75" customHeight="1">
      <c r="A206" s="14" t="s">
        <v>116</v>
      </c>
      <c r="B206" s="14" t="s">
        <v>1325</v>
      </c>
      <c r="C206" s="14" t="s">
        <v>1323</v>
      </c>
      <c r="D206" s="14" t="s">
        <v>1326</v>
      </c>
      <c r="E206" s="14" t="s">
        <v>31</v>
      </c>
      <c r="F206" s="14">
        <f>vlookup($B206&amp;"*",'Lat&amp;Long'!$A$2:$C$999,2,false)</f>
        <v>38.22283</v>
      </c>
      <c r="G206" s="14">
        <f>vlookup($B206&amp;"*",'Lat&amp;Long'!$A$2:$C$999,3,false)</f>
        <v>-122.13347</v>
      </c>
      <c r="H206" s="21" t="str">
        <f t="shared" si="1"/>
        <v/>
      </c>
      <c r="I206" s="51"/>
      <c r="J206" s="51"/>
      <c r="K206" s="24" t="s">
        <v>1196</v>
      </c>
      <c r="L206" s="18">
        <v>18.38</v>
      </c>
      <c r="M206" s="49" t="s">
        <v>109</v>
      </c>
      <c r="N206" s="28">
        <v>2018.0</v>
      </c>
      <c r="O206" s="30"/>
      <c r="P206" s="30"/>
      <c r="Q206" s="30"/>
      <c r="R206" s="30"/>
      <c r="S206" s="30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ht="15.75" customHeight="1">
      <c r="A207" s="14" t="s">
        <v>116</v>
      </c>
      <c r="B207" s="14" t="s">
        <v>1327</v>
      </c>
      <c r="C207" s="14" t="s">
        <v>1328</v>
      </c>
      <c r="D207" s="14" t="s">
        <v>1329</v>
      </c>
      <c r="E207" s="14" t="s">
        <v>31</v>
      </c>
      <c r="F207" s="14">
        <f>vlookup($B207&amp;"*",'Lat&amp;Long'!$A$2:$C$999,2,false)</f>
        <v>37.50365</v>
      </c>
      <c r="G207" s="14">
        <f>vlookup($B207&amp;"*",'Lat&amp;Long'!$A$2:$C$999,3,false)</f>
        <v>-121.972829</v>
      </c>
      <c r="H207" s="21">
        <f t="shared" si="1"/>
        <v>149688</v>
      </c>
      <c r="I207" s="34">
        <v>462.0</v>
      </c>
      <c r="J207" s="34">
        <v>324.0</v>
      </c>
      <c r="K207" s="38"/>
      <c r="L207" s="18">
        <v>18.38</v>
      </c>
      <c r="M207" s="47" t="str">
        <f>HYPERLINK("https://www.google.com/maps/place/43621+Pacific+Commons+Blvd,+Fremont,+CA+94538,+USA/@37.5014075,-121.9734082,230m/data=!3m1!1e3!4m5!3m4!1s0x808fc76c7f933e35:0xc319c43dfaf16921!8m2!3d37.5014518!4d-121.973083","Yes")</f>
        <v>Yes</v>
      </c>
      <c r="N207" s="28">
        <v>2018.0</v>
      </c>
      <c r="O207" s="30"/>
      <c r="P207" s="30"/>
      <c r="Q207" s="30"/>
      <c r="R207" s="30"/>
      <c r="S207" s="30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ht="15.75" customHeight="1">
      <c r="A208" s="14" t="s">
        <v>116</v>
      </c>
      <c r="B208" s="14" t="s">
        <v>1330</v>
      </c>
      <c r="C208" s="14" t="s">
        <v>1331</v>
      </c>
      <c r="D208" s="14" t="s">
        <v>1332</v>
      </c>
      <c r="E208" s="14" t="s">
        <v>31</v>
      </c>
      <c r="F208" s="14">
        <f>vlookup($B208&amp;"*",'Lat&amp;Long'!$A$2:$C$999,2,false)</f>
        <v>37.61548</v>
      </c>
      <c r="G208" s="14">
        <f>vlookup($B208&amp;"*",'Lat&amp;Long'!$A$2:$C$999,3,false)</f>
        <v>-122.089682</v>
      </c>
      <c r="H208" s="21">
        <f t="shared" si="1"/>
        <v>152709</v>
      </c>
      <c r="I208" s="34">
        <v>327.0</v>
      </c>
      <c r="J208" s="34">
        <v>467.0</v>
      </c>
      <c r="K208" s="38"/>
      <c r="L208" s="18">
        <v>18.38</v>
      </c>
      <c r="M208" s="47" t="str">
        <f>HYPERLINK("https://www.google.com/maps/place/28505+Hesperian+Blvd,+Hayward,+CA+94545,+USA/@37.6159723,-122.0898115,212m/data=!3m1!1e3!4m5!3m4!1s0x808f969ca1c8efe1:0xdda040981a29712a!8m2!3d37.6160773!4d-122.089248","Yes")</f>
        <v>Yes</v>
      </c>
      <c r="N208" s="28">
        <v>2018.0</v>
      </c>
      <c r="O208" s="30"/>
      <c r="P208" s="30"/>
      <c r="Q208" s="30"/>
      <c r="R208" s="30"/>
      <c r="S208" s="30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ht="15.75" customHeight="1">
      <c r="A209" s="14" t="s">
        <v>116</v>
      </c>
      <c r="B209" s="14" t="s">
        <v>1333</v>
      </c>
      <c r="C209" s="14" t="s">
        <v>1334</v>
      </c>
      <c r="D209" s="14" t="s">
        <v>1335</v>
      </c>
      <c r="E209" s="14" t="s">
        <v>31</v>
      </c>
      <c r="F209" s="14">
        <f>vlookup($B209&amp;"*",'Lat&amp;Long'!$A$2:$C$999,2,false)</f>
        <v>37.70523</v>
      </c>
      <c r="G209" s="14">
        <f>vlookup($B209&amp;"*",'Lat&amp;Long'!$A$2:$C$999,3,false)</f>
        <v>-121.812814</v>
      </c>
      <c r="H209" s="21">
        <f t="shared" si="1"/>
        <v>157611</v>
      </c>
      <c r="I209" s="34">
        <v>491.0</v>
      </c>
      <c r="J209" s="34">
        <v>321.0</v>
      </c>
      <c r="K209" s="38"/>
      <c r="L209" s="18">
        <v>18.38</v>
      </c>
      <c r="M209" s="47" t="str">
        <f>HYPERLINK("https://www.google.com/maps/place/2800+Independence+Dr,+Livermore,+CA+94551,+USA/@37.7025776,-121.813322,252m/data=!3m1!1e3!4m5!3m4!1s0x808fe89dc25aa831:0x56c8af22c6307f8e!8m2!3d37.70319!4d-121.812052","Yes")</f>
        <v>Yes</v>
      </c>
      <c r="N209" s="28">
        <v>2018.0</v>
      </c>
      <c r="O209" s="30"/>
      <c r="P209" s="30"/>
      <c r="Q209" s="30"/>
      <c r="R209" s="30"/>
      <c r="S209" s="30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ht="15.75" customHeight="1">
      <c r="A210" s="14" t="s">
        <v>53</v>
      </c>
      <c r="B210" s="14" t="s">
        <v>1336</v>
      </c>
      <c r="C210" s="14" t="s">
        <v>1337</v>
      </c>
      <c r="D210" s="14" t="s">
        <v>1338</v>
      </c>
      <c r="E210" s="14" t="s">
        <v>31</v>
      </c>
      <c r="F210" s="14">
        <f>vlookup($B210&amp;"*",'Lat&amp;Long'!$A$2:$C$999,2,false)</f>
        <v>38.30903</v>
      </c>
      <c r="G210" s="14">
        <f>vlookup($B210&amp;"*",'Lat&amp;Long'!$A$2:$C$999,3,false)</f>
        <v>-122.283286</v>
      </c>
      <c r="H210" s="21">
        <f t="shared" si="1"/>
        <v>101136</v>
      </c>
      <c r="I210" s="34">
        <v>258.0</v>
      </c>
      <c r="J210" s="34">
        <v>392.0</v>
      </c>
      <c r="K210" s="24" t="s">
        <v>1196</v>
      </c>
      <c r="L210" s="18">
        <v>18.38</v>
      </c>
      <c r="M210" s="47" t="str">
        <f>HYPERLINK("https://www.google.com/maps/place/681+Lincoln+Ave,+Napa,+CA+94558,+USA/@38.3088705,-122.2837863,125m/data=!3m1!1e3!4m5!3m4!1s0x8085068a163a07bb:0x21418b25013e0157!8m2!3d38.3089069!4d-122.2832399","Yes")</f>
        <v>Yes</v>
      </c>
      <c r="N210" s="28">
        <v>2018.0</v>
      </c>
      <c r="O210" s="30"/>
      <c r="P210" s="30"/>
      <c r="Q210" s="30"/>
      <c r="R210" s="30"/>
      <c r="S210" s="30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ht="15.75" customHeight="1">
      <c r="A211" s="14" t="s">
        <v>116</v>
      </c>
      <c r="B211" s="14" t="s">
        <v>1339</v>
      </c>
      <c r="C211" s="14" t="s">
        <v>1340</v>
      </c>
      <c r="D211" s="14" t="s">
        <v>1341</v>
      </c>
      <c r="E211" s="14" t="s">
        <v>31</v>
      </c>
      <c r="F211" s="14">
        <f>vlookup($B211&amp;"*",'Lat&amp;Long'!$A$2:$C$999,2,false)</f>
        <v>37.72081</v>
      </c>
      <c r="G211" s="14">
        <f>vlookup($B211&amp;"*",'Lat&amp;Long'!$A$2:$C$999,3,false)</f>
        <v>-122.181868</v>
      </c>
      <c r="H211" s="21" t="str">
        <f t="shared" si="1"/>
        <v/>
      </c>
      <c r="I211" s="51"/>
      <c r="J211" s="51"/>
      <c r="K211" s="38"/>
      <c r="L211" s="18">
        <v>18.38</v>
      </c>
      <c r="M211" s="49" t="s">
        <v>109</v>
      </c>
      <c r="N211" s="28">
        <v>2018.0</v>
      </c>
      <c r="O211" s="30"/>
      <c r="P211" s="30"/>
      <c r="Q211" s="30"/>
      <c r="R211" s="30"/>
      <c r="S211" s="30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ht="15.75" customHeight="1">
      <c r="A212" s="14" t="s">
        <v>53</v>
      </c>
      <c r="B212" s="14" t="s">
        <v>1342</v>
      </c>
      <c r="C212" s="14" t="s">
        <v>1343</v>
      </c>
      <c r="D212" s="14" t="s">
        <v>1344</v>
      </c>
      <c r="E212" s="14" t="s">
        <v>31</v>
      </c>
      <c r="F212" s="14">
        <f>vlookup($B212&amp;"*",'Lat&amp;Long'!$A$2:$C$999,2,false)</f>
        <v>38.24262</v>
      </c>
      <c r="G212" s="14">
        <f>vlookup($B212&amp;"*",'Lat&amp;Long'!$A$2:$C$999,3,false)</f>
        <v>-121.990103</v>
      </c>
      <c r="H212" s="21" t="str">
        <f t="shared" si="1"/>
        <v/>
      </c>
      <c r="I212" s="51"/>
      <c r="J212" s="51"/>
      <c r="K212" s="24" t="s">
        <v>1196</v>
      </c>
      <c r="L212" s="18">
        <v>18.38</v>
      </c>
      <c r="M212" s="49" t="s">
        <v>109</v>
      </c>
      <c r="N212" s="28">
        <v>2018.0</v>
      </c>
      <c r="O212" s="30"/>
      <c r="P212" s="30"/>
      <c r="Q212" s="30"/>
      <c r="R212" s="30"/>
      <c r="S212" s="30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ht="15.75" customHeight="1">
      <c r="A213" s="14" t="s">
        <v>116</v>
      </c>
      <c r="B213" s="14" t="s">
        <v>1345</v>
      </c>
      <c r="C213" s="14" t="s">
        <v>1346</v>
      </c>
      <c r="D213" s="14" t="s">
        <v>1347</v>
      </c>
      <c r="E213" s="14" t="s">
        <v>31</v>
      </c>
      <c r="F213" s="14">
        <f>vlookup($B213&amp;"*",'Lat&amp;Long'!$A$2:$C$999,2,false)</f>
        <v>38.13307</v>
      </c>
      <c r="G213" s="14">
        <f>vlookup($B213&amp;"*",'Lat&amp;Long'!$A$2:$C$999,3,false)</f>
        <v>-122.213247</v>
      </c>
      <c r="H213" s="21" t="str">
        <f t="shared" si="1"/>
        <v/>
      </c>
      <c r="I213" s="51"/>
      <c r="J213" s="51"/>
      <c r="K213" s="48"/>
      <c r="L213" s="18">
        <v>18.38</v>
      </c>
      <c r="M213" s="49" t="s">
        <v>109</v>
      </c>
      <c r="N213" s="28">
        <v>2018.0</v>
      </c>
      <c r="O213" s="30"/>
      <c r="P213" s="30"/>
      <c r="Q213" s="30"/>
      <c r="R213" s="30"/>
      <c r="S213" s="30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ht="15.75" customHeight="1">
      <c r="A214" s="14" t="s">
        <v>116</v>
      </c>
      <c r="B214" s="14" t="s">
        <v>1348</v>
      </c>
      <c r="C214" s="14" t="s">
        <v>1349</v>
      </c>
      <c r="D214" s="14" t="s">
        <v>1350</v>
      </c>
      <c r="E214" s="14" t="s">
        <v>31</v>
      </c>
      <c r="F214" s="14">
        <f>vlookup($B214&amp;"*",'Lat&amp;Long'!$A$2:$C$999,2,false)</f>
        <v>37.89884</v>
      </c>
      <c r="G214" s="14">
        <f>vlookup($B214&amp;"*",'Lat&amp;Long'!$A$2:$C$999,3,false)</f>
        <v>-122.320177</v>
      </c>
      <c r="H214" s="21">
        <f t="shared" si="1"/>
        <v>153832</v>
      </c>
      <c r="I214" s="34">
        <v>328.0</v>
      </c>
      <c r="J214" s="34">
        <v>469.0</v>
      </c>
      <c r="K214" s="38"/>
      <c r="L214" s="18">
        <v>18.38</v>
      </c>
      <c r="M214" s="47" t="str">
        <f>HYPERLINK("https://www.google.com/maps/place/4801+Central+Ave,+Richmond,+CA+94804,+USA/@37.8987536,-122.3205513,172m/data=!3m1!1e3!4m5!3m4!1s0x808578e79a9e1fb9:0x2ec078783b7dfa77!8m2!3d37.8987596!4d-122.3202205","Yes")</f>
        <v>Yes</v>
      </c>
      <c r="N214" s="28">
        <v>2018.0</v>
      </c>
      <c r="O214" s="30"/>
      <c r="P214" s="30"/>
      <c r="Q214" s="30"/>
      <c r="R214" s="30"/>
      <c r="S214" s="30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ht="15.75" customHeight="1">
      <c r="A215" s="14" t="s">
        <v>116</v>
      </c>
      <c r="B215" s="14" t="s">
        <v>1351</v>
      </c>
      <c r="C215" s="14" t="s">
        <v>1352</v>
      </c>
      <c r="D215" s="14" t="s">
        <v>1353</v>
      </c>
      <c r="E215" s="14" t="s">
        <v>31</v>
      </c>
      <c r="F215" s="14">
        <f>vlookup($B215&amp;"*",'Lat&amp;Long'!$A$2:$C$999,2,false)</f>
        <v>38.34718</v>
      </c>
      <c r="G215" s="14">
        <f>vlookup($B215&amp;"*",'Lat&amp;Long'!$A$2:$C$999,3,false)</f>
        <v>-122.716822</v>
      </c>
      <c r="H215" s="21" t="str">
        <f t="shared" si="1"/>
        <v/>
      </c>
      <c r="I215" s="51"/>
      <c r="J215" s="51"/>
      <c r="K215" s="38"/>
      <c r="L215" s="18">
        <v>18.38</v>
      </c>
      <c r="M215" s="49" t="s">
        <v>109</v>
      </c>
      <c r="N215" s="28">
        <v>2018.0</v>
      </c>
      <c r="O215" s="30"/>
      <c r="P215" s="30"/>
      <c r="Q215" s="30"/>
      <c r="R215" s="30"/>
      <c r="S215" s="30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ht="15.75" customHeight="1">
      <c r="A216" s="14" t="s">
        <v>116</v>
      </c>
      <c r="B216" s="14" t="s">
        <v>1354</v>
      </c>
      <c r="C216" s="14" t="s">
        <v>1355</v>
      </c>
      <c r="D216" s="14" t="s">
        <v>1356</v>
      </c>
      <c r="E216" s="14" t="s">
        <v>31</v>
      </c>
      <c r="F216" s="14">
        <f>vlookup($B216&amp;"*",'Lat&amp;Long'!$A$2:$C$999,2,false)</f>
        <v>38.09023</v>
      </c>
      <c r="G216" s="14">
        <f>vlookup($B216&amp;"*",'Lat&amp;Long'!$A$2:$C$999,3,false)</f>
        <v>-122.555805</v>
      </c>
      <c r="H216" s="21" t="str">
        <f t="shared" si="1"/>
        <v/>
      </c>
      <c r="I216" s="51"/>
      <c r="J216" s="51"/>
      <c r="K216" s="38"/>
      <c r="L216" s="18">
        <v>18.38</v>
      </c>
      <c r="M216" s="49" t="s">
        <v>109</v>
      </c>
      <c r="N216" s="28">
        <v>2018.0</v>
      </c>
      <c r="O216" s="30"/>
      <c r="P216" s="30"/>
      <c r="Q216" s="30"/>
      <c r="R216" s="30"/>
      <c r="S216" s="30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ht="15.75" customHeight="1">
      <c r="A217" s="14" t="s">
        <v>27</v>
      </c>
      <c r="B217" s="14" t="s">
        <v>1357</v>
      </c>
      <c r="C217" s="14" t="s">
        <v>1358</v>
      </c>
      <c r="D217" s="14" t="s">
        <v>1359</v>
      </c>
      <c r="E217" s="14" t="s">
        <v>31</v>
      </c>
      <c r="F217" s="14">
        <f>vlookup($B217&amp;"*",'Lat&amp;Long'!$A$2:$C$999,2,false)</f>
        <v>36.97506</v>
      </c>
      <c r="G217" s="14">
        <f>vlookup($B217&amp;"*",'Lat&amp;Long'!$A$2:$C$999,3,false)</f>
        <v>-121.968743</v>
      </c>
      <c r="H217" s="21">
        <f t="shared" si="1"/>
        <v>51040</v>
      </c>
      <c r="I217" s="42">
        <v>232.0</v>
      </c>
      <c r="J217" s="42">
        <v>220.0</v>
      </c>
      <c r="K217" s="41" t="s">
        <v>1196</v>
      </c>
      <c r="L217" s="18">
        <v>18.38</v>
      </c>
      <c r="M217" s="35" t="s">
        <v>109</v>
      </c>
      <c r="N217" s="28">
        <v>2018.0</v>
      </c>
      <c r="O217" s="30"/>
      <c r="P217" s="30"/>
      <c r="Q217" s="30"/>
      <c r="R217" s="30"/>
      <c r="S217" s="30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ht="15.75" customHeight="1">
      <c r="A218" s="14" t="s">
        <v>27</v>
      </c>
      <c r="B218" s="14" t="s">
        <v>1360</v>
      </c>
      <c r="C218" s="14" t="s">
        <v>1361</v>
      </c>
      <c r="D218" s="14" t="s">
        <v>1362</v>
      </c>
      <c r="E218" s="14" t="s">
        <v>31</v>
      </c>
      <c r="F218" s="14">
        <f>vlookup($B218&amp;"*",'Lat&amp;Long'!$A$2:$C$999,2,false)</f>
        <v>36.9971</v>
      </c>
      <c r="G218" s="14">
        <f>vlookup($B218&amp;"*",'Lat&amp;Long'!$A$2:$C$999,3,false)</f>
        <v>-121.546792</v>
      </c>
      <c r="H218" s="21">
        <f t="shared" si="1"/>
        <v>115200</v>
      </c>
      <c r="I218" s="34">
        <v>288.0</v>
      </c>
      <c r="J218" s="34">
        <v>400.0</v>
      </c>
      <c r="K218" s="24" t="s">
        <v>1196</v>
      </c>
      <c r="L218" s="18">
        <v>18.38</v>
      </c>
      <c r="M218" s="47" t="str">
        <f>HYPERLINK("https://www.google.com/maps/place/6705+Camino+Arroyo,+Gilroy,+CA+95020,+USA/@36.9997595,-121.5549072,151m/data=!3m1!1e3!4m5!3m4!1s0x8091e39951ce58e9:0x9c7a4b6d7bf83c!8m2!3d37.0000471!4d-121.5547766","Yes")</f>
        <v>Yes</v>
      </c>
      <c r="N218" s="28">
        <v>2018.0</v>
      </c>
      <c r="O218" s="30"/>
      <c r="P218" s="30"/>
      <c r="Q218" s="30"/>
      <c r="R218" s="30"/>
      <c r="S218" s="30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ht="15.75" customHeight="1">
      <c r="A219" s="14" t="s">
        <v>53</v>
      </c>
      <c r="B219" s="14" t="s">
        <v>1363</v>
      </c>
      <c r="C219" s="14" t="s">
        <v>1361</v>
      </c>
      <c r="D219" s="14" t="s">
        <v>1362</v>
      </c>
      <c r="E219" s="14" t="s">
        <v>31</v>
      </c>
      <c r="F219" s="14">
        <f>vlookup($B219&amp;"*",'Lat&amp;Long'!$A$2:$C$999,2,false)</f>
        <v>37.00858</v>
      </c>
      <c r="G219" s="14">
        <f>vlookup($B219&amp;"*",'Lat&amp;Long'!$A$2:$C$999,3,false)</f>
        <v>-121.551175</v>
      </c>
      <c r="H219" s="21">
        <f t="shared" si="1"/>
        <v>212494</v>
      </c>
      <c r="I219" s="42">
        <v>362.0</v>
      </c>
      <c r="J219" s="42">
        <v>587.0</v>
      </c>
      <c r="K219" s="41" t="s">
        <v>1196</v>
      </c>
      <c r="L219" s="18">
        <v>18.38</v>
      </c>
      <c r="M219" s="65" t="str">
        <f>HYPERLINK("https://www.google.com/maps/place/7150+Camino+Arroyo,+Gilroy,+CA+95020,+USA/@37.0084458,-121.5518108,213m/data=!3m1!1e3!4m5!3m4!1s0x8091e3904ee2e9c7:0x10e356f6cf8d32a7!8m2!3d37.0085217!4d-121.5510939","Yes")</f>
        <v>Yes</v>
      </c>
      <c r="N219" s="28">
        <v>2018.0</v>
      </c>
      <c r="O219" s="30"/>
      <c r="P219" s="30"/>
      <c r="Q219" s="30"/>
      <c r="R219" s="30"/>
      <c r="S219" s="30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ht="15.75" customHeight="1">
      <c r="A220" s="14" t="s">
        <v>116</v>
      </c>
      <c r="B220" s="14" t="s">
        <v>917</v>
      </c>
      <c r="C220" s="14" t="s">
        <v>1361</v>
      </c>
      <c r="D220" s="14" t="s">
        <v>1362</v>
      </c>
      <c r="E220" s="14" t="s">
        <v>31</v>
      </c>
      <c r="F220" s="53">
        <f>vlookup($B220&amp;"*",'Lat&amp;Long'!$A$2:$C$999,2,false)</f>
        <v>37.008413</v>
      </c>
      <c r="G220" s="66">
        <f>vlookup($B220&amp;"*",'Lat&amp;Long'!$A$2:$C$999,3,false)</f>
        <v>-121.5572103</v>
      </c>
      <c r="H220" s="21">
        <f t="shared" si="1"/>
        <v>157115</v>
      </c>
      <c r="I220" s="34">
        <v>469.0</v>
      </c>
      <c r="J220" s="34">
        <v>335.0</v>
      </c>
      <c r="K220" s="24" t="s">
        <v>1196</v>
      </c>
      <c r="L220" s="18">
        <v>18.38</v>
      </c>
      <c r="M220" s="47" t="str">
        <f>HYPERLINK("https://www.google.com/maps/place/7251+Camino+Arroyo,+Gilroy,+CA+95020,+USA/@37.0081586,-121.5570346,213m/data=!3m1!1e3!4m5!3m4!1s0x8091e3968f09fb45:0xb533e1ba3294a587!8m2!3d37.0083814!4d-121.5566111","Yes")</f>
        <v>Yes</v>
      </c>
      <c r="N220" s="28">
        <v>2018.0</v>
      </c>
      <c r="O220" s="30"/>
      <c r="P220" s="30"/>
      <c r="Q220" s="30"/>
      <c r="R220" s="30"/>
      <c r="S220" s="30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ht="15.75" customHeight="1">
      <c r="A221" s="14" t="s">
        <v>53</v>
      </c>
      <c r="B221" s="14" t="s">
        <v>1364</v>
      </c>
      <c r="C221" s="14" t="s">
        <v>1365</v>
      </c>
      <c r="D221" s="14" t="s">
        <v>1366</v>
      </c>
      <c r="E221" s="14" t="s">
        <v>31</v>
      </c>
      <c r="F221" s="14">
        <f>vlookup($B221&amp;"*",'Lat&amp;Long'!$A$2:$C$999,2,false)</f>
        <v>37.43167</v>
      </c>
      <c r="G221" s="14">
        <f>vlookup($B221&amp;"*",'Lat&amp;Long'!$A$2:$C$999,3,false)</f>
        <v>-121.921131</v>
      </c>
      <c r="H221" s="21">
        <f t="shared" si="1"/>
        <v>133017</v>
      </c>
      <c r="I221" s="42">
        <v>303.0</v>
      </c>
      <c r="J221" s="42">
        <v>439.0</v>
      </c>
      <c r="K221" s="41" t="s">
        <v>1196</v>
      </c>
      <c r="L221" s="18">
        <v>18.38</v>
      </c>
      <c r="M221" s="27" t="s">
        <v>52</v>
      </c>
      <c r="N221" s="28">
        <v>2018.0</v>
      </c>
      <c r="O221" s="30"/>
      <c r="P221" s="30"/>
      <c r="Q221" s="30"/>
      <c r="R221" s="30"/>
      <c r="S221" s="30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ht="15.75" customHeight="1">
      <c r="A222" s="14" t="s">
        <v>27</v>
      </c>
      <c r="B222" s="14" t="s">
        <v>1367</v>
      </c>
      <c r="C222" s="14" t="s">
        <v>1368</v>
      </c>
      <c r="D222" s="14" t="s">
        <v>1369</v>
      </c>
      <c r="E222" s="14" t="s">
        <v>31</v>
      </c>
      <c r="F222" s="14">
        <f>vlookup($B222&amp;"*",'Lat&amp;Long'!$A$2:$C$999,2,false)</f>
        <v>37.15501</v>
      </c>
      <c r="G222" s="14">
        <f>vlookup($B222&amp;"*",'Lat&amp;Long'!$A$2:$C$999,3,false)</f>
        <v>-121.649591</v>
      </c>
      <c r="H222" s="21">
        <f t="shared" si="1"/>
        <v>126474</v>
      </c>
      <c r="I222" s="42">
        <v>321.0</v>
      </c>
      <c r="J222" s="42">
        <v>394.0</v>
      </c>
      <c r="K222" s="24" t="s">
        <v>1196</v>
      </c>
      <c r="L222" s="18">
        <v>18.38</v>
      </c>
      <c r="M222" s="27" t="s">
        <v>52</v>
      </c>
      <c r="N222" s="28">
        <v>2018.0</v>
      </c>
      <c r="O222" s="30"/>
      <c r="P222" s="30"/>
      <c r="Q222" s="30"/>
      <c r="R222" s="30"/>
      <c r="S222" s="30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ht="15.75" customHeight="1">
      <c r="A223" s="14" t="s">
        <v>53</v>
      </c>
      <c r="B223" s="14" t="s">
        <v>1370</v>
      </c>
      <c r="C223" s="14" t="s">
        <v>1368</v>
      </c>
      <c r="D223" s="14" t="s">
        <v>1369</v>
      </c>
      <c r="E223" s="14" t="s">
        <v>31</v>
      </c>
      <c r="F223" s="14">
        <f>vlookup($B223&amp;"*",'Lat&amp;Long'!$A$2:$C$999,2,false)</f>
        <v>37.14972</v>
      </c>
      <c r="G223" s="14">
        <f>vlookup($B223&amp;"*",'Lat&amp;Long'!$A$2:$C$999,3,false)</f>
        <v>-121.655179</v>
      </c>
      <c r="H223" s="21">
        <f t="shared" si="1"/>
        <v>79860</v>
      </c>
      <c r="I223" s="34">
        <v>242.0</v>
      </c>
      <c r="J223" s="34">
        <v>330.0</v>
      </c>
      <c r="K223" s="24" t="s">
        <v>1196</v>
      </c>
      <c r="L223" s="18">
        <v>18.38</v>
      </c>
      <c r="M223" s="47" t="str">
        <f>HYPERLINK("https://www.google.com/maps/place/170+Cochrane+Plaza,+Morgan+Hill,+CA+95037,+USA/@37.1490964,-121.6556279,150m/data=!3m1!1e3!4m5!3m4!1s0x808e20c899c6b4b7:0x24fb0aaa5cb7f22!8m2!3d37.1491146!4d-121.655225","Yes")</f>
        <v>Yes</v>
      </c>
      <c r="N223" s="28">
        <v>2018.0</v>
      </c>
      <c r="O223" s="30"/>
      <c r="P223" s="30"/>
      <c r="Q223" s="30"/>
      <c r="R223" s="30"/>
      <c r="S223" s="30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ht="15.75" customHeight="1">
      <c r="A224" s="14" t="s">
        <v>116</v>
      </c>
      <c r="B224" s="14" t="s">
        <v>1371</v>
      </c>
      <c r="C224" s="14" t="s">
        <v>1372</v>
      </c>
      <c r="D224" s="14" t="s">
        <v>1373</v>
      </c>
      <c r="E224" s="14" t="s">
        <v>31</v>
      </c>
      <c r="F224" s="14">
        <f>vlookup($B224&amp;"*",'Lat&amp;Long'!$A$2:$C$999,2,false)</f>
        <v>37.35647</v>
      </c>
      <c r="G224" s="14">
        <f>vlookup($B224&amp;"*",'Lat&amp;Long'!$A$2:$C$999,3,false)</f>
        <v>-121.938683</v>
      </c>
      <c r="H224" s="21">
        <f t="shared" si="1"/>
        <v>140044</v>
      </c>
      <c r="I224" s="34">
        <v>446.0</v>
      </c>
      <c r="J224" s="34">
        <v>314.0</v>
      </c>
      <c r="K224" s="24" t="s">
        <v>1374</v>
      </c>
      <c r="L224" s="18">
        <v>18.38</v>
      </c>
      <c r="M224" s="47" t="str">
        <f>HYPERLINK("https://www.google.com/maps/place/1601+Coleman+Ave,+Santa+Clara,+CA+95050,+USA/@37.3567419,-121.9397432,179m/data=!3m1!1e3!4m5!3m4!1s0x808fcbb094af7f09:0x2d558f3e5a0f7023!8m2!3d37.3572186!4d-121.937345","Yes")</f>
        <v>Yes</v>
      </c>
      <c r="N224" s="28">
        <v>2018.0</v>
      </c>
      <c r="O224" s="30"/>
      <c r="P224" s="30"/>
      <c r="Q224" s="30"/>
      <c r="R224" s="30"/>
      <c r="S224" s="30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ht="15.75" customHeight="1">
      <c r="A225" s="14" t="s">
        <v>27</v>
      </c>
      <c r="B225" s="14" t="s">
        <v>1375</v>
      </c>
      <c r="C225" s="14" t="s">
        <v>1372</v>
      </c>
      <c r="D225" s="14" t="s">
        <v>1373</v>
      </c>
      <c r="E225" s="14" t="s">
        <v>31</v>
      </c>
      <c r="F225" s="14">
        <f>vlookup($B225&amp;"*",'Lat&amp;Long'!$A$2:$C$999,2,false)</f>
        <v>37.3546</v>
      </c>
      <c r="G225" s="14">
        <f>vlookup($B225&amp;"*",'Lat&amp;Long'!$A$2:$C$999,3,false)</f>
        <v>-121.946489</v>
      </c>
      <c r="H225" s="21">
        <f t="shared" si="1"/>
        <v>178062</v>
      </c>
      <c r="I225" s="42">
        <v>354.0</v>
      </c>
      <c r="J225" s="42">
        <v>503.0</v>
      </c>
      <c r="K225" s="41" t="s">
        <v>1374</v>
      </c>
      <c r="L225" s="18">
        <v>18.38</v>
      </c>
      <c r="M225" s="35" t="s">
        <v>109</v>
      </c>
      <c r="N225" s="28">
        <v>2018.0</v>
      </c>
      <c r="O225" s="30"/>
      <c r="P225" s="30"/>
      <c r="Q225" s="30"/>
      <c r="R225" s="30"/>
      <c r="S225" s="30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ht="15.75" customHeight="1">
      <c r="A226" s="14" t="s">
        <v>116</v>
      </c>
      <c r="B226" s="14" t="s">
        <v>1376</v>
      </c>
      <c r="C226" s="14" t="s">
        <v>1377</v>
      </c>
      <c r="D226" s="14" t="s">
        <v>1378</v>
      </c>
      <c r="E226" s="14" t="s">
        <v>31</v>
      </c>
      <c r="F226" s="14">
        <f>vlookup($B226&amp;"*",'Lat&amp;Long'!$A$2:$C$999,2,false)</f>
        <v>36.98437</v>
      </c>
      <c r="G226" s="14">
        <f>vlookup($B226&amp;"*",'Lat&amp;Long'!$A$2:$C$999,3,false)</f>
        <v>-122.034031</v>
      </c>
      <c r="H226" s="21">
        <f t="shared" si="1"/>
        <v>143226</v>
      </c>
      <c r="I226" s="42">
        <v>438.0</v>
      </c>
      <c r="J226" s="42">
        <v>327.0</v>
      </c>
      <c r="K226" s="41" t="s">
        <v>1196</v>
      </c>
      <c r="L226" s="18">
        <v>18.38</v>
      </c>
      <c r="M226" s="27" t="s">
        <v>52</v>
      </c>
      <c r="N226" s="28">
        <v>2018.0</v>
      </c>
      <c r="O226" s="30"/>
      <c r="P226" s="30"/>
      <c r="Q226" s="30"/>
      <c r="R226" s="30"/>
      <c r="S226" s="30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ht="15.75" customHeight="1">
      <c r="A227" s="14" t="s">
        <v>27</v>
      </c>
      <c r="B227" s="14" t="s">
        <v>1379</v>
      </c>
      <c r="C227" s="14" t="s">
        <v>1380</v>
      </c>
      <c r="D227" s="14" t="s">
        <v>1381</v>
      </c>
      <c r="E227" s="14" t="s">
        <v>31</v>
      </c>
      <c r="F227" s="14">
        <f>vlookup($B227&amp;"*",'Lat&amp;Long'!$A$2:$C$999,2,false)</f>
        <v>36.91558</v>
      </c>
      <c r="G227" s="14">
        <f>vlookup($B227&amp;"*",'Lat&amp;Long'!$A$2:$C$999,3,false)</f>
        <v>-121.773355</v>
      </c>
      <c r="H227" s="21" t="str">
        <f t="shared" si="1"/>
        <v/>
      </c>
      <c r="I227" s="51"/>
      <c r="J227" s="51"/>
      <c r="K227" s="38"/>
      <c r="L227" s="18">
        <v>18.38</v>
      </c>
      <c r="M227" s="49" t="s">
        <v>109</v>
      </c>
      <c r="N227" s="28">
        <v>2018.0</v>
      </c>
      <c r="O227" s="30"/>
      <c r="P227" s="30"/>
      <c r="Q227" s="30"/>
      <c r="R227" s="30"/>
      <c r="S227" s="30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ht="15.75" customHeight="1">
      <c r="A228" s="14" t="s">
        <v>116</v>
      </c>
      <c r="B228" s="14" t="s">
        <v>1382</v>
      </c>
      <c r="C228" s="14" t="s">
        <v>1383</v>
      </c>
      <c r="D228" s="14" t="s">
        <v>1384</v>
      </c>
      <c r="E228" s="14" t="s">
        <v>31</v>
      </c>
      <c r="F228" s="14">
        <f>vlookup($B228&amp;"*",'Lat&amp;Long'!$A$2:$C$999,2,false)</f>
        <v>37.38869</v>
      </c>
      <c r="G228" s="14">
        <f>vlookup($B228&amp;"*",'Lat&amp;Long'!$A$2:$C$999,3,false)</f>
        <v>-121.882809</v>
      </c>
      <c r="H228" s="21">
        <f t="shared" si="1"/>
        <v>143487</v>
      </c>
      <c r="I228" s="34">
        <v>447.0</v>
      </c>
      <c r="J228" s="34">
        <v>321.0</v>
      </c>
      <c r="K228" s="24" t="s">
        <v>1196</v>
      </c>
      <c r="L228" s="18">
        <v>18.38</v>
      </c>
      <c r="M228" s="47" t="str">
        <f>HYPERLINK("https://www.google.com/maps/place/1709+Automation+Pkwy,+San+Jose,+CA+95101,+USA/@37.3904764,-121.8850696,206m/data=!3m1!1e3!4m5!3m4!1s0x808fcc198813c763:0xe05dac856b088e1b!8m2!3d37.390611!4d-121.8845444","Yes")</f>
        <v>Yes</v>
      </c>
      <c r="N228" s="28">
        <v>2018.0</v>
      </c>
      <c r="O228" s="30"/>
      <c r="P228" s="30"/>
      <c r="Q228" s="30"/>
      <c r="R228" s="30"/>
      <c r="S228" s="30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ht="15.75" customHeight="1">
      <c r="A229" s="14" t="s">
        <v>27</v>
      </c>
      <c r="B229" s="14" t="s">
        <v>1385</v>
      </c>
      <c r="C229" s="14" t="s">
        <v>1383</v>
      </c>
      <c r="D229" s="14" t="s">
        <v>1386</v>
      </c>
      <c r="E229" s="14" t="s">
        <v>31</v>
      </c>
      <c r="F229" s="14">
        <f>vlookup($B229&amp;"*",'Lat&amp;Long'!$A$2:$C$999,2,false)</f>
        <v>37.33868</v>
      </c>
      <c r="G229" s="14">
        <f>vlookup($B229&amp;"*",'Lat&amp;Long'!$A$2:$C$999,3,false)</f>
        <v>-121.904431</v>
      </c>
      <c r="H229" s="21">
        <f t="shared" si="1"/>
        <v>148851</v>
      </c>
      <c r="I229" s="42">
        <v>333.0</v>
      </c>
      <c r="J229" s="42">
        <v>447.0</v>
      </c>
      <c r="K229" s="41" t="s">
        <v>1196</v>
      </c>
      <c r="L229" s="18">
        <v>18.38</v>
      </c>
      <c r="M229" s="27" t="s">
        <v>52</v>
      </c>
      <c r="N229" s="28">
        <v>2018.0</v>
      </c>
      <c r="O229" s="30"/>
      <c r="P229" s="30"/>
      <c r="Q229" s="30"/>
      <c r="R229" s="30"/>
      <c r="S229" s="30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ht="15.75" customHeight="1">
      <c r="A230" s="14" t="s">
        <v>116</v>
      </c>
      <c r="B230" s="14" t="s">
        <v>1387</v>
      </c>
      <c r="C230" s="14" t="s">
        <v>1383</v>
      </c>
      <c r="D230" s="14" t="s">
        <v>1388</v>
      </c>
      <c r="E230" s="14" t="s">
        <v>31</v>
      </c>
      <c r="F230" s="14">
        <f>vlookup($B230&amp;"*",'Lat&amp;Long'!$A$2:$C$999,2,false)</f>
        <v>37.30992</v>
      </c>
      <c r="G230" s="14">
        <f>vlookup($B230&amp;"*",'Lat&amp;Long'!$A$2:$C$999,3,false)</f>
        <v>-121.852151</v>
      </c>
      <c r="H230" s="21" t="str">
        <f t="shared" si="1"/>
        <v/>
      </c>
      <c r="I230" s="51"/>
      <c r="J230" s="51"/>
      <c r="K230" s="24" t="s">
        <v>1196</v>
      </c>
      <c r="L230" s="18">
        <v>18.38</v>
      </c>
      <c r="M230" s="49" t="s">
        <v>109</v>
      </c>
      <c r="N230" s="28">
        <v>2018.0</v>
      </c>
      <c r="O230" s="30"/>
      <c r="P230" s="30"/>
      <c r="Q230" s="30"/>
      <c r="R230" s="30"/>
      <c r="S230" s="30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ht="15.75" customHeight="1">
      <c r="A231" s="14" t="s">
        <v>53</v>
      </c>
      <c r="B231" s="14" t="s">
        <v>1389</v>
      </c>
      <c r="C231" s="14" t="s">
        <v>1383</v>
      </c>
      <c r="D231" s="14" t="s">
        <v>1390</v>
      </c>
      <c r="E231" s="14" t="s">
        <v>31</v>
      </c>
      <c r="F231" s="14">
        <f>vlookup($B231&amp;"*",'Lat&amp;Long'!$A$2:$C$999,2,false)</f>
        <v>37.25542</v>
      </c>
      <c r="G231" s="14">
        <f>vlookup($B231&amp;"*",'Lat&amp;Long'!$A$2:$C$999,3,false)</f>
        <v>-121.880165</v>
      </c>
      <c r="H231" s="21">
        <f t="shared" si="1"/>
        <v>97255</v>
      </c>
      <c r="I231" s="42">
        <v>265.0</v>
      </c>
      <c r="J231" s="42">
        <v>367.0</v>
      </c>
      <c r="K231" s="41" t="s">
        <v>1196</v>
      </c>
      <c r="L231" s="18">
        <v>18.38</v>
      </c>
      <c r="M231" s="35" t="s">
        <v>109</v>
      </c>
      <c r="N231" s="28">
        <v>2018.0</v>
      </c>
      <c r="O231" s="30"/>
      <c r="P231" s="30"/>
      <c r="Q231" s="30"/>
      <c r="R231" s="30"/>
      <c r="S231" s="30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ht="15.75" customHeight="1">
      <c r="A232" s="14" t="s">
        <v>116</v>
      </c>
      <c r="B232" s="14" t="s">
        <v>1391</v>
      </c>
      <c r="C232" s="14" t="s">
        <v>1383</v>
      </c>
      <c r="D232" s="14" t="s">
        <v>1390</v>
      </c>
      <c r="E232" s="14" t="s">
        <v>31</v>
      </c>
      <c r="F232" s="14">
        <f>vlookup($B232&amp;"*",'Lat&amp;Long'!$A$2:$C$999,2,false)</f>
        <v>37.25319</v>
      </c>
      <c r="G232" s="14">
        <f>vlookup($B232&amp;"*",'Lat&amp;Long'!$A$2:$C$999,3,false)</f>
        <v>-121.880256</v>
      </c>
      <c r="H232" s="21" t="str">
        <f t="shared" si="1"/>
        <v/>
      </c>
      <c r="I232" s="51"/>
      <c r="J232" s="51"/>
      <c r="K232" s="24" t="s">
        <v>1196</v>
      </c>
      <c r="L232" s="18">
        <v>18.38</v>
      </c>
      <c r="M232" s="49" t="s">
        <v>109</v>
      </c>
      <c r="N232" s="28">
        <v>2018.0</v>
      </c>
      <c r="O232" s="30"/>
      <c r="P232" s="30"/>
      <c r="Q232" s="30"/>
      <c r="R232" s="30"/>
      <c r="S232" s="30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ht="15.75" customHeight="1">
      <c r="A233" s="14" t="s">
        <v>27</v>
      </c>
      <c r="B233" s="14" t="s">
        <v>1392</v>
      </c>
      <c r="C233" s="14" t="s">
        <v>1383</v>
      </c>
      <c r="D233" s="14" t="s">
        <v>1393</v>
      </c>
      <c r="E233" s="14" t="s">
        <v>31</v>
      </c>
      <c r="F233" s="14">
        <f>vlookup($B233&amp;"*",'Lat&amp;Long'!$A$2:$C$999,2,false)</f>
        <v>37.30794</v>
      </c>
      <c r="G233" s="14">
        <f>vlookup($B233&amp;"*",'Lat&amp;Long'!$A$2:$C$999,3,false)</f>
        <v>-121.811654</v>
      </c>
      <c r="H233" s="21" t="str">
        <f t="shared" si="1"/>
        <v/>
      </c>
      <c r="I233" s="51"/>
      <c r="J233" s="51"/>
      <c r="K233" s="24" t="s">
        <v>1196</v>
      </c>
      <c r="L233" s="18">
        <v>18.38</v>
      </c>
      <c r="M233" s="49" t="s">
        <v>109</v>
      </c>
      <c r="N233" s="28">
        <v>2018.0</v>
      </c>
      <c r="O233" s="30"/>
      <c r="P233" s="30"/>
      <c r="Q233" s="30"/>
      <c r="R233" s="30"/>
      <c r="S233" s="30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ht="15.75" customHeight="1">
      <c r="A234" s="14" t="s">
        <v>27</v>
      </c>
      <c r="B234" s="14" t="s">
        <v>1394</v>
      </c>
      <c r="C234" s="14" t="s">
        <v>1383</v>
      </c>
      <c r="D234" s="14" t="s">
        <v>1395</v>
      </c>
      <c r="E234" s="14" t="s">
        <v>31</v>
      </c>
      <c r="F234" s="14">
        <f>vlookup($B234&amp;"*",'Lat&amp;Long'!$A$2:$C$999,2,false)</f>
        <v>37.34007</v>
      </c>
      <c r="G234" s="14">
        <f>vlookup($B234&amp;"*",'Lat&amp;Long'!$A$2:$C$999,3,false)</f>
        <v>-121.840297</v>
      </c>
      <c r="H234" s="21">
        <f t="shared" si="1"/>
        <v>117200</v>
      </c>
      <c r="I234" s="34">
        <v>400.0</v>
      </c>
      <c r="J234" s="34">
        <v>293.0</v>
      </c>
      <c r="K234" s="24" t="s">
        <v>1196</v>
      </c>
      <c r="L234" s="18">
        <v>18.38</v>
      </c>
      <c r="M234" s="47" t="str">
        <f>HYPERLINK("https://www.google.com/maps/place/1750+Story+Rd,+San+Jose,+CA+95122,+USA/@37.3399424,-121.8405468,179m/data=!3m1!1e3!4m5!3m4!1s0x808fcd315c3504cb:0x124cf33e75bf3e6f!8m2!3d37.3399108!4d-121.8400705","Yes")</f>
        <v>Yes</v>
      </c>
      <c r="N234" s="28">
        <v>2018.0</v>
      </c>
      <c r="O234" s="30"/>
      <c r="P234" s="30"/>
      <c r="Q234" s="30"/>
      <c r="R234" s="30"/>
      <c r="S234" s="30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ht="15.75" customHeight="1">
      <c r="A235" s="14" t="s">
        <v>53</v>
      </c>
      <c r="B235" s="14" t="s">
        <v>1396</v>
      </c>
      <c r="C235" s="14" t="s">
        <v>1383</v>
      </c>
      <c r="D235" s="14" t="s">
        <v>1395</v>
      </c>
      <c r="E235" s="14" t="s">
        <v>31</v>
      </c>
      <c r="F235" s="14">
        <f>vlookup($B235&amp;"*",'Lat&amp;Long'!$A$2:$C$999,2,false)</f>
        <v>37.33109</v>
      </c>
      <c r="G235" s="14">
        <f>vlookup($B235&amp;"*",'Lat&amp;Long'!$A$2:$C$999,3,false)</f>
        <v>-121.860359</v>
      </c>
      <c r="H235" s="21" t="str">
        <f t="shared" si="1"/>
        <v/>
      </c>
      <c r="I235" s="51"/>
      <c r="J235" s="51"/>
      <c r="K235" s="24" t="s">
        <v>1196</v>
      </c>
      <c r="L235" s="18">
        <v>18.38</v>
      </c>
      <c r="M235" s="49" t="s">
        <v>109</v>
      </c>
      <c r="N235" s="28">
        <v>2018.0</v>
      </c>
      <c r="O235" s="30"/>
      <c r="P235" s="30"/>
      <c r="Q235" s="30"/>
      <c r="R235" s="30"/>
      <c r="S235" s="30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ht="15.75" customHeight="1">
      <c r="A236" s="14" t="s">
        <v>27</v>
      </c>
      <c r="B236" s="14" t="s">
        <v>1397</v>
      </c>
      <c r="C236" s="14" t="s">
        <v>1383</v>
      </c>
      <c r="D236" s="14" t="s">
        <v>1398</v>
      </c>
      <c r="E236" s="14" t="s">
        <v>31</v>
      </c>
      <c r="F236" s="14">
        <f>vlookup($B236&amp;"*",'Lat&amp;Long'!$A$2:$C$999,2,false)</f>
        <v>37.25076</v>
      </c>
      <c r="G236" s="14">
        <f>vlookup($B236&amp;"*",'Lat&amp;Long'!$A$2:$C$999,3,false)</f>
        <v>-121.802788</v>
      </c>
      <c r="H236" s="21" t="str">
        <f t="shared" si="1"/>
        <v/>
      </c>
      <c r="I236" s="51"/>
      <c r="J236" s="51"/>
      <c r="K236" s="24" t="s">
        <v>1196</v>
      </c>
      <c r="L236" s="18">
        <v>18.38</v>
      </c>
      <c r="M236" s="49" t="s">
        <v>109</v>
      </c>
      <c r="N236" s="28">
        <v>2018.0</v>
      </c>
      <c r="O236" s="30"/>
      <c r="P236" s="30"/>
      <c r="Q236" s="30"/>
      <c r="R236" s="30"/>
      <c r="S236" s="30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ht="15.75" customHeight="1">
      <c r="A237" s="14" t="s">
        <v>116</v>
      </c>
      <c r="B237" s="14" t="s">
        <v>1399</v>
      </c>
      <c r="C237" s="14" t="s">
        <v>1383</v>
      </c>
      <c r="D237" s="14" t="s">
        <v>1398</v>
      </c>
      <c r="E237" s="14" t="s">
        <v>31</v>
      </c>
      <c r="F237" s="14">
        <f>vlookup($B237&amp;"*",'Lat&amp;Long'!$A$2:$C$999,2,false)</f>
        <v>37.2422</v>
      </c>
      <c r="G237" s="14">
        <f>vlookup($B237&amp;"*",'Lat&amp;Long'!$A$2:$C$999,3,false)</f>
        <v>-121.785231</v>
      </c>
      <c r="H237" s="21" t="str">
        <f t="shared" si="1"/>
        <v/>
      </c>
      <c r="I237" s="51"/>
      <c r="J237" s="51"/>
      <c r="K237" s="24" t="s">
        <v>1196</v>
      </c>
      <c r="L237" s="18">
        <v>18.38</v>
      </c>
      <c r="M237" s="49" t="s">
        <v>109</v>
      </c>
      <c r="N237" s="28">
        <v>2018.0</v>
      </c>
      <c r="O237" s="30"/>
      <c r="P237" s="30"/>
      <c r="Q237" s="30"/>
      <c r="R237" s="30"/>
      <c r="S237" s="30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ht="15.75" customHeight="1">
      <c r="A238" s="14" t="s">
        <v>27</v>
      </c>
      <c r="B238" s="14" t="s">
        <v>1400</v>
      </c>
      <c r="C238" s="14" t="s">
        <v>1383</v>
      </c>
      <c r="D238" s="14" t="s">
        <v>1398</v>
      </c>
      <c r="E238" s="14" t="s">
        <v>31</v>
      </c>
      <c r="F238" s="14">
        <f>vlookup($B238&amp;"*",'Lat&amp;Long'!$A$2:$C$999,2,false)</f>
        <v>37.25221</v>
      </c>
      <c r="G238" s="14">
        <f>vlookup($B238&amp;"*",'Lat&amp;Long'!$A$2:$C$999,3,false)</f>
        <v>-121.860528</v>
      </c>
      <c r="H238" s="21" t="str">
        <f t="shared" si="1"/>
        <v/>
      </c>
      <c r="I238" s="51"/>
      <c r="J238" s="51"/>
      <c r="K238" s="24" t="s">
        <v>1196</v>
      </c>
      <c r="L238" s="18">
        <v>18.38</v>
      </c>
      <c r="M238" s="49" t="s">
        <v>109</v>
      </c>
      <c r="N238" s="28">
        <v>2018.0</v>
      </c>
      <c r="O238" s="30"/>
      <c r="P238" s="30"/>
      <c r="Q238" s="30"/>
      <c r="R238" s="30"/>
      <c r="S238" s="30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ht="15.75" customHeight="1">
      <c r="A239" s="14" t="s">
        <v>27</v>
      </c>
      <c r="B239" s="14" t="s">
        <v>1401</v>
      </c>
      <c r="C239" s="14" t="s">
        <v>1383</v>
      </c>
      <c r="D239" s="14" t="s">
        <v>1402</v>
      </c>
      <c r="E239" s="14" t="s">
        <v>31</v>
      </c>
      <c r="F239" s="14">
        <f>vlookup($B239&amp;"*",'Lat&amp;Long'!$A$2:$C$999,2,false)</f>
        <v>37.26344</v>
      </c>
      <c r="G239" s="14">
        <f>vlookup($B239&amp;"*",'Lat&amp;Long'!$A$2:$C$999,3,false)</f>
        <v>-121.917342</v>
      </c>
      <c r="H239" s="21">
        <f t="shared" si="1"/>
        <v>130662</v>
      </c>
      <c r="I239" s="42">
        <v>357.0</v>
      </c>
      <c r="J239" s="42">
        <v>366.0</v>
      </c>
      <c r="K239" s="41" t="s">
        <v>1196</v>
      </c>
      <c r="L239" s="18">
        <v>18.38</v>
      </c>
      <c r="M239" s="35" t="s">
        <v>109</v>
      </c>
      <c r="N239" s="28">
        <v>2018.0</v>
      </c>
      <c r="O239" s="30"/>
      <c r="P239" s="30"/>
      <c r="Q239" s="30"/>
      <c r="R239" s="30"/>
      <c r="S239" s="30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ht="15.75" customHeight="1">
      <c r="A240" s="14" t="s">
        <v>27</v>
      </c>
      <c r="B240" s="14" t="s">
        <v>1403</v>
      </c>
      <c r="C240" s="14" t="s">
        <v>1383</v>
      </c>
      <c r="D240" s="14" t="s">
        <v>1404</v>
      </c>
      <c r="E240" s="14" t="s">
        <v>31</v>
      </c>
      <c r="F240" s="14">
        <f>vlookup($B240&amp;"*",'Lat&amp;Long'!$A$2:$C$999,2,false)</f>
        <v>37.23915</v>
      </c>
      <c r="G240" s="14">
        <f>vlookup($B240&amp;"*",'Lat&amp;Long'!$A$2:$C$999,3,false)</f>
        <v>-121.775112</v>
      </c>
      <c r="H240" s="21">
        <f t="shared" si="1"/>
        <v>145971</v>
      </c>
      <c r="I240" s="42">
        <v>331.0</v>
      </c>
      <c r="J240" s="42">
        <v>441.0</v>
      </c>
      <c r="K240" s="41" t="s">
        <v>1196</v>
      </c>
      <c r="L240" s="18">
        <v>18.38</v>
      </c>
      <c r="M240" s="35" t="s">
        <v>109</v>
      </c>
      <c r="N240" s="28">
        <v>2018.0</v>
      </c>
      <c r="O240" s="30"/>
      <c r="P240" s="30"/>
      <c r="Q240" s="30"/>
      <c r="R240" s="30"/>
      <c r="S240" s="30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ht="15.75" customHeight="1">
      <c r="A241" s="14" t="s">
        <v>27</v>
      </c>
      <c r="B241" s="14" t="s">
        <v>1405</v>
      </c>
      <c r="C241" s="14" t="s">
        <v>1383</v>
      </c>
      <c r="D241" s="14" t="s">
        <v>1406</v>
      </c>
      <c r="E241" s="14" t="s">
        <v>31</v>
      </c>
      <c r="F241" s="14">
        <f>vlookup($B241&amp;"*",'Lat&amp;Long'!$A$2:$C$999,2,false)</f>
        <v>37.41474</v>
      </c>
      <c r="G241" s="14">
        <f>vlookup($B241&amp;"*",'Lat&amp;Long'!$A$2:$C$999,3,false)</f>
        <v>-121.874734</v>
      </c>
      <c r="H241" s="21">
        <f t="shared" si="1"/>
        <v>110640</v>
      </c>
      <c r="I241" s="42">
        <v>461.0</v>
      </c>
      <c r="J241" s="42">
        <v>240.0</v>
      </c>
      <c r="K241" s="41" t="s">
        <v>1196</v>
      </c>
      <c r="L241" s="18">
        <v>18.38</v>
      </c>
      <c r="M241" s="35" t="s">
        <v>109</v>
      </c>
      <c r="N241" s="28">
        <v>2018.0</v>
      </c>
      <c r="O241" s="30"/>
      <c r="P241" s="30"/>
      <c r="Q241" s="30"/>
      <c r="R241" s="30"/>
      <c r="S241" s="30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ht="15.75" customHeight="1">
      <c r="A242" s="14" t="s">
        <v>27</v>
      </c>
      <c r="B242" s="14" t="s">
        <v>1407</v>
      </c>
      <c r="C242" s="14" t="s">
        <v>1383</v>
      </c>
      <c r="D242" s="14" t="s">
        <v>1408</v>
      </c>
      <c r="E242" s="14" t="s">
        <v>31</v>
      </c>
      <c r="F242" s="14">
        <f>vlookup($B242&amp;"*",'Lat&amp;Long'!$A$2:$C$999,2,false)</f>
        <v>37.37264</v>
      </c>
      <c r="G242" s="14">
        <f>vlookup($B242&amp;"*",'Lat&amp;Long'!$A$2:$C$999,3,false)</f>
        <v>-121.845397</v>
      </c>
      <c r="H242" s="21">
        <f t="shared" si="1"/>
        <v>136206</v>
      </c>
      <c r="I242" s="42">
        <v>414.0</v>
      </c>
      <c r="J242" s="42">
        <v>329.0</v>
      </c>
      <c r="K242" s="41" t="s">
        <v>1196</v>
      </c>
      <c r="L242" s="18">
        <v>18.38</v>
      </c>
      <c r="M242" s="35" t="s">
        <v>109</v>
      </c>
      <c r="N242" s="28">
        <v>2018.0</v>
      </c>
      <c r="O242" s="30"/>
      <c r="P242" s="30"/>
      <c r="Q242" s="30"/>
      <c r="R242" s="30"/>
      <c r="S242" s="30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ht="15.75" customHeight="1">
      <c r="A243" s="14" t="s">
        <v>116</v>
      </c>
      <c r="B243" s="14" t="s">
        <v>1409</v>
      </c>
      <c r="C243" s="14" t="s">
        <v>1410</v>
      </c>
      <c r="D243" s="14" t="s">
        <v>1411</v>
      </c>
      <c r="E243" s="14" t="s">
        <v>31</v>
      </c>
      <c r="F243" s="14">
        <f>vlookup($B243&amp;"*",'Lat&amp;Long'!$A$2:$C$999,2,false)</f>
        <v>38.01881</v>
      </c>
      <c r="G243" s="14">
        <f>vlookup($B243&amp;"*",'Lat&amp;Long'!$A$2:$C$999,3,false)</f>
        <v>-121.292736</v>
      </c>
      <c r="H243" s="21" t="str">
        <f t="shared" si="1"/>
        <v/>
      </c>
      <c r="I243" s="51"/>
      <c r="J243" s="51"/>
      <c r="K243" s="24" t="s">
        <v>1196</v>
      </c>
      <c r="L243" s="18">
        <v>18.38</v>
      </c>
      <c r="M243" s="49" t="s">
        <v>109</v>
      </c>
      <c r="N243" s="28">
        <v>2018.0</v>
      </c>
      <c r="O243" s="30"/>
      <c r="P243" s="30"/>
      <c r="Q243" s="30"/>
      <c r="R243" s="30"/>
      <c r="S243" s="30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ht="15.75" customHeight="1">
      <c r="A244" s="14" t="s">
        <v>53</v>
      </c>
      <c r="B244" s="14" t="s">
        <v>1412</v>
      </c>
      <c r="C244" s="14" t="s">
        <v>1410</v>
      </c>
      <c r="D244" s="14" t="s">
        <v>1413</v>
      </c>
      <c r="E244" s="14" t="s">
        <v>31</v>
      </c>
      <c r="F244" s="14">
        <f>vlookup($B244&amp;"*",'Lat&amp;Long'!$A$2:$C$999,2,false)</f>
        <v>38.02349</v>
      </c>
      <c r="G244" s="14">
        <f>vlookup($B244&amp;"*",'Lat&amp;Long'!$A$2:$C$999,3,false)</f>
        <v>-121.273652</v>
      </c>
      <c r="H244" s="21">
        <f t="shared" si="1"/>
        <v>205842</v>
      </c>
      <c r="I244" s="34">
        <v>377.0</v>
      </c>
      <c r="J244" s="34">
        <v>546.0</v>
      </c>
      <c r="K244" s="24" t="s">
        <v>1196</v>
      </c>
      <c r="L244" s="18">
        <v>18.38</v>
      </c>
      <c r="M244" s="47" t="str">
        <f>HYPERLINK("https://www.google.com/maps/place/3223+E+Hammer+Ln,+Stockton,+CA+95212,+USA/@38.0232376,-121.2742066,205m/data=!3m1!1e3!4m5!3m4!1s0x80900cb7ed1ad517:0xb9634880c0e49fd7!8m2!3d38.0230473!4d-121.2737237","Yes")</f>
        <v>Yes</v>
      </c>
      <c r="N244" s="28">
        <v>2018.0</v>
      </c>
      <c r="O244" s="30"/>
      <c r="P244" s="30"/>
      <c r="Q244" s="30"/>
      <c r="R244" s="30"/>
      <c r="S244" s="30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ht="15.75" customHeight="1">
      <c r="A245" s="14" t="s">
        <v>53</v>
      </c>
      <c r="B245" s="14" t="s">
        <v>1414</v>
      </c>
      <c r="C245" s="14" t="s">
        <v>1410</v>
      </c>
      <c r="D245" s="14" t="s">
        <v>1415</v>
      </c>
      <c r="E245" s="14" t="s">
        <v>31</v>
      </c>
      <c r="F245" s="14">
        <f>vlookup($B245&amp;"*",'Lat&amp;Long'!$A$2:$C$999,2,false)</f>
        <v>38.0498</v>
      </c>
      <c r="G245" s="14">
        <f>vlookup($B245&amp;"*",'Lat&amp;Long'!$A$2:$C$999,3,false)</f>
        <v>-121.376288</v>
      </c>
      <c r="H245" s="21">
        <f t="shared" si="1"/>
        <v>214620</v>
      </c>
      <c r="I245" s="42">
        <v>365.0</v>
      </c>
      <c r="J245" s="42">
        <v>588.0</v>
      </c>
      <c r="K245" s="24" t="s">
        <v>1196</v>
      </c>
      <c r="L245" s="18">
        <v>18.38</v>
      </c>
      <c r="M245" s="35" t="s">
        <v>109</v>
      </c>
      <c r="N245" s="28">
        <v>2018.0</v>
      </c>
      <c r="O245" s="30"/>
      <c r="P245" s="30"/>
      <c r="Q245" s="30"/>
      <c r="R245" s="30"/>
      <c r="S245" s="30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ht="15.75" customHeight="1">
      <c r="A246" s="14" t="s">
        <v>116</v>
      </c>
      <c r="B246" s="14" t="s">
        <v>1416</v>
      </c>
      <c r="C246" s="14" t="s">
        <v>1417</v>
      </c>
      <c r="D246" s="14" t="s">
        <v>1418</v>
      </c>
      <c r="E246" s="14" t="s">
        <v>31</v>
      </c>
      <c r="F246" s="14">
        <f>vlookup($B246&amp;"*",'Lat&amp;Long'!$A$2:$C$999,2,false)</f>
        <v>38.10086</v>
      </c>
      <c r="G246" s="14">
        <f>vlookup($B246&amp;"*",'Lat&amp;Long'!$A$2:$C$999,3,false)</f>
        <v>-121.266291</v>
      </c>
      <c r="H246" s="21" t="str">
        <f t="shared" si="1"/>
        <v/>
      </c>
      <c r="I246" s="51"/>
      <c r="J246" s="51"/>
      <c r="K246" s="24" t="s">
        <v>1419</v>
      </c>
      <c r="L246" s="18">
        <v>18.38</v>
      </c>
      <c r="M246" s="49" t="s">
        <v>109</v>
      </c>
      <c r="N246" s="28">
        <v>2018.0</v>
      </c>
      <c r="O246" s="30"/>
      <c r="P246" s="30"/>
      <c r="Q246" s="30"/>
      <c r="R246" s="30"/>
      <c r="S246" s="30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ht="15.75" customHeight="1">
      <c r="A247" s="14" t="s">
        <v>53</v>
      </c>
      <c r="B247" s="14" t="s">
        <v>1420</v>
      </c>
      <c r="C247" s="14" t="s">
        <v>1417</v>
      </c>
      <c r="D247" s="14" t="s">
        <v>1421</v>
      </c>
      <c r="E247" s="14" t="s">
        <v>31</v>
      </c>
      <c r="F247" s="14">
        <f>vlookup($B247&amp;"*",'Lat&amp;Long'!$A$2:$C$999,2,false)</f>
        <v>38.11299</v>
      </c>
      <c r="G247" s="14">
        <f>vlookup($B247&amp;"*",'Lat&amp;Long'!$A$2:$C$999,3,false)</f>
        <v>-121.303278</v>
      </c>
      <c r="H247" s="21" t="str">
        <f t="shared" si="1"/>
        <v/>
      </c>
      <c r="I247" s="51"/>
      <c r="J247" s="51"/>
      <c r="K247" s="24" t="s">
        <v>1419</v>
      </c>
      <c r="L247" s="18">
        <v>18.38</v>
      </c>
      <c r="M247" s="49" t="s">
        <v>109</v>
      </c>
      <c r="N247" s="28">
        <v>2018.0</v>
      </c>
      <c r="O247" s="30"/>
      <c r="P247" s="30"/>
      <c r="Q247" s="30"/>
      <c r="R247" s="30"/>
      <c r="S247" s="30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ht="15.75" customHeight="1">
      <c r="A248" s="14" t="s">
        <v>53</v>
      </c>
      <c r="B248" s="14" t="s">
        <v>1422</v>
      </c>
      <c r="C248" s="14" t="s">
        <v>1423</v>
      </c>
      <c r="D248" s="14" t="s">
        <v>1424</v>
      </c>
      <c r="E248" s="14" t="s">
        <v>31</v>
      </c>
      <c r="F248" s="14">
        <f>vlookup($B248&amp;"*",'Lat&amp;Long'!$A$2:$C$999,2,false)</f>
        <v>37.34031</v>
      </c>
      <c r="G248" s="14">
        <f>vlookup($B248&amp;"*",'Lat&amp;Long'!$A$2:$C$999,3,false)</f>
        <v>-120.609256</v>
      </c>
      <c r="H248" s="21">
        <f t="shared" si="1"/>
        <v>110649</v>
      </c>
      <c r="I248" s="42">
        <v>231.0</v>
      </c>
      <c r="J248" s="42">
        <v>479.0</v>
      </c>
      <c r="K248" s="41" t="s">
        <v>1196</v>
      </c>
      <c r="L248" s="18">
        <v>18.38</v>
      </c>
      <c r="M248" s="35" t="s">
        <v>109</v>
      </c>
      <c r="N248" s="28">
        <v>2018.0</v>
      </c>
      <c r="O248" s="30"/>
      <c r="P248" s="30"/>
      <c r="Q248" s="30"/>
      <c r="R248" s="30"/>
      <c r="S248" s="30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ht="15.75" customHeight="1">
      <c r="A249" s="14" t="s">
        <v>27</v>
      </c>
      <c r="B249" s="14" t="s">
        <v>1425</v>
      </c>
      <c r="C249" s="14" t="s">
        <v>1426</v>
      </c>
      <c r="D249" s="14" t="s">
        <v>1427</v>
      </c>
      <c r="E249" s="14" t="s">
        <v>31</v>
      </c>
      <c r="F249" s="14">
        <f>vlookup($B249&amp;"*",'Lat&amp;Long'!$A$2:$C$999,2,false)</f>
        <v>37.75808</v>
      </c>
      <c r="G249" s="14">
        <f>vlookup($B249&amp;"*",'Lat&amp;Long'!$A$2:$C$999,3,false)</f>
        <v>-121.462106</v>
      </c>
      <c r="H249" s="21">
        <f t="shared" si="1"/>
        <v>102921</v>
      </c>
      <c r="I249" s="42">
        <v>377.0</v>
      </c>
      <c r="J249" s="42">
        <v>273.0</v>
      </c>
      <c r="K249" s="41" t="s">
        <v>1196</v>
      </c>
      <c r="L249" s="18">
        <v>18.38</v>
      </c>
      <c r="M249" s="27" t="s">
        <v>52</v>
      </c>
      <c r="N249" s="28">
        <v>2018.0</v>
      </c>
      <c r="O249" s="30"/>
      <c r="P249" s="30"/>
      <c r="Q249" s="30"/>
      <c r="R249" s="30"/>
      <c r="S249" s="30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ht="15.75" customHeight="1">
      <c r="A250" s="14" t="s">
        <v>53</v>
      </c>
      <c r="B250" s="14" t="s">
        <v>1428</v>
      </c>
      <c r="C250" s="14" t="s">
        <v>1426</v>
      </c>
      <c r="D250" s="14" t="s">
        <v>1427</v>
      </c>
      <c r="E250" s="14" t="s">
        <v>31</v>
      </c>
      <c r="F250" s="14">
        <f>vlookup($B250&amp;"*",'Lat&amp;Long'!$A$2:$C$999,2,false)</f>
        <v>37.75098</v>
      </c>
      <c r="G250" s="14">
        <f>vlookup($B250&amp;"*",'Lat&amp;Long'!$A$2:$C$999,3,false)</f>
        <v>-121.472724</v>
      </c>
      <c r="H250" s="21">
        <f t="shared" si="1"/>
        <v>165763</v>
      </c>
      <c r="I250" s="34">
        <v>311.0</v>
      </c>
      <c r="J250" s="34">
        <v>533.0</v>
      </c>
      <c r="K250" s="24" t="s">
        <v>1196</v>
      </c>
      <c r="L250" s="18">
        <v>18.38</v>
      </c>
      <c r="M250" s="47" t="str">
        <f>HYPERLINK("https://www.google.com/maps/place/3010+W+Grant+Line+Rd,+Tracy,+CA+95304,+USA/@37.7514217,-121.4726397,178m/data=!3m1!1e3!4m5!3m4!1s0x8090229e301ea84b:0xde76e5a2e288a52!8m2!3d37.7514139!4d-121.4718621","Yes")</f>
        <v>Yes</v>
      </c>
      <c r="N250" s="28">
        <v>2018.0</v>
      </c>
      <c r="O250" s="30"/>
      <c r="P250" s="30"/>
      <c r="Q250" s="30"/>
      <c r="R250" s="30"/>
      <c r="S250" s="30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ht="15.75" customHeight="1">
      <c r="A251" s="14" t="s">
        <v>116</v>
      </c>
      <c r="B251" s="14" t="s">
        <v>916</v>
      </c>
      <c r="C251" s="14" t="s">
        <v>1426</v>
      </c>
      <c r="D251" s="14" t="s">
        <v>1427</v>
      </c>
      <c r="E251" s="14" t="s">
        <v>31</v>
      </c>
      <c r="F251" s="53">
        <f>vlookup($B251&amp;"*",'Lat&amp;Long'!$A$2:$C$999,2,false)</f>
        <v>37.7505785</v>
      </c>
      <c r="G251" s="53">
        <f>vlookup($B251&amp;"*",'Lat&amp;Long'!$A$2:$C$999,3,false)</f>
        <v>-121.4770792</v>
      </c>
      <c r="H251" s="21">
        <f t="shared" si="1"/>
        <v>141375</v>
      </c>
      <c r="I251" s="42">
        <v>435.0</v>
      </c>
      <c r="J251" s="42">
        <v>325.0</v>
      </c>
      <c r="K251" s="41" t="s">
        <v>1196</v>
      </c>
      <c r="L251" s="18">
        <v>18.38</v>
      </c>
      <c r="M251" s="27" t="s">
        <v>52</v>
      </c>
      <c r="N251" s="28">
        <v>2018.0</v>
      </c>
      <c r="O251" s="30"/>
      <c r="P251" s="30"/>
      <c r="Q251" s="30"/>
      <c r="R251" s="30"/>
      <c r="S251" s="30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ht="15.75" customHeight="1">
      <c r="A252" s="14" t="s">
        <v>53</v>
      </c>
      <c r="B252" s="14" t="s">
        <v>1429</v>
      </c>
      <c r="C252" s="14" t="s">
        <v>1430</v>
      </c>
      <c r="D252" s="14" t="s">
        <v>1431</v>
      </c>
      <c r="E252" s="14" t="s">
        <v>31</v>
      </c>
      <c r="F252" s="14">
        <f>vlookup($B252&amp;"*",'Lat&amp;Long'!$A$2:$C$999,2,false)</f>
        <v>37.78558</v>
      </c>
      <c r="G252" s="14">
        <f>vlookup($B252&amp;"*",'Lat&amp;Long'!$A$2:$C$999,3,false)</f>
        <v>-121.218286</v>
      </c>
      <c r="H252" s="21">
        <f t="shared" si="1"/>
        <v>114048</v>
      </c>
      <c r="I252" s="42">
        <v>384.0</v>
      </c>
      <c r="J252" s="42">
        <v>297.0</v>
      </c>
      <c r="K252" s="41" t="s">
        <v>1196</v>
      </c>
      <c r="L252" s="18">
        <v>18.38</v>
      </c>
      <c r="M252" s="27" t="s">
        <v>52</v>
      </c>
      <c r="N252" s="28">
        <v>2018.0</v>
      </c>
      <c r="O252" s="30"/>
      <c r="P252" s="30"/>
      <c r="Q252" s="30"/>
      <c r="R252" s="30"/>
      <c r="S252" s="30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ht="15.75" customHeight="1">
      <c r="A253" s="14" t="s">
        <v>116</v>
      </c>
      <c r="B253" s="14" t="s">
        <v>1432</v>
      </c>
      <c r="C253" s="14" t="s">
        <v>1430</v>
      </c>
      <c r="D253" s="14" t="s">
        <v>1431</v>
      </c>
      <c r="E253" s="14" t="s">
        <v>31</v>
      </c>
      <c r="F253" s="14">
        <f>vlookup($B253&amp;"*",'Lat&amp;Long'!$A$2:$C$999,2,false)</f>
        <v>37.78492</v>
      </c>
      <c r="G253" s="14">
        <f>vlookup($B253&amp;"*",'Lat&amp;Long'!$A$2:$C$999,3,false)</f>
        <v>-121.260073</v>
      </c>
      <c r="H253" s="21">
        <f t="shared" si="1"/>
        <v>161634</v>
      </c>
      <c r="I253" s="34">
        <v>474.0</v>
      </c>
      <c r="J253" s="34">
        <v>341.0</v>
      </c>
      <c r="K253" s="24" t="s">
        <v>1196</v>
      </c>
      <c r="L253" s="18">
        <v>18.38</v>
      </c>
      <c r="M253" s="47" t="str">
        <f>HYPERLINK("https://www.google.com/maps/place/2440+Daniels+St,+Manteca,+CA+95337,+USA/@37.7850224,-121.2611446,250m/data=!3m1!1e3!4m5!3m4!1s0x8090407825b6febb:0x49b923751461844c!8m2!3d37.7852445!4d-121.2606653","Yes")</f>
        <v>Yes</v>
      </c>
      <c r="N253" s="28">
        <v>2018.0</v>
      </c>
      <c r="O253" s="30"/>
      <c r="P253" s="30"/>
      <c r="Q253" s="30"/>
      <c r="R253" s="30"/>
      <c r="S253" s="30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ht="15.75" customHeight="1">
      <c r="A254" s="14" t="s">
        <v>116</v>
      </c>
      <c r="B254" s="14" t="s">
        <v>1433</v>
      </c>
      <c r="C254" s="14" t="s">
        <v>1434</v>
      </c>
      <c r="D254" s="14" t="s">
        <v>1435</v>
      </c>
      <c r="E254" s="14" t="s">
        <v>31</v>
      </c>
      <c r="F254" s="14">
        <f>vlookup($B254&amp;"*",'Lat&amp;Long'!$A$2:$C$999,2,false)</f>
        <v>37.303</v>
      </c>
      <c r="G254" s="14">
        <f>vlookup($B254&amp;"*",'Lat&amp;Long'!$A$2:$C$999,3,false)</f>
        <v>-120.49704</v>
      </c>
      <c r="H254" s="21" t="str">
        <f t="shared" si="1"/>
        <v/>
      </c>
      <c r="I254" s="51"/>
      <c r="J254" s="51"/>
      <c r="K254" s="24" t="s">
        <v>1436</v>
      </c>
      <c r="L254" s="18">
        <v>18.38</v>
      </c>
      <c r="M254" s="49" t="s">
        <v>109</v>
      </c>
      <c r="N254" s="28">
        <v>2018.0</v>
      </c>
      <c r="O254" s="30"/>
      <c r="P254" s="30"/>
      <c r="Q254" s="30"/>
      <c r="R254" s="30"/>
      <c r="S254" s="30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ht="15.75" customHeight="1">
      <c r="A255" s="14" t="s">
        <v>27</v>
      </c>
      <c r="B255" s="14" t="s">
        <v>1437</v>
      </c>
      <c r="C255" s="14" t="s">
        <v>1434</v>
      </c>
      <c r="D255" s="14" t="s">
        <v>1438</v>
      </c>
      <c r="E255" s="14" t="s">
        <v>31</v>
      </c>
      <c r="F255" s="14">
        <f>vlookup($B255&amp;"*",'Lat&amp;Long'!$A$2:$C$999,2,false)</f>
        <v>37.32279</v>
      </c>
      <c r="G255" s="14">
        <f>vlookup($B255&amp;"*",'Lat&amp;Long'!$A$2:$C$999,3,false)</f>
        <v>-120.484613</v>
      </c>
      <c r="H255" s="21">
        <f t="shared" si="1"/>
        <v>115200</v>
      </c>
      <c r="I255" s="42">
        <v>256.0</v>
      </c>
      <c r="J255" s="42">
        <v>450.0</v>
      </c>
      <c r="K255" s="41" t="s">
        <v>1436</v>
      </c>
      <c r="L255" s="18">
        <v>18.38</v>
      </c>
      <c r="M255" s="35" t="s">
        <v>109</v>
      </c>
      <c r="N255" s="28">
        <v>2018.0</v>
      </c>
      <c r="O255" s="30"/>
      <c r="P255" s="30"/>
      <c r="Q255" s="30"/>
      <c r="R255" s="30"/>
      <c r="S255" s="30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ht="15.75" customHeight="1">
      <c r="A256" s="14" t="s">
        <v>116</v>
      </c>
      <c r="B256" s="14" t="s">
        <v>1439</v>
      </c>
      <c r="C256" s="14" t="s">
        <v>1440</v>
      </c>
      <c r="D256" s="14" t="s">
        <v>1441</v>
      </c>
      <c r="E256" s="14" t="s">
        <v>31</v>
      </c>
      <c r="F256" s="14">
        <f>vlookup($B256&amp;"*",'Lat&amp;Long'!$A$2:$C$999,2,false)</f>
        <v>37.70067</v>
      </c>
      <c r="G256" s="14">
        <f>vlookup($B256&amp;"*",'Lat&amp;Long'!$A$2:$C$999,3,false)</f>
        <v>-121.065523</v>
      </c>
      <c r="H256" s="21" t="str">
        <f t="shared" si="1"/>
        <v/>
      </c>
      <c r="I256" s="51"/>
      <c r="J256" s="51"/>
      <c r="K256" s="24" t="s">
        <v>1442</v>
      </c>
      <c r="L256" s="18">
        <v>18.38</v>
      </c>
      <c r="M256" s="49" t="s">
        <v>109</v>
      </c>
      <c r="N256" s="28">
        <v>2018.0</v>
      </c>
      <c r="O256" s="30"/>
      <c r="P256" s="30"/>
      <c r="Q256" s="30"/>
      <c r="R256" s="30"/>
      <c r="S256" s="30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ht="15.75" customHeight="1">
      <c r="A257" s="14" t="s">
        <v>53</v>
      </c>
      <c r="B257" s="14" t="s">
        <v>1443</v>
      </c>
      <c r="C257" s="14" t="s">
        <v>1440</v>
      </c>
      <c r="D257" s="14" t="s">
        <v>1441</v>
      </c>
      <c r="E257" s="14" t="s">
        <v>31</v>
      </c>
      <c r="F257" s="14">
        <f>vlookup($B257&amp;"*",'Lat&amp;Long'!$A$2:$C$999,2,false)</f>
        <v>37.69467</v>
      </c>
      <c r="G257" s="14">
        <f>vlookup($B257&amp;"*",'Lat&amp;Long'!$A$2:$C$999,3,false)</f>
        <v>-120.992336</v>
      </c>
      <c r="H257" s="21" t="str">
        <f t="shared" si="1"/>
        <v/>
      </c>
      <c r="I257" s="51"/>
      <c r="J257" s="51"/>
      <c r="K257" s="24" t="s">
        <v>1442</v>
      </c>
      <c r="L257" s="18">
        <v>18.38</v>
      </c>
      <c r="M257" s="49" t="s">
        <v>109</v>
      </c>
      <c r="N257" s="28">
        <v>2018.0</v>
      </c>
      <c r="O257" s="30"/>
      <c r="P257" s="30"/>
      <c r="Q257" s="30"/>
      <c r="R257" s="30"/>
      <c r="S257" s="30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ht="15.75" customHeight="1">
      <c r="A258" s="14" t="s">
        <v>53</v>
      </c>
      <c r="B258" s="14" t="s">
        <v>1444</v>
      </c>
      <c r="C258" s="14" t="s">
        <v>1445</v>
      </c>
      <c r="D258" s="14" t="s">
        <v>1446</v>
      </c>
      <c r="E258" s="14" t="s">
        <v>31</v>
      </c>
      <c r="F258" s="14">
        <f>vlookup($B258&amp;"*",'Lat&amp;Long'!$A$2:$C$999,2,false)</f>
        <v>37.46285</v>
      </c>
      <c r="G258" s="14">
        <f>vlookup($B258&amp;"*",'Lat&amp;Long'!$A$2:$C$999,3,false)</f>
        <v>-121.142633</v>
      </c>
      <c r="H258" s="21">
        <f t="shared" si="1"/>
        <v>140530</v>
      </c>
      <c r="I258" s="42">
        <v>299.0</v>
      </c>
      <c r="J258" s="42">
        <v>470.0</v>
      </c>
      <c r="K258" s="24" t="s">
        <v>1196</v>
      </c>
      <c r="L258" s="18">
        <v>18.38</v>
      </c>
      <c r="M258" s="27" t="s">
        <v>52</v>
      </c>
      <c r="N258" s="28">
        <v>2018.0</v>
      </c>
      <c r="O258" s="30"/>
      <c r="P258" s="30"/>
      <c r="Q258" s="30"/>
      <c r="R258" s="30"/>
      <c r="S258" s="30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ht="15.75" customHeight="1">
      <c r="A259" s="14" t="s">
        <v>53</v>
      </c>
      <c r="B259" s="14" t="s">
        <v>1447</v>
      </c>
      <c r="C259" s="14" t="s">
        <v>1448</v>
      </c>
      <c r="D259" s="14" t="s">
        <v>1449</v>
      </c>
      <c r="E259" s="14" t="s">
        <v>31</v>
      </c>
      <c r="F259" s="14">
        <f>vlookup($B259&amp;"*",'Lat&amp;Long'!$A$2:$C$999,2,false)</f>
        <v>37.97216</v>
      </c>
      <c r="G259" s="14">
        <f>vlookup($B259&amp;"*",'Lat&amp;Long'!$A$2:$C$999,3,false)</f>
        <v>-120.365673</v>
      </c>
      <c r="H259" s="21">
        <f t="shared" si="1"/>
        <v>145790</v>
      </c>
      <c r="I259" s="42">
        <v>305.0</v>
      </c>
      <c r="J259" s="42">
        <v>478.0</v>
      </c>
      <c r="K259" s="24" t="s">
        <v>1196</v>
      </c>
      <c r="L259" s="18">
        <v>18.38</v>
      </c>
      <c r="M259" s="35" t="s">
        <v>109</v>
      </c>
      <c r="N259" s="28">
        <v>2018.0</v>
      </c>
      <c r="O259" s="30"/>
      <c r="P259" s="30"/>
      <c r="Q259" s="30"/>
      <c r="R259" s="30"/>
      <c r="S259" s="30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ht="15.75" customHeight="1">
      <c r="A260" s="14" t="s">
        <v>116</v>
      </c>
      <c r="B260" s="14" t="s">
        <v>1450</v>
      </c>
      <c r="C260" s="14" t="s">
        <v>1451</v>
      </c>
      <c r="D260" s="14" t="s">
        <v>1452</v>
      </c>
      <c r="E260" s="14" t="s">
        <v>31</v>
      </c>
      <c r="F260" s="14">
        <f>vlookup($B260&amp;"*",'Lat&amp;Long'!$A$2:$C$999,2,false)</f>
        <v>37.51085</v>
      </c>
      <c r="G260" s="14">
        <f>vlookup($B260&amp;"*",'Lat&amp;Long'!$A$2:$C$999,3,false)</f>
        <v>-120.885444</v>
      </c>
      <c r="H260" s="21">
        <f t="shared" si="1"/>
        <v>143115</v>
      </c>
      <c r="I260" s="34">
        <v>329.0</v>
      </c>
      <c r="J260" s="34">
        <v>435.0</v>
      </c>
      <c r="K260" s="38"/>
      <c r="L260" s="18">
        <v>18.38</v>
      </c>
      <c r="M260" s="47" t="str">
        <f>HYPERLINK("https://www.google.com/maps/place/2955+N+Tegner+Rd,+Turlock,+CA+95380,+USA/@37.5186359,-120.889303,150m/data=!3m1!1e3!4m5!3m4!1s0x8091075d92ea24af:0xa66578743ff75c7f!8m2!3d37.5193362!4d-120.8887309","Yes")</f>
        <v>Yes</v>
      </c>
      <c r="N260" s="28">
        <v>2018.0</v>
      </c>
      <c r="O260" s="30"/>
      <c r="P260" s="30"/>
      <c r="Q260" s="30"/>
      <c r="R260" s="30"/>
      <c r="S260" s="30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ht="15.75" customHeight="1">
      <c r="A261" s="14" t="s">
        <v>116</v>
      </c>
      <c r="B261" s="14" t="s">
        <v>1453</v>
      </c>
      <c r="C261" s="14" t="s">
        <v>1454</v>
      </c>
      <c r="D261" s="14" t="s">
        <v>1455</v>
      </c>
      <c r="E261" s="14" t="s">
        <v>31</v>
      </c>
      <c r="F261" s="14">
        <f>vlookup($B261&amp;"*",'Lat&amp;Long'!$A$2:$C$999,2,false)</f>
        <v>38.41991</v>
      </c>
      <c r="G261" s="14">
        <f>vlookup($B261&amp;"*",'Lat&amp;Long'!$A$2:$C$999,3,false)</f>
        <v>-122.711443</v>
      </c>
      <c r="H261" s="21">
        <f t="shared" si="1"/>
        <v>155930</v>
      </c>
      <c r="I261" s="42">
        <v>503.0</v>
      </c>
      <c r="J261" s="42">
        <v>310.0</v>
      </c>
      <c r="K261" s="41" t="s">
        <v>1196</v>
      </c>
      <c r="L261" s="18">
        <v>18.38</v>
      </c>
      <c r="M261" s="35" t="s">
        <v>109</v>
      </c>
      <c r="N261" s="28">
        <v>2018.0</v>
      </c>
      <c r="O261" s="30"/>
      <c r="P261" s="30"/>
      <c r="Q261" s="30"/>
      <c r="R261" s="30"/>
      <c r="S261" s="30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ht="15.75" customHeight="1">
      <c r="A262" s="14" t="s">
        <v>116</v>
      </c>
      <c r="B262" s="14" t="s">
        <v>1456</v>
      </c>
      <c r="C262" s="14" t="s">
        <v>1457</v>
      </c>
      <c r="D262" s="14" t="s">
        <v>1458</v>
      </c>
      <c r="E262" s="14" t="s">
        <v>31</v>
      </c>
      <c r="F262" s="14">
        <f>vlookup($B262&amp;"*",'Lat&amp;Long'!$A$2:$C$999,2,false)</f>
        <v>39.13065</v>
      </c>
      <c r="G262" s="14">
        <f>vlookup($B262&amp;"*",'Lat&amp;Long'!$A$2:$C$999,3,false)</f>
        <v>-123.198434</v>
      </c>
      <c r="H262" s="21" t="str">
        <f t="shared" si="1"/>
        <v/>
      </c>
      <c r="I262" s="51"/>
      <c r="J262" s="51"/>
      <c r="K262" s="48"/>
      <c r="L262" s="18">
        <v>18.38</v>
      </c>
      <c r="M262" s="49" t="s">
        <v>109</v>
      </c>
      <c r="N262" s="28">
        <v>2018.0</v>
      </c>
      <c r="O262" s="30"/>
      <c r="P262" s="30"/>
      <c r="Q262" s="30"/>
      <c r="R262" s="30"/>
      <c r="S262" s="30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ht="15.75" customHeight="1">
      <c r="A263" s="14" t="s">
        <v>116</v>
      </c>
      <c r="B263" s="14" t="s">
        <v>1459</v>
      </c>
      <c r="C263" s="14" t="s">
        <v>1460</v>
      </c>
      <c r="D263" s="14" t="s">
        <v>1461</v>
      </c>
      <c r="E263" s="14" t="s">
        <v>31</v>
      </c>
      <c r="F263" s="14">
        <f>vlookup($B263&amp;"*",'Lat&amp;Long'!$A$2:$C$999,2,false)</f>
        <v>40.79227</v>
      </c>
      <c r="G263" s="14">
        <f>vlookup($B263&amp;"*",'Lat&amp;Long'!$A$2:$C$999,3,false)</f>
        <v>-124.182358</v>
      </c>
      <c r="H263" s="21" t="str">
        <f t="shared" si="1"/>
        <v/>
      </c>
      <c r="I263" s="51"/>
      <c r="J263" s="51"/>
      <c r="K263" s="38"/>
      <c r="L263" s="18">
        <v>18.38</v>
      </c>
      <c r="M263" s="49" t="s">
        <v>109</v>
      </c>
      <c r="N263" s="28">
        <v>2018.0</v>
      </c>
      <c r="O263" s="30"/>
      <c r="P263" s="30"/>
      <c r="Q263" s="30"/>
      <c r="R263" s="30"/>
      <c r="S263" s="30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ht="15.75" customHeight="1">
      <c r="A264" s="14" t="s">
        <v>53</v>
      </c>
      <c r="B264" s="14" t="s">
        <v>1462</v>
      </c>
      <c r="C264" s="14" t="s">
        <v>1463</v>
      </c>
      <c r="D264" s="14" t="s">
        <v>1464</v>
      </c>
      <c r="E264" s="14" t="s">
        <v>31</v>
      </c>
      <c r="F264" s="14">
        <f>vlookup($B264&amp;"*",'Lat&amp;Long'!$A$2:$C$999,2,false)</f>
        <v>38.5874</v>
      </c>
      <c r="G264" s="14">
        <f>vlookup($B264&amp;"*",'Lat&amp;Long'!$A$2:$C$999,3,false)</f>
        <v>-121.550242</v>
      </c>
      <c r="H264" s="21">
        <f t="shared" si="1"/>
        <v>219912</v>
      </c>
      <c r="I264" s="34">
        <v>374.0</v>
      </c>
      <c r="J264" s="34">
        <v>588.0</v>
      </c>
      <c r="K264" s="24" t="s">
        <v>1465</v>
      </c>
      <c r="L264" s="18">
        <v>18.38</v>
      </c>
      <c r="M264" s="47" t="str">
        <f>HYPERLINK("https://www.google.com/maps/place/755+Riverpoint+Ct,+West+Sacramento,+CA+95605,+USA/@38.5872849,-121.5506248,207m/data=!3m1!1e3!4m5!3m4!1s0x809ad43d6e56faef:0xb3ffc3e5944e8fcb!8m2!3d38.5879393!4d-121.5495293","Yes")</f>
        <v>Yes</v>
      </c>
      <c r="N264" s="28">
        <v>2018.0</v>
      </c>
      <c r="O264" s="30"/>
      <c r="P264" s="30"/>
      <c r="Q264" s="30"/>
      <c r="R264" s="30"/>
      <c r="S264" s="30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ht="15.75" customHeight="1">
      <c r="A265" s="14" t="s">
        <v>27</v>
      </c>
      <c r="B265" s="14" t="s">
        <v>1466</v>
      </c>
      <c r="C265" s="14" t="s">
        <v>1467</v>
      </c>
      <c r="D265" s="14" t="s">
        <v>1468</v>
      </c>
      <c r="E265" s="14" t="s">
        <v>31</v>
      </c>
      <c r="F265" s="14">
        <f>vlookup($B265&amp;"*",'Lat&amp;Long'!$A$2:$C$999,2,false)</f>
        <v>38.55436</v>
      </c>
      <c r="G265" s="14">
        <f>vlookup($B265&amp;"*",'Lat&amp;Long'!$A$2:$C$999,3,false)</f>
        <v>-121.698483</v>
      </c>
      <c r="H265" s="21" t="str">
        <f t="shared" si="1"/>
        <v/>
      </c>
      <c r="I265" s="51"/>
      <c r="J265" s="51"/>
      <c r="K265" s="38"/>
      <c r="L265" s="18">
        <v>18.38</v>
      </c>
      <c r="M265" s="49" t="s">
        <v>109</v>
      </c>
      <c r="N265" s="28">
        <v>2018.0</v>
      </c>
      <c r="O265" s="30"/>
      <c r="P265" s="30"/>
      <c r="Q265" s="30"/>
      <c r="R265" s="30"/>
      <c r="S265" s="30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ht="15.75" customHeight="1">
      <c r="A266" s="14" t="s">
        <v>53</v>
      </c>
      <c r="B266" s="14" t="s">
        <v>1469</v>
      </c>
      <c r="C266" s="14" t="s">
        <v>1470</v>
      </c>
      <c r="D266" s="14" t="s">
        <v>1471</v>
      </c>
      <c r="E266" s="14" t="s">
        <v>31</v>
      </c>
      <c r="F266" s="14">
        <f>vlookup($B266&amp;"*",'Lat&amp;Long'!$A$2:$C$999,2,false)</f>
        <v>38.47121</v>
      </c>
      <c r="G266" s="14">
        <f>vlookup($B266&amp;"*",'Lat&amp;Long'!$A$2:$C$999,3,false)</f>
        <v>-121.820487</v>
      </c>
      <c r="H266" s="21">
        <f t="shared" si="1"/>
        <v>185433</v>
      </c>
      <c r="I266" s="42">
        <v>339.0</v>
      </c>
      <c r="J266" s="42">
        <v>547.0</v>
      </c>
      <c r="K266" s="41" t="s">
        <v>1196</v>
      </c>
      <c r="L266" s="18">
        <v>18.38</v>
      </c>
      <c r="M266" s="35" t="s">
        <v>109</v>
      </c>
      <c r="N266" s="28">
        <v>2018.0</v>
      </c>
      <c r="O266" s="30"/>
      <c r="P266" s="30"/>
      <c r="Q266" s="30"/>
      <c r="R266" s="30"/>
      <c r="S266" s="30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ht="15.75" customHeight="1">
      <c r="A267" s="14" t="s">
        <v>116</v>
      </c>
      <c r="B267" s="14" t="s">
        <v>1472</v>
      </c>
      <c r="C267" s="14" t="s">
        <v>1473</v>
      </c>
      <c r="D267" s="14" t="s">
        <v>1474</v>
      </c>
      <c r="E267" s="14" t="s">
        <v>31</v>
      </c>
      <c r="F267" s="14">
        <f>vlookup($B267&amp;"*",'Lat&amp;Long'!$A$2:$C$999,2,false)</f>
        <v>38.68987</v>
      </c>
      <c r="G267" s="14">
        <f>vlookup($B267&amp;"*",'Lat&amp;Long'!$A$2:$C$999,3,false)</f>
        <v>-121.297546</v>
      </c>
      <c r="H267" s="21">
        <f t="shared" si="1"/>
        <v>143992</v>
      </c>
      <c r="I267" s="34">
        <v>328.0</v>
      </c>
      <c r="J267" s="34">
        <v>439.0</v>
      </c>
      <c r="K267" s="24" t="s">
        <v>1465</v>
      </c>
      <c r="L267" s="18">
        <v>18.38</v>
      </c>
      <c r="M267" s="47" t="str">
        <f>HYPERLINK("https://www.google.com/maps/place/7000+Auburn+Blvd,+Citrus+Heights,+CA+95621,+USA/@38.6893472,-121.2972355,175m/data=!3m1!1e3!4m5!3m4!1s0x809adfafe5ebfa81:0x5fb07975f7b107!8m2!3d38.6899643!4d-121.297325","Yes")</f>
        <v>Yes</v>
      </c>
      <c r="N267" s="28">
        <v>2018.0</v>
      </c>
      <c r="O267" s="30"/>
      <c r="P267" s="30"/>
      <c r="Q267" s="30"/>
      <c r="R267" s="30"/>
      <c r="S267" s="30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ht="15.75" customHeight="1">
      <c r="A268" s="14" t="s">
        <v>53</v>
      </c>
      <c r="B268" s="14" t="s">
        <v>1475</v>
      </c>
      <c r="C268" s="14" t="s">
        <v>1473</v>
      </c>
      <c r="D268" s="14" t="s">
        <v>1474</v>
      </c>
      <c r="E268" s="14" t="s">
        <v>31</v>
      </c>
      <c r="F268" s="14">
        <f>vlookup($B268&amp;"*",'Lat&amp;Long'!$A$2:$C$999,2,false)</f>
        <v>38.68949</v>
      </c>
      <c r="G268" s="14">
        <f>vlookup($B268&amp;"*",'Lat&amp;Long'!$A$2:$C$999,3,false)</f>
        <v>-121.295274</v>
      </c>
      <c r="H268" s="21">
        <f t="shared" si="1"/>
        <v>137895</v>
      </c>
      <c r="I268" s="34">
        <v>317.0</v>
      </c>
      <c r="J268" s="34">
        <v>435.0</v>
      </c>
      <c r="K268" s="24" t="s">
        <v>1465</v>
      </c>
      <c r="L268" s="18">
        <v>18.38</v>
      </c>
      <c r="M268" s="47" t="str">
        <f>HYPERLINK("https://www.google.com/maps/place/7010+Auburn+Blvd,+Citrus+Heights,+CA+95621,+USA/@38.6893932,-121.2958775,164m/data=!3m1!1e3!4m5!3m4!1s0x809adfb044898c39:0x98d827bef7e917b3!8m2!3d38.6900083!4d-121.2951796","Yes")</f>
        <v>Yes</v>
      </c>
      <c r="N268" s="28">
        <v>2018.0</v>
      </c>
      <c r="O268" s="30"/>
      <c r="P268" s="30"/>
      <c r="Q268" s="30"/>
      <c r="R268" s="30"/>
      <c r="S268" s="30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ht="15.75" customHeight="1">
      <c r="A269" s="14" t="s">
        <v>215</v>
      </c>
      <c r="B269" s="14" t="s">
        <v>1476</v>
      </c>
      <c r="C269" s="14" t="s">
        <v>1473</v>
      </c>
      <c r="D269" s="14" t="s">
        <v>1474</v>
      </c>
      <c r="E269" s="14" t="s">
        <v>31</v>
      </c>
      <c r="F269" s="14">
        <f>vlookup($B269&amp;"*",'Lat&amp;Long'!$A$2:$C$999,2,false)</f>
        <v>38.67922</v>
      </c>
      <c r="G269" s="14">
        <f>vlookup($B269&amp;"*",'Lat&amp;Long'!$A$2:$C$999,3,false)</f>
        <v>-121.297731</v>
      </c>
      <c r="H269" s="21">
        <f t="shared" si="1"/>
        <v>135531</v>
      </c>
      <c r="I269" s="42">
        <v>407.0</v>
      </c>
      <c r="J269" s="42">
        <v>333.0</v>
      </c>
      <c r="K269" s="41" t="s">
        <v>1465</v>
      </c>
      <c r="L269" s="18">
        <v>18.38</v>
      </c>
      <c r="M269" s="35" t="s">
        <v>109</v>
      </c>
      <c r="N269" s="28">
        <v>2018.0</v>
      </c>
      <c r="O269" s="30"/>
      <c r="P269" s="30"/>
      <c r="Q269" s="30"/>
      <c r="R269" s="30"/>
      <c r="S269" s="30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ht="15.75" customHeight="1">
      <c r="A270" s="14" t="s">
        <v>53</v>
      </c>
      <c r="B270" s="14" t="s">
        <v>1477</v>
      </c>
      <c r="C270" s="14" t="s">
        <v>1478</v>
      </c>
      <c r="D270" s="14" t="s">
        <v>1479</v>
      </c>
      <c r="E270" s="14" t="s">
        <v>31</v>
      </c>
      <c r="F270" s="14">
        <f>vlookup($B270&amp;"*",'Lat&amp;Long'!$A$2:$C$999,2,false)</f>
        <v>38.66836</v>
      </c>
      <c r="G270" s="14">
        <f>vlookup($B270&amp;"*",'Lat&amp;Long'!$A$2:$C$999,3,false)</f>
        <v>-121.167526</v>
      </c>
      <c r="H270" s="21">
        <f t="shared" si="1"/>
        <v>144800</v>
      </c>
      <c r="I270" s="42">
        <v>362.0</v>
      </c>
      <c r="J270" s="42">
        <v>400.0</v>
      </c>
      <c r="K270" s="24" t="s">
        <v>1465</v>
      </c>
      <c r="L270" s="18">
        <v>18.38</v>
      </c>
      <c r="M270" s="47" t="str">
        <f>HYPERLINK("https://www.google.com/maps/place/1018+Riley+St,+Folsom,+CA+95630,+USA/@38.6683202,-121.1677614,169m/data=!3m1!1e3!4m5!3m4!1s0x809ae41c46870e59:0x8003ebf130d4c5e!8m2!3d38.6685231!4d-121.1674149","Yes")</f>
        <v>Yes</v>
      </c>
      <c r="N270" s="28">
        <v>2018.0</v>
      </c>
      <c r="O270" s="30"/>
      <c r="P270" s="30"/>
      <c r="Q270" s="30"/>
      <c r="R270" s="30"/>
      <c r="S270" s="30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ht="15.75" customHeight="1">
      <c r="A271" s="14" t="s">
        <v>116</v>
      </c>
      <c r="B271" s="14" t="s">
        <v>1480</v>
      </c>
      <c r="C271" s="14" t="s">
        <v>1478</v>
      </c>
      <c r="D271" s="14" t="s">
        <v>1479</v>
      </c>
      <c r="E271" s="14" t="s">
        <v>31</v>
      </c>
      <c r="F271" s="14">
        <f>vlookup($B271&amp;"*",'Lat&amp;Long'!$A$2:$C$999,2,false)</f>
        <v>38.6452</v>
      </c>
      <c r="G271" s="14">
        <f>vlookup($B271&amp;"*",'Lat&amp;Long'!$A$2:$C$999,3,false)</f>
        <v>-121.109591</v>
      </c>
      <c r="H271" s="21">
        <f t="shared" si="1"/>
        <v>151470</v>
      </c>
      <c r="I271" s="34">
        <v>459.0</v>
      </c>
      <c r="J271" s="34">
        <v>330.0</v>
      </c>
      <c r="K271" s="24" t="s">
        <v>1465</v>
      </c>
      <c r="L271" s="18">
        <v>18.38</v>
      </c>
      <c r="M271" s="47" t="str">
        <f>HYPERLINK("https://www.google.com/maps/place/1800+Cavitt+Dr,+Folsom,+CA+95630,+USA/@38.6456457,-121.1103075,208m/data=!3m1!1e3!4m5!3m4!1s0x809ae513d3b03d97:0x53f47d6a2625ac66!8m2!3d38.6458385!4d-121.1099901","Yes")</f>
        <v>Yes</v>
      </c>
      <c r="N271" s="28">
        <v>2018.0</v>
      </c>
      <c r="O271" s="30"/>
      <c r="P271" s="30"/>
      <c r="Q271" s="30"/>
      <c r="R271" s="30"/>
      <c r="S271" s="30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ht="15.75" customHeight="1">
      <c r="A272" s="14" t="s">
        <v>215</v>
      </c>
      <c r="B272" s="14" t="s">
        <v>1481</v>
      </c>
      <c r="C272" s="14" t="s">
        <v>1478</v>
      </c>
      <c r="D272" s="14" t="s">
        <v>1479</v>
      </c>
      <c r="E272" s="14" t="s">
        <v>31</v>
      </c>
      <c r="F272" s="14">
        <f>vlookup($B272&amp;"*",'Lat&amp;Long'!$A$2:$C$999,2,false)</f>
        <v>38.64459</v>
      </c>
      <c r="G272" s="14">
        <f>vlookup($B272&amp;"*",'Lat&amp;Long'!$A$2:$C$999,3,false)</f>
        <v>-121.118295</v>
      </c>
      <c r="H272" s="21">
        <f t="shared" si="1"/>
        <v>124424</v>
      </c>
      <c r="I272" s="42">
        <v>302.0</v>
      </c>
      <c r="J272" s="42">
        <v>412.0</v>
      </c>
      <c r="K272" s="41" t="s">
        <v>1465</v>
      </c>
      <c r="L272" s="18">
        <v>18.38</v>
      </c>
      <c r="M272" s="35" t="s">
        <v>109</v>
      </c>
      <c r="N272" s="28">
        <v>2018.0</v>
      </c>
      <c r="O272" s="30"/>
      <c r="P272" s="30"/>
      <c r="Q272" s="30"/>
      <c r="R272" s="30"/>
      <c r="S272" s="30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ht="15.75" customHeight="1">
      <c r="A273" s="14" t="s">
        <v>53</v>
      </c>
      <c r="B273" s="14" t="s">
        <v>1482</v>
      </c>
      <c r="C273" s="14" t="s">
        <v>1483</v>
      </c>
      <c r="D273" s="14" t="s">
        <v>1484</v>
      </c>
      <c r="E273" s="14" t="s">
        <v>31</v>
      </c>
      <c r="F273" s="14">
        <f>vlookup($B273&amp;"*",'Lat&amp;Long'!$A$2:$C$999,2,false)</f>
        <v>38.28965</v>
      </c>
      <c r="G273" s="14">
        <f>vlookup($B273&amp;"*",'Lat&amp;Long'!$A$2:$C$999,3,false)</f>
        <v>-121.304762</v>
      </c>
      <c r="H273" s="21">
        <f t="shared" si="1"/>
        <v>116688</v>
      </c>
      <c r="I273" s="42">
        <v>312.0</v>
      </c>
      <c r="J273" s="42">
        <v>374.0</v>
      </c>
      <c r="K273" s="24" t="s">
        <v>1465</v>
      </c>
      <c r="L273" s="18">
        <v>18.38</v>
      </c>
      <c r="M273" s="27" t="s">
        <v>52</v>
      </c>
      <c r="N273" s="28">
        <v>2018.0</v>
      </c>
      <c r="O273" s="30"/>
      <c r="P273" s="30"/>
      <c r="Q273" s="30"/>
      <c r="R273" s="30"/>
      <c r="S273" s="30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ht="15.75" customHeight="1">
      <c r="A274" s="14" t="s">
        <v>53</v>
      </c>
      <c r="B274" s="14" t="s">
        <v>1485</v>
      </c>
      <c r="C274" s="14" t="s">
        <v>1486</v>
      </c>
      <c r="D274" s="14" t="s">
        <v>1487</v>
      </c>
      <c r="E274" s="14" t="s">
        <v>31</v>
      </c>
      <c r="F274" s="14">
        <f>vlookup($B274&amp;"*",'Lat&amp;Long'!$A$2:$C$999,2,false)</f>
        <v>38.64982</v>
      </c>
      <c r="G274" s="14">
        <f>vlookup($B274&amp;"*",'Lat&amp;Long'!$A$2:$C$999,3,false)</f>
        <v>-121.38631</v>
      </c>
      <c r="H274" s="21" t="str">
        <f t="shared" si="1"/>
        <v/>
      </c>
      <c r="I274" s="51"/>
      <c r="J274" s="51"/>
      <c r="K274" s="24" t="s">
        <v>1465</v>
      </c>
      <c r="L274" s="18">
        <v>18.38</v>
      </c>
      <c r="M274" s="49" t="s">
        <v>109</v>
      </c>
      <c r="N274" s="28">
        <v>2018.0</v>
      </c>
      <c r="O274" s="30"/>
      <c r="P274" s="30"/>
      <c r="Q274" s="30"/>
      <c r="R274" s="30"/>
      <c r="S274" s="30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ht="15.75" customHeight="1">
      <c r="A275" s="14" t="s">
        <v>53</v>
      </c>
      <c r="B275" s="14" t="s">
        <v>1488</v>
      </c>
      <c r="C275" s="14" t="s">
        <v>1489</v>
      </c>
      <c r="D275" s="14" t="s">
        <v>1490</v>
      </c>
      <c r="E275" s="14" t="s">
        <v>31</v>
      </c>
      <c r="F275" s="14">
        <f>vlookup($B275&amp;"*",'Lat&amp;Long'!$A$2:$C$999,2,false)</f>
        <v>38.74674</v>
      </c>
      <c r="G275" s="14">
        <f>vlookup($B275&amp;"*",'Lat&amp;Long'!$A$2:$C$999,3,false)</f>
        <v>-121.256344</v>
      </c>
      <c r="H275" s="21">
        <f t="shared" si="1"/>
        <v>139840</v>
      </c>
      <c r="I275" s="42">
        <v>437.0</v>
      </c>
      <c r="J275" s="42">
        <v>320.0</v>
      </c>
      <c r="K275" s="24" t="s">
        <v>1491</v>
      </c>
      <c r="L275" s="18">
        <v>18.38</v>
      </c>
      <c r="M275" s="35" t="s">
        <v>109</v>
      </c>
      <c r="N275" s="28">
        <v>2018.0</v>
      </c>
      <c r="O275" s="30"/>
      <c r="P275" s="30"/>
      <c r="Q275" s="30"/>
      <c r="R275" s="30"/>
      <c r="S275" s="30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ht="15.75" customHeight="1">
      <c r="A276" s="14" t="s">
        <v>53</v>
      </c>
      <c r="B276" s="14" t="s">
        <v>1492</v>
      </c>
      <c r="C276" s="14" t="s">
        <v>1493</v>
      </c>
      <c r="D276" s="14" t="s">
        <v>1494</v>
      </c>
      <c r="E276" s="14" t="s">
        <v>31</v>
      </c>
      <c r="F276" s="14">
        <f>vlookup($B276&amp;"*",'Lat&amp;Long'!$A$2:$C$999,2,false)</f>
        <v>38.67951</v>
      </c>
      <c r="G276" s="14">
        <f>vlookup($B276&amp;"*",'Lat&amp;Long'!$A$2:$C$999,3,false)</f>
        <v>-121.222434</v>
      </c>
      <c r="H276" s="21">
        <f t="shared" si="1"/>
        <v>116128</v>
      </c>
      <c r="I276" s="34">
        <v>382.0</v>
      </c>
      <c r="J276" s="34">
        <v>304.0</v>
      </c>
      <c r="K276" s="24" t="s">
        <v>1465</v>
      </c>
      <c r="L276" s="18">
        <v>18.38</v>
      </c>
      <c r="M276" s="47" t="str">
        <f>HYPERLINK("https://www.google.com/maps/place/8961+Greenback+Ln,+Orangevale,+CA+95662,+USA/@38.6793041,-121.2230727,175m/data=!3m1!1e3!4m5!3m4!1s0x809ae0d9562859c3:0x10b4c9bd92d5e4fb!8m2!3d38.6793117!4d-121.2227502","Yes")</f>
        <v>Yes</v>
      </c>
      <c r="N276" s="28">
        <v>2018.0</v>
      </c>
      <c r="O276" s="30"/>
      <c r="P276" s="30"/>
      <c r="Q276" s="30"/>
      <c r="R276" s="30"/>
      <c r="S276" s="30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ht="15.75" customHeight="1">
      <c r="A277" s="14" t="s">
        <v>53</v>
      </c>
      <c r="B277" s="14" t="s">
        <v>1495</v>
      </c>
      <c r="C277" s="14" t="s">
        <v>1496</v>
      </c>
      <c r="D277" s="14" t="s">
        <v>1497</v>
      </c>
      <c r="E277" s="14" t="s">
        <v>31</v>
      </c>
      <c r="F277" s="14">
        <f>vlookup($B277&amp;"*",'Lat&amp;Long'!$A$2:$C$999,2,false)</f>
        <v>38.59613</v>
      </c>
      <c r="G277" s="14">
        <f>vlookup($B277&amp;"*",'Lat&amp;Long'!$A$2:$C$999,3,false)</f>
        <v>-121.291814</v>
      </c>
      <c r="H277" s="21">
        <f t="shared" si="1"/>
        <v>119560</v>
      </c>
      <c r="I277" s="42">
        <v>305.0</v>
      </c>
      <c r="J277" s="42">
        <v>392.0</v>
      </c>
      <c r="K277" s="24" t="s">
        <v>1465</v>
      </c>
      <c r="L277" s="18">
        <v>18.38</v>
      </c>
      <c r="M277" s="35" t="s">
        <v>109</v>
      </c>
      <c r="N277" s="28">
        <v>2018.0</v>
      </c>
      <c r="O277" s="30"/>
      <c r="P277" s="30"/>
      <c r="Q277" s="30"/>
      <c r="R277" s="30"/>
      <c r="S277" s="30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ht="15.75" customHeight="1">
      <c r="A278" s="14" t="s">
        <v>53</v>
      </c>
      <c r="B278" s="14" t="s">
        <v>1498</v>
      </c>
      <c r="C278" s="14" t="s">
        <v>1499</v>
      </c>
      <c r="D278" s="14" t="s">
        <v>1500</v>
      </c>
      <c r="E278" s="14" t="s">
        <v>31</v>
      </c>
      <c r="F278" s="14">
        <f>vlookup($B278&amp;"*",'Lat&amp;Long'!$A$2:$C$999,2,false)</f>
        <v>38.80286</v>
      </c>
      <c r="G278" s="14">
        <f>vlookup($B278&amp;"*",'Lat&amp;Long'!$A$2:$C$999,3,false)</f>
        <v>-121.201896</v>
      </c>
      <c r="H278" s="21">
        <f t="shared" si="1"/>
        <v>172356</v>
      </c>
      <c r="I278" s="34">
        <v>542.0</v>
      </c>
      <c r="J278" s="34">
        <v>318.0</v>
      </c>
      <c r="K278" s="24" t="s">
        <v>1196</v>
      </c>
      <c r="L278" s="18">
        <v>18.38</v>
      </c>
      <c r="M278" s="47" t="str">
        <f>HYPERLINK("https://www.google.com/maps/place/5454+Crossings+Dr,+Rocklin,+CA+95677,+USA/@38.8025412,-121.2029584,248m/data=!3m1!1e3!4m5!3m4!1s0x809b1ee884d74ed3:0xfffb71ee140b0d2e!8m2!3d38.8026556!4d-121.2019244","Yes")</f>
        <v>Yes</v>
      </c>
      <c r="N278" s="28">
        <v>2018.0</v>
      </c>
      <c r="O278" s="30"/>
      <c r="P278" s="30"/>
      <c r="Q278" s="30"/>
      <c r="R278" s="30"/>
      <c r="S278" s="30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ht="15.75" customHeight="1">
      <c r="A279" s="14" t="s">
        <v>116</v>
      </c>
      <c r="B279" s="14" t="s">
        <v>1501</v>
      </c>
      <c r="C279" s="14" t="s">
        <v>1499</v>
      </c>
      <c r="D279" s="14" t="s">
        <v>1500</v>
      </c>
      <c r="E279" s="14" t="s">
        <v>31</v>
      </c>
      <c r="F279" s="14">
        <f>vlookup($B279&amp;"*",'Lat&amp;Long'!$A$2:$C$999,2,false)</f>
        <v>38.7801</v>
      </c>
      <c r="G279" s="14">
        <f>vlookup($B279&amp;"*",'Lat&amp;Long'!$A$2:$C$999,3,false)</f>
        <v>-121.268008</v>
      </c>
      <c r="H279" s="21" t="str">
        <f t="shared" si="1"/>
        <v/>
      </c>
      <c r="I279" s="51"/>
      <c r="J279" s="51"/>
      <c r="K279" s="24" t="s">
        <v>1196</v>
      </c>
      <c r="L279" s="18">
        <v>18.38</v>
      </c>
      <c r="M279" s="49" t="s">
        <v>109</v>
      </c>
      <c r="N279" s="28">
        <v>2018.0</v>
      </c>
      <c r="O279" s="30"/>
      <c r="P279" s="30"/>
      <c r="Q279" s="30"/>
      <c r="R279" s="30"/>
      <c r="S279" s="30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ht="15.75" customHeight="1">
      <c r="A280" s="14" t="s">
        <v>53</v>
      </c>
      <c r="B280" s="14" t="s">
        <v>1502</v>
      </c>
      <c r="C280" s="14" t="s">
        <v>1489</v>
      </c>
      <c r="D280" s="14" t="s">
        <v>1503</v>
      </c>
      <c r="E280" s="14" t="s">
        <v>31</v>
      </c>
      <c r="F280" s="14">
        <f>vlookup($B280&amp;"*",'Lat&amp;Long'!$A$2:$C$999,2,false)</f>
        <v>38.78743</v>
      </c>
      <c r="G280" s="14">
        <f>vlookup($B280&amp;"*",'Lat&amp;Long'!$A$2:$C$999,3,false)</f>
        <v>-121.290114</v>
      </c>
      <c r="H280" s="21">
        <f t="shared" si="1"/>
        <v>220820</v>
      </c>
      <c r="I280" s="42">
        <v>362.0</v>
      </c>
      <c r="J280" s="42">
        <v>610.0</v>
      </c>
      <c r="K280" s="41" t="s">
        <v>1491</v>
      </c>
      <c r="L280" s="18">
        <v>18.38</v>
      </c>
      <c r="M280" s="35" t="s">
        <v>109</v>
      </c>
      <c r="N280" s="28">
        <v>2018.0</v>
      </c>
      <c r="O280" s="30"/>
      <c r="P280" s="30"/>
      <c r="Q280" s="30"/>
      <c r="R280" s="30"/>
      <c r="S280" s="30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ht="15.75" customHeight="1">
      <c r="A281" s="14" t="s">
        <v>215</v>
      </c>
      <c r="B281" s="14" t="s">
        <v>1504</v>
      </c>
      <c r="C281" s="14" t="s">
        <v>1489</v>
      </c>
      <c r="D281" s="14" t="s">
        <v>1503</v>
      </c>
      <c r="E281" s="14" t="s">
        <v>31</v>
      </c>
      <c r="F281" s="14">
        <f>vlookup($B281&amp;"*",'Lat&amp;Long'!$A$2:$C$999,2,false)</f>
        <v>38.78641</v>
      </c>
      <c r="G281" s="14">
        <f>vlookup($B281&amp;"*",'Lat&amp;Long'!$A$2:$C$999,3,false)</f>
        <v>-121.287517</v>
      </c>
      <c r="H281" s="21" t="str">
        <f t="shared" si="1"/>
        <v/>
      </c>
      <c r="I281" s="51"/>
      <c r="J281" s="51"/>
      <c r="K281" s="24" t="s">
        <v>1491</v>
      </c>
      <c r="L281" s="18">
        <v>18.38</v>
      </c>
      <c r="M281" s="49" t="s">
        <v>109</v>
      </c>
      <c r="N281" s="28">
        <v>2018.0</v>
      </c>
      <c r="O281" s="30"/>
      <c r="P281" s="30"/>
      <c r="Q281" s="30"/>
      <c r="R281" s="30"/>
      <c r="S281" s="30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ht="15.75" customHeight="1">
      <c r="A282" s="14" t="s">
        <v>116</v>
      </c>
      <c r="B282" s="14" t="s">
        <v>1505</v>
      </c>
      <c r="C282" s="14" t="s">
        <v>1506</v>
      </c>
      <c r="D282" s="14" t="s">
        <v>1507</v>
      </c>
      <c r="E282" s="14" t="s">
        <v>31</v>
      </c>
      <c r="F282" s="14">
        <f>vlookup($B282&amp;"*",'Lat&amp;Long'!$A$2:$C$999,2,false)</f>
        <v>38.35076</v>
      </c>
      <c r="G282" s="14">
        <f>vlookup($B282&amp;"*",'Lat&amp;Long'!$A$2:$C$999,3,false)</f>
        <v>-121.9798</v>
      </c>
      <c r="H282" s="21">
        <f t="shared" si="1"/>
        <v>143336</v>
      </c>
      <c r="I282" s="34">
        <v>437.0</v>
      </c>
      <c r="J282" s="34">
        <v>328.0</v>
      </c>
      <c r="K282" s="24" t="s">
        <v>1196</v>
      </c>
      <c r="L282" s="18">
        <v>18.38</v>
      </c>
      <c r="M282" s="47" t="str">
        <f>HYPERLINK("https://www.google.com/maps/place/1051+Hume+Way,+Vacaville,+CA+95687,+USA/@38.3503399,-121.9806217,247m/data=!3m1!1e3!4m5!3m4!1s0x80853d45287a85cb:0x206961debbd5751!8m2!3d38.3509946!4d-121.9803692","Yes")</f>
        <v>Yes</v>
      </c>
      <c r="N282" s="28">
        <v>2018.0</v>
      </c>
      <c r="O282" s="30"/>
      <c r="P282" s="30"/>
      <c r="Q282" s="30"/>
      <c r="R282" s="30"/>
      <c r="S282" s="30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ht="15.75" customHeight="1">
      <c r="A283" s="14" t="s">
        <v>215</v>
      </c>
      <c r="B283" s="14" t="s">
        <v>1508</v>
      </c>
      <c r="C283" s="14" t="s">
        <v>1506</v>
      </c>
      <c r="D283" s="14" t="s">
        <v>1507</v>
      </c>
      <c r="E283" s="14" t="s">
        <v>31</v>
      </c>
      <c r="F283" s="14">
        <f>vlookup($B283&amp;"*",'Lat&amp;Long'!$A$2:$C$999,2,false)</f>
        <v>38.36401</v>
      </c>
      <c r="G283" s="14">
        <f>vlookup($B283&amp;"*",'Lat&amp;Long'!$A$2:$C$999,3,false)</f>
        <v>-121.957892</v>
      </c>
      <c r="H283" s="21">
        <f t="shared" si="1"/>
        <v>141933</v>
      </c>
      <c r="I283" s="42">
        <v>363.0</v>
      </c>
      <c r="J283" s="42">
        <v>391.0</v>
      </c>
      <c r="K283" s="41" t="s">
        <v>1196</v>
      </c>
      <c r="L283" s="18">
        <v>18.38</v>
      </c>
      <c r="M283" s="35" t="s">
        <v>109</v>
      </c>
      <c r="N283" s="28">
        <v>2018.0</v>
      </c>
      <c r="O283" s="30"/>
      <c r="P283" s="30"/>
      <c r="Q283" s="30"/>
      <c r="R283" s="30"/>
      <c r="S283" s="30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ht="15.75" customHeight="1">
      <c r="A284" s="14" t="s">
        <v>53</v>
      </c>
      <c r="B284" s="14" t="s">
        <v>1509</v>
      </c>
      <c r="C284" s="14" t="s">
        <v>1506</v>
      </c>
      <c r="D284" s="14" t="s">
        <v>1507</v>
      </c>
      <c r="E284" s="14" t="s">
        <v>31</v>
      </c>
      <c r="F284" s="14">
        <f>vlookup($B284&amp;"*",'Lat&amp;Long'!$A$2:$C$999,2,false)</f>
        <v>38.36239</v>
      </c>
      <c r="G284" s="14">
        <f>vlookup($B284&amp;"*",'Lat&amp;Long'!$A$2:$C$999,3,false)</f>
        <v>-121.959703</v>
      </c>
      <c r="H284" s="21">
        <f t="shared" si="1"/>
        <v>112617</v>
      </c>
      <c r="I284" s="34">
        <v>291.0</v>
      </c>
      <c r="J284" s="34">
        <v>387.0</v>
      </c>
      <c r="K284" s="24" t="s">
        <v>1196</v>
      </c>
      <c r="L284" s="18">
        <v>18.38</v>
      </c>
      <c r="M284" s="47" t="str">
        <f>HYPERLINK("https://www.google.com/maps/place/1501+Helen+Power+Dr,+Vacaville,+CA+95687,+USA/@38.361954,-121.9596304,176m/data=!3m1!1e3!4m5!3m4!1s0x80853d31d48468c1:0xb9a6afdf4f393961!8m2!3d38.3621181!4d-121.958865","Yes")</f>
        <v>Yes</v>
      </c>
      <c r="N284" s="28">
        <v>2018.0</v>
      </c>
      <c r="O284" s="30"/>
      <c r="P284" s="30"/>
      <c r="Q284" s="30"/>
      <c r="R284" s="30"/>
      <c r="S284" s="30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ht="15.75" customHeight="1">
      <c r="A285" s="14" t="s">
        <v>116</v>
      </c>
      <c r="B285" s="14" t="s">
        <v>1510</v>
      </c>
      <c r="C285" s="14" t="s">
        <v>1496</v>
      </c>
      <c r="D285" s="14" t="s">
        <v>1511</v>
      </c>
      <c r="E285" s="14" t="s">
        <v>31</v>
      </c>
      <c r="F285" s="14">
        <f>vlookup($B285&amp;"*",'Lat&amp;Long'!$A$2:$C$999,2,false)</f>
        <v>38.58775</v>
      </c>
      <c r="G285" s="14">
        <f>vlookup($B285&amp;"*",'Lat&amp;Long'!$A$2:$C$999,3,false)</f>
        <v>-121.263874</v>
      </c>
      <c r="H285" s="21" t="str">
        <f t="shared" si="1"/>
        <v/>
      </c>
      <c r="I285" s="51"/>
      <c r="J285" s="51"/>
      <c r="K285" s="24" t="s">
        <v>1465</v>
      </c>
      <c r="L285" s="18">
        <v>18.38</v>
      </c>
      <c r="M285" s="49" t="s">
        <v>109</v>
      </c>
      <c r="N285" s="28">
        <v>2018.0</v>
      </c>
      <c r="O285" s="30"/>
      <c r="P285" s="30"/>
      <c r="Q285" s="30"/>
      <c r="R285" s="30"/>
      <c r="S285" s="30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ht="15.75" customHeight="1">
      <c r="A286" s="14" t="s">
        <v>116</v>
      </c>
      <c r="B286" s="14" t="s">
        <v>1512</v>
      </c>
      <c r="C286" s="14" t="s">
        <v>1513</v>
      </c>
      <c r="D286" s="14" t="s">
        <v>1514</v>
      </c>
      <c r="E286" s="14" t="s">
        <v>31</v>
      </c>
      <c r="F286" s="14">
        <f>vlookup($B286&amp;"*",'Lat&amp;Long'!$A$2:$C$999,2,false)</f>
        <v>38.40578</v>
      </c>
      <c r="G286" s="14">
        <f>vlookup($B286&amp;"*",'Lat&amp;Long'!$A$2:$C$999,3,false)</f>
        <v>-121.413403</v>
      </c>
      <c r="H286" s="21" t="str">
        <f t="shared" si="1"/>
        <v/>
      </c>
      <c r="I286" s="51"/>
      <c r="J286" s="34"/>
      <c r="K286" s="38"/>
      <c r="L286" s="18">
        <v>18.38</v>
      </c>
      <c r="M286" s="49" t="s">
        <v>1515</v>
      </c>
      <c r="N286" s="28">
        <v>2018.0</v>
      </c>
      <c r="O286" s="30"/>
      <c r="P286" s="30"/>
      <c r="Q286" s="30"/>
      <c r="R286" s="30"/>
      <c r="S286" s="30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ht="15.75" customHeight="1">
      <c r="A287" s="14" t="s">
        <v>116</v>
      </c>
      <c r="B287" s="14" t="s">
        <v>1516</v>
      </c>
      <c r="C287" s="14" t="s">
        <v>1517</v>
      </c>
      <c r="D287" s="14" t="s">
        <v>1518</v>
      </c>
      <c r="E287" s="14" t="s">
        <v>31</v>
      </c>
      <c r="F287" s="14">
        <f>vlookup($B287&amp;"*",'Lat&amp;Long'!$A$2:$C$999,2,false)</f>
        <v>38.67267</v>
      </c>
      <c r="G287" s="14">
        <f>vlookup($B287&amp;"*",'Lat&amp;Long'!$A$2:$C$999,3,false)</f>
        <v>-121.722226</v>
      </c>
      <c r="H287" s="21">
        <f t="shared" si="1"/>
        <v>155818</v>
      </c>
      <c r="I287" s="34">
        <v>461.0</v>
      </c>
      <c r="J287" s="34">
        <v>338.0</v>
      </c>
      <c r="K287" s="48"/>
      <c r="L287" s="18">
        <v>18.38</v>
      </c>
      <c r="M287" s="47" t="str">
        <f>HYPERLINK("https://www.google.com/maps/place/2299+Bronze+Star+Dr,+Woodland,+CA+95776,+USA/@38.6724378,-121.7227591,247m/data=!3m1!1e3!4m5!3m4!1s0x8084d1542c6af705:0xaa8470539e262582!8m2!3d38.6721696!4d-121.7227797","Yes")</f>
        <v>Yes</v>
      </c>
      <c r="N287" s="28">
        <v>2018.0</v>
      </c>
      <c r="O287" s="30"/>
      <c r="P287" s="30"/>
      <c r="Q287" s="30"/>
      <c r="R287" s="30"/>
      <c r="S287" s="30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ht="15.75" customHeight="1">
      <c r="A288" s="14" t="s">
        <v>116</v>
      </c>
      <c r="B288" s="14" t="s">
        <v>1519</v>
      </c>
      <c r="C288" s="14" t="s">
        <v>1520</v>
      </c>
      <c r="D288" s="14" t="s">
        <v>1521</v>
      </c>
      <c r="E288" s="14" t="s">
        <v>31</v>
      </c>
      <c r="F288" s="14">
        <f>vlookup($B288&amp;"*",'Lat&amp;Long'!$A$2:$C$999,2,false)</f>
        <v>38.59714</v>
      </c>
      <c r="G288" s="14">
        <f>vlookup($B288&amp;"*",'Lat&amp;Long'!$A$2:$C$999,3,false)</f>
        <v>-121.452409</v>
      </c>
      <c r="H288" s="21">
        <f t="shared" si="1"/>
        <v>159808</v>
      </c>
      <c r="I288" s="34">
        <v>352.0</v>
      </c>
      <c r="J288" s="34">
        <v>454.0</v>
      </c>
      <c r="K288" s="24" t="s">
        <v>1465</v>
      </c>
      <c r="L288" s="18">
        <v>18.38</v>
      </c>
      <c r="M288" s="47" t="str">
        <f>HYPERLINK("https://www.google.com/maps/place/1600+Expo+Pkwy,+Sacramento,+CA+95815,+USA/@38.596998,-121.4537533,175m/data=!3m1!1e3!4m5!3m4!1s0x809ad75332dd56a1:0x6526cb855df519a4!8m2!3d38.597212!4d-121.4532954","Yes")</f>
        <v>Yes</v>
      </c>
      <c r="N288" s="28">
        <v>2018.0</v>
      </c>
      <c r="O288" s="30"/>
      <c r="P288" s="30"/>
      <c r="Q288" s="30"/>
      <c r="R288" s="30"/>
      <c r="S288" s="30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ht="15.75" customHeight="1">
      <c r="A289" s="14" t="s">
        <v>53</v>
      </c>
      <c r="B289" s="14" t="s">
        <v>1522</v>
      </c>
      <c r="C289" s="14" t="s">
        <v>1520</v>
      </c>
      <c r="D289" s="14" t="s">
        <v>1523</v>
      </c>
      <c r="E289" s="14" t="s">
        <v>31</v>
      </c>
      <c r="F289" s="14">
        <f>vlookup($B289&amp;"*",'Lat&amp;Long'!$A$2:$C$999,2,false)</f>
        <v>38.49957</v>
      </c>
      <c r="G289" s="14">
        <f>vlookup($B289&amp;"*",'Lat&amp;Long'!$A$2:$C$999,3,false)</f>
        <v>-121.433798</v>
      </c>
      <c r="H289" s="21">
        <f t="shared" si="1"/>
        <v>196560</v>
      </c>
      <c r="I289" s="42">
        <v>360.0</v>
      </c>
      <c r="J289" s="42">
        <v>546.0</v>
      </c>
      <c r="K289" s="41" t="s">
        <v>1465</v>
      </c>
      <c r="L289" s="18">
        <v>18.38</v>
      </c>
      <c r="M289" s="27" t="s">
        <v>52</v>
      </c>
      <c r="N289" s="28">
        <v>2018.0</v>
      </c>
      <c r="O289" s="30"/>
      <c r="P289" s="30"/>
      <c r="Q289" s="30"/>
      <c r="R289" s="30"/>
      <c r="S289" s="30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ht="15.75" customHeight="1">
      <c r="A290" s="14" t="s">
        <v>116</v>
      </c>
      <c r="B290" s="14" t="s">
        <v>1524</v>
      </c>
      <c r="C290" s="14" t="s">
        <v>1520</v>
      </c>
      <c r="D290" s="14" t="s">
        <v>1523</v>
      </c>
      <c r="E290" s="14" t="s">
        <v>31</v>
      </c>
      <c r="F290" s="14">
        <f>vlookup($B290&amp;"*",'Lat&amp;Long'!$A$2:$C$999,2,false)</f>
        <v>38.46848</v>
      </c>
      <c r="G290" s="14">
        <f>vlookup($B290&amp;"*",'Lat&amp;Long'!$A$2:$C$999,3,false)</f>
        <v>-121.414341</v>
      </c>
      <c r="H290" s="21">
        <f t="shared" si="1"/>
        <v>136155</v>
      </c>
      <c r="I290" s="42">
        <v>435.0</v>
      </c>
      <c r="J290" s="42">
        <v>313.0</v>
      </c>
      <c r="K290" s="41" t="s">
        <v>1465</v>
      </c>
      <c r="L290" s="18">
        <v>18.38</v>
      </c>
      <c r="M290" s="35" t="s">
        <v>109</v>
      </c>
      <c r="N290" s="28">
        <v>2018.0</v>
      </c>
      <c r="O290" s="30"/>
      <c r="P290" s="30"/>
      <c r="Q290" s="30"/>
      <c r="R290" s="30"/>
      <c r="S290" s="30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ht="15.75" customHeight="1">
      <c r="A291" s="14" t="s">
        <v>215</v>
      </c>
      <c r="B291" s="14" t="s">
        <v>1525</v>
      </c>
      <c r="C291" s="14" t="s">
        <v>1520</v>
      </c>
      <c r="D291" s="14" t="s">
        <v>1526</v>
      </c>
      <c r="E291" s="14" t="s">
        <v>31</v>
      </c>
      <c r="F291" s="14">
        <f>vlookup($B291&amp;"*",'Lat&amp;Long'!$A$2:$C$999,2,false)</f>
        <v>38.45815</v>
      </c>
      <c r="G291" s="14">
        <f>vlookup($B291&amp;"*",'Lat&amp;Long'!$A$2:$C$999,3,false)</f>
        <v>-121.407186</v>
      </c>
      <c r="H291" s="21">
        <f t="shared" si="1"/>
        <v>137851</v>
      </c>
      <c r="I291" s="42">
        <v>329.0</v>
      </c>
      <c r="J291" s="42">
        <v>419.0</v>
      </c>
      <c r="K291" s="41" t="s">
        <v>1465</v>
      </c>
      <c r="L291" s="18">
        <v>18.38</v>
      </c>
      <c r="M291" s="35" t="s">
        <v>109</v>
      </c>
      <c r="N291" s="28">
        <v>2018.0</v>
      </c>
      <c r="O291" s="30"/>
      <c r="P291" s="30"/>
      <c r="Q291" s="30"/>
      <c r="R291" s="30"/>
      <c r="S291" s="30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ht="15.75" customHeight="1">
      <c r="A292" s="14" t="s">
        <v>53</v>
      </c>
      <c r="B292" s="14" t="s">
        <v>1527</v>
      </c>
      <c r="C292" s="14" t="s">
        <v>1520</v>
      </c>
      <c r="D292" s="14" t="s">
        <v>1528</v>
      </c>
      <c r="E292" s="14" t="s">
        <v>31</v>
      </c>
      <c r="F292" s="14">
        <f>vlookup($B292&amp;"*",'Lat&amp;Long'!$A$2:$C$999,2,false)</f>
        <v>38.4828</v>
      </c>
      <c r="G292" s="14">
        <f>vlookup($B292&amp;"*",'Lat&amp;Long'!$A$2:$C$999,3,false)</f>
        <v>-121.369014</v>
      </c>
      <c r="H292" s="21" t="str">
        <f t="shared" si="1"/>
        <v/>
      </c>
      <c r="I292" s="51"/>
      <c r="J292" s="51"/>
      <c r="K292" s="24" t="s">
        <v>1465</v>
      </c>
      <c r="L292" s="18">
        <v>18.38</v>
      </c>
      <c r="M292" s="49" t="s">
        <v>109</v>
      </c>
      <c r="N292" s="28">
        <v>2018.0</v>
      </c>
      <c r="O292" s="30"/>
      <c r="P292" s="30"/>
      <c r="Q292" s="30"/>
      <c r="R292" s="30"/>
      <c r="S292" s="30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ht="15.75" customHeight="1">
      <c r="A293" s="14" t="s">
        <v>53</v>
      </c>
      <c r="B293" s="14" t="s">
        <v>1529</v>
      </c>
      <c r="C293" s="14" t="s">
        <v>1520</v>
      </c>
      <c r="D293" s="14" t="s">
        <v>1530</v>
      </c>
      <c r="E293" s="14" t="s">
        <v>31</v>
      </c>
      <c r="F293" s="14">
        <f>vlookup($B293&amp;"*",'Lat&amp;Long'!$A$2:$C$999,2,false)</f>
        <v>38.4598</v>
      </c>
      <c r="G293" s="14">
        <f>vlookup($B293&amp;"*",'Lat&amp;Long'!$A$2:$C$999,3,false)</f>
        <v>-121.492446</v>
      </c>
      <c r="H293" s="21" t="str">
        <f t="shared" si="1"/>
        <v/>
      </c>
      <c r="I293" s="51"/>
      <c r="J293" s="51"/>
      <c r="K293" s="24" t="s">
        <v>1465</v>
      </c>
      <c r="L293" s="18">
        <v>18.38</v>
      </c>
      <c r="M293" s="49" t="s">
        <v>109</v>
      </c>
      <c r="N293" s="28">
        <v>2018.0</v>
      </c>
      <c r="O293" s="30"/>
      <c r="P293" s="30"/>
      <c r="Q293" s="30"/>
      <c r="R293" s="30"/>
      <c r="S293" s="30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ht="15.75" customHeight="1">
      <c r="A294" s="14" t="s">
        <v>53</v>
      </c>
      <c r="B294" s="14" t="s">
        <v>1531</v>
      </c>
      <c r="C294" s="14" t="s">
        <v>1520</v>
      </c>
      <c r="D294" s="14" t="s">
        <v>1532</v>
      </c>
      <c r="E294" s="14" t="s">
        <v>31</v>
      </c>
      <c r="F294" s="14">
        <f>vlookup($B294&amp;"*",'Lat&amp;Long'!$A$2:$C$999,2,false)</f>
        <v>38.7042</v>
      </c>
      <c r="G294" s="14">
        <f>vlookup($B294&amp;"*",'Lat&amp;Long'!$A$2:$C$999,3,false)</f>
        <v>-121.331992</v>
      </c>
      <c r="H294" s="21">
        <f t="shared" si="1"/>
        <v>200208</v>
      </c>
      <c r="I294" s="34">
        <v>344.0</v>
      </c>
      <c r="J294" s="34">
        <v>582.0</v>
      </c>
      <c r="K294" s="24" t="s">
        <v>1465</v>
      </c>
      <c r="L294" s="18">
        <v>18.38</v>
      </c>
      <c r="M294" s="47" t="str">
        <f>HYPERLINK("https://www.google.com/maps/place/5821+Antelope+Rd,+Sacramento,+CA+95842,+USA/@38.7039204,-121.3326164,247m/data=!3m1!1e3!4m5!3m4!1s0x809adf5dde69356d:0xc3a228ef0267c416!8m2!3d38.7037376!4d-121.3328521","Yes")</f>
        <v>Yes</v>
      </c>
      <c r="N294" s="28">
        <v>2018.0</v>
      </c>
      <c r="O294" s="30"/>
      <c r="P294" s="30"/>
      <c r="Q294" s="30"/>
      <c r="R294" s="30"/>
      <c r="S294" s="30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ht="15.75" customHeight="1">
      <c r="A295" s="14" t="s">
        <v>53</v>
      </c>
      <c r="B295" s="14" t="s">
        <v>1533</v>
      </c>
      <c r="C295" s="14" t="s">
        <v>1534</v>
      </c>
      <c r="D295" s="14" t="s">
        <v>1535</v>
      </c>
      <c r="E295" s="14" t="s">
        <v>31</v>
      </c>
      <c r="F295" s="14">
        <f>vlookup($B295&amp;"*",'Lat&amp;Long'!$A$2:$C$999,2,false)</f>
        <v>38.71296</v>
      </c>
      <c r="G295" s="14">
        <f>vlookup($B295&amp;"*",'Lat&amp;Long'!$A$2:$C$999,3,false)</f>
        <v>-121.394492</v>
      </c>
      <c r="H295" s="21">
        <f t="shared" si="1"/>
        <v>118965</v>
      </c>
      <c r="I295" s="34">
        <v>385.0</v>
      </c>
      <c r="J295" s="34">
        <v>309.0</v>
      </c>
      <c r="K295" s="24" t="s">
        <v>1465</v>
      </c>
      <c r="L295" s="18">
        <v>18.38</v>
      </c>
      <c r="M295" s="47" t="str">
        <f>HYPERLINK("https://www.google.com/maps/place/7901+Watt+Ave,+Antelope,+CA+95843,+USA/@38.7125933,-121.3951608,175m/data=!3m1!1e3!4m5!3m4!1s0x809b270b8cb42d1b:0xe98940e9bc7cd2de!8m2!3d38.7126772!4d-121.3947066","Yes")</f>
        <v>Yes</v>
      </c>
      <c r="N295" s="28">
        <v>2018.0</v>
      </c>
      <c r="O295" s="30"/>
      <c r="P295" s="30"/>
      <c r="Q295" s="30"/>
      <c r="R295" s="30"/>
      <c r="S295" s="30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ht="15.75" customHeight="1">
      <c r="A296" s="14" t="s">
        <v>53</v>
      </c>
      <c r="B296" s="14" t="s">
        <v>1536</v>
      </c>
      <c r="C296" s="14" t="s">
        <v>1537</v>
      </c>
      <c r="D296" s="14" t="s">
        <v>1538</v>
      </c>
      <c r="E296" s="14" t="s">
        <v>31</v>
      </c>
      <c r="F296" s="14">
        <f>vlookup($B296&amp;"*",'Lat&amp;Long'!$A$2:$C$999,2,false)</f>
        <v>39.12667</v>
      </c>
      <c r="G296" s="14">
        <f>vlookup($B296&amp;"*",'Lat&amp;Long'!$A$2:$C$999,3,false)</f>
        <v>-121.573727</v>
      </c>
      <c r="H296" s="21">
        <f t="shared" si="1"/>
        <v>201096</v>
      </c>
      <c r="I296" s="42">
        <v>588.0</v>
      </c>
      <c r="J296" s="42">
        <v>342.0</v>
      </c>
      <c r="K296" s="41" t="s">
        <v>1196</v>
      </c>
      <c r="L296" s="18">
        <v>18.38</v>
      </c>
      <c r="M296" s="27" t="s">
        <v>52</v>
      </c>
      <c r="N296" s="28">
        <v>2018.0</v>
      </c>
      <c r="O296" s="30"/>
      <c r="P296" s="30"/>
      <c r="Q296" s="30"/>
      <c r="R296" s="30"/>
      <c r="S296" s="30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ht="15.75" customHeight="1">
      <c r="A297" s="14" t="s">
        <v>116</v>
      </c>
      <c r="B297" s="14" t="s">
        <v>1539</v>
      </c>
      <c r="C297" s="14" t="s">
        <v>1540</v>
      </c>
      <c r="D297" s="14" t="s">
        <v>1541</v>
      </c>
      <c r="E297" s="14" t="s">
        <v>31</v>
      </c>
      <c r="F297" s="14">
        <f>vlookup($B297&amp;"*",'Lat&amp;Long'!$A$2:$C$999,2,false)</f>
        <v>39.72126</v>
      </c>
      <c r="G297" s="14">
        <f>vlookup($B297&amp;"*",'Lat&amp;Long'!$A$2:$C$999,3,false)</f>
        <v>-121.811499</v>
      </c>
      <c r="H297" s="21">
        <f t="shared" si="1"/>
        <v>162720</v>
      </c>
      <c r="I297" s="34">
        <v>480.0</v>
      </c>
      <c r="J297" s="34">
        <v>339.0</v>
      </c>
      <c r="K297" s="48"/>
      <c r="L297" s="18">
        <v>18.38</v>
      </c>
      <c r="M297" s="47" t="str">
        <f>HYPERLINK("https://www.google.com/maps/place/2100+Dr+Martin+Luther+King+Jr+Pkwy,+Chico,+CA+95928,+USA/@39.7209131,-121.8113125,205m/data=!3m1!1e3!4m5!3m4!1s0x808328829b2ba795:0xe3e8d34212e8645f!8m2!3d39.7209018!4d-121.8114199","Yes")</f>
        <v>Yes</v>
      </c>
      <c r="N297" s="28">
        <v>2018.0</v>
      </c>
      <c r="O297" s="30"/>
      <c r="P297" s="30"/>
      <c r="Q297" s="30"/>
      <c r="R297" s="30"/>
      <c r="S297" s="30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ht="15.75" customHeight="1">
      <c r="A298" s="14" t="s">
        <v>53</v>
      </c>
      <c r="B298" s="14" t="s">
        <v>1542</v>
      </c>
      <c r="C298" s="14" t="s">
        <v>1543</v>
      </c>
      <c r="D298" s="14" t="s">
        <v>1544</v>
      </c>
      <c r="E298" s="14" t="s">
        <v>31</v>
      </c>
      <c r="F298" s="14">
        <f>vlookup($B298&amp;"*",'Lat&amp;Long'!$A$2:$C$999,2,false)</f>
        <v>39.49114</v>
      </c>
      <c r="G298" s="14">
        <f>vlookup($B298&amp;"*",'Lat&amp;Long'!$A$2:$C$999,3,false)</f>
        <v>-121.570796</v>
      </c>
      <c r="H298" s="21" t="str">
        <f t="shared" si="1"/>
        <v/>
      </c>
      <c r="I298" s="51"/>
      <c r="J298" s="51"/>
      <c r="K298" s="24" t="s">
        <v>1196</v>
      </c>
      <c r="L298" s="18">
        <v>18.38</v>
      </c>
      <c r="M298" s="49" t="s">
        <v>109</v>
      </c>
      <c r="N298" s="28">
        <v>2018.0</v>
      </c>
      <c r="O298" s="30"/>
      <c r="P298" s="30"/>
      <c r="Q298" s="30"/>
      <c r="R298" s="30"/>
      <c r="S298" s="30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ht="15.75" customHeight="1">
      <c r="A299" s="14" t="s">
        <v>53</v>
      </c>
      <c r="B299" s="14" t="s">
        <v>1545</v>
      </c>
      <c r="C299" s="14" t="s">
        <v>1546</v>
      </c>
      <c r="D299" s="14" t="s">
        <v>1547</v>
      </c>
      <c r="E299" s="14" t="s">
        <v>31</v>
      </c>
      <c r="F299" s="14">
        <f>vlookup($B299&amp;"*",'Lat&amp;Long'!$A$2:$C$999,2,false)</f>
        <v>39.52539</v>
      </c>
      <c r="G299" s="14">
        <f>vlookup($B299&amp;"*",'Lat&amp;Long'!$A$2:$C$999,3,false)</f>
        <v>-122.218093</v>
      </c>
      <c r="H299" s="21">
        <f t="shared" si="1"/>
        <v>121929</v>
      </c>
      <c r="I299" s="42">
        <v>291.0</v>
      </c>
      <c r="J299" s="42">
        <v>419.0</v>
      </c>
      <c r="K299" s="41" t="s">
        <v>1196</v>
      </c>
      <c r="L299" s="18">
        <v>18.38</v>
      </c>
      <c r="M299" s="27" t="s">
        <v>52</v>
      </c>
      <c r="N299" s="28">
        <v>2018.0</v>
      </c>
      <c r="O299" s="30"/>
      <c r="P299" s="30"/>
      <c r="Q299" s="30"/>
      <c r="R299" s="30"/>
      <c r="S299" s="30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ht="15.75" customHeight="1">
      <c r="A300" s="14" t="s">
        <v>53</v>
      </c>
      <c r="B300" s="14" t="s">
        <v>1548</v>
      </c>
      <c r="C300" s="14" t="s">
        <v>1549</v>
      </c>
      <c r="D300" s="14" t="s">
        <v>1550</v>
      </c>
      <c r="E300" s="14" t="s">
        <v>31</v>
      </c>
      <c r="F300" s="14">
        <f>vlookup($B300&amp;"*",'Lat&amp;Long'!$A$2:$C$999,2,false)</f>
        <v>39.1442</v>
      </c>
      <c r="G300" s="14">
        <f>vlookup($B300&amp;"*",'Lat&amp;Long'!$A$2:$C$999,3,false)</f>
        <v>-121.654234</v>
      </c>
      <c r="H300" s="21">
        <f t="shared" si="1"/>
        <v>178062</v>
      </c>
      <c r="I300" s="42">
        <v>354.0</v>
      </c>
      <c r="J300" s="42">
        <v>503.0</v>
      </c>
      <c r="K300" s="41" t="s">
        <v>1196</v>
      </c>
      <c r="L300" s="18">
        <v>18.38</v>
      </c>
      <c r="M300" s="27" t="s">
        <v>52</v>
      </c>
      <c r="N300" s="28">
        <v>2018.0</v>
      </c>
      <c r="O300" s="30"/>
      <c r="P300" s="30"/>
      <c r="Q300" s="30"/>
      <c r="R300" s="30"/>
      <c r="S300" s="30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ht="15.75" customHeight="1">
      <c r="A301" s="14" t="s">
        <v>215</v>
      </c>
      <c r="B301" s="14" t="s">
        <v>1551</v>
      </c>
      <c r="C301" s="14" t="s">
        <v>1549</v>
      </c>
      <c r="D301" s="14" t="s">
        <v>1550</v>
      </c>
      <c r="E301" s="14" t="s">
        <v>31</v>
      </c>
      <c r="F301" s="14">
        <f>vlookup($B301&amp;"*",'Lat&amp;Long'!$A$2:$C$999,2,false)</f>
        <v>39.13646</v>
      </c>
      <c r="G301" s="14">
        <f>vlookup($B301&amp;"*",'Lat&amp;Long'!$A$2:$C$999,3,false)</f>
        <v>-121.643911</v>
      </c>
      <c r="H301" s="21">
        <f t="shared" si="1"/>
        <v>128817</v>
      </c>
      <c r="I301" s="42">
        <v>351.0</v>
      </c>
      <c r="J301" s="42">
        <v>367.0</v>
      </c>
      <c r="K301" s="41" t="s">
        <v>1196</v>
      </c>
      <c r="L301" s="18">
        <v>18.38</v>
      </c>
      <c r="M301" s="35" t="s">
        <v>109</v>
      </c>
      <c r="N301" s="28">
        <v>2018.0</v>
      </c>
      <c r="O301" s="30"/>
      <c r="P301" s="30"/>
      <c r="Q301" s="30"/>
      <c r="R301" s="30"/>
      <c r="S301" s="30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ht="15.75" customHeight="1">
      <c r="A302" s="14" t="s">
        <v>116</v>
      </c>
      <c r="B302" s="14" t="s">
        <v>1552</v>
      </c>
      <c r="C302" s="14" t="s">
        <v>1553</v>
      </c>
      <c r="D302" s="14" t="s">
        <v>1554</v>
      </c>
      <c r="E302" s="14" t="s">
        <v>31</v>
      </c>
      <c r="F302" s="14">
        <f>vlookup($B302&amp;"*",'Lat&amp;Long'!$A$2:$C$999,2,false)</f>
        <v>40.58634</v>
      </c>
      <c r="G302" s="14">
        <f>vlookup($B302&amp;"*",'Lat&amp;Long'!$A$2:$C$999,3,false)</f>
        <v>-122.34526</v>
      </c>
      <c r="H302" s="21" t="str">
        <f t="shared" si="1"/>
        <v/>
      </c>
      <c r="I302" s="51"/>
      <c r="J302" s="51"/>
      <c r="K302" s="38"/>
      <c r="L302" s="18">
        <v>18.38</v>
      </c>
      <c r="M302" s="49" t="s">
        <v>109</v>
      </c>
      <c r="N302" s="28">
        <v>2018.0</v>
      </c>
      <c r="O302" s="30"/>
      <c r="P302" s="30"/>
      <c r="Q302" s="30"/>
      <c r="R302" s="30"/>
      <c r="S302" s="30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ht="15.75" customHeight="1">
      <c r="A303" s="14" t="s">
        <v>53</v>
      </c>
      <c r="B303" s="14" t="s">
        <v>1555</v>
      </c>
      <c r="C303" s="14" t="s">
        <v>1556</v>
      </c>
      <c r="D303" s="14" t="s">
        <v>1557</v>
      </c>
      <c r="E303" s="14" t="s">
        <v>31</v>
      </c>
      <c r="F303" s="14">
        <f>vlookup($B303&amp;"*",'Lat&amp;Long'!$A$2:$C$999,2,false)</f>
        <v>40.4316</v>
      </c>
      <c r="G303" s="14">
        <f>vlookup($B303&amp;"*",'Lat&amp;Long'!$A$2:$C$999,3,false)</f>
        <v>-122.289775</v>
      </c>
      <c r="H303" s="21">
        <f t="shared" si="1"/>
        <v>183923</v>
      </c>
      <c r="I303" s="42">
        <v>349.0</v>
      </c>
      <c r="J303" s="42">
        <v>527.0</v>
      </c>
      <c r="K303" s="41" t="s">
        <v>1196</v>
      </c>
      <c r="L303" s="18">
        <v>18.38</v>
      </c>
      <c r="M303" s="35" t="s">
        <v>109</v>
      </c>
      <c r="N303" s="28">
        <v>2018.0</v>
      </c>
      <c r="O303" s="30"/>
      <c r="P303" s="30"/>
      <c r="Q303" s="30"/>
      <c r="R303" s="30"/>
      <c r="S303" s="30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ht="15.75" customHeight="1">
      <c r="A304" s="14" t="s">
        <v>53</v>
      </c>
      <c r="B304" s="14" t="s">
        <v>1558</v>
      </c>
      <c r="C304" s="14" t="s">
        <v>1559</v>
      </c>
      <c r="D304" s="14" t="s">
        <v>1560</v>
      </c>
      <c r="E304" s="14" t="s">
        <v>31</v>
      </c>
      <c r="F304" s="14">
        <f>vlookup($B304&amp;"*",'Lat&amp;Long'!$A$2:$C$999,2,false)</f>
        <v>40.16232</v>
      </c>
      <c r="G304" s="14">
        <f>vlookup($B304&amp;"*",'Lat&amp;Long'!$A$2:$C$999,3,false)</f>
        <v>-122.234167</v>
      </c>
      <c r="H304" s="21" t="str">
        <f t="shared" si="1"/>
        <v/>
      </c>
      <c r="I304" s="51"/>
      <c r="J304" s="51"/>
      <c r="K304" s="24" t="s">
        <v>1196</v>
      </c>
      <c r="L304" s="18">
        <v>18.38</v>
      </c>
      <c r="M304" s="49" t="s">
        <v>109</v>
      </c>
      <c r="N304" s="28">
        <v>2018.0</v>
      </c>
      <c r="O304" s="30"/>
      <c r="P304" s="30"/>
      <c r="Q304" s="30"/>
      <c r="R304" s="30"/>
      <c r="S304" s="30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ht="15.75" customHeight="1">
      <c r="A305" s="14" t="s">
        <v>53</v>
      </c>
      <c r="B305" s="14" t="s">
        <v>1561</v>
      </c>
      <c r="C305" s="14" t="s">
        <v>1562</v>
      </c>
      <c r="D305" s="14" t="s">
        <v>1563</v>
      </c>
      <c r="E305" s="14" t="s">
        <v>31</v>
      </c>
      <c r="F305" s="14">
        <f>vlookup($B305&amp;"*",'Lat&amp;Long'!$A$2:$C$999,2,false)</f>
        <v>30.18136</v>
      </c>
      <c r="G305" s="14">
        <f>vlookup($B305&amp;"*",'Lat&amp;Long'!$A$2:$C$999,3,false)</f>
        <v>-82.677318</v>
      </c>
      <c r="H305" s="21">
        <f t="shared" si="1"/>
        <v>205466.7159</v>
      </c>
      <c r="I305" s="42">
        <v>386.79</v>
      </c>
      <c r="J305" s="42">
        <v>531.21</v>
      </c>
      <c r="K305" s="24" t="s">
        <v>1564</v>
      </c>
      <c r="L305" s="18">
        <v>9.49</v>
      </c>
      <c r="M305" s="35" t="s">
        <v>1565</v>
      </c>
      <c r="N305" s="28">
        <v>2018.0</v>
      </c>
      <c r="O305" s="30"/>
      <c r="P305" s="30"/>
      <c r="Q305" s="30"/>
      <c r="R305" s="30"/>
      <c r="S305" s="30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ht="15.75" customHeight="1">
      <c r="A306" s="14" t="s">
        <v>53</v>
      </c>
      <c r="B306" s="67" t="s">
        <v>1566</v>
      </c>
      <c r="C306" s="14" t="s">
        <v>1567</v>
      </c>
      <c r="D306" s="14" t="s">
        <v>1568</v>
      </c>
      <c r="E306" s="14" t="s">
        <v>31</v>
      </c>
      <c r="F306" s="14">
        <f>vlookup($B306&amp;"*",'Lat&amp;Long'!$A$2:$C$999,2,false)</f>
        <v>30.32522</v>
      </c>
      <c r="G306" s="14">
        <f>vlookup($B306&amp;"*",'Lat&amp;Long'!$A$2:$C$999,3,false)</f>
        <v>-82.9662</v>
      </c>
      <c r="H306" s="21">
        <f t="shared" si="1"/>
        <v>148104.8172</v>
      </c>
      <c r="I306" s="42">
        <v>368.31</v>
      </c>
      <c r="J306" s="42">
        <v>402.12</v>
      </c>
      <c r="K306" s="24" t="s">
        <v>1564</v>
      </c>
      <c r="L306" s="18">
        <v>9.49</v>
      </c>
      <c r="M306" s="35" t="s">
        <v>1565</v>
      </c>
      <c r="N306" s="28">
        <v>2018.0</v>
      </c>
      <c r="O306" s="30"/>
      <c r="P306" s="30"/>
      <c r="Q306" s="30"/>
      <c r="R306" s="30"/>
      <c r="S306" s="30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ht="15.75" customHeight="1">
      <c r="A307" s="14" t="s">
        <v>215</v>
      </c>
      <c r="B307" s="14" t="s">
        <v>1569</v>
      </c>
      <c r="C307" s="14" t="s">
        <v>1570</v>
      </c>
      <c r="D307" s="14" t="s">
        <v>1571</v>
      </c>
      <c r="E307" s="14" t="s">
        <v>31</v>
      </c>
      <c r="F307" s="14">
        <f>vlookup($B307&amp;"*",'Lat&amp;Long'!$A$2:$C$999,2,false)</f>
        <v>29.21964</v>
      </c>
      <c r="G307" s="14">
        <f>vlookup($B307&amp;"*",'Lat&amp;Long'!$A$2:$C$999,3,false)</f>
        <v>-81.098278</v>
      </c>
      <c r="H307" s="21" t="str">
        <f t="shared" si="1"/>
        <v/>
      </c>
      <c r="I307" s="51"/>
      <c r="J307" s="51"/>
      <c r="K307" s="24" t="s">
        <v>1564</v>
      </c>
      <c r="L307" s="18">
        <v>9.49</v>
      </c>
      <c r="M307" s="49" t="s">
        <v>1565</v>
      </c>
      <c r="N307" s="28">
        <v>2018.0</v>
      </c>
      <c r="O307" s="30"/>
      <c r="P307" s="30"/>
      <c r="Q307" s="30"/>
      <c r="R307" s="30"/>
      <c r="S307" s="30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ht="15.75" customHeight="1">
      <c r="A308" s="14" t="s">
        <v>27</v>
      </c>
      <c r="B308" s="14" t="s">
        <v>1572</v>
      </c>
      <c r="C308" s="14" t="s">
        <v>1573</v>
      </c>
      <c r="D308" s="14" t="s">
        <v>1574</v>
      </c>
      <c r="E308" s="14" t="s">
        <v>31</v>
      </c>
      <c r="F308" s="14">
        <f>vlookup($B308&amp;"*",'Lat&amp;Long'!$A$2:$C$999,2,false)</f>
        <v>28.93352</v>
      </c>
      <c r="G308" s="14">
        <f>vlookup($B308&amp;"*",'Lat&amp;Long'!$A$2:$C$999,3,false)</f>
        <v>-81.960391</v>
      </c>
      <c r="H308" s="21">
        <f t="shared" si="1"/>
        <v>131929</v>
      </c>
      <c r="I308" s="34">
        <v>329.0</v>
      </c>
      <c r="J308" s="34">
        <v>401.0</v>
      </c>
      <c r="K308" s="24" t="s">
        <v>1564</v>
      </c>
      <c r="L308" s="18">
        <v>9.49</v>
      </c>
      <c r="M308" s="49" t="s">
        <v>1565</v>
      </c>
      <c r="N308" s="28">
        <v>2018.0</v>
      </c>
      <c r="O308" s="30"/>
      <c r="P308" s="30"/>
      <c r="Q308" s="30"/>
      <c r="R308" s="30"/>
      <c r="S308" s="30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ht="15.75" customHeight="1">
      <c r="A309" s="14" t="s">
        <v>215</v>
      </c>
      <c r="B309" s="14" t="s">
        <v>1575</v>
      </c>
      <c r="C309" s="14" t="s">
        <v>1576</v>
      </c>
      <c r="D309" s="14" t="s">
        <v>1574</v>
      </c>
      <c r="E309" s="14" t="s">
        <v>31</v>
      </c>
      <c r="F309" s="14">
        <f>vlookup($B309&amp;"*",'Lat&amp;Long'!$A$2:$C$999,2,false)</f>
        <v>28.94623</v>
      </c>
      <c r="G309" s="14">
        <f>vlookup($B309&amp;"*",'Lat&amp;Long'!$A$2:$C$999,3,false)</f>
        <v>-81.940942</v>
      </c>
      <c r="H309" s="21">
        <f t="shared" si="1"/>
        <v>141792</v>
      </c>
      <c r="I309" s="34">
        <v>336.0</v>
      </c>
      <c r="J309" s="34">
        <v>422.0</v>
      </c>
      <c r="K309" s="24" t="s">
        <v>1564</v>
      </c>
      <c r="L309" s="18">
        <v>9.49</v>
      </c>
      <c r="M309" s="49" t="s">
        <v>1565</v>
      </c>
      <c r="N309" s="28">
        <v>2018.0</v>
      </c>
      <c r="O309" s="30"/>
      <c r="P309" s="30"/>
      <c r="Q309" s="30"/>
      <c r="R309" s="30"/>
      <c r="S309" s="30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ht="15.75" customHeight="1">
      <c r="A310" s="14" t="s">
        <v>27</v>
      </c>
      <c r="B310" s="14" t="s">
        <v>95</v>
      </c>
      <c r="C310" s="14" t="s">
        <v>1577</v>
      </c>
      <c r="D310" s="14" t="s">
        <v>1578</v>
      </c>
      <c r="E310" s="14" t="s">
        <v>31</v>
      </c>
      <c r="F310" s="14">
        <f>vlookup($B310&amp;"*",'Lat&amp;Long'!$A$2:$C$999,2,false)</f>
        <v>29.47716</v>
      </c>
      <c r="G310" s="14">
        <f>vlookup($B310&amp;"*",'Lat&amp;Long'!$A$2:$C$999,3,false)</f>
        <v>-81.219014</v>
      </c>
      <c r="H310" s="21" t="str">
        <f t="shared" si="1"/>
        <v/>
      </c>
      <c r="I310" s="51"/>
      <c r="J310" s="51"/>
      <c r="K310" s="24" t="s">
        <v>1564</v>
      </c>
      <c r="L310" s="18">
        <v>9.49</v>
      </c>
      <c r="M310" s="49" t="s">
        <v>1565</v>
      </c>
      <c r="N310" s="28">
        <v>2018.0</v>
      </c>
      <c r="O310" s="30"/>
      <c r="P310" s="30"/>
      <c r="Q310" s="30"/>
      <c r="R310" s="30"/>
      <c r="S310" s="30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ht="15.75" customHeight="1">
      <c r="A311" s="14" t="s">
        <v>116</v>
      </c>
      <c r="B311" s="68" t="s">
        <v>1579</v>
      </c>
      <c r="C311" s="14" t="s">
        <v>1580</v>
      </c>
      <c r="D311" s="14" t="s">
        <v>1581</v>
      </c>
      <c r="E311" s="14" t="s">
        <v>31</v>
      </c>
      <c r="F311" s="14">
        <f>vlookup($B311&amp;"*",'Lat&amp;Long'!$A$2:$C$999,2,false)</f>
        <v>30.2015</v>
      </c>
      <c r="G311" s="14">
        <f>vlookup($B311&amp;"*",'Lat&amp;Long'!$A$2:$C$999,3,false)</f>
        <v>-81.757189</v>
      </c>
      <c r="H311" s="21" t="str">
        <f t="shared" si="1"/>
        <v/>
      </c>
      <c r="I311" s="69"/>
      <c r="J311" s="69"/>
      <c r="K311" s="49"/>
      <c r="L311" s="18">
        <v>9.49</v>
      </c>
      <c r="M311" s="49" t="s">
        <v>1582</v>
      </c>
      <c r="N311" s="35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ht="15.75" customHeight="1">
      <c r="A312" s="14" t="s">
        <v>215</v>
      </c>
      <c r="B312" s="14" t="s">
        <v>1583</v>
      </c>
      <c r="C312" s="14" t="s">
        <v>1580</v>
      </c>
      <c r="D312" s="14" t="s">
        <v>1584</v>
      </c>
      <c r="E312" s="14" t="s">
        <v>31</v>
      </c>
      <c r="F312" s="14">
        <f>vlookup($B312&amp;"*",'Lat&amp;Long'!$A$2:$C$999,2,false)</f>
        <v>30.28663</v>
      </c>
      <c r="G312" s="14">
        <f>vlookup($B312&amp;"*",'Lat&amp;Long'!$A$2:$C$999,3,false)</f>
        <v>-81.53968</v>
      </c>
      <c r="H312" s="21" t="str">
        <f t="shared" si="1"/>
        <v/>
      </c>
      <c r="I312" s="51"/>
      <c r="J312" s="51"/>
      <c r="K312" s="24" t="s">
        <v>1585</v>
      </c>
      <c r="L312" s="18">
        <v>9.49</v>
      </c>
      <c r="M312" s="49" t="s">
        <v>1565</v>
      </c>
      <c r="N312" s="28">
        <v>2018.0</v>
      </c>
      <c r="O312" s="30"/>
      <c r="P312" s="30"/>
      <c r="Q312" s="30"/>
      <c r="R312" s="30"/>
      <c r="S312" s="30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ht="15.75" customHeight="1">
      <c r="A313" s="14" t="s">
        <v>116</v>
      </c>
      <c r="B313" s="68" t="s">
        <v>1586</v>
      </c>
      <c r="C313" s="14" t="s">
        <v>1580</v>
      </c>
      <c r="D313" s="14" t="s">
        <v>1584</v>
      </c>
      <c r="E313" s="14" t="s">
        <v>31</v>
      </c>
      <c r="F313" s="14">
        <f>vlookup($B313&amp;"*",'Lat&amp;Long'!$A$2:$C$999,2,false)</f>
        <v>30.25262</v>
      </c>
      <c r="G313" s="14">
        <f>vlookup($B313&amp;"*",'Lat&amp;Long'!$A$2:$C$999,3,false)</f>
        <v>-81.534962</v>
      </c>
      <c r="H313" s="21" t="str">
        <f t="shared" si="1"/>
        <v/>
      </c>
      <c r="I313" s="69"/>
      <c r="J313" s="69"/>
      <c r="K313" s="49"/>
      <c r="L313" s="18">
        <v>9.49</v>
      </c>
      <c r="M313" s="49" t="s">
        <v>1565</v>
      </c>
      <c r="N313" s="35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ht="15.75" customHeight="1">
      <c r="A314" s="14" t="s">
        <v>116</v>
      </c>
      <c r="B314" s="68" t="s">
        <v>1587</v>
      </c>
      <c r="C314" s="14" t="s">
        <v>1588</v>
      </c>
      <c r="D314" s="14" t="s">
        <v>1589</v>
      </c>
      <c r="E314" s="14" t="s">
        <v>31</v>
      </c>
      <c r="F314" s="14">
        <f>vlookup($B314&amp;"*",'Lat&amp;Long'!$A$2:$C$999,2,false)</f>
        <v>30.46285</v>
      </c>
      <c r="G314" s="14">
        <f>vlookup($B314&amp;"*",'Lat&amp;Long'!$A$2:$C$999,3,false)</f>
        <v>-84.214649</v>
      </c>
      <c r="H314" s="21" t="str">
        <f t="shared" si="1"/>
        <v/>
      </c>
      <c r="I314" s="69"/>
      <c r="J314" s="69"/>
      <c r="K314" s="49"/>
      <c r="L314" s="18">
        <v>9.49</v>
      </c>
      <c r="M314" s="49" t="s">
        <v>1565</v>
      </c>
      <c r="N314" s="35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ht="15.75" customHeight="1">
      <c r="A315" s="14" t="s">
        <v>53</v>
      </c>
      <c r="B315" s="67" t="s">
        <v>1590</v>
      </c>
      <c r="C315" s="70" t="s">
        <v>1591</v>
      </c>
      <c r="D315" s="70" t="s">
        <v>1592</v>
      </c>
      <c r="E315" s="14" t="s">
        <v>31</v>
      </c>
      <c r="F315" s="14">
        <f>vlookup($B315&amp;"*",'Lat&amp;Long'!$A$2:$C$999,2,false)</f>
        <v>30.37728</v>
      </c>
      <c r="G315" s="14">
        <f>vlookup($B315&amp;"*",'Lat&amp;Long'!$A$2:$C$999,3,false)</f>
        <v>-86.289001</v>
      </c>
      <c r="H315" s="21">
        <f t="shared" si="1"/>
        <v>74635.3842</v>
      </c>
      <c r="I315" s="42">
        <v>213.11</v>
      </c>
      <c r="J315" s="42">
        <v>350.22</v>
      </c>
      <c r="K315" s="24" t="s">
        <v>1593</v>
      </c>
      <c r="L315" s="18">
        <v>9.49</v>
      </c>
      <c r="M315" s="35" t="s">
        <v>1565</v>
      </c>
      <c r="N315" s="28">
        <v>2018.0</v>
      </c>
      <c r="O315" s="30"/>
      <c r="P315" s="30"/>
      <c r="Q315" s="30"/>
      <c r="R315" s="30"/>
      <c r="S315" s="30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ht="15.75" customHeight="1">
      <c r="A316" s="14" t="s">
        <v>53</v>
      </c>
      <c r="B316" s="14" t="s">
        <v>1594</v>
      </c>
      <c r="C316" s="14" t="s">
        <v>1595</v>
      </c>
      <c r="D316" s="14" t="s">
        <v>1596</v>
      </c>
      <c r="E316" s="14" t="s">
        <v>31</v>
      </c>
      <c r="F316" s="14">
        <f>vlookup($B316&amp;"*",'Lat&amp;Long'!$A$2:$C$999,2,false)</f>
        <v>30.61699</v>
      </c>
      <c r="G316" s="14">
        <f>vlookup($B316&amp;"*",'Lat&amp;Long'!$A$2:$C$999,3,false)</f>
        <v>-87.143242</v>
      </c>
      <c r="H316" s="21">
        <f t="shared" si="1"/>
        <v>237540.5676</v>
      </c>
      <c r="I316" s="42">
        <v>387.91</v>
      </c>
      <c r="J316" s="42">
        <v>612.36</v>
      </c>
      <c r="K316" s="24" t="s">
        <v>1593</v>
      </c>
      <c r="L316" s="18">
        <v>9.49</v>
      </c>
      <c r="M316" s="35" t="s">
        <v>1565</v>
      </c>
      <c r="N316" s="28">
        <v>2018.0</v>
      </c>
      <c r="O316" s="30"/>
      <c r="P316" s="30"/>
      <c r="Q316" s="30"/>
      <c r="R316" s="30"/>
      <c r="S316" s="30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ht="15.75" customHeight="1">
      <c r="A317" s="14" t="s">
        <v>116</v>
      </c>
      <c r="B317" s="14" t="s">
        <v>1597</v>
      </c>
      <c r="C317" s="14" t="s">
        <v>1598</v>
      </c>
      <c r="D317" s="14" t="s">
        <v>1599</v>
      </c>
      <c r="E317" s="14" t="s">
        <v>31</v>
      </c>
      <c r="F317" s="14">
        <f>vlookup($B317&amp;"*",'Lat&amp;Long'!$A$2:$C$999,2,false)</f>
        <v>28.66183</v>
      </c>
      <c r="G317" s="14">
        <f>vlookup($B317&amp;"*",'Lat&amp;Long'!$A$2:$C$999,3,false)</f>
        <v>-81.41494</v>
      </c>
      <c r="H317" s="21" t="str">
        <f t="shared" si="1"/>
        <v/>
      </c>
      <c r="I317" s="51"/>
      <c r="J317" s="51"/>
      <c r="K317" s="24" t="s">
        <v>1564</v>
      </c>
      <c r="L317" s="18">
        <v>9.49</v>
      </c>
      <c r="M317" s="49" t="s">
        <v>1565</v>
      </c>
      <c r="N317" s="28">
        <v>2018.0</v>
      </c>
      <c r="O317" s="30"/>
      <c r="P317" s="30"/>
      <c r="Q317" s="30"/>
      <c r="R317" s="30"/>
      <c r="S317" s="30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ht="15.75" customHeight="1">
      <c r="A318" s="14" t="s">
        <v>27</v>
      </c>
      <c r="B318" s="14" t="s">
        <v>915</v>
      </c>
      <c r="C318" s="14" t="s">
        <v>1598</v>
      </c>
      <c r="D318" s="14" t="s">
        <v>1599</v>
      </c>
      <c r="E318" s="14" t="s">
        <v>31</v>
      </c>
      <c r="F318" s="53">
        <f>vlookup($B318&amp;"*",'Lat&amp;Long'!$A$2:$C$999,2,false)</f>
        <v>28.6624771</v>
      </c>
      <c r="G318" s="53">
        <f>vlookup($B318&amp;"*",'Lat&amp;Long'!$A$2:$C$999,3,false)</f>
        <v>-81.4189119</v>
      </c>
      <c r="H318" s="21" t="str">
        <f t="shared" si="1"/>
        <v/>
      </c>
      <c r="I318" s="51"/>
      <c r="J318" s="51"/>
      <c r="K318" s="24" t="s">
        <v>1564</v>
      </c>
      <c r="L318" s="18">
        <v>9.49</v>
      </c>
      <c r="M318" s="49" t="s">
        <v>1565</v>
      </c>
      <c r="N318" s="28">
        <v>2018.0</v>
      </c>
      <c r="O318" s="30"/>
      <c r="P318" s="30"/>
      <c r="Q318" s="30"/>
      <c r="R318" s="30"/>
      <c r="S318" s="30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ht="15.75" customHeight="1">
      <c r="A319" s="14" t="s">
        <v>215</v>
      </c>
      <c r="B319" s="14" t="s">
        <v>1600</v>
      </c>
      <c r="C319" s="14" t="s">
        <v>1601</v>
      </c>
      <c r="D319" s="14" t="s">
        <v>1602</v>
      </c>
      <c r="E319" s="14" t="s">
        <v>31</v>
      </c>
      <c r="F319" s="14">
        <f>vlookup($B319&amp;"*",'Lat&amp;Long'!$A$2:$C$999,2,false)</f>
        <v>28.79107</v>
      </c>
      <c r="G319" s="14">
        <f>vlookup($B319&amp;"*",'Lat&amp;Long'!$A$2:$C$999,3,false)</f>
        <v>-81.341939</v>
      </c>
      <c r="H319" s="21" t="str">
        <f t="shared" si="1"/>
        <v/>
      </c>
      <c r="I319" s="51"/>
      <c r="J319" s="51"/>
      <c r="K319" s="24" t="s">
        <v>1564</v>
      </c>
      <c r="L319" s="18">
        <v>9.49</v>
      </c>
      <c r="M319" s="49" t="s">
        <v>1565</v>
      </c>
      <c r="N319" s="28">
        <v>2018.0</v>
      </c>
      <c r="O319" s="30"/>
      <c r="P319" s="30"/>
      <c r="Q319" s="30"/>
      <c r="R319" s="30"/>
      <c r="S319" s="30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ht="15.75" customHeight="1">
      <c r="A320" s="14" t="s">
        <v>116</v>
      </c>
      <c r="B320" s="14" t="s">
        <v>1603</v>
      </c>
      <c r="C320" s="14" t="s">
        <v>1604</v>
      </c>
      <c r="D320" s="14" t="s">
        <v>1605</v>
      </c>
      <c r="E320" s="14" t="s">
        <v>31</v>
      </c>
      <c r="F320" s="14">
        <f>vlookup($B320&amp;"*",'Lat&amp;Long'!$A$2:$C$999,2,false)</f>
        <v>28.5978</v>
      </c>
      <c r="G320" s="14">
        <f>vlookup($B320&amp;"*",'Lat&amp;Long'!$A$2:$C$999,3,false)</f>
        <v>-81.300891</v>
      </c>
      <c r="H320" s="21" t="str">
        <f t="shared" si="1"/>
        <v/>
      </c>
      <c r="I320" s="51"/>
      <c r="J320" s="51"/>
      <c r="K320" s="24" t="s">
        <v>1564</v>
      </c>
      <c r="L320" s="18">
        <v>9.49</v>
      </c>
      <c r="M320" s="49" t="s">
        <v>1565</v>
      </c>
      <c r="N320" s="28">
        <v>2018.0</v>
      </c>
      <c r="O320" s="30"/>
      <c r="P320" s="30"/>
      <c r="Q320" s="30"/>
      <c r="R320" s="30"/>
      <c r="S320" s="30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ht="15.75" customHeight="1">
      <c r="A321" s="14" t="s">
        <v>27</v>
      </c>
      <c r="B321" s="14" t="s">
        <v>1606</v>
      </c>
      <c r="C321" s="14" t="s">
        <v>1604</v>
      </c>
      <c r="D321" s="14" t="s">
        <v>1605</v>
      </c>
      <c r="E321" s="14" t="s">
        <v>31</v>
      </c>
      <c r="F321" s="14">
        <f>vlookup($B321&amp;"*",'Lat&amp;Long'!$A$2:$C$999,2,false)</f>
        <v>28.59498</v>
      </c>
      <c r="G321" s="14">
        <f>vlookup($B321&amp;"*",'Lat&amp;Long'!$A$2:$C$999,3,false)</f>
        <v>-81.287563</v>
      </c>
      <c r="H321" s="21" t="str">
        <f t="shared" si="1"/>
        <v/>
      </c>
      <c r="I321" s="51"/>
      <c r="J321" s="51"/>
      <c r="K321" s="24" t="s">
        <v>1564</v>
      </c>
      <c r="L321" s="18">
        <v>9.49</v>
      </c>
      <c r="M321" s="49" t="s">
        <v>1565</v>
      </c>
      <c r="N321" s="28">
        <v>2018.0</v>
      </c>
      <c r="O321" s="30"/>
      <c r="P321" s="30"/>
      <c r="Q321" s="30"/>
      <c r="R321" s="30"/>
      <c r="S321" s="30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ht="15.75" customHeight="1">
      <c r="A322" s="14" t="s">
        <v>27</v>
      </c>
      <c r="B322" s="14" t="s">
        <v>1607</v>
      </c>
      <c r="C322" s="14" t="s">
        <v>1608</v>
      </c>
      <c r="D322" s="14" t="s">
        <v>1609</v>
      </c>
      <c r="E322" s="14" t="s">
        <v>31</v>
      </c>
      <c r="F322" s="14">
        <f>vlookup($B322&amp;"*",'Lat&amp;Long'!$A$2:$C$999,2,false)</f>
        <v>28.55568</v>
      </c>
      <c r="G322" s="14">
        <f>vlookup($B322&amp;"*",'Lat&amp;Long'!$A$2:$C$999,3,false)</f>
        <v>-81.344077</v>
      </c>
      <c r="H322" s="21" t="str">
        <f t="shared" si="1"/>
        <v/>
      </c>
      <c r="I322" s="51"/>
      <c r="J322" s="51"/>
      <c r="K322" s="24" t="s">
        <v>1564</v>
      </c>
      <c r="L322" s="18">
        <v>9.49</v>
      </c>
      <c r="M322" s="49" t="s">
        <v>1565</v>
      </c>
      <c r="N322" s="28">
        <v>2018.0</v>
      </c>
      <c r="O322" s="30"/>
      <c r="P322" s="30"/>
      <c r="Q322" s="30"/>
      <c r="R322" s="30"/>
      <c r="S322" s="30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ht="15.75" customHeight="1">
      <c r="A323" s="14" t="s">
        <v>27</v>
      </c>
      <c r="B323" s="14" t="s">
        <v>1610</v>
      </c>
      <c r="C323" s="14" t="s">
        <v>1608</v>
      </c>
      <c r="D323" s="14" t="s">
        <v>1611</v>
      </c>
      <c r="E323" s="14" t="s">
        <v>31</v>
      </c>
      <c r="F323" s="14">
        <f>vlookup($B323&amp;"*",'Lat&amp;Long'!$A$2:$C$999,2,false)</f>
        <v>28.5156</v>
      </c>
      <c r="G323" s="14">
        <f>vlookup($B323&amp;"*",'Lat&amp;Long'!$A$2:$C$999,3,false)</f>
        <v>-81.380088</v>
      </c>
      <c r="H323" s="21" t="str">
        <f t="shared" si="1"/>
        <v/>
      </c>
      <c r="I323" s="51"/>
      <c r="J323" s="51"/>
      <c r="K323" s="41" t="s">
        <v>1564</v>
      </c>
      <c r="L323" s="18">
        <v>9.49</v>
      </c>
      <c r="M323" s="49" t="s">
        <v>1565</v>
      </c>
      <c r="N323" s="28">
        <v>2018.0</v>
      </c>
      <c r="O323" s="30"/>
      <c r="P323" s="30"/>
      <c r="Q323" s="30"/>
      <c r="R323" s="30"/>
      <c r="S323" s="30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ht="15.75" customHeight="1">
      <c r="A324" s="14" t="s">
        <v>53</v>
      </c>
      <c r="B324" s="14" t="s">
        <v>1612</v>
      </c>
      <c r="C324" s="14" t="s">
        <v>1608</v>
      </c>
      <c r="D324" s="70" t="s">
        <v>1613</v>
      </c>
      <c r="E324" s="14" t="s">
        <v>31</v>
      </c>
      <c r="F324" s="14">
        <f>vlookup($B324&amp;"*",'Lat&amp;Long'!$A$2:$C$999,2,false)</f>
        <v>28.57136</v>
      </c>
      <c r="G324" s="14">
        <f>vlookup($B324&amp;"*",'Lat&amp;Long'!$A$2:$C$999,3,false)</f>
        <v>-81.417511</v>
      </c>
      <c r="H324" s="21">
        <f t="shared" si="1"/>
        <v>219865.3128</v>
      </c>
      <c r="I324" s="42">
        <v>429.24</v>
      </c>
      <c r="J324" s="42">
        <v>512.22</v>
      </c>
      <c r="K324" s="24" t="s">
        <v>1564</v>
      </c>
      <c r="L324" s="18">
        <v>9.49</v>
      </c>
      <c r="M324" s="35" t="s">
        <v>1565</v>
      </c>
      <c r="N324" s="28">
        <v>2018.0</v>
      </c>
      <c r="O324" s="30"/>
      <c r="P324" s="30"/>
      <c r="Q324" s="30"/>
      <c r="R324" s="30"/>
      <c r="S324" s="30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ht="15.75" customHeight="1">
      <c r="A325" s="14" t="s">
        <v>27</v>
      </c>
      <c r="B325" s="14" t="s">
        <v>1614</v>
      </c>
      <c r="C325" s="14" t="s">
        <v>1608</v>
      </c>
      <c r="D325" s="14" t="s">
        <v>1615</v>
      </c>
      <c r="E325" s="14" t="s">
        <v>31</v>
      </c>
      <c r="F325" s="14">
        <f>vlookup($B325&amp;"*",'Lat&amp;Long'!$A$2:$C$999,2,false)</f>
        <v>28.44931</v>
      </c>
      <c r="G325" s="14">
        <f>vlookup($B325&amp;"*",'Lat&amp;Long'!$A$2:$C$999,3,false)</f>
        <v>-81.390799</v>
      </c>
      <c r="H325" s="21" t="str">
        <f t="shared" si="1"/>
        <v/>
      </c>
      <c r="I325" s="51"/>
      <c r="J325" s="51"/>
      <c r="K325" s="24" t="s">
        <v>1564</v>
      </c>
      <c r="L325" s="18">
        <v>9.49</v>
      </c>
      <c r="M325" s="49" t="s">
        <v>1565</v>
      </c>
      <c r="N325" s="28">
        <v>2018.0</v>
      </c>
      <c r="O325" s="30"/>
      <c r="P325" s="30"/>
      <c r="Q325" s="30"/>
      <c r="R325" s="30"/>
      <c r="S325" s="30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ht="15.75" customHeight="1">
      <c r="A326" s="14" t="s">
        <v>215</v>
      </c>
      <c r="B326" s="14" t="s">
        <v>1616</v>
      </c>
      <c r="C326" s="14" t="s">
        <v>1608</v>
      </c>
      <c r="D326" s="14" t="s">
        <v>1617</v>
      </c>
      <c r="E326" s="14" t="s">
        <v>31</v>
      </c>
      <c r="F326" s="14">
        <f>vlookup($B326&amp;"*",'Lat&amp;Long'!$A$2:$C$999,2,false)</f>
        <v>28.55031</v>
      </c>
      <c r="G326" s="14">
        <f>vlookup($B326&amp;"*",'Lat&amp;Long'!$A$2:$C$999,3,false)</f>
        <v>-81.489306</v>
      </c>
      <c r="H326" s="21" t="str">
        <f t="shared" si="1"/>
        <v/>
      </c>
      <c r="I326" s="51"/>
      <c r="J326" s="51"/>
      <c r="K326" s="24" t="s">
        <v>1564</v>
      </c>
      <c r="L326" s="18">
        <v>9.49</v>
      </c>
      <c r="M326" s="49" t="s">
        <v>1565</v>
      </c>
      <c r="N326" s="28">
        <v>2018.0</v>
      </c>
      <c r="O326" s="30"/>
      <c r="P326" s="30"/>
      <c r="Q326" s="30"/>
      <c r="R326" s="30"/>
      <c r="S326" s="30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ht="15.75" customHeight="1">
      <c r="A327" s="14" t="s">
        <v>53</v>
      </c>
      <c r="B327" s="14" t="s">
        <v>1618</v>
      </c>
      <c r="C327" s="14" t="s">
        <v>1608</v>
      </c>
      <c r="D327" s="14" t="s">
        <v>1619</v>
      </c>
      <c r="E327" s="14" t="s">
        <v>31</v>
      </c>
      <c r="F327" s="14">
        <f>vlookup($B327&amp;"*",'Lat&amp;Long'!$A$2:$C$999,2,false)</f>
        <v>28.4478</v>
      </c>
      <c r="G327" s="14">
        <f>vlookup($B327&amp;"*",'Lat&amp;Long'!$A$2:$C$999,3,false)</f>
        <v>-81.42744</v>
      </c>
      <c r="H327" s="21">
        <f t="shared" si="1"/>
        <v>250818.359</v>
      </c>
      <c r="I327" s="42">
        <v>382.45</v>
      </c>
      <c r="J327" s="42">
        <v>655.82</v>
      </c>
      <c r="K327" s="24" t="s">
        <v>1564</v>
      </c>
      <c r="L327" s="18">
        <v>9.49</v>
      </c>
      <c r="M327" s="35" t="s">
        <v>1565</v>
      </c>
      <c r="N327" s="28">
        <v>2018.0</v>
      </c>
      <c r="O327" s="30"/>
      <c r="P327" s="30"/>
      <c r="Q327" s="30"/>
      <c r="R327" s="30"/>
      <c r="S327" s="30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ht="15.75" customHeight="1">
      <c r="A328" s="14" t="s">
        <v>53</v>
      </c>
      <c r="B328" s="14" t="s">
        <v>1620</v>
      </c>
      <c r="C328" s="14" t="s">
        <v>1608</v>
      </c>
      <c r="D328" s="70" t="s">
        <v>1619</v>
      </c>
      <c r="E328" s="14" t="s">
        <v>31</v>
      </c>
      <c r="F328" s="14">
        <f>vlookup($B328&amp;"*",'Lat&amp;Long'!$A$2:$C$999,2,false)</f>
        <v>28.43994</v>
      </c>
      <c r="G328" s="14">
        <f>vlookup($B328&amp;"*",'Lat&amp;Long'!$A$2:$C$999,3,false)</f>
        <v>-81.477666</v>
      </c>
      <c r="H328" s="21">
        <f t="shared" si="1"/>
        <v>253493.537</v>
      </c>
      <c r="I328" s="42">
        <v>419.15</v>
      </c>
      <c r="J328" s="42">
        <v>604.78</v>
      </c>
      <c r="K328" s="24" t="s">
        <v>1564</v>
      </c>
      <c r="L328" s="18">
        <v>9.49</v>
      </c>
      <c r="M328" s="35" t="s">
        <v>1565</v>
      </c>
      <c r="N328" s="28">
        <v>2018.0</v>
      </c>
      <c r="O328" s="30"/>
      <c r="P328" s="30"/>
      <c r="Q328" s="30"/>
      <c r="R328" s="30"/>
      <c r="S328" s="30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ht="15.75" customHeight="1">
      <c r="A329" s="14" t="s">
        <v>27</v>
      </c>
      <c r="B329" s="14" t="s">
        <v>1621</v>
      </c>
      <c r="C329" s="14" t="s">
        <v>1608</v>
      </c>
      <c r="D329" s="14" t="s">
        <v>1622</v>
      </c>
      <c r="E329" s="14" t="s">
        <v>31</v>
      </c>
      <c r="F329" s="14">
        <f>vlookup($B329&amp;"*",'Lat&amp;Long'!$A$2:$C$999,2,false)</f>
        <v>28.55203</v>
      </c>
      <c r="G329" s="14">
        <f>vlookup($B329&amp;"*",'Lat&amp;Long'!$A$2:$C$999,3,false)</f>
        <v>-81.201755</v>
      </c>
      <c r="H329" s="21" t="str">
        <f t="shared" si="1"/>
        <v/>
      </c>
      <c r="I329" s="51"/>
      <c r="J329" s="51"/>
      <c r="K329" s="24" t="s">
        <v>1564</v>
      </c>
      <c r="L329" s="18">
        <v>9.49</v>
      </c>
      <c r="M329" s="49" t="s">
        <v>1565</v>
      </c>
      <c r="N329" s="28">
        <v>2018.0</v>
      </c>
      <c r="O329" s="30"/>
      <c r="P329" s="30"/>
      <c r="Q329" s="30"/>
      <c r="R329" s="30"/>
      <c r="S329" s="30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ht="15.75" customHeight="1">
      <c r="A330" s="14" t="s">
        <v>116</v>
      </c>
      <c r="B330" s="14" t="s">
        <v>1623</v>
      </c>
      <c r="C330" s="14" t="s">
        <v>1608</v>
      </c>
      <c r="D330" s="14" t="s">
        <v>1624</v>
      </c>
      <c r="E330" s="14" t="s">
        <v>31</v>
      </c>
      <c r="F330" s="14">
        <f>vlookup($B330&amp;"*",'Lat&amp;Long'!$A$2:$C$999,2,false)</f>
        <v>28.40345</v>
      </c>
      <c r="G330" s="14">
        <f>vlookup($B330&amp;"*",'Lat&amp;Long'!$A$2:$C$999,3,false)</f>
        <v>-81.407255</v>
      </c>
      <c r="H330" s="21">
        <f t="shared" si="1"/>
        <v>162504</v>
      </c>
      <c r="I330" s="42">
        <v>444.0</v>
      </c>
      <c r="J330" s="42">
        <v>366.0</v>
      </c>
      <c r="K330" s="24" t="s">
        <v>1564</v>
      </c>
      <c r="L330" s="18">
        <v>9.49</v>
      </c>
      <c r="M330" s="35" t="s">
        <v>109</v>
      </c>
      <c r="N330" s="28">
        <v>2018.0</v>
      </c>
      <c r="O330" s="30"/>
      <c r="P330" s="30"/>
      <c r="Q330" s="30"/>
      <c r="R330" s="30"/>
      <c r="S330" s="30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ht="15.75" customHeight="1">
      <c r="A331" s="14" t="s">
        <v>27</v>
      </c>
      <c r="B331" s="14" t="s">
        <v>1625</v>
      </c>
      <c r="C331" s="14" t="s">
        <v>1608</v>
      </c>
      <c r="D331" s="14" t="s">
        <v>1624</v>
      </c>
      <c r="E331" s="14" t="s">
        <v>31</v>
      </c>
      <c r="F331" s="14">
        <f>vlookup($B331&amp;"*",'Lat&amp;Long'!$A$2:$C$999,2,false)</f>
        <v>28.3699</v>
      </c>
      <c r="G331" s="14">
        <f>vlookup($B331&amp;"*",'Lat&amp;Long'!$A$2:$C$999,3,false)</f>
        <v>-81.407096</v>
      </c>
      <c r="H331" s="21" t="str">
        <f t="shared" si="1"/>
        <v/>
      </c>
      <c r="I331" s="51"/>
      <c r="J331" s="51"/>
      <c r="K331" s="41" t="s">
        <v>1564</v>
      </c>
      <c r="L331" s="18">
        <v>9.49</v>
      </c>
      <c r="M331" s="49" t="s">
        <v>1565</v>
      </c>
      <c r="N331" s="28">
        <v>2018.0</v>
      </c>
      <c r="O331" s="30"/>
      <c r="P331" s="30"/>
      <c r="Q331" s="30"/>
      <c r="R331" s="30"/>
      <c r="S331" s="30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ht="15.75" customHeight="1">
      <c r="A332" s="14" t="s">
        <v>215</v>
      </c>
      <c r="B332" s="14" t="s">
        <v>1626</v>
      </c>
      <c r="C332" s="14" t="s">
        <v>1608</v>
      </c>
      <c r="D332" s="14" t="s">
        <v>1624</v>
      </c>
      <c r="E332" s="14" t="s">
        <v>31</v>
      </c>
      <c r="F332" s="14">
        <f>vlookup($B332&amp;"*",'Lat&amp;Long'!$A$2:$C$999,2,false)</f>
        <v>28.42222</v>
      </c>
      <c r="G332" s="14">
        <f>vlookup($B332&amp;"*",'Lat&amp;Long'!$A$2:$C$999,3,false)</f>
        <v>-81.406856</v>
      </c>
      <c r="H332" s="21" t="str">
        <f t="shared" si="1"/>
        <v/>
      </c>
      <c r="I332" s="51"/>
      <c r="J332" s="51"/>
      <c r="K332" s="24" t="s">
        <v>1564</v>
      </c>
      <c r="L332" s="18">
        <v>9.49</v>
      </c>
      <c r="M332" s="49" t="s">
        <v>1565</v>
      </c>
      <c r="N332" s="28">
        <v>2018.0</v>
      </c>
      <c r="O332" s="30"/>
      <c r="P332" s="30"/>
      <c r="Q332" s="30"/>
      <c r="R332" s="30"/>
      <c r="S332" s="30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ht="15.75" customHeight="1">
      <c r="A333" s="14" t="s">
        <v>116</v>
      </c>
      <c r="B333" s="14" t="s">
        <v>1627</v>
      </c>
      <c r="C333" s="14" t="s">
        <v>1608</v>
      </c>
      <c r="D333" s="14" t="s">
        <v>1628</v>
      </c>
      <c r="E333" s="14" t="s">
        <v>31</v>
      </c>
      <c r="F333" s="14">
        <f>vlookup($B333&amp;"*",'Lat&amp;Long'!$A$2:$C$999,2,false)</f>
        <v>28.49578</v>
      </c>
      <c r="G333" s="14">
        <f>vlookup($B333&amp;"*",'Lat&amp;Long'!$A$2:$C$999,3,false)</f>
        <v>-81.42539</v>
      </c>
      <c r="H333" s="21" t="str">
        <f t="shared" si="1"/>
        <v/>
      </c>
      <c r="I333" s="51"/>
      <c r="J333" s="51"/>
      <c r="K333" s="24" t="s">
        <v>1564</v>
      </c>
      <c r="L333" s="18">
        <v>9.49</v>
      </c>
      <c r="M333" s="49" t="s">
        <v>1565</v>
      </c>
      <c r="N333" s="28">
        <v>2018.0</v>
      </c>
      <c r="O333" s="30"/>
      <c r="P333" s="30"/>
      <c r="Q333" s="30"/>
      <c r="R333" s="30"/>
      <c r="S333" s="30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ht="15.75" customHeight="1">
      <c r="A334" s="14" t="s">
        <v>27</v>
      </c>
      <c r="B334" s="14" t="s">
        <v>1629</v>
      </c>
      <c r="C334" s="14" t="s">
        <v>1608</v>
      </c>
      <c r="D334" s="14" t="s">
        <v>1628</v>
      </c>
      <c r="E334" s="14" t="s">
        <v>31</v>
      </c>
      <c r="F334" s="14">
        <f>vlookup($B334&amp;"*",'Lat&amp;Long'!$A$2:$C$999,2,false)</f>
        <v>28.49404</v>
      </c>
      <c r="G334" s="14">
        <f>vlookup($B334&amp;"*",'Lat&amp;Long'!$A$2:$C$999,3,false)</f>
        <v>-81.428328</v>
      </c>
      <c r="H334" s="21" t="str">
        <f t="shared" si="1"/>
        <v/>
      </c>
      <c r="I334" s="51"/>
      <c r="J334" s="51"/>
      <c r="K334" s="24" t="s">
        <v>1564</v>
      </c>
      <c r="L334" s="18">
        <v>9.49</v>
      </c>
      <c r="M334" s="49" t="s">
        <v>1565</v>
      </c>
      <c r="N334" s="28">
        <v>2018.0</v>
      </c>
      <c r="O334" s="30"/>
      <c r="P334" s="30"/>
      <c r="Q334" s="30"/>
      <c r="R334" s="30"/>
      <c r="S334" s="30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ht="15.75" customHeight="1">
      <c r="A335" s="14" t="s">
        <v>116</v>
      </c>
      <c r="B335" s="68" t="s">
        <v>1627</v>
      </c>
      <c r="C335" s="14" t="s">
        <v>1608</v>
      </c>
      <c r="D335" s="14" t="s">
        <v>1628</v>
      </c>
      <c r="E335" s="14" t="s">
        <v>31</v>
      </c>
      <c r="F335" s="14">
        <f>vlookup($B335&amp;"*",'Lat&amp;Long'!$A$2:$C$999,2,false)</f>
        <v>28.49578</v>
      </c>
      <c r="G335" s="14">
        <f>vlookup($B335&amp;"*",'Lat&amp;Long'!$A$2:$C$999,3,false)</f>
        <v>-81.42539</v>
      </c>
      <c r="H335" s="21" t="str">
        <f t="shared" si="1"/>
        <v/>
      </c>
      <c r="I335" s="69"/>
      <c r="J335" s="69"/>
      <c r="K335" s="49"/>
      <c r="L335" s="18">
        <v>9.49</v>
      </c>
      <c r="M335" s="49" t="s">
        <v>1565</v>
      </c>
      <c r="N335" s="35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ht="15.75" customHeight="1">
      <c r="A336" s="14" t="s">
        <v>116</v>
      </c>
      <c r="B336" s="68" t="s">
        <v>1630</v>
      </c>
      <c r="C336" s="14" t="s">
        <v>1631</v>
      </c>
      <c r="D336" s="14" t="s">
        <v>1632</v>
      </c>
      <c r="E336" s="14" t="s">
        <v>31</v>
      </c>
      <c r="F336" s="14">
        <f>vlookup($B336&amp;"*",'Lat&amp;Long'!$A$2:$C$999,2,false)</f>
        <v>25.923343</v>
      </c>
      <c r="G336" s="14">
        <f>vlookup($B336&amp;"*",'Lat&amp;Long'!$A$2:$C$999,3,false)</f>
        <v>-80.298898</v>
      </c>
      <c r="H336" s="21" t="str">
        <f t="shared" si="1"/>
        <v/>
      </c>
      <c r="I336" s="69"/>
      <c r="J336" s="69"/>
      <c r="K336" s="49"/>
      <c r="L336" s="18">
        <v>9.49</v>
      </c>
      <c r="M336" s="49" t="s">
        <v>1565</v>
      </c>
      <c r="N336" s="35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ht="15.75" customHeight="1">
      <c r="A337" s="14" t="s">
        <v>53</v>
      </c>
      <c r="B337" s="14" t="s">
        <v>1633</v>
      </c>
      <c r="C337" s="70" t="s">
        <v>1634</v>
      </c>
      <c r="D337" s="70" t="s">
        <v>1635</v>
      </c>
      <c r="E337" s="14" t="s">
        <v>31</v>
      </c>
      <c r="F337" s="14">
        <f>vlookup($B337&amp;"*",'Lat&amp;Long'!$A$2:$C$999,2,false)</f>
        <v>26.00741</v>
      </c>
      <c r="G337" s="14">
        <f>vlookup($B337&amp;"*",'Lat&amp;Long'!$A$2:$C$999,3,false)</f>
        <v>-80.204331</v>
      </c>
      <c r="H337" s="21">
        <f t="shared" si="1"/>
        <v>232119.5838</v>
      </c>
      <c r="I337" s="42">
        <v>389.94</v>
      </c>
      <c r="J337" s="42">
        <v>595.27</v>
      </c>
      <c r="K337" s="24" t="s">
        <v>1585</v>
      </c>
      <c r="L337" s="18">
        <v>9.49</v>
      </c>
      <c r="M337" s="35" t="s">
        <v>1565</v>
      </c>
      <c r="N337" s="28">
        <v>2018.0</v>
      </c>
      <c r="O337" s="30"/>
      <c r="P337" s="30"/>
      <c r="Q337" s="30"/>
      <c r="R337" s="30"/>
      <c r="S337" s="30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ht="15.75" customHeight="1">
      <c r="A338" s="14" t="s">
        <v>215</v>
      </c>
      <c r="B338" s="14" t="s">
        <v>1636</v>
      </c>
      <c r="C338" s="14" t="s">
        <v>1637</v>
      </c>
      <c r="D338" s="14" t="s">
        <v>1638</v>
      </c>
      <c r="E338" s="14" t="s">
        <v>31</v>
      </c>
      <c r="F338" s="14">
        <f>vlookup($B338&amp;"*",'Lat&amp;Long'!$A$2:$C$999,2,false)</f>
        <v>25.99303</v>
      </c>
      <c r="G338" s="14">
        <f>vlookup($B338&amp;"*",'Lat&amp;Long'!$A$2:$C$999,3,false)</f>
        <v>-80.247755</v>
      </c>
      <c r="H338" s="21" t="str">
        <f t="shared" si="1"/>
        <v/>
      </c>
      <c r="I338" s="51"/>
      <c r="J338" s="51"/>
      <c r="K338" s="24" t="s">
        <v>1585</v>
      </c>
      <c r="L338" s="18">
        <v>9.49</v>
      </c>
      <c r="M338" s="49" t="s">
        <v>1565</v>
      </c>
      <c r="N338" s="28">
        <v>2018.0</v>
      </c>
      <c r="O338" s="30"/>
      <c r="P338" s="30"/>
      <c r="Q338" s="30"/>
      <c r="R338" s="30"/>
      <c r="S338" s="30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ht="15.75" customHeight="1">
      <c r="A339" s="14" t="s">
        <v>116</v>
      </c>
      <c r="B339" s="68" t="s">
        <v>1639</v>
      </c>
      <c r="C339" s="14" t="s">
        <v>1640</v>
      </c>
      <c r="D339" s="14" t="s">
        <v>1641</v>
      </c>
      <c r="E339" s="14" t="s">
        <v>31</v>
      </c>
      <c r="F339" s="14">
        <f>vlookup($B339&amp;"*",'Lat&amp;Long'!$A$2:$C$999,2,false)</f>
        <v>26.007767</v>
      </c>
      <c r="G339" s="14">
        <f>vlookup($B339&amp;"*",'Lat&amp;Long'!$A$2:$C$999,3,false)</f>
        <v>-80.359469</v>
      </c>
      <c r="H339" s="21" t="str">
        <f t="shared" si="1"/>
        <v/>
      </c>
      <c r="I339" s="69"/>
      <c r="J339" s="69"/>
      <c r="K339" s="49"/>
      <c r="L339" s="18">
        <v>9.49</v>
      </c>
      <c r="M339" s="49" t="s">
        <v>1565</v>
      </c>
      <c r="N339" s="35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ht="15.75" customHeight="1">
      <c r="A340" s="14" t="s">
        <v>53</v>
      </c>
      <c r="B340" s="14" t="s">
        <v>1642</v>
      </c>
      <c r="C340" s="14" t="s">
        <v>1643</v>
      </c>
      <c r="D340" s="14" t="s">
        <v>1644</v>
      </c>
      <c r="E340" s="14" t="s">
        <v>31</v>
      </c>
      <c r="F340" s="14">
        <f>vlookup($B340&amp;"*",'Lat&amp;Long'!$A$2:$C$999,2,false)</f>
        <v>25.4557</v>
      </c>
      <c r="G340" s="14">
        <f>vlookup($B340&amp;"*",'Lat&amp;Long'!$A$2:$C$999,3,false)</f>
        <v>-80.47505</v>
      </c>
      <c r="H340" s="21">
        <f t="shared" si="1"/>
        <v>255258.5564</v>
      </c>
      <c r="I340" s="42">
        <v>387.26</v>
      </c>
      <c r="J340" s="42">
        <v>659.14</v>
      </c>
      <c r="K340" s="24" t="s">
        <v>1585</v>
      </c>
      <c r="L340" s="18">
        <v>9.49</v>
      </c>
      <c r="M340" s="35" t="s">
        <v>1565</v>
      </c>
      <c r="N340" s="28">
        <v>2018.0</v>
      </c>
      <c r="O340" s="30"/>
      <c r="P340" s="30"/>
      <c r="Q340" s="30"/>
      <c r="R340" s="30"/>
      <c r="S340" s="30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ht="15.75" customHeight="1">
      <c r="A341" s="14" t="s">
        <v>116</v>
      </c>
      <c r="B341" s="68" t="s">
        <v>1645</v>
      </c>
      <c r="C341" s="14" t="s">
        <v>1646</v>
      </c>
      <c r="D341" s="14" t="s">
        <v>1647</v>
      </c>
      <c r="E341" s="14" t="s">
        <v>31</v>
      </c>
      <c r="F341" s="14">
        <f>vlookup($B341&amp;"*",'Lat&amp;Long'!$A$2:$C$999,2,false)</f>
        <v>26.27341</v>
      </c>
      <c r="G341" s="14">
        <f>vlookup($B341&amp;"*",'Lat&amp;Long'!$A$2:$C$999,3,false)</f>
        <v>-80.150032</v>
      </c>
      <c r="H341" s="21" t="str">
        <f t="shared" si="1"/>
        <v/>
      </c>
      <c r="I341" s="69"/>
      <c r="J341" s="69"/>
      <c r="K341" s="49"/>
      <c r="L341" s="18">
        <v>9.49</v>
      </c>
      <c r="M341" s="49" t="s">
        <v>1565</v>
      </c>
      <c r="N341" s="35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ht="15.75" customHeight="1">
      <c r="A342" s="14" t="s">
        <v>27</v>
      </c>
      <c r="B342" s="14" t="s">
        <v>1648</v>
      </c>
      <c r="C342" s="14" t="s">
        <v>1649</v>
      </c>
      <c r="D342" s="14" t="s">
        <v>1650</v>
      </c>
      <c r="E342" s="14" t="s">
        <v>31</v>
      </c>
      <c r="F342" s="14">
        <f>vlookup($B342&amp;"*",'Lat&amp;Long'!$A$2:$C$999,2,false)</f>
        <v>26.32317</v>
      </c>
      <c r="G342" s="14">
        <f>vlookup($B342&amp;"*",'Lat&amp;Long'!$A$2:$C$999,3,false)</f>
        <v>-80.18439</v>
      </c>
      <c r="H342" s="21" t="str">
        <f t="shared" si="1"/>
        <v/>
      </c>
      <c r="I342" s="51"/>
      <c r="J342" s="51"/>
      <c r="K342" s="24" t="s">
        <v>1585</v>
      </c>
      <c r="L342" s="18">
        <v>9.49</v>
      </c>
      <c r="M342" s="49" t="s">
        <v>1565</v>
      </c>
      <c r="N342" s="28">
        <v>2018.0</v>
      </c>
      <c r="O342" s="30"/>
      <c r="P342" s="30"/>
      <c r="Q342" s="30"/>
      <c r="R342" s="30"/>
      <c r="S342" s="30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ht="15.75" customHeight="1">
      <c r="A343" s="14" t="s">
        <v>116</v>
      </c>
      <c r="B343" s="68" t="s">
        <v>1651</v>
      </c>
      <c r="C343" s="14" t="s">
        <v>1649</v>
      </c>
      <c r="D343" s="14" t="s">
        <v>1652</v>
      </c>
      <c r="E343" s="14" t="s">
        <v>31</v>
      </c>
      <c r="F343" s="14">
        <f>vlookup($B343&amp;"*",'Lat&amp;Long'!$A$2:$C$999,2,false)</f>
        <v>26.27686</v>
      </c>
      <c r="G343" s="14">
        <f>vlookup($B343&amp;"*",'Lat&amp;Long'!$A$2:$C$999,3,false)</f>
        <v>-80.282396</v>
      </c>
      <c r="H343" s="21" t="str">
        <f t="shared" si="1"/>
        <v/>
      </c>
      <c r="I343" s="69"/>
      <c r="J343" s="69"/>
      <c r="K343" s="49"/>
      <c r="L343" s="18">
        <v>9.49</v>
      </c>
      <c r="M343" s="49" t="s">
        <v>1565</v>
      </c>
      <c r="N343" s="35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ht="15.75" customHeight="1">
      <c r="A344" s="14" t="s">
        <v>116</v>
      </c>
      <c r="B344" s="68" t="s">
        <v>1653</v>
      </c>
      <c r="C344" s="14" t="s">
        <v>1654</v>
      </c>
      <c r="D344" s="14" t="s">
        <v>1655</v>
      </c>
      <c r="E344" s="14" t="s">
        <v>31</v>
      </c>
      <c r="F344" s="14">
        <f>vlookup($B344&amp;"*",'Lat&amp;Long'!$A$2:$C$999,2,false)</f>
        <v>25.77328</v>
      </c>
      <c r="G344" s="14">
        <f>vlookup($B344&amp;"*",'Lat&amp;Long'!$A$2:$C$999,3,false)</f>
        <v>-80.322315</v>
      </c>
      <c r="H344" s="21" t="str">
        <f t="shared" si="1"/>
        <v/>
      </c>
      <c r="I344" s="69"/>
      <c r="J344" s="69"/>
      <c r="K344" s="49"/>
      <c r="L344" s="18">
        <v>9.49</v>
      </c>
      <c r="M344" s="49" t="s">
        <v>1565</v>
      </c>
      <c r="N344" s="35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ht="15.75" customHeight="1">
      <c r="A345" s="14" t="s">
        <v>116</v>
      </c>
      <c r="B345" s="68" t="s">
        <v>1656</v>
      </c>
      <c r="C345" s="14" t="s">
        <v>1654</v>
      </c>
      <c r="D345" s="14" t="s">
        <v>1657</v>
      </c>
      <c r="E345" s="14" t="s">
        <v>31</v>
      </c>
      <c r="F345" s="14">
        <f>vlookup($B345&amp;"*",'Lat&amp;Long'!$A$2:$C$999,2,false)</f>
        <v>25.653443</v>
      </c>
      <c r="G345" s="14">
        <f>vlookup($B345&amp;"*",'Lat&amp;Long'!$A$2:$C$999,3,false)</f>
        <v>-80.412316</v>
      </c>
      <c r="H345" s="21" t="str">
        <f t="shared" si="1"/>
        <v/>
      </c>
      <c r="I345" s="69"/>
      <c r="J345" s="69"/>
      <c r="K345" s="49"/>
      <c r="L345" s="18">
        <v>9.49</v>
      </c>
      <c r="M345" s="49" t="s">
        <v>1565</v>
      </c>
      <c r="N345" s="35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ht="15.75" customHeight="1">
      <c r="A346" s="14" t="s">
        <v>27</v>
      </c>
      <c r="B346" s="14" t="s">
        <v>1658</v>
      </c>
      <c r="C346" s="14" t="s">
        <v>1659</v>
      </c>
      <c r="D346" s="14" t="s">
        <v>1660</v>
      </c>
      <c r="E346" s="14" t="s">
        <v>31</v>
      </c>
      <c r="F346" s="14">
        <f>vlookup($B346&amp;"*",'Lat&amp;Long'!$A$2:$C$999,2,false)</f>
        <v>26.16932</v>
      </c>
      <c r="G346" s="14">
        <f>vlookup($B346&amp;"*",'Lat&amp;Long'!$A$2:$C$999,3,false)</f>
        <v>-80.116482</v>
      </c>
      <c r="H346" s="21" t="str">
        <f t="shared" si="1"/>
        <v/>
      </c>
      <c r="I346" s="51"/>
      <c r="J346" s="51"/>
      <c r="K346" s="24" t="s">
        <v>1585</v>
      </c>
      <c r="L346" s="18">
        <v>9.49</v>
      </c>
      <c r="M346" s="49" t="s">
        <v>1565</v>
      </c>
      <c r="N346" s="28">
        <v>2018.0</v>
      </c>
      <c r="O346" s="30"/>
      <c r="P346" s="30"/>
      <c r="Q346" s="30"/>
      <c r="R346" s="30"/>
      <c r="S346" s="30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ht="15.75" customHeight="1">
      <c r="A347" s="14" t="s">
        <v>215</v>
      </c>
      <c r="B347" s="14" t="s">
        <v>1661</v>
      </c>
      <c r="C347" s="14" t="s">
        <v>1662</v>
      </c>
      <c r="D347" s="14" t="s">
        <v>1663</v>
      </c>
      <c r="E347" s="14" t="s">
        <v>31</v>
      </c>
      <c r="F347" s="14">
        <f>vlookup($B347&amp;"*",'Lat&amp;Long'!$A$2:$C$999,2,false)</f>
        <v>26.14577</v>
      </c>
      <c r="G347" s="14">
        <f>vlookup($B347&amp;"*",'Lat&amp;Long'!$A$2:$C$999,3,false)</f>
        <v>-80.328474</v>
      </c>
      <c r="H347" s="21" t="str">
        <f t="shared" si="1"/>
        <v/>
      </c>
      <c r="I347" s="51"/>
      <c r="J347" s="51"/>
      <c r="K347" s="24" t="s">
        <v>1585</v>
      </c>
      <c r="L347" s="18">
        <v>9.49</v>
      </c>
      <c r="M347" s="49" t="s">
        <v>1565</v>
      </c>
      <c r="N347" s="28">
        <v>2018.0</v>
      </c>
      <c r="O347" s="30"/>
      <c r="P347" s="30"/>
      <c r="Q347" s="30"/>
      <c r="R347" s="30"/>
      <c r="S347" s="30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ht="15.75" customHeight="1">
      <c r="A348" s="14" t="s">
        <v>116</v>
      </c>
      <c r="B348" s="68" t="s">
        <v>1664</v>
      </c>
      <c r="C348" s="14" t="s">
        <v>1665</v>
      </c>
      <c r="D348" s="14" t="s">
        <v>1666</v>
      </c>
      <c r="E348" s="14" t="s">
        <v>31</v>
      </c>
      <c r="F348" s="14">
        <f>vlookup($B348&amp;"*",'Lat&amp;Long'!$A$2:$C$999,2,false)</f>
        <v>26.09677</v>
      </c>
      <c r="G348" s="14">
        <f>vlookup($B348&amp;"*",'Lat&amp;Long'!$A$2:$C$999,3,false)</f>
        <v>-80.248006</v>
      </c>
      <c r="H348" s="21" t="str">
        <f t="shared" si="1"/>
        <v/>
      </c>
      <c r="I348" s="69"/>
      <c r="J348" s="69"/>
      <c r="K348" s="49"/>
      <c r="L348" s="18">
        <v>9.49</v>
      </c>
      <c r="M348" s="49" t="s">
        <v>1565</v>
      </c>
      <c r="N348" s="35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ht="15.75" customHeight="1">
      <c r="A349" s="14" t="s">
        <v>116</v>
      </c>
      <c r="B349" s="68" t="s">
        <v>1667</v>
      </c>
      <c r="C349" s="14" t="s">
        <v>1668</v>
      </c>
      <c r="D349" s="14" t="s">
        <v>1669</v>
      </c>
      <c r="E349" s="14" t="s">
        <v>31</v>
      </c>
      <c r="F349" s="14">
        <f>vlookup($B349&amp;"*",'Lat&amp;Long'!$A$2:$C$999,2,false)</f>
        <v>26.80678</v>
      </c>
      <c r="G349" s="14">
        <f>vlookup($B349&amp;"*",'Lat&amp;Long'!$A$2:$C$999,3,false)</f>
        <v>-80.087575</v>
      </c>
      <c r="H349" s="21" t="str">
        <f t="shared" si="1"/>
        <v/>
      </c>
      <c r="I349" s="69"/>
      <c r="J349" s="69"/>
      <c r="K349" s="49"/>
      <c r="L349" s="18">
        <v>9.49</v>
      </c>
      <c r="M349" s="49" t="s">
        <v>1565</v>
      </c>
      <c r="N349" s="35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ht="15.75" customHeight="1">
      <c r="A350" s="14" t="s">
        <v>116</v>
      </c>
      <c r="B350" s="68" t="s">
        <v>1670</v>
      </c>
      <c r="C350" s="14" t="s">
        <v>1671</v>
      </c>
      <c r="D350" s="14" t="s">
        <v>1672</v>
      </c>
      <c r="E350" s="14" t="s">
        <v>31</v>
      </c>
      <c r="F350" s="14">
        <f>vlookup($B350&amp;"*",'Lat&amp;Long'!$A$2:$C$999,2,false)</f>
        <v>26.68262</v>
      </c>
      <c r="G350" s="14">
        <f>vlookup($B350&amp;"*",'Lat&amp;Long'!$A$2:$C$999,3,false)</f>
        <v>-80.219862</v>
      </c>
      <c r="H350" s="21" t="str">
        <f t="shared" si="1"/>
        <v/>
      </c>
      <c r="I350" s="69"/>
      <c r="J350" s="69"/>
      <c r="K350" s="49"/>
      <c r="L350" s="18">
        <v>9.49</v>
      </c>
      <c r="M350" s="49" t="s">
        <v>1565</v>
      </c>
      <c r="N350" s="35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ht="15.75" customHeight="1">
      <c r="A351" s="14" t="s">
        <v>27</v>
      </c>
      <c r="B351" s="14" t="s">
        <v>1673</v>
      </c>
      <c r="C351" s="14" t="s">
        <v>1674</v>
      </c>
      <c r="D351" s="14" t="s">
        <v>1675</v>
      </c>
      <c r="E351" s="14" t="s">
        <v>31</v>
      </c>
      <c r="F351" s="14">
        <f>vlookup($B351&amp;"*",'Lat&amp;Long'!$A$2:$C$999,2,false)</f>
        <v>26.35514</v>
      </c>
      <c r="G351" s="14">
        <f>vlookup($B351&amp;"*",'Lat&amp;Long'!$A$2:$C$999,3,false)</f>
        <v>-80.204971</v>
      </c>
      <c r="H351" s="21" t="str">
        <f t="shared" si="1"/>
        <v/>
      </c>
      <c r="I351" s="51"/>
      <c r="J351" s="51"/>
      <c r="K351" s="41" t="s">
        <v>1585</v>
      </c>
      <c r="L351" s="18">
        <v>9.49</v>
      </c>
      <c r="M351" s="49" t="s">
        <v>1565</v>
      </c>
      <c r="N351" s="28">
        <v>2018.0</v>
      </c>
      <c r="O351" s="30"/>
      <c r="P351" s="30"/>
      <c r="Q351" s="30"/>
      <c r="R351" s="30"/>
      <c r="S351" s="30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ht="15.75" customHeight="1">
      <c r="A352" s="14" t="s">
        <v>116</v>
      </c>
      <c r="B352" s="68" t="s">
        <v>1676</v>
      </c>
      <c r="C352" s="14" t="s">
        <v>1677</v>
      </c>
      <c r="D352" s="14" t="s">
        <v>1678</v>
      </c>
      <c r="E352" s="14" t="s">
        <v>31</v>
      </c>
      <c r="F352" s="14">
        <f>vlookup($B352&amp;"*",'Lat&amp;Long'!$A$2:$C$999,2,false)</f>
        <v>26.58744</v>
      </c>
      <c r="G352" s="14">
        <f>vlookup($B352&amp;"*",'Lat&amp;Long'!$A$2:$C$999,3,false)</f>
        <v>-80.07081</v>
      </c>
      <c r="H352" s="21" t="str">
        <f t="shared" si="1"/>
        <v/>
      </c>
      <c r="I352" s="69"/>
      <c r="J352" s="69"/>
      <c r="K352" s="49"/>
      <c r="L352" s="18">
        <v>9.49</v>
      </c>
      <c r="M352" s="49" t="s">
        <v>1565</v>
      </c>
      <c r="N352" s="35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ht="15.75" customHeight="1">
      <c r="A353" s="14" t="s">
        <v>116</v>
      </c>
      <c r="B353" s="68" t="s">
        <v>1679</v>
      </c>
      <c r="C353" s="14" t="s">
        <v>1674</v>
      </c>
      <c r="D353" s="14" t="s">
        <v>1680</v>
      </c>
      <c r="E353" s="14" t="s">
        <v>31</v>
      </c>
      <c r="F353" s="14">
        <f>vlookup($B353&amp;"*",'Lat&amp;Long'!$A$2:$C$999,2,false)</f>
        <v>26.41083</v>
      </c>
      <c r="G353" s="14">
        <f>vlookup($B353&amp;"*",'Lat&amp;Long'!$A$2:$C$999,3,false)</f>
        <v>-80.100905</v>
      </c>
      <c r="H353" s="21" t="str">
        <f t="shared" si="1"/>
        <v/>
      </c>
      <c r="I353" s="69"/>
      <c r="J353" s="69"/>
      <c r="K353" s="49"/>
      <c r="L353" s="18">
        <v>9.49</v>
      </c>
      <c r="M353" s="49" t="s">
        <v>1565</v>
      </c>
      <c r="N353" s="35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ht="15.75" customHeight="1">
      <c r="A354" s="14" t="s">
        <v>215</v>
      </c>
      <c r="B354" s="14" t="s">
        <v>1681</v>
      </c>
      <c r="C354" s="14" t="s">
        <v>1682</v>
      </c>
      <c r="D354" s="14" t="s">
        <v>1683</v>
      </c>
      <c r="E354" s="14" t="s">
        <v>31</v>
      </c>
      <c r="F354" s="14">
        <f>vlookup($B354&amp;"*",'Lat&amp;Long'!$A$2:$C$999,2,false)</f>
        <v>27.93757</v>
      </c>
      <c r="G354" s="14">
        <f>vlookup($B354&amp;"*",'Lat&amp;Long'!$A$2:$C$999,3,false)</f>
        <v>-82.316885</v>
      </c>
      <c r="H354" s="21" t="str">
        <f t="shared" si="1"/>
        <v/>
      </c>
      <c r="I354" s="51"/>
      <c r="J354" s="51"/>
      <c r="K354" s="41" t="s">
        <v>1564</v>
      </c>
      <c r="L354" s="18">
        <v>9.49</v>
      </c>
      <c r="M354" s="49" t="s">
        <v>1565</v>
      </c>
      <c r="N354" s="28">
        <v>2018.0</v>
      </c>
      <c r="O354" s="30"/>
      <c r="P354" s="30"/>
      <c r="Q354" s="30"/>
      <c r="R354" s="30"/>
      <c r="S354" s="30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ht="15.75" customHeight="1">
      <c r="A355" s="14" t="s">
        <v>116</v>
      </c>
      <c r="B355" s="68" t="s">
        <v>1684</v>
      </c>
      <c r="C355" s="14" t="s">
        <v>1682</v>
      </c>
      <c r="D355" s="14" t="s">
        <v>1683</v>
      </c>
      <c r="E355" s="14" t="s">
        <v>31</v>
      </c>
      <c r="F355" s="14">
        <f>vlookup($B355&amp;"*",'Lat&amp;Long'!$A$2:$C$999,2,false)</f>
        <v>27.921418</v>
      </c>
      <c r="G355" s="14">
        <f>vlookup($B355&amp;"*",'Lat&amp;Long'!$A$2:$C$999,3,false)</f>
        <v>-82.330591</v>
      </c>
      <c r="H355" s="21" t="str">
        <f t="shared" si="1"/>
        <v/>
      </c>
      <c r="I355" s="69"/>
      <c r="J355" s="69"/>
      <c r="K355" s="49"/>
      <c r="L355" s="18">
        <v>9.49</v>
      </c>
      <c r="M355" s="49" t="s">
        <v>1565</v>
      </c>
      <c r="N355" s="35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ht="15.75" customHeight="1">
      <c r="A356" s="14" t="s">
        <v>116</v>
      </c>
      <c r="B356" s="68" t="s">
        <v>1685</v>
      </c>
      <c r="C356" s="14" t="s">
        <v>1686</v>
      </c>
      <c r="D356" s="14" t="s">
        <v>1687</v>
      </c>
      <c r="E356" s="14" t="s">
        <v>31</v>
      </c>
      <c r="F356" s="14">
        <f>vlookup($B356&amp;"*",'Lat&amp;Long'!$A$2:$C$999,2,false)</f>
        <v>28.188698</v>
      </c>
      <c r="G356" s="14">
        <f>vlookup($B356&amp;"*",'Lat&amp;Long'!$A$2:$C$999,3,false)</f>
        <v>-82.394283</v>
      </c>
      <c r="H356" s="21" t="str">
        <f t="shared" si="1"/>
        <v/>
      </c>
      <c r="I356" s="69"/>
      <c r="J356" s="69"/>
      <c r="K356" s="49"/>
      <c r="L356" s="18">
        <v>9.49</v>
      </c>
      <c r="M356" s="49" t="s">
        <v>1582</v>
      </c>
      <c r="N356" s="35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ht="15.75" customHeight="1">
      <c r="A357" s="14" t="s">
        <v>116</v>
      </c>
      <c r="B357" s="71" t="s">
        <v>1688</v>
      </c>
      <c r="C357" s="14" t="s">
        <v>1689</v>
      </c>
      <c r="D357" s="14" t="s">
        <v>1690</v>
      </c>
      <c r="E357" s="14" t="s">
        <v>31</v>
      </c>
      <c r="F357" s="14">
        <f>vlookup($B357&amp;"*",'Lat&amp;Long'!$A$2:$C$999,2,false)</f>
        <v>28.041641</v>
      </c>
      <c r="G357" s="14">
        <f>vlookup($B357&amp;"*",'Lat&amp;Long'!$A$2:$C$999,3,false)</f>
        <v>-82.580265</v>
      </c>
      <c r="H357" s="21">
        <f t="shared" si="1"/>
        <v>150575</v>
      </c>
      <c r="I357" s="72">
        <v>317.0</v>
      </c>
      <c r="J357" s="72">
        <v>475.0</v>
      </c>
      <c r="K357" s="49"/>
      <c r="L357" s="18">
        <v>9.49</v>
      </c>
      <c r="M357" s="49" t="s">
        <v>1582</v>
      </c>
      <c r="N357" s="35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ht="15.75" customHeight="1">
      <c r="A358" s="14" t="s">
        <v>116</v>
      </c>
      <c r="B358" s="68" t="s">
        <v>1691</v>
      </c>
      <c r="C358" s="14" t="s">
        <v>1692</v>
      </c>
      <c r="D358" s="14" t="s">
        <v>1693</v>
      </c>
      <c r="E358" s="14" t="s">
        <v>31</v>
      </c>
      <c r="F358" s="14">
        <f>vlookup($B358&amp;"*",'Lat&amp;Long'!$A$2:$C$999,2,false)</f>
        <v>27.956363</v>
      </c>
      <c r="G358" s="14">
        <f>vlookup($B358&amp;"*",'Lat&amp;Long'!$A$2:$C$999,3,false)</f>
        <v>-82.728186</v>
      </c>
      <c r="H358" s="21" t="str">
        <f t="shared" si="1"/>
        <v/>
      </c>
      <c r="I358" s="69"/>
      <c r="J358" s="69"/>
      <c r="K358" s="49"/>
      <c r="L358" s="18">
        <v>9.49</v>
      </c>
      <c r="M358" s="49" t="s">
        <v>1565</v>
      </c>
      <c r="N358" s="35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ht="15.75" customHeight="1">
      <c r="A359" s="14" t="s">
        <v>53</v>
      </c>
      <c r="B359" s="14" t="s">
        <v>1694</v>
      </c>
      <c r="C359" s="73" t="s">
        <v>1692</v>
      </c>
      <c r="D359" s="70" t="s">
        <v>1695</v>
      </c>
      <c r="E359" s="14" t="s">
        <v>31</v>
      </c>
      <c r="F359" s="14">
        <f>vlookup($B359&amp;"*",'Lat&amp;Long'!$A$2:$C$999,2,false)</f>
        <v>27.98295</v>
      </c>
      <c r="G359" s="14">
        <f>vlookup($B359&amp;"*",'Lat&amp;Long'!$A$2:$C$999,3,false)</f>
        <v>-82.732522</v>
      </c>
      <c r="H359" s="21">
        <f t="shared" si="1"/>
        <v>171907.3224</v>
      </c>
      <c r="I359" s="42">
        <v>321.96</v>
      </c>
      <c r="J359" s="42">
        <v>533.94</v>
      </c>
      <c r="K359" s="41" t="s">
        <v>1564</v>
      </c>
      <c r="L359" s="18">
        <v>9.49</v>
      </c>
      <c r="M359" s="35" t="s">
        <v>1565</v>
      </c>
      <c r="N359" s="28">
        <v>2018.0</v>
      </c>
      <c r="O359" s="30"/>
      <c r="P359" s="30"/>
      <c r="Q359" s="30"/>
      <c r="R359" s="30"/>
      <c r="S359" s="30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ht="15.75" customHeight="1">
      <c r="A360" s="14" t="s">
        <v>215</v>
      </c>
      <c r="B360" s="14" t="s">
        <v>1696</v>
      </c>
      <c r="C360" s="14" t="s">
        <v>1692</v>
      </c>
      <c r="D360" s="14" t="s">
        <v>1695</v>
      </c>
      <c r="E360" s="14" t="s">
        <v>31</v>
      </c>
      <c r="F360" s="14">
        <f>vlookup($B360&amp;"*",'Lat&amp;Long'!$A$2:$C$999,2,false)</f>
        <v>27.95889</v>
      </c>
      <c r="G360" s="14">
        <f>vlookup($B360&amp;"*",'Lat&amp;Long'!$A$2:$C$999,3,false)</f>
        <v>-82.731679</v>
      </c>
      <c r="H360" s="21" t="str">
        <f t="shared" si="1"/>
        <v/>
      </c>
      <c r="I360" s="51"/>
      <c r="J360" s="51"/>
      <c r="K360" s="41" t="s">
        <v>1564</v>
      </c>
      <c r="L360" s="18">
        <v>9.49</v>
      </c>
      <c r="M360" s="49" t="s">
        <v>1565</v>
      </c>
      <c r="N360" s="28">
        <v>2018.0</v>
      </c>
      <c r="O360" s="30"/>
      <c r="P360" s="30"/>
      <c r="Q360" s="30"/>
      <c r="R360" s="30"/>
      <c r="S360" s="30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ht="15.75" customHeight="1">
      <c r="A361" s="14" t="s">
        <v>215</v>
      </c>
      <c r="B361" s="14" t="s">
        <v>1697</v>
      </c>
      <c r="C361" s="14" t="s">
        <v>1698</v>
      </c>
      <c r="D361" s="14" t="s">
        <v>1699</v>
      </c>
      <c r="E361" s="14" t="s">
        <v>31</v>
      </c>
      <c r="F361" s="14">
        <f>vlookup($B361&amp;"*",'Lat&amp;Long'!$A$2:$C$999,2,false)</f>
        <v>27.84035</v>
      </c>
      <c r="G361" s="14">
        <f>vlookup($B361&amp;"*",'Lat&amp;Long'!$A$2:$C$999,3,false)</f>
        <v>-82.735254</v>
      </c>
      <c r="H361" s="21" t="str">
        <f t="shared" si="1"/>
        <v/>
      </c>
      <c r="I361" s="51"/>
      <c r="J361" s="51"/>
      <c r="K361" s="24" t="s">
        <v>1564</v>
      </c>
      <c r="L361" s="18">
        <v>9.49</v>
      </c>
      <c r="M361" s="49" t="s">
        <v>1565</v>
      </c>
      <c r="N361" s="28">
        <v>2018.0</v>
      </c>
      <c r="O361" s="30"/>
      <c r="P361" s="30"/>
      <c r="Q361" s="30"/>
      <c r="R361" s="30"/>
      <c r="S361" s="30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ht="15.75" customHeight="1">
      <c r="A362" s="14" t="s">
        <v>53</v>
      </c>
      <c r="B362" s="14" t="s">
        <v>1700</v>
      </c>
      <c r="C362" s="70" t="s">
        <v>1698</v>
      </c>
      <c r="D362" s="70" t="s">
        <v>1699</v>
      </c>
      <c r="E362" s="14" t="s">
        <v>31</v>
      </c>
      <c r="F362" s="14">
        <f>vlookup($B362&amp;"*",'Lat&amp;Long'!$A$2:$C$999,2,false)</f>
        <v>27.8456</v>
      </c>
      <c r="G362" s="14">
        <f>vlookup($B362&amp;"*",'Lat&amp;Long'!$A$2:$C$999,3,false)</f>
        <v>-82.68809</v>
      </c>
      <c r="H362" s="21">
        <f t="shared" si="1"/>
        <v>258248.3391</v>
      </c>
      <c r="I362" s="42">
        <v>384.59</v>
      </c>
      <c r="J362" s="42">
        <v>671.49</v>
      </c>
      <c r="K362" s="24" t="s">
        <v>1564</v>
      </c>
      <c r="L362" s="18">
        <v>9.49</v>
      </c>
      <c r="M362" s="35" t="s">
        <v>1565</v>
      </c>
      <c r="N362" s="28">
        <v>2018.0</v>
      </c>
      <c r="O362" s="30"/>
      <c r="P362" s="30"/>
      <c r="Q362" s="30"/>
      <c r="R362" s="30"/>
      <c r="S362" s="30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ht="15.75" customHeight="1">
      <c r="A363" s="14" t="s">
        <v>53</v>
      </c>
      <c r="B363" s="14" t="s">
        <v>1701</v>
      </c>
      <c r="C363" s="70" t="s">
        <v>1702</v>
      </c>
      <c r="D363" s="70" t="s">
        <v>1703</v>
      </c>
      <c r="E363" s="14" t="s">
        <v>31</v>
      </c>
      <c r="F363" s="14">
        <f>vlookup($B363&amp;"*",'Lat&amp;Long'!$A$2:$C$999,2,false)</f>
        <v>28.00121</v>
      </c>
      <c r="G363" s="14">
        <f>vlookup($B363&amp;"*",'Lat&amp;Long'!$A$2:$C$999,3,false)</f>
        <v>-81.959312</v>
      </c>
      <c r="H363" s="21">
        <f t="shared" si="1"/>
        <v>164286.5552</v>
      </c>
      <c r="I363" s="42">
        <v>357.58</v>
      </c>
      <c r="J363" s="42">
        <v>459.44</v>
      </c>
      <c r="K363" s="24" t="s">
        <v>1564</v>
      </c>
      <c r="L363" s="18">
        <v>9.49</v>
      </c>
      <c r="M363" s="35" t="s">
        <v>1565</v>
      </c>
      <c r="N363" s="28">
        <v>2018.0</v>
      </c>
      <c r="O363" s="30"/>
      <c r="P363" s="30"/>
      <c r="Q363" s="30"/>
      <c r="R363" s="30"/>
      <c r="S363" s="30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ht="15.75" customHeight="1">
      <c r="A364" s="14" t="s">
        <v>215</v>
      </c>
      <c r="B364" s="14" t="s">
        <v>1704</v>
      </c>
      <c r="C364" s="14" t="s">
        <v>1702</v>
      </c>
      <c r="D364" s="14" t="s">
        <v>1705</v>
      </c>
      <c r="E364" s="14" t="s">
        <v>31</v>
      </c>
      <c r="F364" s="14">
        <f>vlookup($B364&amp;"*",'Lat&amp;Long'!$A$2:$C$999,2,false)</f>
        <v>28.10135</v>
      </c>
      <c r="G364" s="14">
        <f>vlookup($B364&amp;"*",'Lat&amp;Long'!$A$2:$C$999,3,false)</f>
        <v>-81.976156</v>
      </c>
      <c r="H364" s="21" t="str">
        <f t="shared" si="1"/>
        <v/>
      </c>
      <c r="I364" s="51"/>
      <c r="J364" s="51"/>
      <c r="K364" s="24" t="s">
        <v>1564</v>
      </c>
      <c r="L364" s="18">
        <v>9.49</v>
      </c>
      <c r="M364" s="49" t="s">
        <v>1565</v>
      </c>
      <c r="N364" s="28">
        <v>2018.0</v>
      </c>
      <c r="O364" s="30"/>
      <c r="P364" s="30"/>
      <c r="Q364" s="30"/>
      <c r="R364" s="30"/>
      <c r="S364" s="30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ht="15.75" customHeight="1">
      <c r="A365" s="14" t="s">
        <v>53</v>
      </c>
      <c r="B365" s="14" t="s">
        <v>1706</v>
      </c>
      <c r="C365" s="14" t="s">
        <v>1702</v>
      </c>
      <c r="D365" s="14" t="s">
        <v>1705</v>
      </c>
      <c r="E365" s="14" t="s">
        <v>31</v>
      </c>
      <c r="F365" s="14">
        <f>vlookup($B365&amp;"*",'Lat&amp;Long'!$A$2:$C$999,2,false)</f>
        <v>28.11984</v>
      </c>
      <c r="G365" s="14">
        <f>vlookup($B365&amp;"*",'Lat&amp;Long'!$A$2:$C$999,3,false)</f>
        <v>-81.977012</v>
      </c>
      <c r="H365" s="21">
        <f t="shared" si="1"/>
        <v>257532.5325</v>
      </c>
      <c r="I365" s="42">
        <v>391.75</v>
      </c>
      <c r="J365" s="42">
        <v>657.39</v>
      </c>
      <c r="K365" s="24" t="s">
        <v>1564</v>
      </c>
      <c r="L365" s="18">
        <v>9.49</v>
      </c>
      <c r="M365" s="35" t="s">
        <v>1565</v>
      </c>
      <c r="N365" s="28">
        <v>2018.0</v>
      </c>
      <c r="O365" s="30"/>
      <c r="P365" s="30"/>
      <c r="Q365" s="30"/>
      <c r="R365" s="30"/>
      <c r="S365" s="30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ht="15.75" customHeight="1">
      <c r="A366" s="14" t="s">
        <v>53</v>
      </c>
      <c r="B366" s="14" t="s">
        <v>1707</v>
      </c>
      <c r="C366" s="14" t="s">
        <v>1708</v>
      </c>
      <c r="D366" s="14" t="s">
        <v>1709</v>
      </c>
      <c r="E366" s="14" t="s">
        <v>31</v>
      </c>
      <c r="F366" s="14">
        <f>vlookup($B366&amp;"*",'Lat&amp;Long'!$A$2:$C$999,2,false)</f>
        <v>28.09292</v>
      </c>
      <c r="G366" s="14">
        <f>vlookup($B366&amp;"*",'Lat&amp;Long'!$A$2:$C$999,3,false)</f>
        <v>-81.808735</v>
      </c>
      <c r="H366" s="21">
        <f t="shared" si="1"/>
        <v>232079.232</v>
      </c>
      <c r="I366" s="42">
        <v>392.45</v>
      </c>
      <c r="J366" s="42">
        <v>591.36</v>
      </c>
      <c r="K366" s="41" t="s">
        <v>1564</v>
      </c>
      <c r="L366" s="18">
        <v>9.49</v>
      </c>
      <c r="M366" s="35" t="s">
        <v>1565</v>
      </c>
      <c r="N366" s="28">
        <v>2018.0</v>
      </c>
      <c r="O366" s="30"/>
      <c r="P366" s="30"/>
      <c r="Q366" s="30"/>
      <c r="R366" s="30"/>
      <c r="S366" s="30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ht="15.75" customHeight="1">
      <c r="A367" s="14" t="s">
        <v>27</v>
      </c>
      <c r="B367" s="14" t="s">
        <v>1710</v>
      </c>
      <c r="C367" s="14" t="s">
        <v>1711</v>
      </c>
      <c r="D367" s="14" t="s">
        <v>1712</v>
      </c>
      <c r="E367" s="14" t="s">
        <v>31</v>
      </c>
      <c r="F367" s="14">
        <f>vlookup($B367&amp;"*",'Lat&amp;Long'!$A$2:$C$999,2,false)</f>
        <v>28.23332</v>
      </c>
      <c r="G367" s="14">
        <f>vlookup($B367&amp;"*",'Lat&amp;Long'!$A$2:$C$999,3,false)</f>
        <v>-81.64414</v>
      </c>
      <c r="H367" s="21" t="str">
        <f t="shared" si="1"/>
        <v/>
      </c>
      <c r="I367" s="51"/>
      <c r="J367" s="51"/>
      <c r="K367" s="24" t="s">
        <v>1564</v>
      </c>
      <c r="L367" s="18">
        <v>9.49</v>
      </c>
      <c r="M367" s="49" t="s">
        <v>1565</v>
      </c>
      <c r="N367" s="28">
        <v>2018.0</v>
      </c>
      <c r="O367" s="30"/>
      <c r="P367" s="30"/>
      <c r="Q367" s="30"/>
      <c r="R367" s="30"/>
      <c r="S367" s="30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ht="15.75" customHeight="1">
      <c r="A368" s="14" t="s">
        <v>53</v>
      </c>
      <c r="B368" s="14" t="s">
        <v>1713</v>
      </c>
      <c r="C368" s="70" t="s">
        <v>1714</v>
      </c>
      <c r="D368" s="70" t="s">
        <v>1715</v>
      </c>
      <c r="E368" s="14" t="s">
        <v>31</v>
      </c>
      <c r="F368" s="14">
        <f>vlookup($B368&amp;"*",'Lat&amp;Long'!$A$2:$C$999,2,false)</f>
        <v>28.12621</v>
      </c>
      <c r="G368" s="14">
        <f>vlookup($B368&amp;"*",'Lat&amp;Long'!$A$2:$C$999,3,false)</f>
        <v>-81.636841</v>
      </c>
      <c r="H368" s="21">
        <f t="shared" si="1"/>
        <v>228465.584</v>
      </c>
      <c r="I368" s="42">
        <v>372.64</v>
      </c>
      <c r="J368" s="42">
        <v>613.1</v>
      </c>
      <c r="K368" s="24" t="s">
        <v>1564</v>
      </c>
      <c r="L368" s="18">
        <v>9.49</v>
      </c>
      <c r="M368" s="35" t="s">
        <v>1565</v>
      </c>
      <c r="N368" s="28">
        <v>2018.0</v>
      </c>
      <c r="O368" s="30"/>
      <c r="P368" s="30"/>
      <c r="Q368" s="30"/>
      <c r="R368" s="30"/>
      <c r="S368" s="30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ht="15.75" customHeight="1">
      <c r="A369" s="14" t="s">
        <v>53</v>
      </c>
      <c r="B369" s="14" t="s">
        <v>1716</v>
      </c>
      <c r="C369" s="14" t="s">
        <v>1717</v>
      </c>
      <c r="D369" s="14" t="s">
        <v>1718</v>
      </c>
      <c r="E369" s="14" t="s">
        <v>31</v>
      </c>
      <c r="F369" s="14">
        <f>vlookup($B369&amp;"*",'Lat&amp;Long'!$A$2:$C$999,2,false)</f>
        <v>27.44397</v>
      </c>
      <c r="G369" s="14">
        <f>vlookup($B369&amp;"*",'Lat&amp;Long'!$A$2:$C$999,3,false)</f>
        <v>-81.293115</v>
      </c>
      <c r="H369" s="21">
        <f t="shared" si="1"/>
        <v>223402.686</v>
      </c>
      <c r="I369" s="42">
        <v>319.8</v>
      </c>
      <c r="J369" s="42">
        <v>698.57</v>
      </c>
      <c r="K369" s="24" t="s">
        <v>1564</v>
      </c>
      <c r="L369" s="18">
        <v>9.49</v>
      </c>
      <c r="M369" s="35" t="s">
        <v>1565</v>
      </c>
      <c r="N369" s="28">
        <v>2018.0</v>
      </c>
      <c r="O369" s="30"/>
      <c r="P369" s="30"/>
      <c r="Q369" s="30"/>
      <c r="R369" s="30"/>
      <c r="S369" s="30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ht="15.75" customHeight="1">
      <c r="A370" s="14" t="s">
        <v>53</v>
      </c>
      <c r="B370" s="14" t="s">
        <v>1719</v>
      </c>
      <c r="C370" s="14" t="s">
        <v>1720</v>
      </c>
      <c r="D370" s="14" t="s">
        <v>1721</v>
      </c>
      <c r="E370" s="14" t="s">
        <v>31</v>
      </c>
      <c r="F370" s="14">
        <f>vlookup($B370&amp;"*",'Lat&amp;Long'!$A$2:$C$999,2,false)</f>
        <v>27.56816</v>
      </c>
      <c r="G370" s="14">
        <f>vlookup($B370&amp;"*",'Lat&amp;Long'!$A$2:$C$999,3,false)</f>
        <v>-81.81346</v>
      </c>
      <c r="H370" s="21">
        <f t="shared" si="1"/>
        <v>106924.5976</v>
      </c>
      <c r="I370" s="42">
        <v>272.92</v>
      </c>
      <c r="J370" s="42">
        <v>391.78</v>
      </c>
      <c r="K370" s="24" t="s">
        <v>1564</v>
      </c>
      <c r="L370" s="18">
        <v>9.49</v>
      </c>
      <c r="M370" s="35" t="s">
        <v>1565</v>
      </c>
      <c r="N370" s="28">
        <v>2018.0</v>
      </c>
      <c r="O370" s="30"/>
      <c r="P370" s="30"/>
      <c r="Q370" s="30"/>
      <c r="R370" s="30"/>
      <c r="S370" s="30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ht="15.75" customHeight="1">
      <c r="A371" s="14" t="s">
        <v>116</v>
      </c>
      <c r="B371" s="68" t="s">
        <v>1722</v>
      </c>
      <c r="C371" s="14" t="s">
        <v>1723</v>
      </c>
      <c r="D371" s="14" t="s">
        <v>1724</v>
      </c>
      <c r="E371" s="14" t="s">
        <v>31</v>
      </c>
      <c r="F371" s="14">
        <f>vlookup($B371&amp;"*",'Lat&amp;Long'!$A$2:$C$999,2,false)</f>
        <v>26.544447</v>
      </c>
      <c r="G371" s="14">
        <f>vlookup($B371&amp;"*",'Lat&amp;Long'!$A$2:$C$999,3,false)</f>
        <v>-81.874209</v>
      </c>
      <c r="H371" s="21" t="str">
        <f t="shared" si="1"/>
        <v/>
      </c>
      <c r="I371" s="69"/>
      <c r="J371" s="69"/>
      <c r="K371" s="49"/>
      <c r="L371" s="18">
        <v>9.49</v>
      </c>
      <c r="M371" s="49" t="s">
        <v>1565</v>
      </c>
      <c r="N371" s="35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ht="15.75" customHeight="1">
      <c r="A372" s="14" t="s">
        <v>116</v>
      </c>
      <c r="B372" s="68" t="s">
        <v>1725</v>
      </c>
      <c r="C372" s="14" t="s">
        <v>1723</v>
      </c>
      <c r="D372" s="14" t="s">
        <v>1726</v>
      </c>
      <c r="E372" s="14" t="s">
        <v>31</v>
      </c>
      <c r="F372" s="14">
        <f>vlookup($B372&amp;"*",'Lat&amp;Long'!$A$2:$C$999,2,false)</f>
        <v>26.489877</v>
      </c>
      <c r="G372" s="14">
        <f>vlookup($B372&amp;"*",'Lat&amp;Long'!$A$2:$C$999,3,false)</f>
        <v>-81.785788</v>
      </c>
      <c r="H372" s="21" t="str">
        <f t="shared" si="1"/>
        <v/>
      </c>
      <c r="I372" s="69"/>
      <c r="J372" s="69"/>
      <c r="K372" s="49"/>
      <c r="L372" s="18">
        <v>9.49</v>
      </c>
      <c r="M372" s="49" t="s">
        <v>1565</v>
      </c>
      <c r="N372" s="49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ht="15.75" customHeight="1">
      <c r="A373" s="14" t="s">
        <v>53</v>
      </c>
      <c r="B373" s="67" t="s">
        <v>1727</v>
      </c>
      <c r="C373" s="67" t="s">
        <v>1728</v>
      </c>
      <c r="D373" s="73" t="s">
        <v>1729</v>
      </c>
      <c r="E373" s="14" t="s">
        <v>31</v>
      </c>
      <c r="F373" s="14">
        <f>vlookup($B373&amp;"*",'Lat&amp;Long'!$A$2:$C$999,2,false)</f>
        <v>27.02411</v>
      </c>
      <c r="G373" s="14">
        <f>vlookup($B373&amp;"*",'Lat&amp;Long'!$A$2:$C$999,3,false)</f>
        <v>-82.046246</v>
      </c>
      <c r="H373" s="21">
        <f t="shared" si="1"/>
        <v>219548.5282</v>
      </c>
      <c r="I373" s="42">
        <v>366.14</v>
      </c>
      <c r="J373" s="42">
        <v>599.63</v>
      </c>
      <c r="K373" s="24" t="s">
        <v>1585</v>
      </c>
      <c r="L373" s="18">
        <v>9.49</v>
      </c>
      <c r="M373" s="35" t="s">
        <v>1565</v>
      </c>
      <c r="N373" s="28">
        <v>2018.0</v>
      </c>
      <c r="O373" s="30"/>
      <c r="P373" s="30"/>
      <c r="Q373" s="30"/>
      <c r="R373" s="30"/>
      <c r="S373" s="30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ht="15.75" customHeight="1">
      <c r="A374" s="14" t="s">
        <v>215</v>
      </c>
      <c r="B374" s="14" t="s">
        <v>1730</v>
      </c>
      <c r="C374" s="14" t="s">
        <v>1731</v>
      </c>
      <c r="D374" s="14" t="s">
        <v>1732</v>
      </c>
      <c r="E374" s="14" t="s">
        <v>31</v>
      </c>
      <c r="F374" s="14">
        <f>vlookup($B374&amp;"*",'Lat&amp;Long'!$A$2:$C$999,2,false)</f>
        <v>26.65209</v>
      </c>
      <c r="G374" s="14">
        <f>vlookup($B374&amp;"*",'Lat&amp;Long'!$A$2:$C$999,3,false)</f>
        <v>-81.980087</v>
      </c>
      <c r="H374" s="21" t="str">
        <f t="shared" si="1"/>
        <v/>
      </c>
      <c r="I374" s="51"/>
      <c r="J374" s="51"/>
      <c r="K374" s="24" t="s">
        <v>1585</v>
      </c>
      <c r="L374" s="18">
        <v>9.49</v>
      </c>
      <c r="M374" s="49" t="s">
        <v>1565</v>
      </c>
      <c r="N374" s="28">
        <v>2018.0</v>
      </c>
      <c r="O374" s="30"/>
      <c r="P374" s="30"/>
      <c r="Q374" s="30"/>
      <c r="R374" s="30"/>
      <c r="S374" s="30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ht="15.75" customHeight="1">
      <c r="A375" s="14" t="s">
        <v>116</v>
      </c>
      <c r="B375" s="68" t="s">
        <v>1733</v>
      </c>
      <c r="C375" s="14" t="s">
        <v>1734</v>
      </c>
      <c r="D375" s="14" t="s">
        <v>1735</v>
      </c>
      <c r="E375" s="14" t="s">
        <v>31</v>
      </c>
      <c r="F375" s="14">
        <f>vlookup($B375&amp;"*",'Lat&amp;Long'!$A$2:$C$999,2,false)</f>
        <v>26.219411</v>
      </c>
      <c r="G375" s="14">
        <f>vlookup($B375&amp;"*",'Lat&amp;Long'!$A$2:$C$999,3,false)</f>
        <v>-81.772892</v>
      </c>
      <c r="H375" s="21" t="str">
        <f t="shared" si="1"/>
        <v/>
      </c>
      <c r="I375" s="69"/>
      <c r="J375" s="69"/>
      <c r="K375" s="49"/>
      <c r="L375" s="18">
        <v>9.49</v>
      </c>
      <c r="M375" s="49" t="s">
        <v>1565</v>
      </c>
      <c r="N375" s="35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ht="15.75" customHeight="1">
      <c r="A376" s="14" t="s">
        <v>215</v>
      </c>
      <c r="B376" s="14" t="s">
        <v>1736</v>
      </c>
      <c r="C376" s="14" t="s">
        <v>1734</v>
      </c>
      <c r="D376" s="14" t="s">
        <v>1737</v>
      </c>
      <c r="E376" s="14" t="s">
        <v>31</v>
      </c>
      <c r="F376" s="14">
        <f>vlookup($B376&amp;"*",'Lat&amp;Long'!$A$2:$C$999,2,false)</f>
        <v>26.27235</v>
      </c>
      <c r="G376" s="14">
        <f>vlookup($B376&amp;"*",'Lat&amp;Long'!$A$2:$C$999,3,false)</f>
        <v>-81.76908</v>
      </c>
      <c r="H376" s="21" t="str">
        <f t="shared" si="1"/>
        <v/>
      </c>
      <c r="I376" s="51"/>
      <c r="J376" s="51"/>
      <c r="K376" s="41" t="s">
        <v>1585</v>
      </c>
      <c r="L376" s="18">
        <v>9.49</v>
      </c>
      <c r="M376" s="49" t="s">
        <v>1565</v>
      </c>
      <c r="N376" s="28">
        <v>2018.0</v>
      </c>
      <c r="O376" s="30"/>
      <c r="P376" s="30"/>
      <c r="Q376" s="30"/>
      <c r="R376" s="30"/>
      <c r="S376" s="30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ht="15.75" customHeight="1">
      <c r="A377" s="14" t="s">
        <v>116</v>
      </c>
      <c r="B377" s="68" t="s">
        <v>1738</v>
      </c>
      <c r="C377" s="14" t="s">
        <v>1739</v>
      </c>
      <c r="D377" s="14" t="s">
        <v>1740</v>
      </c>
      <c r="E377" s="14" t="s">
        <v>31</v>
      </c>
      <c r="F377" s="14">
        <f>vlookup($B377&amp;"*",'Lat&amp;Long'!$A$2:$C$999,2,false)</f>
        <v>27.234645</v>
      </c>
      <c r="G377" s="14">
        <f>vlookup($B377&amp;"*",'Lat&amp;Long'!$A$2:$C$999,3,false)</f>
        <v>-82.491603</v>
      </c>
      <c r="H377" s="21" t="str">
        <f t="shared" si="1"/>
        <v/>
      </c>
      <c r="I377" s="69"/>
      <c r="J377" s="69"/>
      <c r="K377" s="49"/>
      <c r="L377" s="18">
        <v>9.49</v>
      </c>
      <c r="M377" s="49" t="s">
        <v>1565</v>
      </c>
      <c r="N377" s="35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ht="15.75" customHeight="1">
      <c r="A378" s="14" t="s">
        <v>53</v>
      </c>
      <c r="B378" s="14" t="s">
        <v>1741</v>
      </c>
      <c r="C378" s="14" t="s">
        <v>1742</v>
      </c>
      <c r="D378" s="14" t="s">
        <v>1743</v>
      </c>
      <c r="E378" s="14" t="s">
        <v>31</v>
      </c>
      <c r="F378" s="14">
        <f>vlookup($B378&amp;"*",'Lat&amp;Long'!$A$2:$C$999,2,false)</f>
        <v>28.96236</v>
      </c>
      <c r="G378" s="14">
        <f>vlookup($B378&amp;"*",'Lat&amp;Long'!$A$2:$C$999,3,false)</f>
        <v>-81.964694</v>
      </c>
      <c r="H378" s="21">
        <f t="shared" si="1"/>
        <v>216244.132</v>
      </c>
      <c r="I378" s="42">
        <v>369.2</v>
      </c>
      <c r="J378" s="42">
        <v>585.71</v>
      </c>
      <c r="K378" s="24" t="s">
        <v>1564</v>
      </c>
      <c r="L378" s="18">
        <v>9.49</v>
      </c>
      <c r="M378" s="35" t="s">
        <v>1565</v>
      </c>
      <c r="N378" s="28">
        <v>2018.0</v>
      </c>
      <c r="O378" s="30"/>
      <c r="P378" s="30"/>
      <c r="Q378" s="30"/>
      <c r="R378" s="30"/>
      <c r="S378" s="30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ht="15.75" customHeight="1">
      <c r="A379" s="14" t="s">
        <v>215</v>
      </c>
      <c r="B379" s="14" t="s">
        <v>1744</v>
      </c>
      <c r="C379" s="14" t="s">
        <v>1745</v>
      </c>
      <c r="D379" s="14" t="s">
        <v>1746</v>
      </c>
      <c r="E379" s="14" t="s">
        <v>31</v>
      </c>
      <c r="F379" s="14">
        <f>vlookup($B379&amp;"*",'Lat&amp;Long'!$A$2:$C$999,2,false)</f>
        <v>28.22221</v>
      </c>
      <c r="G379" s="14">
        <f>vlookup($B379&amp;"*",'Lat&amp;Long'!$A$2:$C$999,3,false)</f>
        <v>-82.730702</v>
      </c>
      <c r="H379" s="21" t="str">
        <f t="shared" si="1"/>
        <v/>
      </c>
      <c r="I379" s="51"/>
      <c r="J379" s="51"/>
      <c r="K379" s="24" t="s">
        <v>1564</v>
      </c>
      <c r="L379" s="18">
        <v>9.49</v>
      </c>
      <c r="M379" s="49" t="s">
        <v>1565</v>
      </c>
      <c r="N379" s="28">
        <v>2018.0</v>
      </c>
      <c r="O379" s="30"/>
      <c r="P379" s="30"/>
      <c r="Q379" s="30"/>
      <c r="R379" s="30"/>
      <c r="S379" s="30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ht="15.75" customHeight="1">
      <c r="A380" s="14" t="s">
        <v>53</v>
      </c>
      <c r="B380" s="14" t="s">
        <v>1747</v>
      </c>
      <c r="C380" s="14" t="s">
        <v>1748</v>
      </c>
      <c r="D380" s="14" t="s">
        <v>1749</v>
      </c>
      <c r="E380" s="14" t="s">
        <v>31</v>
      </c>
      <c r="F380" s="14">
        <f>vlookup($B380&amp;"*",'Lat&amp;Long'!$A$2:$C$999,2,false)</f>
        <v>28.34058</v>
      </c>
      <c r="G380" s="14">
        <f>vlookup($B380&amp;"*",'Lat&amp;Long'!$A$2:$C$999,3,false)</f>
        <v>-82.589218</v>
      </c>
      <c r="H380" s="21">
        <f t="shared" si="1"/>
        <v>267260.26</v>
      </c>
      <c r="I380" s="42">
        <v>400.24</v>
      </c>
      <c r="J380" s="42">
        <v>667.75</v>
      </c>
      <c r="K380" s="41" t="s">
        <v>1564</v>
      </c>
      <c r="L380" s="18">
        <v>9.49</v>
      </c>
      <c r="M380" s="35" t="s">
        <v>1565</v>
      </c>
      <c r="N380" s="28">
        <v>2018.0</v>
      </c>
      <c r="O380" s="30"/>
      <c r="P380" s="30"/>
      <c r="Q380" s="30"/>
      <c r="R380" s="30"/>
      <c r="S380" s="30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ht="15.75" customHeight="1">
      <c r="A381" s="14" t="s">
        <v>53</v>
      </c>
      <c r="B381" s="14" t="s">
        <v>1750</v>
      </c>
      <c r="C381" s="14" t="s">
        <v>1751</v>
      </c>
      <c r="D381" s="14" t="s">
        <v>1752</v>
      </c>
      <c r="E381" s="14" t="s">
        <v>31</v>
      </c>
      <c r="F381" s="14">
        <f>vlookup($B381&amp;"*",'Lat&amp;Long'!$A$2:$C$999,2,false)</f>
        <v>28.09487</v>
      </c>
      <c r="G381" s="14">
        <f>vlookup($B381&amp;"*",'Lat&amp;Long'!$A$2:$C$999,3,false)</f>
        <v>-82.740723</v>
      </c>
      <c r="H381" s="21">
        <f t="shared" si="1"/>
        <v>115873.4906</v>
      </c>
      <c r="I381" s="42">
        <v>282.77</v>
      </c>
      <c r="J381" s="42">
        <v>409.78</v>
      </c>
      <c r="K381" s="24" t="s">
        <v>1564</v>
      </c>
      <c r="L381" s="18">
        <v>9.49</v>
      </c>
      <c r="M381" s="35" t="s">
        <v>1565</v>
      </c>
      <c r="N381" s="28">
        <v>2018.0</v>
      </c>
      <c r="O381" s="30"/>
      <c r="P381" s="30"/>
      <c r="Q381" s="30"/>
      <c r="R381" s="30"/>
      <c r="S381" s="30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ht="15.75" customHeight="1">
      <c r="A382" s="14" t="s">
        <v>27</v>
      </c>
      <c r="B382" s="14" t="s">
        <v>1753</v>
      </c>
      <c r="C382" s="14" t="s">
        <v>1754</v>
      </c>
      <c r="D382" s="14" t="s">
        <v>1755</v>
      </c>
      <c r="E382" s="14" t="s">
        <v>31</v>
      </c>
      <c r="F382" s="14">
        <f>vlookup($B382&amp;"*",'Lat&amp;Long'!$A$2:$C$999,2,false)</f>
        <v>28.5084</v>
      </c>
      <c r="G382" s="14">
        <f>vlookup($B382&amp;"*",'Lat&amp;Long'!$A$2:$C$999,3,false)</f>
        <v>-81.706728</v>
      </c>
      <c r="H382" s="21" t="str">
        <f t="shared" si="1"/>
        <v/>
      </c>
      <c r="I382" s="51"/>
      <c r="J382" s="51"/>
      <c r="K382" s="41" t="s">
        <v>1564</v>
      </c>
      <c r="L382" s="18">
        <v>9.49</v>
      </c>
      <c r="M382" s="49" t="s">
        <v>1565</v>
      </c>
      <c r="N382" s="28">
        <v>2018.0</v>
      </c>
      <c r="O382" s="30"/>
      <c r="P382" s="30"/>
      <c r="Q382" s="30"/>
      <c r="R382" s="30"/>
      <c r="S382" s="30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ht="15.75" customHeight="1">
      <c r="A383" s="14" t="s">
        <v>53</v>
      </c>
      <c r="B383" s="67" t="s">
        <v>1756</v>
      </c>
      <c r="C383" s="70" t="s">
        <v>1754</v>
      </c>
      <c r="D383" s="70" t="s">
        <v>1757</v>
      </c>
      <c r="E383" s="14" t="s">
        <v>31</v>
      </c>
      <c r="F383" s="14">
        <f>vlookup($B383&amp;"*",'Lat&amp;Long'!$A$2:$C$999,2,false)</f>
        <v>28.35459</v>
      </c>
      <c r="G383" s="14">
        <f>vlookup($B383&amp;"*",'Lat&amp;Long'!$A$2:$C$999,3,false)</f>
        <v>-81.6743</v>
      </c>
      <c r="H383" s="21">
        <f t="shared" si="1"/>
        <v>250575.7864</v>
      </c>
      <c r="I383" s="42">
        <v>418.96</v>
      </c>
      <c r="J383" s="42">
        <v>598.09</v>
      </c>
      <c r="K383" s="24" t="s">
        <v>1564</v>
      </c>
      <c r="L383" s="18">
        <v>9.49</v>
      </c>
      <c r="M383" s="35" t="s">
        <v>1565</v>
      </c>
      <c r="N383" s="28">
        <v>2018.0</v>
      </c>
      <c r="O383" s="30"/>
      <c r="P383" s="30"/>
      <c r="Q383" s="30"/>
      <c r="R383" s="30"/>
      <c r="S383" s="30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ht="15.75" customHeight="1">
      <c r="A384" s="14" t="s">
        <v>53</v>
      </c>
      <c r="B384" s="14" t="s">
        <v>1758</v>
      </c>
      <c r="C384" s="14" t="s">
        <v>1759</v>
      </c>
      <c r="D384" s="14" t="s">
        <v>1760</v>
      </c>
      <c r="E384" s="14" t="s">
        <v>31</v>
      </c>
      <c r="F384" s="14">
        <f>vlookup($B384&amp;"*",'Lat&amp;Long'!$A$2:$C$999,2,false)</f>
        <v>28.34167</v>
      </c>
      <c r="G384" s="14">
        <f>vlookup($B384&amp;"*",'Lat&amp;Long'!$A$2:$C$999,3,false)</f>
        <v>-81.486251</v>
      </c>
      <c r="H384" s="21">
        <f t="shared" si="1"/>
        <v>236276.1872</v>
      </c>
      <c r="I384" s="42">
        <v>403.36</v>
      </c>
      <c r="J384" s="42">
        <v>585.77</v>
      </c>
      <c r="K384" s="24" t="s">
        <v>1564</v>
      </c>
      <c r="L384" s="18">
        <v>9.49</v>
      </c>
      <c r="M384" s="35" t="s">
        <v>1565</v>
      </c>
      <c r="N384" s="28">
        <v>2018.0</v>
      </c>
      <c r="O384" s="30"/>
      <c r="P384" s="30"/>
      <c r="Q384" s="30"/>
      <c r="R384" s="30"/>
      <c r="S384" s="30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ht="15.75" customHeight="1">
      <c r="A385" s="14" t="s">
        <v>215</v>
      </c>
      <c r="B385" s="14" t="s">
        <v>1761</v>
      </c>
      <c r="C385" s="14" t="s">
        <v>1759</v>
      </c>
      <c r="D385" s="14" t="s">
        <v>1760</v>
      </c>
      <c r="E385" s="14" t="s">
        <v>31</v>
      </c>
      <c r="F385" s="14">
        <f>vlookup($B385&amp;"*",'Lat&amp;Long'!$A$2:$C$999,2,false)</f>
        <v>28.33284</v>
      </c>
      <c r="G385" s="14">
        <f>vlookup($B385&amp;"*",'Lat&amp;Long'!$A$2:$C$999,3,false)</f>
        <v>-81.484753</v>
      </c>
      <c r="H385" s="21" t="str">
        <f t="shared" si="1"/>
        <v/>
      </c>
      <c r="I385" s="51"/>
      <c r="J385" s="51"/>
      <c r="K385" s="24" t="s">
        <v>1564</v>
      </c>
      <c r="L385" s="18">
        <v>9.49</v>
      </c>
      <c r="M385" s="49" t="s">
        <v>1565</v>
      </c>
      <c r="N385" s="28">
        <v>2018.0</v>
      </c>
      <c r="O385" s="30"/>
      <c r="P385" s="30"/>
      <c r="Q385" s="30"/>
      <c r="R385" s="30"/>
      <c r="S385" s="30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ht="15.75" customHeight="1">
      <c r="A386" s="14" t="s">
        <v>27</v>
      </c>
      <c r="B386" s="14" t="s">
        <v>912</v>
      </c>
      <c r="C386" s="14" t="s">
        <v>1759</v>
      </c>
      <c r="D386" s="14" t="s">
        <v>1760</v>
      </c>
      <c r="E386" s="14" t="s">
        <v>31</v>
      </c>
      <c r="F386" s="53">
        <f>vlookup($B386&amp;"*",'Lat&amp;Long'!$A$2:$C$999,2,false)</f>
        <v>28.3319906</v>
      </c>
      <c r="G386" s="53">
        <f>vlookup($B386&amp;"*",'Lat&amp;Long'!$A$2:$C$999,3,false)</f>
        <v>-81.4735126</v>
      </c>
      <c r="H386" s="21" t="str">
        <f t="shared" si="1"/>
        <v/>
      </c>
      <c r="I386" s="51"/>
      <c r="J386" s="51"/>
      <c r="K386" s="24" t="s">
        <v>1564</v>
      </c>
      <c r="L386" s="18">
        <v>9.49</v>
      </c>
      <c r="M386" s="49" t="s">
        <v>1565</v>
      </c>
      <c r="N386" s="28">
        <v>2018.0</v>
      </c>
      <c r="O386" s="30"/>
      <c r="P386" s="30"/>
      <c r="Q386" s="30"/>
      <c r="R386" s="30"/>
      <c r="S386" s="30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ht="15.75" customHeight="1">
      <c r="A387" s="14" t="s">
        <v>27</v>
      </c>
      <c r="B387" s="14" t="s">
        <v>1762</v>
      </c>
      <c r="C387" s="14" t="s">
        <v>1759</v>
      </c>
      <c r="D387" s="14" t="s">
        <v>1763</v>
      </c>
      <c r="E387" s="14" t="s">
        <v>31</v>
      </c>
      <c r="F387" s="14">
        <f>vlookup($B387&amp;"*",'Lat&amp;Long'!$A$2:$C$999,2,false)</f>
        <v>28.3433</v>
      </c>
      <c r="G387" s="14">
        <f>vlookup($B387&amp;"*",'Lat&amp;Long'!$A$2:$C$999,3,false)</f>
        <v>-81.61251</v>
      </c>
      <c r="H387" s="21" t="str">
        <f t="shared" si="1"/>
        <v/>
      </c>
      <c r="I387" s="51"/>
      <c r="J387" s="51"/>
      <c r="K387" s="24" t="s">
        <v>1564</v>
      </c>
      <c r="L387" s="18">
        <v>9.49</v>
      </c>
      <c r="M387" s="49" t="s">
        <v>1565</v>
      </c>
      <c r="N387" s="28">
        <v>2018.0</v>
      </c>
      <c r="O387" s="30"/>
      <c r="P387" s="30"/>
      <c r="Q387" s="30"/>
      <c r="R387" s="30"/>
      <c r="S387" s="30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 ht="15.75" customHeight="1">
      <c r="A388" s="14" t="s">
        <v>215</v>
      </c>
      <c r="B388" s="14" t="s">
        <v>914</v>
      </c>
      <c r="C388" s="14" t="s">
        <v>1764</v>
      </c>
      <c r="D388" s="14" t="s">
        <v>1765</v>
      </c>
      <c r="E388" s="14" t="s">
        <v>31</v>
      </c>
      <c r="F388" s="53">
        <f>vlookup($B388&amp;"*",'Lat&amp;Long'!$A$2:$C$999,2,false)</f>
        <v>27.2677208</v>
      </c>
      <c r="G388" s="53">
        <f>vlookup($B388&amp;"*",'Lat&amp;Long'!$A$2:$C$999,3,false)</f>
        <v>-80.2845523</v>
      </c>
      <c r="H388" s="21" t="str">
        <f t="shared" si="1"/>
        <v/>
      </c>
      <c r="I388" s="51"/>
      <c r="J388" s="51"/>
      <c r="K388" s="24" t="s">
        <v>1585</v>
      </c>
      <c r="L388" s="18">
        <v>9.49</v>
      </c>
      <c r="M388" s="49" t="s">
        <v>1565</v>
      </c>
      <c r="N388" s="28">
        <v>2018.0</v>
      </c>
      <c r="O388" s="30"/>
      <c r="P388" s="30"/>
      <c r="Q388" s="30"/>
      <c r="R388" s="30"/>
      <c r="S388" s="30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 ht="15.75" customHeight="1">
      <c r="A389" s="50" t="s">
        <v>116</v>
      </c>
      <c r="B389" s="74" t="s">
        <v>1766</v>
      </c>
      <c r="C389" s="74" t="s">
        <v>1767</v>
      </c>
      <c r="D389" s="74" t="s">
        <v>1768</v>
      </c>
      <c r="E389" s="75" t="s">
        <v>31</v>
      </c>
      <c r="F389" s="14">
        <f>vlookup($B389&amp;"*",'Lat&amp;Long'!$A$2:$C$999,2,false)</f>
        <v>42.90478</v>
      </c>
      <c r="G389" s="14">
        <f>vlookup($B389&amp;"*",'Lat&amp;Long'!$A$2:$C$999,3,false)</f>
        <v>-112.45548</v>
      </c>
      <c r="H389" s="76">
        <v>144626.0</v>
      </c>
      <c r="I389" s="69"/>
      <c r="J389" s="69"/>
      <c r="K389" s="49"/>
      <c r="L389" s="75">
        <v>7.85</v>
      </c>
      <c r="M389" s="49" t="s">
        <v>109</v>
      </c>
      <c r="N389" s="35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 ht="15.75" customHeight="1">
      <c r="A390" s="50" t="s">
        <v>53</v>
      </c>
      <c r="B390" s="77" t="s">
        <v>1769</v>
      </c>
      <c r="C390" s="77" t="s">
        <v>1770</v>
      </c>
      <c r="D390" s="77" t="s">
        <v>1771</v>
      </c>
      <c r="E390" s="14" t="s">
        <v>31</v>
      </c>
      <c r="F390" s="14">
        <f>vlookup($B390&amp;"*",'Lat&amp;Long'!$A$2:$C$999,2,false)</f>
        <v>42.91014</v>
      </c>
      <c r="G390" s="14">
        <f>vlookup($B390&amp;"*",'Lat&amp;Long'!$A$2:$C$999,3,false)</f>
        <v>-112.46371</v>
      </c>
      <c r="H390" s="78">
        <v>125519.0</v>
      </c>
      <c r="I390" s="69"/>
      <c r="J390" s="69"/>
      <c r="K390" s="49"/>
      <c r="L390" s="75">
        <v>7.85</v>
      </c>
      <c r="M390" s="49" t="s">
        <v>109</v>
      </c>
      <c r="N390" s="35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 ht="15.75" customHeight="1">
      <c r="A391" s="50" t="s">
        <v>53</v>
      </c>
      <c r="B391" s="77" t="s">
        <v>1772</v>
      </c>
      <c r="C391" s="77" t="s">
        <v>1773</v>
      </c>
      <c r="D391" s="77" t="s">
        <v>1774</v>
      </c>
      <c r="E391" s="14" t="s">
        <v>31</v>
      </c>
      <c r="F391" s="14">
        <f>vlookup($B391&amp;"*",'Lat&amp;Long'!$A$2:$C$999,2,false)</f>
        <v>43.19851</v>
      </c>
      <c r="G391" s="14">
        <f>vlookup($B391&amp;"*",'Lat&amp;Long'!$A$2:$C$999,3,false)</f>
        <v>-112.35948</v>
      </c>
      <c r="H391" s="78">
        <v>108916.0</v>
      </c>
      <c r="I391" s="69"/>
      <c r="J391" s="69"/>
      <c r="K391" s="49"/>
      <c r="L391" s="75">
        <v>7.85</v>
      </c>
      <c r="M391" s="49" t="s">
        <v>109</v>
      </c>
      <c r="N391" s="35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 ht="15.75" customHeight="1">
      <c r="A392" s="50" t="s">
        <v>53</v>
      </c>
      <c r="B392" s="77" t="s">
        <v>1775</v>
      </c>
      <c r="C392" s="77" t="s">
        <v>1776</v>
      </c>
      <c r="D392" s="77" t="s">
        <v>1777</v>
      </c>
      <c r="E392" s="14" t="s">
        <v>31</v>
      </c>
      <c r="F392" s="14">
        <f>vlookup($B392&amp;"*",'Lat&amp;Long'!$A$2:$C$999,2,false)</f>
        <v>42.59007</v>
      </c>
      <c r="G392" s="14">
        <f>vlookup($B392&amp;"*",'Lat&amp;Long'!$A$2:$C$999,3,false)</f>
        <v>-114.4823</v>
      </c>
      <c r="H392" s="78">
        <v>222023.0</v>
      </c>
      <c r="I392" s="69"/>
      <c r="J392" s="69"/>
      <c r="K392" s="49"/>
      <c r="L392" s="75">
        <v>7.85</v>
      </c>
      <c r="M392" s="49" t="s">
        <v>109</v>
      </c>
      <c r="N392" s="35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 ht="15.75" customHeight="1">
      <c r="A393" s="50" t="s">
        <v>116</v>
      </c>
      <c r="B393" s="74" t="s">
        <v>1778</v>
      </c>
      <c r="C393" s="74" t="s">
        <v>1776</v>
      </c>
      <c r="D393" s="74" t="s">
        <v>1777</v>
      </c>
      <c r="E393" s="75" t="s">
        <v>31</v>
      </c>
      <c r="F393" s="14">
        <f>vlookup($B393&amp;"*",'Lat&amp;Long'!$A$2:$C$999,2,false)</f>
        <v>42.59239</v>
      </c>
      <c r="G393" s="14">
        <f>vlookup($B393&amp;"*",'Lat&amp;Long'!$A$2:$C$999,3,false)</f>
        <v>-114.43643</v>
      </c>
      <c r="H393" s="76">
        <v>147175.0</v>
      </c>
      <c r="I393" s="69"/>
      <c r="J393" s="69"/>
      <c r="K393" s="49"/>
      <c r="L393" s="75">
        <v>7.85</v>
      </c>
      <c r="M393" s="49" t="s">
        <v>109</v>
      </c>
      <c r="N393" s="35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 ht="15.75" customHeight="1">
      <c r="A394" s="50" t="s">
        <v>53</v>
      </c>
      <c r="B394" s="77" t="s">
        <v>1779</v>
      </c>
      <c r="C394" s="77" t="s">
        <v>1780</v>
      </c>
      <c r="D394" s="77" t="s">
        <v>1781</v>
      </c>
      <c r="E394" s="14" t="s">
        <v>31</v>
      </c>
      <c r="F394" s="14">
        <f>vlookup($B394&amp;"*",'Lat&amp;Long'!$A$2:$C$999,2,false)</f>
        <v>42.56055</v>
      </c>
      <c r="G394" s="14">
        <f>vlookup($B394&amp;"*",'Lat&amp;Long'!$A$2:$C$999,3,false)</f>
        <v>-113.79049</v>
      </c>
      <c r="H394" s="78">
        <v>156510.0</v>
      </c>
      <c r="I394" s="69"/>
      <c r="J394" s="69"/>
      <c r="K394" s="49"/>
      <c r="L394" s="75">
        <v>7.85</v>
      </c>
      <c r="M394" s="49" t="s">
        <v>109</v>
      </c>
      <c r="N394" s="35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 ht="15.75" customHeight="1">
      <c r="A395" s="50" t="s">
        <v>53</v>
      </c>
      <c r="B395" s="77" t="s">
        <v>1782</v>
      </c>
      <c r="C395" s="77" t="s">
        <v>1783</v>
      </c>
      <c r="D395" s="77" t="s">
        <v>1784</v>
      </c>
      <c r="E395" s="14" t="s">
        <v>31</v>
      </c>
      <c r="F395" s="14">
        <f>vlookup($B395&amp;"*",'Lat&amp;Long'!$A$2:$C$999,2,false)</f>
        <v>42.69429</v>
      </c>
      <c r="G395" s="14">
        <f>vlookup($B395&amp;"*",'Lat&amp;Long'!$A$2:$C$999,3,false)</f>
        <v>-114.51516</v>
      </c>
      <c r="H395" s="78">
        <v>152705.0</v>
      </c>
      <c r="I395" s="69"/>
      <c r="J395" s="69"/>
      <c r="K395" s="49"/>
      <c r="L395" s="75">
        <v>7.85</v>
      </c>
      <c r="M395" s="49" t="s">
        <v>109</v>
      </c>
      <c r="N395" s="35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 ht="15.75" customHeight="1">
      <c r="A396" s="50" t="s">
        <v>53</v>
      </c>
      <c r="B396" s="77" t="s">
        <v>1785</v>
      </c>
      <c r="C396" s="77" t="s">
        <v>1786</v>
      </c>
      <c r="D396" s="77" t="s">
        <v>1787</v>
      </c>
      <c r="E396" s="14" t="s">
        <v>31</v>
      </c>
      <c r="F396" s="14">
        <f>vlookup($B396&amp;"*",'Lat&amp;Long'!$A$2:$C$999,2,false)</f>
        <v>43.49269</v>
      </c>
      <c r="G396" s="14">
        <f>vlookup($B396&amp;"*",'Lat&amp;Long'!$A$2:$C$999,3,false)</f>
        <v>-112.05189</v>
      </c>
      <c r="H396" s="78">
        <v>206230.0</v>
      </c>
      <c r="I396" s="69"/>
      <c r="J396" s="69"/>
      <c r="K396" s="49"/>
      <c r="L396" s="75">
        <v>7.85</v>
      </c>
      <c r="M396" s="49" t="s">
        <v>109</v>
      </c>
      <c r="N396" s="35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 ht="15.75" customHeight="1">
      <c r="A397" s="50" t="s">
        <v>215</v>
      </c>
      <c r="B397" s="74" t="s">
        <v>1788</v>
      </c>
      <c r="C397" s="74" t="s">
        <v>1786</v>
      </c>
      <c r="D397" s="74" t="s">
        <v>1789</v>
      </c>
      <c r="E397" s="75" t="s">
        <v>31</v>
      </c>
      <c r="F397" s="14">
        <f>vlookup($B397&amp;"*",'Lat&amp;Long'!$A$2:$C$999,2,false)</f>
        <v>43.48026</v>
      </c>
      <c r="G397" s="14">
        <f>vlookup($B397&amp;"*",'Lat&amp;Long'!$A$2:$C$999,3,false)</f>
        <v>-112.02006</v>
      </c>
      <c r="H397" s="76">
        <v>130492.0</v>
      </c>
      <c r="I397" s="69"/>
      <c r="J397" s="69"/>
      <c r="K397" s="49"/>
      <c r="L397" s="75">
        <v>7.85</v>
      </c>
      <c r="M397" s="49" t="s">
        <v>109</v>
      </c>
      <c r="N397" s="35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 ht="15.75" customHeight="1">
      <c r="A398" s="50" t="s">
        <v>53</v>
      </c>
      <c r="B398" s="77" t="s">
        <v>1790</v>
      </c>
      <c r="C398" s="77" t="s">
        <v>1791</v>
      </c>
      <c r="D398" s="77" t="s">
        <v>1792</v>
      </c>
      <c r="E398" s="14" t="s">
        <v>31</v>
      </c>
      <c r="F398" s="14">
        <f>vlookup($B398&amp;"*",'Lat&amp;Long'!$A$2:$C$999,2,false)</f>
        <v>43.48651</v>
      </c>
      <c r="G398" s="14">
        <f>vlookup($B398&amp;"*",'Lat&amp;Long'!$A$2:$C$999,3,false)</f>
        <v>-111.98147</v>
      </c>
      <c r="H398" s="78">
        <v>210249.0</v>
      </c>
      <c r="I398" s="69"/>
      <c r="J398" s="69"/>
      <c r="K398" s="49"/>
      <c r="L398" s="75">
        <v>7.85</v>
      </c>
      <c r="M398" s="49" t="s">
        <v>109</v>
      </c>
      <c r="N398" s="35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 ht="15.75" customHeight="1">
      <c r="A399" s="50" t="s">
        <v>27</v>
      </c>
      <c r="B399" s="74" t="s">
        <v>1793</v>
      </c>
      <c r="C399" s="74" t="s">
        <v>1786</v>
      </c>
      <c r="D399" s="74" t="s">
        <v>1792</v>
      </c>
      <c r="E399" s="75" t="s">
        <v>31</v>
      </c>
      <c r="F399" s="14">
        <f>vlookup($B399&amp;"*",'Lat&amp;Long'!$A$2:$C$999,2,false)</f>
        <v>43.47785</v>
      </c>
      <c r="G399" s="14">
        <f>vlookup($B399&amp;"*",'Lat&amp;Long'!$A$2:$C$999,3,false)</f>
        <v>-111.98337</v>
      </c>
      <c r="H399" s="76">
        <v>97704.0</v>
      </c>
      <c r="I399" s="69"/>
      <c r="J399" s="69"/>
      <c r="K399" s="49"/>
      <c r="L399" s="75">
        <v>7.85</v>
      </c>
      <c r="M399" s="49" t="s">
        <v>109</v>
      </c>
      <c r="N399" s="35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 ht="15.75" customHeight="1">
      <c r="A400" s="50" t="s">
        <v>53</v>
      </c>
      <c r="B400" s="77" t="s">
        <v>1794</v>
      </c>
      <c r="C400" s="77" t="s">
        <v>1795</v>
      </c>
      <c r="D400" s="77" t="s">
        <v>1796</v>
      </c>
      <c r="E400" s="14" t="s">
        <v>31</v>
      </c>
      <c r="F400" s="14">
        <f>vlookup($B400&amp;"*",'Lat&amp;Long'!$A$2:$C$999,2,false)</f>
        <v>43.85574</v>
      </c>
      <c r="G400" s="14">
        <f>vlookup($B400&amp;"*",'Lat&amp;Long'!$A$2:$C$999,3,false)</f>
        <v>-111.77451</v>
      </c>
      <c r="H400" s="79">
        <v>181898.0</v>
      </c>
      <c r="I400" s="69"/>
      <c r="J400" s="69"/>
      <c r="K400" s="49"/>
      <c r="L400" s="75">
        <v>7.85</v>
      </c>
      <c r="M400" s="49" t="s">
        <v>109</v>
      </c>
      <c r="N400" s="35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 ht="15.75" customHeight="1">
      <c r="A401" s="50" t="s">
        <v>53</v>
      </c>
      <c r="B401" s="77" t="s">
        <v>1797</v>
      </c>
      <c r="C401" s="80" t="s">
        <v>1798</v>
      </c>
      <c r="D401" s="77" t="s">
        <v>1799</v>
      </c>
      <c r="E401" s="14" t="s">
        <v>31</v>
      </c>
      <c r="F401" s="14">
        <f>vlookup($B401&amp;"*",'Lat&amp;Long'!$A$2:$C$999,2,false)</f>
        <v>43.63158</v>
      </c>
      <c r="G401" s="14">
        <f>vlookup($B401&amp;"*",'Lat&amp;Long'!$A$2:$C$999,3,false)</f>
        <v>-116.64611</v>
      </c>
      <c r="H401" s="78">
        <v>205727.0</v>
      </c>
      <c r="I401" s="69"/>
      <c r="J401" s="69"/>
      <c r="K401" s="49"/>
      <c r="L401" s="75">
        <v>7.85</v>
      </c>
      <c r="M401" s="49" t="s">
        <v>109</v>
      </c>
      <c r="N401" s="35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 ht="15.75" customHeight="1">
      <c r="A402" s="50" t="s">
        <v>53</v>
      </c>
      <c r="B402" s="77" t="s">
        <v>1800</v>
      </c>
      <c r="C402" s="77" t="s">
        <v>1801</v>
      </c>
      <c r="D402" s="77" t="s">
        <v>1802</v>
      </c>
      <c r="E402" s="14" t="s">
        <v>31</v>
      </c>
      <c r="F402" s="14">
        <f>vlookup($B402&amp;"*",'Lat&amp;Long'!$A$2:$C$999,2,false)</f>
        <v>43.61834</v>
      </c>
      <c r="G402" s="14">
        <f>vlookup($B402&amp;"*",'Lat&amp;Long'!$A$2:$C$999,3,false)</f>
        <v>-116.34422</v>
      </c>
      <c r="H402" s="78">
        <v>207993.0</v>
      </c>
      <c r="I402" s="69"/>
      <c r="J402" s="69"/>
      <c r="K402" s="49"/>
      <c r="L402" s="75">
        <v>7.85</v>
      </c>
      <c r="M402" s="49" t="s">
        <v>109</v>
      </c>
      <c r="N402" s="35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 ht="15.75" customHeight="1">
      <c r="A403" s="50" t="s">
        <v>53</v>
      </c>
      <c r="B403" s="77" t="s">
        <v>1803</v>
      </c>
      <c r="C403" s="77" t="s">
        <v>1804</v>
      </c>
      <c r="D403" s="77" t="s">
        <v>1802</v>
      </c>
      <c r="E403" s="14" t="s">
        <v>31</v>
      </c>
      <c r="F403" s="14">
        <f>vlookup($B403&amp;"*",'Lat&amp;Long'!$A$2:$C$999,2,false)</f>
        <v>43.60477</v>
      </c>
      <c r="G403" s="14">
        <f>vlookup($B403&amp;"*",'Lat&amp;Long'!$A$2:$C$999,3,false)</f>
        <v>-116.38674</v>
      </c>
      <c r="H403" s="78">
        <v>208334.0</v>
      </c>
      <c r="I403" s="69"/>
      <c r="J403" s="69"/>
      <c r="K403" s="49"/>
      <c r="L403" s="75">
        <v>7.85</v>
      </c>
      <c r="M403" s="49" t="s">
        <v>109</v>
      </c>
      <c r="N403" s="35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 ht="15.75" customHeight="1">
      <c r="A404" s="50" t="s">
        <v>53</v>
      </c>
      <c r="B404" s="77" t="s">
        <v>1805</v>
      </c>
      <c r="C404" s="77" t="s">
        <v>1801</v>
      </c>
      <c r="D404" s="77" t="s">
        <v>1806</v>
      </c>
      <c r="E404" s="14" t="s">
        <v>31</v>
      </c>
      <c r="F404" s="14">
        <f>vlookup($B404&amp;"*",'Lat&amp;Long'!$A$2:$C$999,2,false)</f>
        <v>43.65021</v>
      </c>
      <c r="G404" s="14">
        <f>vlookup($B404&amp;"*",'Lat&amp;Long'!$A$2:$C$999,3,false)</f>
        <v>-116.43489</v>
      </c>
      <c r="H404" s="78">
        <v>154662.0</v>
      </c>
      <c r="I404" s="69"/>
      <c r="J404" s="69"/>
      <c r="K404" s="49"/>
      <c r="L404" s="75">
        <v>7.85</v>
      </c>
      <c r="M404" s="49" t="s">
        <v>109</v>
      </c>
      <c r="N404" s="35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 ht="15.75" customHeight="1">
      <c r="A405" s="50" t="s">
        <v>53</v>
      </c>
      <c r="B405" s="77" t="s">
        <v>1807</v>
      </c>
      <c r="C405" s="77" t="s">
        <v>1808</v>
      </c>
      <c r="D405" s="77" t="s">
        <v>1809</v>
      </c>
      <c r="E405" s="14" t="s">
        <v>31</v>
      </c>
      <c r="F405" s="14">
        <f>vlookup($B405&amp;"*",'Lat&amp;Long'!$A$2:$C$999,2,false)</f>
        <v>43.13619</v>
      </c>
      <c r="G405" s="14">
        <f>vlookup($B405&amp;"*",'Lat&amp;Long'!$A$2:$C$999,3,false)</f>
        <v>-115.6676</v>
      </c>
      <c r="H405" s="78">
        <v>153319.0</v>
      </c>
      <c r="I405" s="69"/>
      <c r="J405" s="69"/>
      <c r="K405" s="49"/>
      <c r="L405" s="75">
        <v>7.85</v>
      </c>
      <c r="M405" s="49" t="s">
        <v>109</v>
      </c>
      <c r="N405" s="35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 ht="15.75" customHeight="1">
      <c r="A406" s="50" t="s">
        <v>53</v>
      </c>
      <c r="B406" s="77" t="s">
        <v>1810</v>
      </c>
      <c r="C406" s="77" t="s">
        <v>1804</v>
      </c>
      <c r="D406" s="77" t="s">
        <v>1811</v>
      </c>
      <c r="E406" s="14" t="s">
        <v>31</v>
      </c>
      <c r="F406" s="14">
        <f>vlookup($B406&amp;"*",'Lat&amp;Long'!$A$2:$C$999,2,false)</f>
        <v>43.54911</v>
      </c>
      <c r="G406" s="14">
        <f>vlookup($B406&amp;"*",'Lat&amp;Long'!$A$2:$C$999,3,false)</f>
        <v>-116.57057</v>
      </c>
      <c r="H406" s="78">
        <v>204979.0</v>
      </c>
      <c r="I406" s="69"/>
      <c r="J406" s="69"/>
      <c r="K406" s="49"/>
      <c r="L406" s="75">
        <v>7.85</v>
      </c>
      <c r="M406" s="49" t="s">
        <v>109</v>
      </c>
      <c r="N406" s="35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 ht="15.75" customHeight="1">
      <c r="A407" s="50" t="s">
        <v>53</v>
      </c>
      <c r="B407" s="77" t="s">
        <v>1812</v>
      </c>
      <c r="C407" s="77" t="s">
        <v>1813</v>
      </c>
      <c r="D407" s="77" t="s">
        <v>1814</v>
      </c>
      <c r="E407" s="14" t="s">
        <v>31</v>
      </c>
      <c r="F407" s="14">
        <f>vlookup($B407&amp;"*",'Lat&amp;Long'!$A$2:$C$999,2,false)</f>
        <v>43.59797</v>
      </c>
      <c r="G407" s="14">
        <f>vlookup($B407&amp;"*",'Lat&amp;Long'!$A$2:$C$999,3,false)</f>
        <v>-116.50836</v>
      </c>
      <c r="H407" s="78">
        <v>96507.0</v>
      </c>
      <c r="I407" s="69"/>
      <c r="J407" s="69"/>
      <c r="K407" s="49"/>
      <c r="L407" s="75">
        <v>7.85</v>
      </c>
      <c r="M407" s="49" t="s">
        <v>109</v>
      </c>
      <c r="N407" s="35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 ht="15.75" customHeight="1">
      <c r="A408" s="50" t="s">
        <v>116</v>
      </c>
      <c r="B408" s="74" t="s">
        <v>1815</v>
      </c>
      <c r="C408" s="74" t="s">
        <v>1804</v>
      </c>
      <c r="D408" s="74" t="s">
        <v>1814</v>
      </c>
      <c r="E408" s="75" t="s">
        <v>31</v>
      </c>
      <c r="F408" s="14">
        <f>vlookup($B408&amp;"*",'Lat&amp;Long'!$A$2:$C$999,2,false)</f>
        <v>43.61562</v>
      </c>
      <c r="G408" s="14">
        <f>vlookup($B408&amp;"*",'Lat&amp;Long'!$A$2:$C$999,3,false)</f>
        <v>-116.58996</v>
      </c>
      <c r="H408" s="76">
        <v>147088.0</v>
      </c>
      <c r="I408" s="69"/>
      <c r="J408" s="69"/>
      <c r="K408" s="49"/>
      <c r="L408" s="75">
        <v>7.85</v>
      </c>
      <c r="M408" s="49" t="s">
        <v>109</v>
      </c>
      <c r="N408" s="35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 ht="15.75" customHeight="1">
      <c r="A409" s="50" t="s">
        <v>53</v>
      </c>
      <c r="B409" s="77" t="s">
        <v>1816</v>
      </c>
      <c r="C409" s="77" t="s">
        <v>1817</v>
      </c>
      <c r="D409" s="75" t="s">
        <v>1818</v>
      </c>
      <c r="E409" s="14" t="s">
        <v>31</v>
      </c>
      <c r="F409" s="14">
        <f>vlookup($B409&amp;"*",'Lat&amp;Long'!$A$2:$C$999,2,false)</f>
        <v>43.59277</v>
      </c>
      <c r="G409" s="14">
        <f>vlookup($B409&amp;"*",'Lat&amp;Long'!$A$2:$C$999,3,false)</f>
        <v>-116.28452</v>
      </c>
      <c r="H409" s="78">
        <v>214405.0</v>
      </c>
      <c r="I409" s="69"/>
      <c r="J409" s="69"/>
      <c r="K409" s="49"/>
      <c r="L409" s="75">
        <v>7.85</v>
      </c>
      <c r="M409" s="49" t="s">
        <v>109</v>
      </c>
      <c r="N409" s="35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 ht="15.75" customHeight="1">
      <c r="A410" s="50" t="s">
        <v>116</v>
      </c>
      <c r="B410" s="74" t="s">
        <v>1819</v>
      </c>
      <c r="C410" s="74" t="s">
        <v>1817</v>
      </c>
      <c r="D410" s="74" t="s">
        <v>1818</v>
      </c>
      <c r="E410" s="75" t="s">
        <v>31</v>
      </c>
      <c r="F410" s="14">
        <f>vlookup($B410&amp;"*",'Lat&amp;Long'!$A$2:$C$999,2,false)</f>
        <v>43.58539</v>
      </c>
      <c r="G410" s="14">
        <f>vlookup($B410&amp;"*",'Lat&amp;Long'!$A$2:$C$999,3,false)</f>
        <v>-116.27601</v>
      </c>
      <c r="H410" s="76">
        <v>151338.0</v>
      </c>
      <c r="I410" s="69"/>
      <c r="J410" s="69"/>
      <c r="K410" s="49"/>
      <c r="L410" s="75">
        <v>7.85</v>
      </c>
      <c r="M410" s="49" t="s">
        <v>109</v>
      </c>
      <c r="N410" s="35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 ht="15.75" customHeight="1">
      <c r="A411" s="50" t="s">
        <v>53</v>
      </c>
      <c r="B411" s="77" t="s">
        <v>1820</v>
      </c>
      <c r="C411" s="77" t="s">
        <v>1821</v>
      </c>
      <c r="D411" s="77" t="s">
        <v>1822</v>
      </c>
      <c r="E411" s="14" t="s">
        <v>31</v>
      </c>
      <c r="F411" s="14">
        <f>vlookup($B411&amp;"*",'Lat&amp;Long'!$A$2:$C$999,2,false)</f>
        <v>43.66932</v>
      </c>
      <c r="G411" s="14">
        <f>vlookup($B411&amp;"*",'Lat&amp;Long'!$A$2:$C$999,3,false)</f>
        <v>-116.2833</v>
      </c>
      <c r="H411" s="78">
        <v>207395.0</v>
      </c>
      <c r="I411" s="69"/>
      <c r="J411" s="69"/>
      <c r="K411" s="49"/>
      <c r="L411" s="75">
        <v>7.85</v>
      </c>
      <c r="M411" s="49" t="s">
        <v>109</v>
      </c>
      <c r="N411" s="35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 ht="15.75" customHeight="1">
      <c r="A412" s="50" t="s">
        <v>116</v>
      </c>
      <c r="B412" s="74" t="s">
        <v>1823</v>
      </c>
      <c r="C412" s="74" t="s">
        <v>1824</v>
      </c>
      <c r="D412" s="74" t="s">
        <v>1825</v>
      </c>
      <c r="E412" s="75" t="s">
        <v>31</v>
      </c>
      <c r="F412" s="14">
        <f>vlookup($B412&amp;"*",'Lat&amp;Long'!$A$2:$C$999,2,false)</f>
        <v>47.70928</v>
      </c>
      <c r="G412" s="14">
        <f>vlookup($B412&amp;"*",'Lat&amp;Long'!$A$2:$C$999,3,false)</f>
        <v>-116.78248</v>
      </c>
      <c r="H412" s="76">
        <v>146757.0</v>
      </c>
      <c r="I412" s="69"/>
      <c r="J412" s="69"/>
      <c r="K412" s="49"/>
      <c r="L412" s="75">
        <v>7.85</v>
      </c>
      <c r="M412" s="49" t="s">
        <v>109</v>
      </c>
      <c r="N412" s="35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 ht="15.75" customHeight="1">
      <c r="A413" s="50" t="s">
        <v>53</v>
      </c>
      <c r="B413" s="77" t="s">
        <v>1826</v>
      </c>
      <c r="C413" s="77" t="s">
        <v>1827</v>
      </c>
      <c r="D413" s="77" t="s">
        <v>1828</v>
      </c>
      <c r="E413" s="14" t="s">
        <v>31</v>
      </c>
      <c r="F413" s="14">
        <f>vlookup($B413&amp;"*",'Lat&amp;Long'!$A$2:$C$999,2,false)</f>
        <v>47.74966</v>
      </c>
      <c r="G413" s="14">
        <f>vlookup($B413&amp;"*",'Lat&amp;Long'!$A$2:$C$999,3,false)</f>
        <v>-116.7937</v>
      </c>
      <c r="H413" s="78">
        <v>208285.0</v>
      </c>
      <c r="I413" s="69"/>
      <c r="J413" s="69"/>
      <c r="K413" s="49"/>
      <c r="L413" s="75">
        <v>7.85</v>
      </c>
      <c r="M413" s="49" t="s">
        <v>109</v>
      </c>
      <c r="N413" s="35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 ht="15.75" customHeight="1">
      <c r="A414" s="50" t="s">
        <v>53</v>
      </c>
      <c r="B414" s="77" t="s">
        <v>1829</v>
      </c>
      <c r="C414" s="77" t="s">
        <v>1830</v>
      </c>
      <c r="D414" s="77" t="s">
        <v>1831</v>
      </c>
      <c r="E414" s="14" t="s">
        <v>31</v>
      </c>
      <c r="F414" s="14">
        <f>vlookup($B414&amp;"*",'Lat&amp;Long'!$A$2:$C$999,2,false)</f>
        <v>46.73478</v>
      </c>
      <c r="G414" s="14">
        <f>vlookup($B414&amp;"*",'Lat&amp;Long'!$A$2:$C$999,3,false)</f>
        <v>-117.03527</v>
      </c>
      <c r="H414" s="78">
        <v>117745.0</v>
      </c>
      <c r="I414" s="69"/>
      <c r="J414" s="69"/>
      <c r="K414" s="49"/>
      <c r="L414" s="75">
        <v>7.85</v>
      </c>
      <c r="M414" s="49" t="s">
        <v>109</v>
      </c>
      <c r="N414" s="35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 ht="15.75" customHeight="1">
      <c r="A415" s="50" t="s">
        <v>53</v>
      </c>
      <c r="B415" s="77" t="s">
        <v>1832</v>
      </c>
      <c r="C415" s="77" t="s">
        <v>1833</v>
      </c>
      <c r="D415" s="77" t="s">
        <v>1834</v>
      </c>
      <c r="E415" s="14" t="s">
        <v>31</v>
      </c>
      <c r="F415" s="14">
        <f>vlookup($B415&amp;"*",'Lat&amp;Long'!$A$2:$C$999,2,false)</f>
        <v>48.3082</v>
      </c>
      <c r="G415" s="14">
        <f>vlookup($B415&amp;"*",'Lat&amp;Long'!$A$2:$C$999,3,false)</f>
        <v>-116.54376</v>
      </c>
      <c r="H415" s="78">
        <v>98222.0</v>
      </c>
      <c r="I415" s="69"/>
      <c r="J415" s="69"/>
      <c r="K415" s="49"/>
      <c r="L415" s="75">
        <v>7.85</v>
      </c>
      <c r="M415" s="49" t="s">
        <v>109</v>
      </c>
      <c r="N415" s="35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 ht="15.75" customHeight="1">
      <c r="A416" s="50" t="s">
        <v>53</v>
      </c>
      <c r="B416" s="77" t="s">
        <v>1835</v>
      </c>
      <c r="C416" s="77" t="s">
        <v>1836</v>
      </c>
      <c r="D416" s="77" t="s">
        <v>1837</v>
      </c>
      <c r="E416" s="14" t="s">
        <v>31</v>
      </c>
      <c r="F416" s="14">
        <f>vlookup($B416&amp;"*",'Lat&amp;Long'!$A$2:$C$999,2,false)</f>
        <v>47.70409</v>
      </c>
      <c r="G416" s="14">
        <f>vlookup($B416&amp;"*",'Lat&amp;Long'!$A$2:$C$999,3,false)</f>
        <v>-117.03086</v>
      </c>
      <c r="H416" s="78">
        <v>150268.0</v>
      </c>
      <c r="I416" s="69"/>
      <c r="J416" s="69"/>
      <c r="K416" s="49"/>
      <c r="L416" s="75">
        <v>7.85</v>
      </c>
      <c r="M416" s="49" t="s">
        <v>109</v>
      </c>
      <c r="N416" s="35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 ht="15.75" customHeight="1">
      <c r="A417" s="50" t="s">
        <v>53</v>
      </c>
      <c r="B417" s="77" t="s">
        <v>1838</v>
      </c>
      <c r="C417" s="77" t="s">
        <v>1836</v>
      </c>
      <c r="D417" s="77" t="s">
        <v>1837</v>
      </c>
      <c r="E417" s="14" t="s">
        <v>31</v>
      </c>
      <c r="F417" s="14">
        <f>vlookup($B417&amp;"*",'Lat&amp;Long'!$A$2:$C$999,2,false)</f>
        <v>47.71405</v>
      </c>
      <c r="G417" s="14">
        <f>vlookup($B417&amp;"*",'Lat&amp;Long'!$A$2:$C$999,3,false)</f>
        <v>-116.90681</v>
      </c>
      <c r="H417" s="78">
        <v>181350.0</v>
      </c>
      <c r="I417" s="69"/>
      <c r="J417" s="69"/>
      <c r="K417" s="49"/>
      <c r="L417" s="75">
        <v>7.85</v>
      </c>
      <c r="M417" s="49" t="s">
        <v>109</v>
      </c>
      <c r="N417" s="35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 ht="15.75" customHeight="1">
      <c r="A418" s="50" t="s">
        <v>53</v>
      </c>
      <c r="B418" s="77" t="s">
        <v>1839</v>
      </c>
      <c r="C418" s="77" t="s">
        <v>1801</v>
      </c>
      <c r="D418" s="77" t="s">
        <v>1840</v>
      </c>
      <c r="E418" s="14" t="s">
        <v>31</v>
      </c>
      <c r="F418" s="14">
        <f>vlookup($B418&amp;"*",'Lat&amp;Long'!$A$2:$C$999,2,false)</f>
        <v>43.58952</v>
      </c>
      <c r="G418" s="14">
        <f>vlookup($B418&amp;"*",'Lat&amp;Long'!$A$2:$C$999,3,false)</f>
        <v>-116.40308</v>
      </c>
      <c r="H418" s="78">
        <v>155544.0</v>
      </c>
      <c r="I418" s="69"/>
      <c r="J418" s="69"/>
      <c r="K418" s="49"/>
      <c r="L418" s="75">
        <v>7.85</v>
      </c>
      <c r="M418" s="49" t="s">
        <v>109</v>
      </c>
      <c r="N418" s="35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 ht="15.75" customHeight="1">
      <c r="A419" s="14" t="s">
        <v>53</v>
      </c>
      <c r="B419" s="14" t="s">
        <v>1841</v>
      </c>
      <c r="C419" s="14" t="s">
        <v>1311</v>
      </c>
      <c r="D419" s="14" t="s">
        <v>1842</v>
      </c>
      <c r="E419" s="14" t="s">
        <v>31</v>
      </c>
      <c r="F419" s="14">
        <f>vlookup($B419&amp;"*",'Lat&amp;Long'!$A$2:$C$999,2,false)</f>
        <v>36.17767</v>
      </c>
      <c r="G419" s="14">
        <f>vlookup($B419&amp;"*",'Lat&amp;Long'!$A$2:$C$999,3,false)</f>
        <v>-81.027097</v>
      </c>
      <c r="H419" s="21">
        <f t="shared" ref="H419:H663" si="2">if(or(isblank(I419),isblank(J419)),"",if(or(I419=0,J419=0),"",I419*J419))</f>
        <v>166474</v>
      </c>
      <c r="I419" s="34">
        <v>517.0</v>
      </c>
      <c r="J419" s="34">
        <v>322.0</v>
      </c>
      <c r="K419" s="24" t="s">
        <v>1843</v>
      </c>
      <c r="L419" s="18">
        <v>8.91</v>
      </c>
      <c r="M419" s="35" t="s">
        <v>1565</v>
      </c>
      <c r="N419" s="28">
        <v>2018.0</v>
      </c>
      <c r="O419" s="30"/>
      <c r="P419" s="30"/>
      <c r="Q419" s="30"/>
      <c r="R419" s="30"/>
      <c r="S419" s="30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 ht="15.75" customHeight="1">
      <c r="A420" s="14" t="s">
        <v>27</v>
      </c>
      <c r="B420" s="14" t="s">
        <v>1844</v>
      </c>
      <c r="C420" s="14" t="s">
        <v>1845</v>
      </c>
      <c r="D420" s="14" t="s">
        <v>1846</v>
      </c>
      <c r="E420" s="14" t="s">
        <v>31</v>
      </c>
      <c r="F420" s="14">
        <f>vlookup($B420&amp;"*",'Lat&amp;Long'!$A$2:$C$999,2,false)</f>
        <v>42.10213</v>
      </c>
      <c r="G420" s="14">
        <f>vlookup($B420&amp;"*",'Lat&amp;Long'!$A$2:$C$999,3,false)</f>
        <v>-87.96192</v>
      </c>
      <c r="H420" s="21">
        <f t="shared" si="2"/>
        <v>108735.445</v>
      </c>
      <c r="I420" s="34">
        <v>296.5</v>
      </c>
      <c r="J420" s="34">
        <v>366.73</v>
      </c>
      <c r="K420" s="24" t="s">
        <v>1843</v>
      </c>
      <c r="L420" s="18">
        <v>8.91</v>
      </c>
      <c r="M420" s="35" t="s">
        <v>1565</v>
      </c>
      <c r="N420" s="28">
        <v>2018.0</v>
      </c>
      <c r="O420" s="30"/>
      <c r="P420" s="30"/>
      <c r="Q420" s="30"/>
      <c r="R420" s="30"/>
      <c r="S420" s="30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 ht="15.75" customHeight="1">
      <c r="A421" s="14" t="s">
        <v>53</v>
      </c>
      <c r="B421" s="14" t="s">
        <v>1847</v>
      </c>
      <c r="C421" s="14" t="s">
        <v>1848</v>
      </c>
      <c r="D421" s="14" t="s">
        <v>1849</v>
      </c>
      <c r="E421" s="14" t="s">
        <v>31</v>
      </c>
      <c r="F421" s="14">
        <f>vlookup($B421&amp;"*",'Lat&amp;Long'!$A$2:$C$999,2,false)</f>
        <v>42.00198</v>
      </c>
      <c r="G421" s="14">
        <f>vlookup($B421&amp;"*",'Lat&amp;Long'!$A$2:$C$999,3,false)</f>
        <v>-88.043366</v>
      </c>
      <c r="H421" s="21">
        <f t="shared" si="2"/>
        <v>127541.836</v>
      </c>
      <c r="I421" s="34">
        <v>446.45</v>
      </c>
      <c r="J421" s="34">
        <v>285.68</v>
      </c>
      <c r="K421" s="24" t="s">
        <v>1843</v>
      </c>
      <c r="L421" s="18">
        <v>8.91</v>
      </c>
      <c r="M421" s="35" t="s">
        <v>1565</v>
      </c>
      <c r="N421" s="28">
        <v>2018.0</v>
      </c>
      <c r="O421" s="30"/>
      <c r="P421" s="30"/>
      <c r="Q421" s="30"/>
      <c r="R421" s="30"/>
      <c r="S421" s="30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 ht="15.75" customHeight="1">
      <c r="A422" s="14" t="s">
        <v>53</v>
      </c>
      <c r="B422" s="14" t="s">
        <v>1850</v>
      </c>
      <c r="C422" s="14" t="s">
        <v>1851</v>
      </c>
      <c r="D422" s="14" t="s">
        <v>1852</v>
      </c>
      <c r="E422" s="14" t="s">
        <v>31</v>
      </c>
      <c r="F422" s="14">
        <f>vlookup($B422&amp;"*",'Lat&amp;Long'!$A$2:$C$999,2,false)</f>
        <v>42.20885</v>
      </c>
      <c r="G422" s="14">
        <f>vlookup($B422&amp;"*",'Lat&amp;Long'!$A$2:$C$999,3,false)</f>
        <v>-88.283604</v>
      </c>
      <c r="H422" s="21">
        <f t="shared" si="2"/>
        <v>184453.74</v>
      </c>
      <c r="I422" s="34">
        <v>566.0</v>
      </c>
      <c r="J422" s="34">
        <v>325.89</v>
      </c>
      <c r="K422" s="24" t="s">
        <v>1843</v>
      </c>
      <c r="L422" s="18">
        <v>8.91</v>
      </c>
      <c r="M422" s="35" t="s">
        <v>1565</v>
      </c>
      <c r="N422" s="28">
        <v>2018.0</v>
      </c>
      <c r="O422" s="30"/>
      <c r="P422" s="30"/>
      <c r="Q422" s="30"/>
      <c r="R422" s="30"/>
      <c r="S422" s="30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 ht="15.75" customHeight="1">
      <c r="A423" s="14" t="s">
        <v>27</v>
      </c>
      <c r="B423" s="14" t="s">
        <v>1853</v>
      </c>
      <c r="C423" s="14" t="s">
        <v>1851</v>
      </c>
      <c r="D423" s="14" t="s">
        <v>1852</v>
      </c>
      <c r="E423" s="14" t="s">
        <v>31</v>
      </c>
      <c r="F423" s="14">
        <f>vlookup($B423&amp;"*",'Lat&amp;Long'!$A$2:$C$999,2,false)</f>
        <v>42.22917</v>
      </c>
      <c r="G423" s="14">
        <f>vlookup($B423&amp;"*",'Lat&amp;Long'!$A$2:$C$999,3,false)</f>
        <v>-88.305359</v>
      </c>
      <c r="H423" s="21">
        <f t="shared" si="2"/>
        <v>90514</v>
      </c>
      <c r="I423" s="34">
        <v>271.0</v>
      </c>
      <c r="J423" s="34">
        <v>334.0</v>
      </c>
      <c r="K423" s="24" t="s">
        <v>1843</v>
      </c>
      <c r="L423" s="18">
        <v>8.91</v>
      </c>
      <c r="M423" s="35" t="s">
        <v>1565</v>
      </c>
      <c r="N423" s="28">
        <v>2018.0</v>
      </c>
      <c r="O423" s="30"/>
      <c r="P423" s="30"/>
      <c r="Q423" s="30"/>
      <c r="R423" s="30"/>
      <c r="S423" s="30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 ht="15.75" customHeight="1">
      <c r="A424" s="14" t="s">
        <v>215</v>
      </c>
      <c r="B424" s="14" t="s">
        <v>1854</v>
      </c>
      <c r="C424" s="14" t="s">
        <v>1851</v>
      </c>
      <c r="D424" s="14" t="s">
        <v>1852</v>
      </c>
      <c r="E424" s="14" t="s">
        <v>31</v>
      </c>
      <c r="F424" s="14">
        <f>vlookup($B424&amp;"*",'Lat&amp;Long'!$A$2:$C$999,2,false)</f>
        <v>42.22852</v>
      </c>
      <c r="G424" s="14">
        <f>vlookup($B424&amp;"*",'Lat&amp;Long'!$A$2:$C$999,3,false)</f>
        <v>-88.308147</v>
      </c>
      <c r="H424" s="21">
        <f t="shared" si="2"/>
        <v>108900</v>
      </c>
      <c r="I424" s="34">
        <v>330.0</v>
      </c>
      <c r="J424" s="34">
        <v>330.0</v>
      </c>
      <c r="K424" s="24" t="s">
        <v>1843</v>
      </c>
      <c r="L424" s="18">
        <v>8.91</v>
      </c>
      <c r="M424" s="35" t="s">
        <v>1565</v>
      </c>
      <c r="N424" s="28">
        <v>2018.0</v>
      </c>
      <c r="O424" s="30"/>
      <c r="P424" s="30"/>
      <c r="Q424" s="30"/>
      <c r="R424" s="30"/>
      <c r="S424" s="30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 ht="15.75" customHeight="1">
      <c r="A425" s="14" t="s">
        <v>215</v>
      </c>
      <c r="B425" s="14" t="s">
        <v>1855</v>
      </c>
      <c r="C425" s="14" t="s">
        <v>1856</v>
      </c>
      <c r="D425" s="14" t="s">
        <v>1857</v>
      </c>
      <c r="E425" s="14" t="s">
        <v>31</v>
      </c>
      <c r="F425" s="14">
        <f>vlookup($B425&amp;"*",'Lat&amp;Long'!$A$2:$C$999,2,false)</f>
        <v>42.02181</v>
      </c>
      <c r="G425" s="14">
        <f>vlookup($B425&amp;"*",'Lat&amp;Long'!$A$2:$C$999,3,false)</f>
        <v>-87.923341</v>
      </c>
      <c r="H425" s="21">
        <f t="shared" si="2"/>
        <v>97198.5</v>
      </c>
      <c r="I425" s="34">
        <v>350.0</v>
      </c>
      <c r="J425" s="34">
        <v>277.71</v>
      </c>
      <c r="K425" s="24" t="s">
        <v>1843</v>
      </c>
      <c r="L425" s="18">
        <v>8.91</v>
      </c>
      <c r="M425" s="35" t="s">
        <v>1565</v>
      </c>
      <c r="N425" s="28">
        <v>2018.0</v>
      </c>
      <c r="O425" s="30"/>
      <c r="P425" s="30"/>
      <c r="Q425" s="30"/>
      <c r="R425" s="30"/>
      <c r="S425" s="30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 ht="15.75" customHeight="1">
      <c r="A426" s="14" t="s">
        <v>27</v>
      </c>
      <c r="B426" s="14" t="s">
        <v>1858</v>
      </c>
      <c r="C426" s="14" t="s">
        <v>1859</v>
      </c>
      <c r="D426" s="14" t="s">
        <v>1857</v>
      </c>
      <c r="E426" s="14" t="s">
        <v>31</v>
      </c>
      <c r="F426" s="14">
        <f>vlookup($B426&amp;"*",'Lat&amp;Long'!$A$2:$C$999,2,false)</f>
        <v>42.00701</v>
      </c>
      <c r="G426" s="14">
        <f>vlookup($B426&amp;"*",'Lat&amp;Long'!$A$2:$C$999,3,false)</f>
        <v>-87.886882</v>
      </c>
      <c r="H426" s="21">
        <f t="shared" si="2"/>
        <v>95750</v>
      </c>
      <c r="I426" s="34">
        <v>383.0</v>
      </c>
      <c r="J426" s="34">
        <v>250.0</v>
      </c>
      <c r="K426" s="24" t="s">
        <v>1843</v>
      </c>
      <c r="L426" s="18">
        <v>8.91</v>
      </c>
      <c r="M426" s="35" t="s">
        <v>1565</v>
      </c>
      <c r="N426" s="28">
        <v>2018.0</v>
      </c>
      <c r="O426" s="30"/>
      <c r="P426" s="30"/>
      <c r="Q426" s="30"/>
      <c r="R426" s="30"/>
      <c r="S426" s="30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 ht="15.75" customHeight="1">
      <c r="A427" s="14" t="s">
        <v>116</v>
      </c>
      <c r="B427" s="14" t="s">
        <v>1860</v>
      </c>
      <c r="C427" s="14" t="s">
        <v>1861</v>
      </c>
      <c r="D427" s="14" t="s">
        <v>1862</v>
      </c>
      <c r="E427" s="14" t="s">
        <v>31</v>
      </c>
      <c r="F427" s="14">
        <f>vlookup($B427&amp;"*",'Lat&amp;Long'!$A$2:$C$999,2,false)</f>
        <v>42.08731</v>
      </c>
      <c r="G427" s="14">
        <f>vlookup($B427&amp;"*",'Lat&amp;Long'!$A$2:$C$999,3,false)</f>
        <v>-87.822002</v>
      </c>
      <c r="H427" s="21">
        <f t="shared" si="2"/>
        <v>112608</v>
      </c>
      <c r="I427" s="34">
        <v>414.0</v>
      </c>
      <c r="J427" s="34">
        <v>272.0</v>
      </c>
      <c r="K427" s="24" t="s">
        <v>1843</v>
      </c>
      <c r="L427" s="18">
        <v>8.91</v>
      </c>
      <c r="M427" s="35" t="s">
        <v>1565</v>
      </c>
      <c r="N427" s="28">
        <v>2018.0</v>
      </c>
      <c r="O427" s="30"/>
      <c r="P427" s="30"/>
      <c r="Q427" s="30"/>
      <c r="R427" s="30"/>
      <c r="S427" s="30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 ht="15.75" customHeight="1">
      <c r="A428" s="14" t="s">
        <v>215</v>
      </c>
      <c r="B428" s="14" t="s">
        <v>1863</v>
      </c>
      <c r="C428" s="14" t="s">
        <v>1864</v>
      </c>
      <c r="D428" s="14" t="s">
        <v>1865</v>
      </c>
      <c r="E428" s="14" t="s">
        <v>31</v>
      </c>
      <c r="F428" s="14">
        <f>vlookup($B428&amp;"*",'Lat&amp;Long'!$A$2:$C$999,2,false)</f>
        <v>42.38699</v>
      </c>
      <c r="G428" s="14">
        <f>vlookup($B428&amp;"*",'Lat&amp;Long'!$A$2:$C$999,3,false)</f>
        <v>-87.96647</v>
      </c>
      <c r="H428" s="21">
        <f t="shared" si="2"/>
        <v>108900</v>
      </c>
      <c r="I428" s="34">
        <v>330.0</v>
      </c>
      <c r="J428" s="34">
        <v>330.0</v>
      </c>
      <c r="K428" s="24" t="s">
        <v>1843</v>
      </c>
      <c r="L428" s="18">
        <v>8.91</v>
      </c>
      <c r="M428" s="35" t="s">
        <v>1565</v>
      </c>
      <c r="N428" s="28">
        <v>2018.0</v>
      </c>
      <c r="O428" s="30"/>
      <c r="P428" s="30"/>
      <c r="Q428" s="30"/>
      <c r="R428" s="30"/>
      <c r="S428" s="30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 ht="15.75" customHeight="1">
      <c r="A429" s="14" t="s">
        <v>53</v>
      </c>
      <c r="B429" s="14" t="s">
        <v>1866</v>
      </c>
      <c r="C429" s="14" t="s">
        <v>1864</v>
      </c>
      <c r="D429" s="14" t="s">
        <v>1865</v>
      </c>
      <c r="E429" s="14" t="s">
        <v>31</v>
      </c>
      <c r="F429" s="14">
        <f>vlookup($B429&amp;"*",'Lat&amp;Long'!$A$2:$C$999,2,false)</f>
        <v>42.38822</v>
      </c>
      <c r="G429" s="14">
        <f>vlookup($B429&amp;"*",'Lat&amp;Long'!$A$2:$C$999,3,false)</f>
        <v>-87.966509</v>
      </c>
      <c r="H429" s="21">
        <f t="shared" si="2"/>
        <v>147000</v>
      </c>
      <c r="I429" s="34">
        <v>420.0</v>
      </c>
      <c r="J429" s="34">
        <v>350.0</v>
      </c>
      <c r="K429" s="24" t="s">
        <v>1843</v>
      </c>
      <c r="L429" s="18">
        <v>8.91</v>
      </c>
      <c r="M429" s="35" t="s">
        <v>1565</v>
      </c>
      <c r="N429" s="28">
        <v>2018.0</v>
      </c>
      <c r="O429" s="30"/>
      <c r="P429" s="30"/>
      <c r="Q429" s="30"/>
      <c r="R429" s="30"/>
      <c r="S429" s="30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 ht="15.75" customHeight="1">
      <c r="A430" s="14" t="s">
        <v>27</v>
      </c>
      <c r="B430" s="14" t="s">
        <v>1867</v>
      </c>
      <c r="C430" s="14" t="s">
        <v>1864</v>
      </c>
      <c r="D430" s="14" t="s">
        <v>1865</v>
      </c>
      <c r="E430" s="14" t="s">
        <v>31</v>
      </c>
      <c r="F430" s="14">
        <f>vlookup($B430&amp;"*",'Lat&amp;Long'!$A$2:$C$999,2,false)</f>
        <v>42.38294</v>
      </c>
      <c r="G430" s="14">
        <f>vlookup($B430&amp;"*",'Lat&amp;Long'!$A$2:$C$999,3,false)</f>
        <v>-87.96629</v>
      </c>
      <c r="H430" s="21">
        <f t="shared" si="2"/>
        <v>77910</v>
      </c>
      <c r="I430" s="34">
        <v>245.0</v>
      </c>
      <c r="J430" s="34">
        <v>318.0</v>
      </c>
      <c r="K430" s="24" t="s">
        <v>1843</v>
      </c>
      <c r="L430" s="18">
        <v>8.91</v>
      </c>
      <c r="M430" s="35" t="s">
        <v>1565</v>
      </c>
      <c r="N430" s="28">
        <v>2018.0</v>
      </c>
      <c r="O430" s="30"/>
      <c r="P430" s="30"/>
      <c r="Q430" s="30"/>
      <c r="R430" s="30"/>
      <c r="S430" s="30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 ht="15.75" customHeight="1">
      <c r="A431" s="14" t="s">
        <v>53</v>
      </c>
      <c r="B431" s="14" t="s">
        <v>1868</v>
      </c>
      <c r="C431" s="14" t="s">
        <v>1869</v>
      </c>
      <c r="D431" s="14" t="s">
        <v>1870</v>
      </c>
      <c r="E431" s="14" t="s">
        <v>31</v>
      </c>
      <c r="F431" s="14">
        <f>vlookup($B431&amp;"*",'Lat&amp;Long'!$A$2:$C$999,2,false)</f>
        <v>42.40615</v>
      </c>
      <c r="G431" s="14">
        <f>vlookup($B431&amp;"*",'Lat&amp;Long'!$A$2:$C$999,3,false)</f>
        <v>-88.611117</v>
      </c>
      <c r="H431" s="21">
        <f t="shared" si="2"/>
        <v>132890</v>
      </c>
      <c r="I431" s="34">
        <v>485.0</v>
      </c>
      <c r="J431" s="34">
        <v>274.0</v>
      </c>
      <c r="K431" s="24" t="s">
        <v>1843</v>
      </c>
      <c r="L431" s="18">
        <v>8.91</v>
      </c>
      <c r="M431" s="35" t="s">
        <v>1565</v>
      </c>
      <c r="N431" s="28">
        <v>2018.0</v>
      </c>
      <c r="O431" s="30"/>
      <c r="P431" s="30"/>
      <c r="Q431" s="30"/>
      <c r="R431" s="30"/>
      <c r="S431" s="30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 ht="15.75" customHeight="1">
      <c r="A432" s="14" t="s">
        <v>116</v>
      </c>
      <c r="B432" s="14" t="s">
        <v>1871</v>
      </c>
      <c r="C432" s="14" t="s">
        <v>1872</v>
      </c>
      <c r="D432" s="14" t="s">
        <v>1873</v>
      </c>
      <c r="E432" s="14" t="s">
        <v>31</v>
      </c>
      <c r="F432" s="14">
        <f>vlookup($B432&amp;"*",'Lat&amp;Long'!$A$2:$C$999,2,false)</f>
        <v>42.23836</v>
      </c>
      <c r="G432" s="14">
        <f>vlookup($B432&amp;"*",'Lat&amp;Long'!$A$2:$C$999,3,false)</f>
        <v>-87.903247</v>
      </c>
      <c r="H432" s="21">
        <f t="shared" si="2"/>
        <v>127680</v>
      </c>
      <c r="I432" s="34">
        <v>420.0</v>
      </c>
      <c r="J432" s="34">
        <v>304.0</v>
      </c>
      <c r="K432" s="24" t="s">
        <v>1843</v>
      </c>
      <c r="L432" s="18">
        <v>8.91</v>
      </c>
      <c r="M432" s="35" t="s">
        <v>1565</v>
      </c>
      <c r="N432" s="28">
        <v>2018.0</v>
      </c>
      <c r="O432" s="30"/>
      <c r="P432" s="30"/>
      <c r="Q432" s="30"/>
      <c r="R432" s="30"/>
      <c r="S432" s="30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 ht="15.75" customHeight="1">
      <c r="A433" s="14" t="s">
        <v>116</v>
      </c>
      <c r="B433" s="14" t="s">
        <v>1874</v>
      </c>
      <c r="C433" s="14" t="s">
        <v>1875</v>
      </c>
      <c r="D433" s="14" t="s">
        <v>1876</v>
      </c>
      <c r="E433" s="14" t="s">
        <v>31</v>
      </c>
      <c r="F433" s="14">
        <f>vlookup($B433&amp;"*",'Lat&amp;Long'!$A$2:$C$999,2,false)</f>
        <v>42.18766</v>
      </c>
      <c r="G433" s="14">
        <f>vlookup($B433&amp;"*",'Lat&amp;Long'!$A$2:$C$999,3,false)</f>
        <v>-88.093612</v>
      </c>
      <c r="H433" s="21">
        <f t="shared" si="2"/>
        <v>131670</v>
      </c>
      <c r="I433" s="34">
        <v>418.0</v>
      </c>
      <c r="J433" s="34">
        <v>315.0</v>
      </c>
      <c r="K433" s="24" t="s">
        <v>1843</v>
      </c>
      <c r="L433" s="18">
        <v>8.91</v>
      </c>
      <c r="M433" s="35" t="s">
        <v>1565</v>
      </c>
      <c r="N433" s="28">
        <v>2018.0</v>
      </c>
      <c r="O433" s="30"/>
      <c r="P433" s="30"/>
      <c r="Q433" s="30"/>
      <c r="R433" s="30"/>
      <c r="S433" s="30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 ht="15.75" customHeight="1">
      <c r="A434" s="14" t="s">
        <v>53</v>
      </c>
      <c r="B434" s="14" t="s">
        <v>1877</v>
      </c>
      <c r="C434" s="14" t="s">
        <v>1878</v>
      </c>
      <c r="D434" s="14" t="s">
        <v>1879</v>
      </c>
      <c r="E434" s="14" t="s">
        <v>31</v>
      </c>
      <c r="F434" s="14">
        <f>vlookup($B434&amp;"*",'Lat&amp;Long'!$A$2:$C$999,2,false)</f>
        <v>42.37072</v>
      </c>
      <c r="G434" s="14">
        <f>vlookup($B434&amp;"*",'Lat&amp;Long'!$A$2:$C$999,3,false)</f>
        <v>-88.271897</v>
      </c>
      <c r="H434" s="21">
        <f t="shared" si="2"/>
        <v>138720</v>
      </c>
      <c r="I434" s="34">
        <v>510.0</v>
      </c>
      <c r="J434" s="34">
        <v>272.0</v>
      </c>
      <c r="K434" s="24" t="s">
        <v>1843</v>
      </c>
      <c r="L434" s="18">
        <v>8.91</v>
      </c>
      <c r="M434" s="35" t="s">
        <v>1565</v>
      </c>
      <c r="N434" s="28">
        <v>2018.0</v>
      </c>
      <c r="O434" s="30"/>
      <c r="P434" s="30"/>
      <c r="Q434" s="30"/>
      <c r="R434" s="30"/>
      <c r="S434" s="30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 ht="15.75" customHeight="1">
      <c r="A435" s="14" t="s">
        <v>53</v>
      </c>
      <c r="B435" s="14" t="s">
        <v>1880</v>
      </c>
      <c r="C435" s="14" t="s">
        <v>1881</v>
      </c>
      <c r="D435" s="14" t="s">
        <v>1882</v>
      </c>
      <c r="E435" s="14" t="s">
        <v>31</v>
      </c>
      <c r="F435" s="14">
        <f>vlookup($B435&amp;"*",'Lat&amp;Long'!$A$2:$C$999,2,false)</f>
        <v>42.06882</v>
      </c>
      <c r="G435" s="14">
        <f>vlookup($B435&amp;"*",'Lat&amp;Long'!$A$2:$C$999,3,false)</f>
        <v>-87.923103</v>
      </c>
      <c r="H435" s="21">
        <f t="shared" si="2"/>
        <v>103894</v>
      </c>
      <c r="I435" s="34">
        <v>362.0</v>
      </c>
      <c r="J435" s="34">
        <v>287.0</v>
      </c>
      <c r="K435" s="24" t="s">
        <v>1843</v>
      </c>
      <c r="L435" s="18">
        <v>8.91</v>
      </c>
      <c r="M435" s="35" t="s">
        <v>1565</v>
      </c>
      <c r="N435" s="28">
        <v>2018.0</v>
      </c>
      <c r="O435" s="30"/>
      <c r="P435" s="30"/>
      <c r="Q435" s="30"/>
      <c r="R435" s="30"/>
      <c r="S435" s="30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 ht="15.75" customHeight="1">
      <c r="A436" s="14" t="s">
        <v>116</v>
      </c>
      <c r="B436" s="14" t="s">
        <v>1883</v>
      </c>
      <c r="C436" s="14" t="s">
        <v>1881</v>
      </c>
      <c r="D436" s="14" t="s">
        <v>1882</v>
      </c>
      <c r="E436" s="14" t="s">
        <v>31</v>
      </c>
      <c r="F436" s="14">
        <f>vlookup($B436&amp;"*",'Lat&amp;Long'!$A$2:$C$999,2,false)</f>
        <v>42.08444</v>
      </c>
      <c r="G436" s="14">
        <f>vlookup($B436&amp;"*",'Lat&amp;Long'!$A$2:$C$999,3,false)</f>
        <v>-87.933324</v>
      </c>
      <c r="H436" s="21">
        <f t="shared" si="2"/>
        <v>106684</v>
      </c>
      <c r="I436" s="34">
        <v>358.0</v>
      </c>
      <c r="J436" s="34">
        <v>298.0</v>
      </c>
      <c r="K436" s="24" t="s">
        <v>1843</v>
      </c>
      <c r="L436" s="18">
        <v>8.91</v>
      </c>
      <c r="M436" s="35" t="s">
        <v>1565</v>
      </c>
      <c r="N436" s="28">
        <v>2018.0</v>
      </c>
      <c r="O436" s="30"/>
      <c r="P436" s="30"/>
      <c r="Q436" s="30"/>
      <c r="R436" s="30"/>
      <c r="S436" s="30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 ht="15.75" customHeight="1">
      <c r="A437" s="14" t="s">
        <v>27</v>
      </c>
      <c r="B437" s="14" t="s">
        <v>1884</v>
      </c>
      <c r="C437" s="14" t="s">
        <v>1885</v>
      </c>
      <c r="D437" s="14" t="s">
        <v>1886</v>
      </c>
      <c r="E437" s="14" t="s">
        <v>31</v>
      </c>
      <c r="F437" s="14">
        <f>vlookup($B437&amp;"*",'Lat&amp;Long'!$A$2:$C$999,2,false)</f>
        <v>42.28444</v>
      </c>
      <c r="G437" s="14">
        <f>vlookup($B437&amp;"*",'Lat&amp;Long'!$A$2:$C$999,3,false)</f>
        <v>-88.044563</v>
      </c>
      <c r="H437" s="21">
        <f t="shared" si="2"/>
        <v>125766</v>
      </c>
      <c r="I437" s="34">
        <v>459.0</v>
      </c>
      <c r="J437" s="34">
        <v>274.0</v>
      </c>
      <c r="K437" s="24" t="s">
        <v>1843</v>
      </c>
      <c r="L437" s="18">
        <v>8.91</v>
      </c>
      <c r="M437" s="35" t="s">
        <v>1565</v>
      </c>
      <c r="N437" s="28">
        <v>2018.0</v>
      </c>
      <c r="O437" s="30"/>
      <c r="P437" s="30"/>
      <c r="Q437" s="30"/>
      <c r="R437" s="30"/>
      <c r="S437" s="30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 ht="15.75" customHeight="1">
      <c r="A438" s="14" t="s">
        <v>215</v>
      </c>
      <c r="B438" s="14" t="s">
        <v>1887</v>
      </c>
      <c r="C438" s="14" t="s">
        <v>1888</v>
      </c>
      <c r="D438" s="14" t="s">
        <v>1889</v>
      </c>
      <c r="E438" s="14" t="s">
        <v>31</v>
      </c>
      <c r="F438" s="14">
        <f>vlookup($B438&amp;"*",'Lat&amp;Long'!$A$2:$C$999,2,false)</f>
        <v>42.2317</v>
      </c>
      <c r="G438" s="14">
        <f>vlookup($B438&amp;"*",'Lat&amp;Long'!$A$2:$C$999,3,false)</f>
        <v>-87.93894</v>
      </c>
      <c r="H438" s="21">
        <f t="shared" si="2"/>
        <v>106288</v>
      </c>
      <c r="I438" s="34">
        <v>292.0</v>
      </c>
      <c r="J438" s="34">
        <v>364.0</v>
      </c>
      <c r="K438" s="24" t="s">
        <v>1843</v>
      </c>
      <c r="L438" s="18">
        <v>8.91</v>
      </c>
      <c r="M438" s="35" t="s">
        <v>1565</v>
      </c>
      <c r="N438" s="28">
        <v>2018.0</v>
      </c>
      <c r="O438" s="30"/>
      <c r="P438" s="30"/>
      <c r="Q438" s="30"/>
      <c r="R438" s="30"/>
      <c r="S438" s="30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 ht="15.75" customHeight="1">
      <c r="A439" s="14" t="s">
        <v>53</v>
      </c>
      <c r="B439" s="14" t="s">
        <v>1890</v>
      </c>
      <c r="C439" s="14" t="s">
        <v>1891</v>
      </c>
      <c r="D439" s="14" t="s">
        <v>1892</v>
      </c>
      <c r="E439" s="14" t="s">
        <v>31</v>
      </c>
      <c r="F439" s="14">
        <f>vlookup($B439&amp;"*",'Lat&amp;Long'!$A$2:$C$999,2,false)</f>
        <v>42.39726</v>
      </c>
      <c r="G439" s="14">
        <f>vlookup($B439&amp;"*",'Lat&amp;Long'!$A$2:$C$999,3,false)</f>
        <v>-88.068744</v>
      </c>
      <c r="H439" s="21">
        <f t="shared" si="2"/>
        <v>146790</v>
      </c>
      <c r="I439" s="34">
        <v>466.0</v>
      </c>
      <c r="J439" s="34">
        <v>315.0</v>
      </c>
      <c r="K439" s="24" t="s">
        <v>1843</v>
      </c>
      <c r="L439" s="18">
        <v>8.91</v>
      </c>
      <c r="M439" s="35" t="s">
        <v>1565</v>
      </c>
      <c r="N439" s="28">
        <v>2018.0</v>
      </c>
      <c r="O439" s="30"/>
      <c r="P439" s="30"/>
      <c r="Q439" s="30"/>
      <c r="R439" s="30"/>
      <c r="S439" s="30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 ht="15.75" customHeight="1">
      <c r="A440" s="14" t="s">
        <v>53</v>
      </c>
      <c r="B440" s="14" t="s">
        <v>1893</v>
      </c>
      <c r="C440" s="14" t="s">
        <v>1894</v>
      </c>
      <c r="D440" s="14" t="s">
        <v>1895</v>
      </c>
      <c r="E440" s="14" t="s">
        <v>31</v>
      </c>
      <c r="F440" s="14">
        <f>vlookup($B440&amp;"*",'Lat&amp;Long'!$A$2:$C$999,2,false)</f>
        <v>42.01295</v>
      </c>
      <c r="G440" s="14">
        <f>vlookup($B440&amp;"*",'Lat&amp;Long'!$A$2:$C$999,3,false)</f>
        <v>-87.719349</v>
      </c>
      <c r="H440" s="21">
        <f t="shared" si="2"/>
        <v>115080</v>
      </c>
      <c r="I440" s="34">
        <v>411.0</v>
      </c>
      <c r="J440" s="34">
        <v>280.0</v>
      </c>
      <c r="K440" s="24" t="s">
        <v>1843</v>
      </c>
      <c r="L440" s="18">
        <v>8.91</v>
      </c>
      <c r="M440" s="35" t="s">
        <v>1565</v>
      </c>
      <c r="N440" s="28">
        <v>2018.0</v>
      </c>
      <c r="O440" s="30"/>
      <c r="P440" s="30"/>
      <c r="Q440" s="30"/>
      <c r="R440" s="30"/>
      <c r="S440" s="30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 ht="15.75" customHeight="1">
      <c r="A441" s="14" t="s">
        <v>53</v>
      </c>
      <c r="B441" s="14" t="s">
        <v>1896</v>
      </c>
      <c r="C441" s="14" t="s">
        <v>1897</v>
      </c>
      <c r="D441" s="14" t="s">
        <v>1898</v>
      </c>
      <c r="E441" s="14" t="s">
        <v>31</v>
      </c>
      <c r="F441" s="14">
        <f>vlookup($B441&amp;"*",'Lat&amp;Long'!$A$2:$C$999,2,false)</f>
        <v>42.34505</v>
      </c>
      <c r="G441" s="14">
        <f>vlookup($B441&amp;"*",'Lat&amp;Long'!$A$2:$C$999,3,false)</f>
        <v>-87.898506</v>
      </c>
      <c r="H441" s="21">
        <f t="shared" si="2"/>
        <v>165688</v>
      </c>
      <c r="I441" s="34">
        <v>298.0</v>
      </c>
      <c r="J441" s="34">
        <v>556.0</v>
      </c>
      <c r="K441" s="24" t="s">
        <v>1843</v>
      </c>
      <c r="L441" s="18">
        <v>8.91</v>
      </c>
      <c r="M441" s="35" t="s">
        <v>1565</v>
      </c>
      <c r="N441" s="28">
        <v>2018.0</v>
      </c>
      <c r="O441" s="30"/>
      <c r="P441" s="30"/>
      <c r="Q441" s="30"/>
      <c r="R441" s="30"/>
      <c r="S441" s="30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 ht="15.75" customHeight="1">
      <c r="A442" s="14" t="s">
        <v>53</v>
      </c>
      <c r="B442" s="14" t="s">
        <v>1899</v>
      </c>
      <c r="C442" s="14" t="s">
        <v>1900</v>
      </c>
      <c r="D442" s="14" t="s">
        <v>1901</v>
      </c>
      <c r="E442" s="14" t="s">
        <v>31</v>
      </c>
      <c r="F442" s="14">
        <f>vlookup($B442&amp;"*",'Lat&amp;Long'!$A$2:$C$999,2,false)</f>
        <v>42.15277</v>
      </c>
      <c r="G442" s="14">
        <f>vlookup($B442&amp;"*",'Lat&amp;Long'!$A$2:$C$999,3,false)</f>
        <v>-87.952029</v>
      </c>
      <c r="H442" s="21">
        <f t="shared" si="2"/>
        <v>132356</v>
      </c>
      <c r="I442" s="34">
        <v>406.0</v>
      </c>
      <c r="J442" s="34">
        <v>326.0</v>
      </c>
      <c r="K442" s="24" t="s">
        <v>1843</v>
      </c>
      <c r="L442" s="18">
        <v>8.91</v>
      </c>
      <c r="M442" s="35" t="s">
        <v>1565</v>
      </c>
      <c r="N442" s="28">
        <v>2018.0</v>
      </c>
      <c r="O442" s="30"/>
      <c r="P442" s="30"/>
      <c r="Q442" s="30"/>
      <c r="R442" s="30"/>
      <c r="S442" s="30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 ht="15.75" customHeight="1">
      <c r="A443" s="14" t="s">
        <v>53</v>
      </c>
      <c r="B443" s="14" t="s">
        <v>1902</v>
      </c>
      <c r="C443" s="14" t="s">
        <v>1903</v>
      </c>
      <c r="D443" s="14" t="s">
        <v>1904</v>
      </c>
      <c r="E443" s="14" t="s">
        <v>31</v>
      </c>
      <c r="F443" s="14">
        <f>vlookup($B443&amp;"*",'Lat&amp;Long'!$A$2:$C$999,2,false)</f>
        <v>42.29727</v>
      </c>
      <c r="G443" s="14">
        <f>vlookup($B443&amp;"*",'Lat&amp;Long'!$A$2:$C$999,3,false)</f>
        <v>-88.423167</v>
      </c>
      <c r="H443" s="21">
        <f t="shared" si="2"/>
        <v>170100</v>
      </c>
      <c r="I443" s="34">
        <v>300.0</v>
      </c>
      <c r="J443" s="34">
        <v>567.0</v>
      </c>
      <c r="K443" s="24" t="s">
        <v>1843</v>
      </c>
      <c r="L443" s="18">
        <v>8.91</v>
      </c>
      <c r="M443" s="35" t="s">
        <v>1565</v>
      </c>
      <c r="N443" s="28">
        <v>2018.0</v>
      </c>
      <c r="O443" s="30"/>
      <c r="P443" s="30"/>
      <c r="Q443" s="30"/>
      <c r="R443" s="30"/>
      <c r="S443" s="30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 ht="15.75" customHeight="1">
      <c r="A444" s="14" t="s">
        <v>53</v>
      </c>
      <c r="B444" s="14" t="s">
        <v>1905</v>
      </c>
      <c r="C444" s="14" t="s">
        <v>1906</v>
      </c>
      <c r="D444" s="14" t="s">
        <v>1907</v>
      </c>
      <c r="E444" s="14" t="s">
        <v>31</v>
      </c>
      <c r="F444" s="14">
        <f>vlookup($B444&amp;"*",'Lat&amp;Long'!$A$2:$C$999,2,false)</f>
        <v>42.46656</v>
      </c>
      <c r="G444" s="14">
        <f>vlookup($B444&amp;"*",'Lat&amp;Long'!$A$2:$C$999,3,false)</f>
        <v>-87.867809</v>
      </c>
      <c r="H444" s="21">
        <f t="shared" si="2"/>
        <v>182495</v>
      </c>
      <c r="I444" s="34">
        <v>323.0</v>
      </c>
      <c r="J444" s="34">
        <v>565.0</v>
      </c>
      <c r="K444" s="24" t="s">
        <v>1843</v>
      </c>
      <c r="L444" s="18">
        <v>8.91</v>
      </c>
      <c r="M444" s="35" t="s">
        <v>1565</v>
      </c>
      <c r="N444" s="28">
        <v>2018.0</v>
      </c>
      <c r="O444" s="30"/>
      <c r="P444" s="30"/>
      <c r="Q444" s="30"/>
      <c r="R444" s="30"/>
      <c r="S444" s="30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 ht="15.75" customHeight="1">
      <c r="A445" s="14" t="s">
        <v>215</v>
      </c>
      <c r="B445" s="14" t="s">
        <v>1908</v>
      </c>
      <c r="C445" s="14" t="s">
        <v>1909</v>
      </c>
      <c r="D445" s="14" t="s">
        <v>1910</v>
      </c>
      <c r="E445" s="14" t="s">
        <v>31</v>
      </c>
      <c r="F445" s="14">
        <f>vlookup($B445&amp;"*",'Lat&amp;Long'!$A$2:$C$999,2,false)</f>
        <v>41.94789</v>
      </c>
      <c r="G445" s="14">
        <f>vlookup($B445&amp;"*",'Lat&amp;Long'!$A$2:$C$999,3,false)</f>
        <v>-88.03268</v>
      </c>
      <c r="H445" s="21">
        <f t="shared" si="2"/>
        <v>113625</v>
      </c>
      <c r="I445" s="34">
        <v>375.0</v>
      </c>
      <c r="J445" s="34">
        <v>303.0</v>
      </c>
      <c r="K445" s="24" t="s">
        <v>1843</v>
      </c>
      <c r="L445" s="18">
        <v>8.91</v>
      </c>
      <c r="M445" s="35" t="s">
        <v>1565</v>
      </c>
      <c r="N445" s="28">
        <v>2018.0</v>
      </c>
      <c r="O445" s="30"/>
      <c r="P445" s="30"/>
      <c r="Q445" s="30"/>
      <c r="R445" s="30"/>
      <c r="S445" s="30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 ht="15.75" customHeight="1">
      <c r="A446" s="14" t="s">
        <v>53</v>
      </c>
      <c r="B446" s="14" t="s">
        <v>1911</v>
      </c>
      <c r="C446" s="14" t="s">
        <v>1909</v>
      </c>
      <c r="D446" s="14" t="s">
        <v>1910</v>
      </c>
      <c r="E446" s="14" t="s">
        <v>31</v>
      </c>
      <c r="F446" s="14">
        <f>vlookup($B446&amp;"*",'Lat&amp;Long'!$A$2:$C$999,2,false)</f>
        <v>41.94958</v>
      </c>
      <c r="G446" s="14">
        <f>vlookup($B446&amp;"*",'Lat&amp;Long'!$A$2:$C$999,3,false)</f>
        <v>-88.033631</v>
      </c>
      <c r="H446" s="21">
        <f t="shared" si="2"/>
        <v>105624</v>
      </c>
      <c r="I446" s="34">
        <v>489.0</v>
      </c>
      <c r="J446" s="34">
        <v>216.0</v>
      </c>
      <c r="K446" s="24" t="s">
        <v>1843</v>
      </c>
      <c r="L446" s="18">
        <v>8.91</v>
      </c>
      <c r="M446" s="35" t="s">
        <v>1565</v>
      </c>
      <c r="N446" s="28">
        <v>2018.0</v>
      </c>
      <c r="O446" s="30"/>
      <c r="P446" s="30"/>
      <c r="Q446" s="30"/>
      <c r="R446" s="30"/>
      <c r="S446" s="30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 ht="15.75" customHeight="1">
      <c r="A447" s="14" t="s">
        <v>53</v>
      </c>
      <c r="B447" s="14" t="s">
        <v>1911</v>
      </c>
      <c r="C447" s="14" t="s">
        <v>1909</v>
      </c>
      <c r="D447" s="14" t="s">
        <v>1910</v>
      </c>
      <c r="E447" s="14" t="s">
        <v>31</v>
      </c>
      <c r="F447" s="14">
        <f>vlookup($B447&amp;"*",'Lat&amp;Long'!$A$2:$C$999,2,false)</f>
        <v>41.94958</v>
      </c>
      <c r="G447" s="14">
        <f>vlookup($B447&amp;"*",'Lat&amp;Long'!$A$2:$C$999,3,false)</f>
        <v>-88.033631</v>
      </c>
      <c r="H447" s="21">
        <f t="shared" si="2"/>
        <v>105624</v>
      </c>
      <c r="I447" s="34">
        <v>489.0</v>
      </c>
      <c r="J447" s="34">
        <v>216.0</v>
      </c>
      <c r="K447" s="24" t="s">
        <v>1843</v>
      </c>
      <c r="L447" s="18">
        <v>8.91</v>
      </c>
      <c r="M447" s="35" t="s">
        <v>1565</v>
      </c>
      <c r="N447" s="28">
        <v>2018.0</v>
      </c>
      <c r="O447" s="30"/>
      <c r="P447" s="30"/>
      <c r="Q447" s="30"/>
      <c r="R447" s="30"/>
      <c r="S447" s="30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 ht="15.75" customHeight="1">
      <c r="A448" s="14" t="s">
        <v>53</v>
      </c>
      <c r="B448" s="14" t="s">
        <v>1912</v>
      </c>
      <c r="C448" s="14" t="s">
        <v>1913</v>
      </c>
      <c r="D448" s="14" t="s">
        <v>1914</v>
      </c>
      <c r="E448" s="14" t="s">
        <v>31</v>
      </c>
      <c r="F448" s="14">
        <f>vlookup($B448&amp;"*",'Lat&amp;Long'!$A$2:$C$999,2,false)</f>
        <v>42.1551</v>
      </c>
      <c r="G448" s="14">
        <f>vlookup($B448&amp;"*",'Lat&amp;Long'!$A$2:$C$999,3,false)</f>
        <v>-88.339727</v>
      </c>
      <c r="H448" s="21">
        <f t="shared" si="2"/>
        <v>171602</v>
      </c>
      <c r="I448" s="34">
        <v>478.0</v>
      </c>
      <c r="J448" s="34">
        <v>359.0</v>
      </c>
      <c r="K448" s="24" t="s">
        <v>1843</v>
      </c>
      <c r="L448" s="18">
        <v>8.91</v>
      </c>
      <c r="M448" s="35" t="s">
        <v>1565</v>
      </c>
      <c r="N448" s="28">
        <v>2018.0</v>
      </c>
      <c r="O448" s="30"/>
      <c r="P448" s="30"/>
      <c r="Q448" s="30"/>
      <c r="R448" s="30"/>
      <c r="S448" s="30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 ht="15.75" customHeight="1">
      <c r="A449" s="14" t="s">
        <v>27</v>
      </c>
      <c r="B449" s="14" t="s">
        <v>1915</v>
      </c>
      <c r="C449" s="14" t="s">
        <v>1913</v>
      </c>
      <c r="D449" s="14" t="s">
        <v>1914</v>
      </c>
      <c r="E449" s="14" t="s">
        <v>31</v>
      </c>
      <c r="F449" s="14">
        <f>vlookup($B449&amp;"*",'Lat&amp;Long'!$A$2:$C$999,2,false)</f>
        <v>42.16241</v>
      </c>
      <c r="G449" s="14">
        <f>vlookup($B449&amp;"*",'Lat&amp;Long'!$A$2:$C$999,3,false)</f>
        <v>-88.33899</v>
      </c>
      <c r="H449" s="21">
        <f t="shared" si="2"/>
        <v>132184</v>
      </c>
      <c r="I449" s="34">
        <v>403.0</v>
      </c>
      <c r="J449" s="34">
        <v>328.0</v>
      </c>
      <c r="K449" s="24" t="s">
        <v>1843</v>
      </c>
      <c r="L449" s="18">
        <v>8.91</v>
      </c>
      <c r="M449" s="35" t="s">
        <v>1565</v>
      </c>
      <c r="N449" s="28">
        <v>2018.0</v>
      </c>
      <c r="O449" s="30"/>
      <c r="P449" s="30"/>
      <c r="Q449" s="30"/>
      <c r="R449" s="30"/>
      <c r="S449" s="30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 ht="15.75" customHeight="1">
      <c r="A450" s="14" t="s">
        <v>53</v>
      </c>
      <c r="B450" s="14" t="s">
        <v>1916</v>
      </c>
      <c r="C450" s="14" t="s">
        <v>1917</v>
      </c>
      <c r="D450" s="14" t="s">
        <v>1918</v>
      </c>
      <c r="E450" s="14" t="s">
        <v>31</v>
      </c>
      <c r="F450" s="14">
        <f>vlookup($B450&amp;"*",'Lat&amp;Long'!$A$2:$C$999,2,false)</f>
        <v>42.01521</v>
      </c>
      <c r="G450" s="14">
        <f>vlookup($B450&amp;"*",'Lat&amp;Long'!$A$2:$C$999,3,false)</f>
        <v>-88.148061</v>
      </c>
      <c r="H450" s="21">
        <f t="shared" si="2"/>
        <v>126882</v>
      </c>
      <c r="I450" s="34">
        <v>371.0</v>
      </c>
      <c r="J450" s="34">
        <v>342.0</v>
      </c>
      <c r="K450" s="24" t="s">
        <v>1843</v>
      </c>
      <c r="L450" s="18">
        <v>8.91</v>
      </c>
      <c r="M450" s="35" t="s">
        <v>1565</v>
      </c>
      <c r="N450" s="28">
        <v>2018.0</v>
      </c>
      <c r="O450" s="30"/>
      <c r="P450" s="30"/>
      <c r="Q450" s="30"/>
      <c r="R450" s="30"/>
      <c r="S450" s="30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 ht="15.75" customHeight="1">
      <c r="A451" s="14" t="s">
        <v>53</v>
      </c>
      <c r="B451" s="14" t="s">
        <v>1919</v>
      </c>
      <c r="C451" s="14" t="s">
        <v>1920</v>
      </c>
      <c r="D451" s="14" t="s">
        <v>1921</v>
      </c>
      <c r="E451" s="14" t="s">
        <v>31</v>
      </c>
      <c r="F451" s="14">
        <f>vlookup($B451&amp;"*",'Lat&amp;Long'!$A$2:$C$999,2,false)</f>
        <v>41.93699</v>
      </c>
      <c r="G451" s="14">
        <f>vlookup($B451&amp;"*",'Lat&amp;Long'!$A$2:$C$999,3,false)</f>
        <v>-88.103152</v>
      </c>
      <c r="H451" s="21">
        <f t="shared" si="2"/>
        <v>149055</v>
      </c>
      <c r="I451" s="34">
        <v>523.0</v>
      </c>
      <c r="J451" s="34">
        <v>285.0</v>
      </c>
      <c r="K451" s="24" t="s">
        <v>1843</v>
      </c>
      <c r="L451" s="18">
        <v>8.91</v>
      </c>
      <c r="M451" s="35" t="s">
        <v>1565</v>
      </c>
      <c r="N451" s="28">
        <v>2018.0</v>
      </c>
      <c r="O451" s="30"/>
      <c r="P451" s="30"/>
      <c r="Q451" s="30"/>
      <c r="R451" s="30"/>
      <c r="S451" s="30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 ht="15.75" customHeight="1">
      <c r="A452" s="14" t="s">
        <v>116</v>
      </c>
      <c r="B452" s="14" t="s">
        <v>1922</v>
      </c>
      <c r="C452" s="14" t="s">
        <v>1920</v>
      </c>
      <c r="D452" s="14" t="s">
        <v>1921</v>
      </c>
      <c r="E452" s="14" t="s">
        <v>31</v>
      </c>
      <c r="F452" s="14">
        <f>vlookup($B452&amp;"*",'Lat&amp;Long'!$A$2:$C$999,2,false)</f>
        <v>41.93445</v>
      </c>
      <c r="G452" s="14">
        <f>vlookup($B452&amp;"*",'Lat&amp;Long'!$A$2:$C$999,3,false)</f>
        <v>-88.05324</v>
      </c>
      <c r="H452" s="21">
        <f t="shared" si="2"/>
        <v>140238</v>
      </c>
      <c r="I452" s="34">
        <v>441.0</v>
      </c>
      <c r="J452" s="34">
        <v>318.0</v>
      </c>
      <c r="K452" s="24" t="s">
        <v>1843</v>
      </c>
      <c r="L452" s="18">
        <v>8.91</v>
      </c>
      <c r="M452" s="35" t="s">
        <v>1565</v>
      </c>
      <c r="N452" s="28">
        <v>2018.0</v>
      </c>
      <c r="O452" s="30"/>
      <c r="P452" s="30"/>
      <c r="Q452" s="30"/>
      <c r="R452" s="30"/>
      <c r="S452" s="30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 ht="15.75" customHeight="1">
      <c r="A453" s="14" t="s">
        <v>53</v>
      </c>
      <c r="B453" s="14" t="s">
        <v>1923</v>
      </c>
      <c r="C453" s="14" t="s">
        <v>1924</v>
      </c>
      <c r="D453" s="14" t="s">
        <v>1925</v>
      </c>
      <c r="E453" s="14" t="s">
        <v>31</v>
      </c>
      <c r="F453" s="14">
        <f>vlookup($B453&amp;"*",'Lat&amp;Long'!$A$2:$C$999,2,false)</f>
        <v>41.94999</v>
      </c>
      <c r="G453" s="14">
        <f>vlookup($B453&amp;"*",'Lat&amp;Long'!$A$2:$C$999,3,false)</f>
        <v>-88.721821</v>
      </c>
      <c r="H453" s="21">
        <f t="shared" si="2"/>
        <v>219835</v>
      </c>
      <c r="I453" s="34">
        <v>571.0</v>
      </c>
      <c r="J453" s="34">
        <v>385.0</v>
      </c>
      <c r="K453" s="24" t="s">
        <v>1843</v>
      </c>
      <c r="L453" s="18">
        <v>8.91</v>
      </c>
      <c r="M453" s="35" t="s">
        <v>1565</v>
      </c>
      <c r="N453" s="28">
        <v>2018.0</v>
      </c>
      <c r="O453" s="30"/>
      <c r="P453" s="30"/>
      <c r="Q453" s="30"/>
      <c r="R453" s="30"/>
      <c r="S453" s="30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 ht="15.75" customHeight="1">
      <c r="A454" s="14" t="s">
        <v>27</v>
      </c>
      <c r="B454" s="14" t="s">
        <v>1926</v>
      </c>
      <c r="C454" s="14" t="s">
        <v>1924</v>
      </c>
      <c r="D454" s="14" t="s">
        <v>1925</v>
      </c>
      <c r="E454" s="14" t="s">
        <v>31</v>
      </c>
      <c r="F454" s="14">
        <f>vlookup($B454&amp;"*",'Lat&amp;Long'!$A$2:$C$999,2,false)</f>
        <v>41.94009</v>
      </c>
      <c r="G454" s="14">
        <f>vlookup($B454&amp;"*",'Lat&amp;Long'!$A$2:$C$999,3,false)</f>
        <v>-88.741651</v>
      </c>
      <c r="H454" s="21">
        <f t="shared" si="2"/>
        <v>111965</v>
      </c>
      <c r="I454" s="34">
        <v>457.0</v>
      </c>
      <c r="J454" s="34">
        <v>245.0</v>
      </c>
      <c r="K454" s="24" t="s">
        <v>1843</v>
      </c>
      <c r="L454" s="18">
        <v>8.91</v>
      </c>
      <c r="M454" s="35" t="s">
        <v>1565</v>
      </c>
      <c r="N454" s="28">
        <v>2018.0</v>
      </c>
      <c r="O454" s="30"/>
      <c r="P454" s="30"/>
      <c r="Q454" s="30"/>
      <c r="R454" s="30"/>
      <c r="S454" s="30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 ht="15.75" customHeight="1">
      <c r="A455" s="14" t="s">
        <v>215</v>
      </c>
      <c r="B455" s="14" t="s">
        <v>1927</v>
      </c>
      <c r="C455" s="14" t="s">
        <v>1928</v>
      </c>
      <c r="D455" s="14" t="s">
        <v>1929</v>
      </c>
      <c r="E455" s="14" t="s">
        <v>31</v>
      </c>
      <c r="F455" s="14">
        <f>vlookup($B455&amp;"*",'Lat&amp;Long'!$A$2:$C$999,2,false)</f>
        <v>42.00403</v>
      </c>
      <c r="G455" s="14">
        <f>vlookup($B455&amp;"*",'Lat&amp;Long'!$A$2:$C$999,3,false)</f>
        <v>-88.339486</v>
      </c>
      <c r="H455" s="21">
        <f t="shared" si="2"/>
        <v>114080</v>
      </c>
      <c r="I455" s="34">
        <v>368.0</v>
      </c>
      <c r="J455" s="34">
        <v>310.0</v>
      </c>
      <c r="K455" s="24" t="s">
        <v>1843</v>
      </c>
      <c r="L455" s="18">
        <v>8.91</v>
      </c>
      <c r="M455" s="35" t="s">
        <v>1565</v>
      </c>
      <c r="N455" s="28">
        <v>2018.0</v>
      </c>
      <c r="O455" s="30"/>
      <c r="P455" s="30"/>
      <c r="Q455" s="30"/>
      <c r="R455" s="30"/>
      <c r="S455" s="30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 ht="15.75" customHeight="1">
      <c r="A456" s="14" t="s">
        <v>53</v>
      </c>
      <c r="B456" s="14" t="s">
        <v>1930</v>
      </c>
      <c r="C456" s="14" t="s">
        <v>1928</v>
      </c>
      <c r="D456" s="14" t="s">
        <v>1929</v>
      </c>
      <c r="E456" s="14" t="s">
        <v>31</v>
      </c>
      <c r="F456" s="14" t="str">
        <f>vlookup($B456&amp;"*",'Lat&amp;Long'!$A$2:$C$999,2,false)</f>
        <v>#N/A</v>
      </c>
      <c r="G456" s="14" t="str">
        <f>vlookup($B456&amp;"*",'Lat&amp;Long'!$A$2:$C$999,3,false)</f>
        <v>#N/A</v>
      </c>
      <c r="H456" s="21">
        <f t="shared" si="2"/>
        <v>146260</v>
      </c>
      <c r="I456" s="34">
        <v>515.0</v>
      </c>
      <c r="J456" s="34">
        <v>284.0</v>
      </c>
      <c r="K456" s="24" t="s">
        <v>1843</v>
      </c>
      <c r="L456" s="18">
        <v>8.91</v>
      </c>
      <c r="M456" s="35" t="s">
        <v>1565</v>
      </c>
      <c r="N456" s="28">
        <v>2018.0</v>
      </c>
      <c r="O456" s="30"/>
      <c r="P456" s="30"/>
      <c r="Q456" s="30"/>
      <c r="R456" s="30"/>
      <c r="S456" s="30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 ht="15.75" customHeight="1">
      <c r="A457" s="14" t="s">
        <v>27</v>
      </c>
      <c r="B457" s="14" t="s">
        <v>1931</v>
      </c>
      <c r="C457" s="14" t="s">
        <v>1928</v>
      </c>
      <c r="D457" s="14" t="s">
        <v>1929</v>
      </c>
      <c r="E457" s="14" t="s">
        <v>31</v>
      </c>
      <c r="F457" s="14">
        <f>vlookup($B457&amp;"*",'Lat&amp;Long'!$A$2:$C$999,2,false)</f>
        <v>42.01551</v>
      </c>
      <c r="G457" s="14">
        <f>vlookup($B457&amp;"*",'Lat&amp;Long'!$A$2:$C$999,3,false)</f>
        <v>-88.336434</v>
      </c>
      <c r="H457" s="21">
        <f t="shared" si="2"/>
        <v>88350</v>
      </c>
      <c r="I457" s="34">
        <v>285.0</v>
      </c>
      <c r="J457" s="34">
        <v>310.0</v>
      </c>
      <c r="K457" s="24" t="s">
        <v>1843</v>
      </c>
      <c r="L457" s="18">
        <v>8.91</v>
      </c>
      <c r="M457" s="35" t="s">
        <v>1565</v>
      </c>
      <c r="N457" s="28">
        <v>2018.0</v>
      </c>
      <c r="O457" s="30"/>
      <c r="P457" s="30"/>
      <c r="Q457" s="30"/>
      <c r="R457" s="30"/>
      <c r="S457" s="30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 ht="15.75" customHeight="1">
      <c r="A458" s="14" t="s">
        <v>53</v>
      </c>
      <c r="B458" s="14" t="s">
        <v>1932</v>
      </c>
      <c r="C458" s="14" t="s">
        <v>1933</v>
      </c>
      <c r="D458" s="14" t="s">
        <v>1934</v>
      </c>
      <c r="E458" s="14" t="s">
        <v>31</v>
      </c>
      <c r="F458" s="14">
        <f>vlookup($B458&amp;"*",'Lat&amp;Long'!$A$2:$C$999,2,false)</f>
        <v>41.86172</v>
      </c>
      <c r="G458" s="14">
        <f>vlookup($B458&amp;"*",'Lat&amp;Long'!$A$2:$C$999,3,false)</f>
        <v>-87.817646</v>
      </c>
      <c r="H458" s="21">
        <f t="shared" si="2"/>
        <v>132616</v>
      </c>
      <c r="I458" s="34">
        <v>484.0</v>
      </c>
      <c r="J458" s="34">
        <v>274.0</v>
      </c>
      <c r="K458" s="24" t="s">
        <v>1843</v>
      </c>
      <c r="L458" s="18">
        <v>8.91</v>
      </c>
      <c r="M458" s="35" t="s">
        <v>1565</v>
      </c>
      <c r="N458" s="28">
        <v>2018.0</v>
      </c>
      <c r="O458" s="30"/>
      <c r="P458" s="30"/>
      <c r="Q458" s="30"/>
      <c r="R458" s="30"/>
      <c r="S458" s="30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 ht="15.75" customHeight="1">
      <c r="A459" s="14" t="s">
        <v>53</v>
      </c>
      <c r="B459" s="14" t="s">
        <v>1935</v>
      </c>
      <c r="C459" s="14" t="s">
        <v>1936</v>
      </c>
      <c r="D459" s="14" t="s">
        <v>1937</v>
      </c>
      <c r="E459" s="14" t="s">
        <v>31</v>
      </c>
      <c r="F459" s="14">
        <f>vlookup($B459&amp;"*",'Lat&amp;Long'!$A$2:$C$999,2,false)</f>
        <v>41.85929</v>
      </c>
      <c r="G459" s="14">
        <f>vlookup($B459&amp;"*",'Lat&amp;Long'!$A$2:$C$999,3,false)</f>
        <v>-88.052858</v>
      </c>
      <c r="H459" s="21">
        <f t="shared" si="2"/>
        <v>129034</v>
      </c>
      <c r="I459" s="34">
        <v>298.0</v>
      </c>
      <c r="J459" s="34">
        <v>433.0</v>
      </c>
      <c r="K459" s="24" t="s">
        <v>1843</v>
      </c>
      <c r="L459" s="18">
        <v>8.91</v>
      </c>
      <c r="M459" s="35" t="s">
        <v>1565</v>
      </c>
      <c r="N459" s="28">
        <v>2018.0</v>
      </c>
      <c r="O459" s="30"/>
      <c r="P459" s="30"/>
      <c r="Q459" s="30"/>
      <c r="R459" s="30"/>
      <c r="S459" s="30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 ht="15.75" customHeight="1">
      <c r="A460" s="14" t="s">
        <v>53</v>
      </c>
      <c r="B460" s="14" t="s">
        <v>1938</v>
      </c>
      <c r="C460" s="14" t="s">
        <v>1939</v>
      </c>
      <c r="D460" s="14" t="s">
        <v>1940</v>
      </c>
      <c r="E460" s="14" t="s">
        <v>31</v>
      </c>
      <c r="F460" s="14">
        <f>vlookup($B460&amp;"*",'Lat&amp;Long'!$A$2:$C$999,2,false)</f>
        <v>42.15155</v>
      </c>
      <c r="G460" s="14">
        <f>vlookup($B460&amp;"*",'Lat&amp;Long'!$A$2:$C$999,3,false)</f>
        <v>-88.428894</v>
      </c>
      <c r="H460" s="21">
        <f t="shared" si="2"/>
        <v>148000</v>
      </c>
      <c r="I460" s="34">
        <v>500.0</v>
      </c>
      <c r="J460" s="34">
        <v>296.0</v>
      </c>
      <c r="K460" s="24" t="s">
        <v>1843</v>
      </c>
      <c r="L460" s="18">
        <v>8.91</v>
      </c>
      <c r="M460" s="35" t="s">
        <v>1565</v>
      </c>
      <c r="N460" s="28">
        <v>2018.0</v>
      </c>
      <c r="O460" s="30"/>
      <c r="P460" s="30"/>
      <c r="Q460" s="30"/>
      <c r="R460" s="30"/>
      <c r="S460" s="30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 ht="15.75" customHeight="1">
      <c r="A461" s="14" t="s">
        <v>116</v>
      </c>
      <c r="B461" s="14" t="s">
        <v>1941</v>
      </c>
      <c r="C461" s="14" t="s">
        <v>1942</v>
      </c>
      <c r="D461" s="14" t="s">
        <v>1943</v>
      </c>
      <c r="E461" s="14" t="s">
        <v>31</v>
      </c>
      <c r="F461" s="14">
        <f>vlookup($B461&amp;"*",'Lat&amp;Long'!$A$2:$C$999,2,false)</f>
        <v>42.17905</v>
      </c>
      <c r="G461" s="14">
        <f>vlookup($B461&amp;"*",'Lat&amp;Long'!$A$2:$C$999,3,false)</f>
        <v>-88.33923</v>
      </c>
      <c r="H461" s="21">
        <f t="shared" si="2"/>
        <v>116700</v>
      </c>
      <c r="I461" s="34">
        <v>389.0</v>
      </c>
      <c r="J461" s="34">
        <v>300.0</v>
      </c>
      <c r="K461" s="24" t="s">
        <v>1843</v>
      </c>
      <c r="L461" s="18">
        <v>8.91</v>
      </c>
      <c r="M461" s="35" t="s">
        <v>1565</v>
      </c>
      <c r="N461" s="28">
        <v>2018.0</v>
      </c>
      <c r="O461" s="30"/>
      <c r="P461" s="30"/>
      <c r="Q461" s="30"/>
      <c r="R461" s="30"/>
      <c r="S461" s="30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 ht="15.75" customHeight="1">
      <c r="A462" s="14" t="s">
        <v>27</v>
      </c>
      <c r="B462" s="14" t="s">
        <v>1944</v>
      </c>
      <c r="C462" s="14" t="s">
        <v>1945</v>
      </c>
      <c r="D462" s="14" t="s">
        <v>1946</v>
      </c>
      <c r="E462" s="14" t="s">
        <v>31</v>
      </c>
      <c r="F462" s="14">
        <f>vlookup($B462&amp;"*",'Lat&amp;Long'!$A$2:$C$999,2,false)</f>
        <v>41.90513</v>
      </c>
      <c r="G462" s="14">
        <f>vlookup($B462&amp;"*",'Lat&amp;Long'!$A$2:$C$999,3,false)</f>
        <v>-87.843631</v>
      </c>
      <c r="H462" s="21">
        <f t="shared" si="2"/>
        <v>104922</v>
      </c>
      <c r="I462" s="34">
        <v>261.0</v>
      </c>
      <c r="J462" s="34">
        <v>402.0</v>
      </c>
      <c r="K462" s="24" t="s">
        <v>1843</v>
      </c>
      <c r="L462" s="18">
        <v>8.91</v>
      </c>
      <c r="M462" s="35" t="s">
        <v>1565</v>
      </c>
      <c r="N462" s="28">
        <v>2018.0</v>
      </c>
      <c r="O462" s="30"/>
      <c r="P462" s="30"/>
      <c r="Q462" s="30"/>
      <c r="R462" s="30"/>
      <c r="S462" s="30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 ht="15.75" customHeight="1">
      <c r="A463" s="14" t="s">
        <v>215</v>
      </c>
      <c r="B463" s="14" t="s">
        <v>1947</v>
      </c>
      <c r="C463" s="14" t="s">
        <v>1948</v>
      </c>
      <c r="D463" s="14" t="s">
        <v>1949</v>
      </c>
      <c r="E463" s="14" t="s">
        <v>31</v>
      </c>
      <c r="F463" s="14">
        <f>vlookup($B463&amp;"*",'Lat&amp;Long'!$A$2:$C$999,2,false)</f>
        <v>41.90572</v>
      </c>
      <c r="G463" s="14">
        <f>vlookup($B463&amp;"*",'Lat&amp;Long'!$A$2:$C$999,3,false)</f>
        <v>-87.911781</v>
      </c>
      <c r="H463" s="21">
        <f t="shared" si="2"/>
        <v>119000</v>
      </c>
      <c r="I463" s="34">
        <v>350.0</v>
      </c>
      <c r="J463" s="34">
        <v>340.0</v>
      </c>
      <c r="K463" s="24" t="s">
        <v>1843</v>
      </c>
      <c r="L463" s="18">
        <v>8.91</v>
      </c>
      <c r="M463" s="35" t="s">
        <v>1565</v>
      </c>
      <c r="N463" s="28">
        <v>2018.0</v>
      </c>
      <c r="O463" s="30"/>
      <c r="P463" s="30"/>
      <c r="Q463" s="30"/>
      <c r="R463" s="30"/>
      <c r="S463" s="30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 ht="15.75" customHeight="1">
      <c r="A464" s="14" t="s">
        <v>116</v>
      </c>
      <c r="B464" s="14" t="s">
        <v>1950</v>
      </c>
      <c r="C464" s="14" t="s">
        <v>1951</v>
      </c>
      <c r="D464" s="14" t="s">
        <v>1952</v>
      </c>
      <c r="E464" s="14" t="s">
        <v>31</v>
      </c>
      <c r="F464" s="14">
        <f>vlookup($B464&amp;"*",'Lat&amp;Long'!$A$2:$C$999,2,false)</f>
        <v>41.92902</v>
      </c>
      <c r="G464" s="14">
        <f>vlookup($B464&amp;"*",'Lat&amp;Long'!$A$2:$C$999,3,false)</f>
        <v>-87.836254</v>
      </c>
      <c r="H464" s="21">
        <f t="shared" si="2"/>
        <v>123516</v>
      </c>
      <c r="I464" s="34">
        <v>292.0</v>
      </c>
      <c r="J464" s="34">
        <v>423.0</v>
      </c>
      <c r="K464" s="24" t="s">
        <v>1843</v>
      </c>
      <c r="L464" s="18">
        <v>8.91</v>
      </c>
      <c r="M464" s="35" t="s">
        <v>1565</v>
      </c>
      <c r="N464" s="28">
        <v>2018.0</v>
      </c>
      <c r="O464" s="30"/>
      <c r="P464" s="30"/>
      <c r="Q464" s="30"/>
      <c r="R464" s="30"/>
      <c r="S464" s="30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 ht="15.75" customHeight="1">
      <c r="A465" s="14" t="s">
        <v>27</v>
      </c>
      <c r="B465" s="14" t="s">
        <v>1953</v>
      </c>
      <c r="C465" s="14" t="s">
        <v>1954</v>
      </c>
      <c r="D465" s="14" t="s">
        <v>1955</v>
      </c>
      <c r="E465" s="14" t="s">
        <v>31</v>
      </c>
      <c r="F465" s="14">
        <f>vlookup($B465&amp;"*",'Lat&amp;Long'!$A$2:$C$999,2,false)</f>
        <v>42.03823</v>
      </c>
      <c r="G465" s="14">
        <f>vlookup($B465&amp;"*",'Lat&amp;Long'!$A$2:$C$999,3,false)</f>
        <v>-88.047853</v>
      </c>
      <c r="H465" s="21">
        <f t="shared" si="2"/>
        <v>112575</v>
      </c>
      <c r="I465" s="34">
        <v>395.0</v>
      </c>
      <c r="J465" s="34">
        <v>285.0</v>
      </c>
      <c r="K465" s="24" t="s">
        <v>1843</v>
      </c>
      <c r="L465" s="18">
        <v>8.91</v>
      </c>
      <c r="M465" s="35" t="s">
        <v>1565</v>
      </c>
      <c r="N465" s="28">
        <v>2018.0</v>
      </c>
      <c r="O465" s="30"/>
      <c r="P465" s="30"/>
      <c r="Q465" s="30"/>
      <c r="R465" s="30"/>
      <c r="S465" s="30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 ht="15.75" customHeight="1">
      <c r="A466" s="14" t="s">
        <v>116</v>
      </c>
      <c r="B466" s="14" t="s">
        <v>1956</v>
      </c>
      <c r="C466" s="14" t="s">
        <v>1954</v>
      </c>
      <c r="D466" s="14" t="s">
        <v>1955</v>
      </c>
      <c r="E466" s="14" t="s">
        <v>31</v>
      </c>
      <c r="F466" s="14">
        <f>vlookup($B466&amp;"*",'Lat&amp;Long'!$A$2:$C$999,2,false)</f>
        <v>42.05537</v>
      </c>
      <c r="G466" s="14">
        <f>vlookup($B466&amp;"*",'Lat&amp;Long'!$A$2:$C$999,3,false)</f>
        <v>-88.041907</v>
      </c>
      <c r="H466" s="21">
        <f t="shared" si="2"/>
        <v>109155</v>
      </c>
      <c r="I466" s="34">
        <v>285.0</v>
      </c>
      <c r="J466" s="34">
        <v>383.0</v>
      </c>
      <c r="K466" s="24" t="s">
        <v>1843</v>
      </c>
      <c r="L466" s="18">
        <v>8.91</v>
      </c>
      <c r="M466" s="35" t="s">
        <v>1565</v>
      </c>
      <c r="N466" s="28">
        <v>2018.0</v>
      </c>
      <c r="O466" s="30"/>
      <c r="P466" s="30"/>
      <c r="Q466" s="30"/>
      <c r="R466" s="30"/>
      <c r="S466" s="30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 ht="15.75" customHeight="1">
      <c r="A467" s="14" t="s">
        <v>53</v>
      </c>
      <c r="B467" s="14" t="s">
        <v>1957</v>
      </c>
      <c r="C467" s="14" t="s">
        <v>1958</v>
      </c>
      <c r="D467" s="14" t="s">
        <v>1959</v>
      </c>
      <c r="E467" s="14" t="s">
        <v>31</v>
      </c>
      <c r="F467" s="14">
        <f>vlookup($B467&amp;"*",'Lat&amp;Long'!$A$2:$C$999,2,false)</f>
        <v>41.92313</v>
      </c>
      <c r="G467" s="14">
        <f>vlookup($B467&amp;"*",'Lat&amp;Long'!$A$2:$C$999,3,false)</f>
        <v>-88.260628</v>
      </c>
      <c r="H467" s="21">
        <f t="shared" si="2"/>
        <v>129645</v>
      </c>
      <c r="I467" s="34">
        <v>335.0</v>
      </c>
      <c r="J467" s="34">
        <v>387.0</v>
      </c>
      <c r="K467" s="24" t="s">
        <v>1843</v>
      </c>
      <c r="L467" s="18">
        <v>8.91</v>
      </c>
      <c r="M467" s="35" t="s">
        <v>1565</v>
      </c>
      <c r="N467" s="28">
        <v>2018.0</v>
      </c>
      <c r="O467" s="30"/>
      <c r="P467" s="30"/>
      <c r="Q467" s="30"/>
      <c r="R467" s="30"/>
      <c r="S467" s="30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 ht="15.75" customHeight="1">
      <c r="A468" s="14" t="s">
        <v>116</v>
      </c>
      <c r="B468" s="14" t="s">
        <v>1960</v>
      </c>
      <c r="C468" s="14" t="s">
        <v>1958</v>
      </c>
      <c r="D468" s="14" t="s">
        <v>1959</v>
      </c>
      <c r="E468" s="14" t="s">
        <v>31</v>
      </c>
      <c r="F468" s="14">
        <f>vlookup($B468&amp;"*",'Lat&amp;Long'!$A$2:$C$999,2,false)</f>
        <v>41.90887</v>
      </c>
      <c r="G468" s="14">
        <f>vlookup($B468&amp;"*",'Lat&amp;Long'!$A$2:$C$999,3,false)</f>
        <v>-88.342464</v>
      </c>
      <c r="H468" s="21">
        <f t="shared" si="2"/>
        <v>120696</v>
      </c>
      <c r="I468" s="34">
        <v>428.0</v>
      </c>
      <c r="J468" s="34">
        <v>282.0</v>
      </c>
      <c r="K468" s="24" t="s">
        <v>1843</v>
      </c>
      <c r="L468" s="18">
        <v>8.91</v>
      </c>
      <c r="M468" s="35" t="s">
        <v>1565</v>
      </c>
      <c r="N468" s="28">
        <v>2018.0</v>
      </c>
      <c r="O468" s="30"/>
      <c r="P468" s="30"/>
      <c r="Q468" s="30"/>
      <c r="R468" s="30"/>
      <c r="S468" s="30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 ht="15.75" customHeight="1">
      <c r="A469" s="14" t="s">
        <v>27</v>
      </c>
      <c r="B469" s="14" t="s">
        <v>1961</v>
      </c>
      <c r="C469" s="14" t="s">
        <v>1958</v>
      </c>
      <c r="D469" s="14" t="s">
        <v>1959</v>
      </c>
      <c r="E469" s="14" t="s">
        <v>31</v>
      </c>
      <c r="F469" s="14">
        <f>vlookup($B469&amp;"*",'Lat&amp;Long'!$A$2:$C$999,2,false)</f>
        <v>41.91827</v>
      </c>
      <c r="G469" s="14">
        <f>vlookup($B469&amp;"*",'Lat&amp;Long'!$A$2:$C$999,3,false)</f>
        <v>-88.264199</v>
      </c>
      <c r="H469" s="21">
        <f t="shared" si="2"/>
        <v>152320</v>
      </c>
      <c r="I469" s="34">
        <v>595.0</v>
      </c>
      <c r="J469" s="34">
        <v>256.0</v>
      </c>
      <c r="K469" s="24" t="s">
        <v>1843</v>
      </c>
      <c r="L469" s="18">
        <v>8.91</v>
      </c>
      <c r="M469" s="35" t="s">
        <v>1565</v>
      </c>
      <c r="N469" s="28">
        <v>2018.0</v>
      </c>
      <c r="O469" s="30"/>
      <c r="P469" s="30"/>
      <c r="Q469" s="30"/>
      <c r="R469" s="30"/>
      <c r="S469" s="30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 ht="15.75" customHeight="1">
      <c r="A470" s="14" t="s">
        <v>27</v>
      </c>
      <c r="B470" s="14" t="s">
        <v>1962</v>
      </c>
      <c r="C470" s="14" t="s">
        <v>1963</v>
      </c>
      <c r="D470" s="14" t="s">
        <v>1964</v>
      </c>
      <c r="E470" s="14" t="s">
        <v>31</v>
      </c>
      <c r="F470" s="14">
        <f>vlookup($B470&amp;"*",'Lat&amp;Long'!$A$2:$C$999,2,false)</f>
        <v>41.97592</v>
      </c>
      <c r="G470" s="14">
        <f>vlookup($B470&amp;"*",'Lat&amp;Long'!$A$2:$C$999,3,false)</f>
        <v>-88.343915</v>
      </c>
      <c r="H470" s="21">
        <f t="shared" si="2"/>
        <v>146280</v>
      </c>
      <c r="I470" s="34">
        <v>530.0</v>
      </c>
      <c r="J470" s="34">
        <v>276.0</v>
      </c>
      <c r="K470" s="24" t="s">
        <v>1843</v>
      </c>
      <c r="L470" s="18">
        <v>8.91</v>
      </c>
      <c r="M470" s="35" t="s">
        <v>1565</v>
      </c>
      <c r="N470" s="28">
        <v>2018.0</v>
      </c>
      <c r="O470" s="30"/>
      <c r="P470" s="30"/>
      <c r="Q470" s="30"/>
      <c r="R470" s="30"/>
      <c r="S470" s="30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 ht="15.75" customHeight="1">
      <c r="A471" s="14" t="s">
        <v>53</v>
      </c>
      <c r="B471" s="14" t="s">
        <v>1965</v>
      </c>
      <c r="C471" s="14" t="s">
        <v>1966</v>
      </c>
      <c r="D471" s="14" t="s">
        <v>1967</v>
      </c>
      <c r="E471" s="14" t="s">
        <v>31</v>
      </c>
      <c r="F471" s="14">
        <f>vlookup($B471&amp;"*",'Lat&amp;Long'!$A$2:$C$999,2,false)</f>
        <v>41.87325</v>
      </c>
      <c r="G471" s="14">
        <f>vlookup($B471&amp;"*",'Lat&amp;Long'!$A$2:$C$999,3,false)</f>
        <v>-87.969219</v>
      </c>
      <c r="H471" s="21">
        <f t="shared" si="2"/>
        <v>107424</v>
      </c>
      <c r="I471" s="34">
        <v>373.0</v>
      </c>
      <c r="J471" s="34">
        <v>288.0</v>
      </c>
      <c r="K471" s="24" t="s">
        <v>1843</v>
      </c>
      <c r="L471" s="18">
        <v>8.91</v>
      </c>
      <c r="M471" s="35" t="s">
        <v>1565</v>
      </c>
      <c r="N471" s="28">
        <v>2018.0</v>
      </c>
      <c r="O471" s="30"/>
      <c r="P471" s="30"/>
      <c r="Q471" s="30"/>
      <c r="R471" s="30"/>
      <c r="S471" s="30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 ht="15.75" customHeight="1">
      <c r="A472" s="14" t="s">
        <v>27</v>
      </c>
      <c r="B472" s="14" t="s">
        <v>1968</v>
      </c>
      <c r="C472" s="14" t="s">
        <v>1969</v>
      </c>
      <c r="D472" s="14" t="s">
        <v>1970</v>
      </c>
      <c r="E472" s="14" t="s">
        <v>31</v>
      </c>
      <c r="F472" s="14">
        <f>vlookup($B472&amp;"*",'Lat&amp;Long'!$A$2:$C$999,2,false)</f>
        <v>41.96055</v>
      </c>
      <c r="G472" s="14">
        <f>vlookup($B472&amp;"*",'Lat&amp;Long'!$A$2:$C$999,3,false)</f>
        <v>-87.961324</v>
      </c>
      <c r="H472" s="21">
        <f t="shared" si="2"/>
        <v>96880</v>
      </c>
      <c r="I472" s="34">
        <v>346.0</v>
      </c>
      <c r="J472" s="34">
        <v>280.0</v>
      </c>
      <c r="K472" s="24" t="s">
        <v>1843</v>
      </c>
      <c r="L472" s="18">
        <v>8.91</v>
      </c>
      <c r="M472" s="35" t="s">
        <v>1565</v>
      </c>
      <c r="N472" s="28">
        <v>2018.0</v>
      </c>
      <c r="O472" s="30"/>
      <c r="P472" s="30"/>
      <c r="Q472" s="30"/>
      <c r="R472" s="30"/>
      <c r="S472" s="30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 ht="15.75" customHeight="1">
      <c r="A473" s="14" t="s">
        <v>27</v>
      </c>
      <c r="B473" s="14" t="s">
        <v>1971</v>
      </c>
      <c r="C473" s="14" t="s">
        <v>1954</v>
      </c>
      <c r="D473" s="14" t="s">
        <v>1972</v>
      </c>
      <c r="E473" s="14" t="s">
        <v>31</v>
      </c>
      <c r="F473" s="14">
        <f>vlookup($B473&amp;"*",'Lat&amp;Long'!$A$2:$C$999,2,false)</f>
        <v>42.02557</v>
      </c>
      <c r="G473" s="14">
        <f>vlookup($B473&amp;"*",'Lat&amp;Long'!$A$2:$C$999,3,false)</f>
        <v>-88.148155</v>
      </c>
      <c r="H473" s="21">
        <f t="shared" si="2"/>
        <v>155661</v>
      </c>
      <c r="I473" s="34">
        <v>583.0</v>
      </c>
      <c r="J473" s="34">
        <v>267.0</v>
      </c>
      <c r="K473" s="24" t="s">
        <v>1843</v>
      </c>
      <c r="L473" s="18">
        <v>8.91</v>
      </c>
      <c r="M473" s="35" t="s">
        <v>1565</v>
      </c>
      <c r="N473" s="28">
        <v>2018.0</v>
      </c>
      <c r="O473" s="30"/>
      <c r="P473" s="30"/>
      <c r="Q473" s="30"/>
      <c r="R473" s="30"/>
      <c r="S473" s="30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 ht="15.75" customHeight="1">
      <c r="A474" s="14" t="s">
        <v>215</v>
      </c>
      <c r="B474" s="14" t="s">
        <v>1973</v>
      </c>
      <c r="C474" s="14" t="s">
        <v>1974</v>
      </c>
      <c r="D474" s="14" t="s">
        <v>1975</v>
      </c>
      <c r="E474" s="14" t="s">
        <v>31</v>
      </c>
      <c r="F474" s="14">
        <f>vlookup($B474&amp;"*",'Lat&amp;Long'!$A$2:$C$999,2,false)</f>
        <v>42.03079</v>
      </c>
      <c r="G474" s="14">
        <f>vlookup($B474&amp;"*",'Lat&amp;Long'!$A$2:$C$999,3,false)</f>
        <v>-87.706329</v>
      </c>
      <c r="H474" s="21">
        <f t="shared" si="2"/>
        <v>115940</v>
      </c>
      <c r="I474" s="34">
        <v>341.0</v>
      </c>
      <c r="J474" s="34">
        <v>340.0</v>
      </c>
      <c r="K474" s="24" t="s">
        <v>1843</v>
      </c>
      <c r="L474" s="18">
        <v>8.91</v>
      </c>
      <c r="M474" s="35" t="s">
        <v>1565</v>
      </c>
      <c r="N474" s="28">
        <v>2018.0</v>
      </c>
      <c r="O474" s="30"/>
      <c r="P474" s="30"/>
      <c r="Q474" s="30"/>
      <c r="R474" s="30"/>
      <c r="S474" s="30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 ht="15.75" customHeight="1">
      <c r="A475" s="14" t="s">
        <v>27</v>
      </c>
      <c r="B475" s="14" t="s">
        <v>1976</v>
      </c>
      <c r="C475" s="14" t="s">
        <v>1977</v>
      </c>
      <c r="D475" s="14" t="s">
        <v>1978</v>
      </c>
      <c r="E475" s="14" t="s">
        <v>31</v>
      </c>
      <c r="F475" s="14">
        <f>vlookup($B475&amp;"*",'Lat&amp;Long'!$A$2:$C$999,2,false)</f>
        <v>41.52626</v>
      </c>
      <c r="G475" s="14">
        <f>vlookup($B475&amp;"*",'Lat&amp;Long'!$A$2:$C$999,3,false)</f>
        <v>-88.19882</v>
      </c>
      <c r="H475" s="21">
        <f t="shared" si="2"/>
        <v>104784</v>
      </c>
      <c r="I475" s="34">
        <v>354.0</v>
      </c>
      <c r="J475" s="34">
        <v>296.0</v>
      </c>
      <c r="K475" s="24" t="s">
        <v>1843</v>
      </c>
      <c r="L475" s="18">
        <v>8.91</v>
      </c>
      <c r="M475" s="35" t="s">
        <v>1565</v>
      </c>
      <c r="N475" s="28">
        <v>2018.0</v>
      </c>
      <c r="O475" s="30"/>
      <c r="P475" s="30"/>
      <c r="Q475" s="30"/>
      <c r="R475" s="30"/>
      <c r="S475" s="30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 ht="15.75" customHeight="1">
      <c r="A476" s="14" t="s">
        <v>215</v>
      </c>
      <c r="B476" s="14" t="s">
        <v>1979</v>
      </c>
      <c r="C476" s="14" t="s">
        <v>1980</v>
      </c>
      <c r="D476" s="14" t="s">
        <v>1981</v>
      </c>
      <c r="E476" s="14" t="s">
        <v>31</v>
      </c>
      <c r="F476" s="14">
        <f>vlookup($B476&amp;"*",'Lat&amp;Long'!$A$2:$C$999,2,false)</f>
        <v>41.59685</v>
      </c>
      <c r="G476" s="14">
        <f>vlookup($B476&amp;"*",'Lat&amp;Long'!$A$2:$C$999,3,false)</f>
        <v>-87.561932</v>
      </c>
      <c r="H476" s="21">
        <f t="shared" si="2"/>
        <v>105301</v>
      </c>
      <c r="I476" s="34">
        <v>307.0</v>
      </c>
      <c r="J476" s="34">
        <v>343.0</v>
      </c>
      <c r="K476" s="24" t="s">
        <v>1843</v>
      </c>
      <c r="L476" s="18">
        <v>8.91</v>
      </c>
      <c r="M476" s="35" t="s">
        <v>1565</v>
      </c>
      <c r="N476" s="28">
        <v>2018.0</v>
      </c>
      <c r="O476" s="30"/>
      <c r="P476" s="30"/>
      <c r="Q476" s="30"/>
      <c r="R476" s="30"/>
      <c r="S476" s="30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 ht="15.75" customHeight="1">
      <c r="A477" s="14" t="s">
        <v>53</v>
      </c>
      <c r="B477" s="14" t="s">
        <v>1982</v>
      </c>
      <c r="C477" s="14" t="s">
        <v>1983</v>
      </c>
      <c r="D477" s="14" t="s">
        <v>1984</v>
      </c>
      <c r="E477" s="14" t="s">
        <v>31</v>
      </c>
      <c r="F477" s="14">
        <f>vlookup($B477&amp;"*",'Lat&amp;Long'!$A$2:$C$999,2,false)</f>
        <v>41.54057</v>
      </c>
      <c r="G477" s="14">
        <f>vlookup($B477&amp;"*",'Lat&amp;Long'!$A$2:$C$999,3,false)</f>
        <v>-87.633528</v>
      </c>
      <c r="H477" s="21" t="str">
        <f t="shared" si="2"/>
        <v/>
      </c>
      <c r="I477" s="51"/>
      <c r="J477" s="51"/>
      <c r="K477" s="24" t="s">
        <v>1843</v>
      </c>
      <c r="L477" s="18">
        <v>8.91</v>
      </c>
      <c r="M477" s="49" t="s">
        <v>1565</v>
      </c>
      <c r="N477" s="28">
        <v>2018.0</v>
      </c>
      <c r="O477" s="30"/>
      <c r="P477" s="30"/>
      <c r="Q477" s="30"/>
      <c r="R477" s="30"/>
      <c r="S477" s="30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 ht="15.75" customHeight="1">
      <c r="A478" s="14" t="s">
        <v>27</v>
      </c>
      <c r="B478" s="14" t="s">
        <v>1985</v>
      </c>
      <c r="C478" s="14" t="s">
        <v>1983</v>
      </c>
      <c r="D478" s="14" t="s">
        <v>1984</v>
      </c>
      <c r="E478" s="14" t="s">
        <v>31</v>
      </c>
      <c r="F478" s="14">
        <f>vlookup($B478&amp;"*",'Lat&amp;Long'!$A$2:$C$999,2,false)</f>
        <v>41.56911</v>
      </c>
      <c r="G478" s="14">
        <f>vlookup($B478&amp;"*",'Lat&amp;Long'!$A$2:$C$999,3,false)</f>
        <v>-87.633728</v>
      </c>
      <c r="H478" s="21" t="str">
        <f t="shared" si="2"/>
        <v/>
      </c>
      <c r="I478" s="51"/>
      <c r="J478" s="51"/>
      <c r="K478" s="24" t="s">
        <v>1843</v>
      </c>
      <c r="L478" s="18">
        <v>8.91</v>
      </c>
      <c r="M478" s="49" t="s">
        <v>1565</v>
      </c>
      <c r="N478" s="28">
        <v>2018.0</v>
      </c>
      <c r="O478" s="30"/>
      <c r="P478" s="30"/>
      <c r="Q478" s="30"/>
      <c r="R478" s="30"/>
      <c r="S478" s="30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 ht="15.75" customHeight="1">
      <c r="A479" s="14" t="s">
        <v>53</v>
      </c>
      <c r="B479" s="14" t="s">
        <v>1986</v>
      </c>
      <c r="C479" s="14" t="s">
        <v>1977</v>
      </c>
      <c r="D479" s="14" t="s">
        <v>1987</v>
      </c>
      <c r="E479" s="14" t="s">
        <v>31</v>
      </c>
      <c r="F479" s="14">
        <f>vlookup($B479&amp;"*",'Lat&amp;Long'!$A$2:$C$999,2,false)</f>
        <v>41.5477</v>
      </c>
      <c r="G479" s="14">
        <f>vlookup($B479&amp;"*",'Lat&amp;Long'!$A$2:$C$999,3,false)</f>
        <v>-88.163187</v>
      </c>
      <c r="H479" s="21" t="str">
        <f t="shared" si="2"/>
        <v/>
      </c>
      <c r="I479" s="51"/>
      <c r="J479" s="51"/>
      <c r="K479" s="24" t="s">
        <v>1843</v>
      </c>
      <c r="L479" s="18">
        <v>8.91</v>
      </c>
      <c r="M479" s="49" t="s">
        <v>1565</v>
      </c>
      <c r="N479" s="28">
        <v>2018.0</v>
      </c>
      <c r="O479" s="30"/>
      <c r="P479" s="30"/>
      <c r="Q479" s="30"/>
      <c r="R479" s="30"/>
      <c r="S479" s="30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 ht="15.75" customHeight="1">
      <c r="A480" s="14" t="s">
        <v>53</v>
      </c>
      <c r="B480" s="14" t="s">
        <v>1988</v>
      </c>
      <c r="C480" s="14" t="s">
        <v>1989</v>
      </c>
      <c r="D480" s="14" t="s">
        <v>1990</v>
      </c>
      <c r="E480" s="14" t="s">
        <v>31</v>
      </c>
      <c r="F480" s="14">
        <f>vlookup($B480&amp;"*",'Lat&amp;Long'!$A$2:$C$999,2,false)</f>
        <v>41.51954</v>
      </c>
      <c r="G480" s="14">
        <f>vlookup($B480&amp;"*",'Lat&amp;Long'!$A$2:$C$999,3,false)</f>
        <v>-88.143014</v>
      </c>
      <c r="H480" s="21" t="str">
        <f t="shared" si="2"/>
        <v/>
      </c>
      <c r="I480" s="51"/>
      <c r="J480" s="51"/>
      <c r="K480" s="41" t="s">
        <v>1843</v>
      </c>
      <c r="L480" s="18">
        <v>8.91</v>
      </c>
      <c r="M480" s="49" t="s">
        <v>1565</v>
      </c>
      <c r="N480" s="28">
        <v>2018.0</v>
      </c>
      <c r="O480" s="30"/>
      <c r="P480" s="30"/>
      <c r="Q480" s="30"/>
      <c r="R480" s="30"/>
      <c r="S480" s="30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 ht="15.75" customHeight="1">
      <c r="A481" s="14" t="s">
        <v>27</v>
      </c>
      <c r="B481" s="14" t="s">
        <v>1991</v>
      </c>
      <c r="C481" s="14" t="s">
        <v>1989</v>
      </c>
      <c r="D481" s="14" t="s">
        <v>1990</v>
      </c>
      <c r="E481" s="14" t="s">
        <v>31</v>
      </c>
      <c r="F481" s="14">
        <f>vlookup($B481&amp;"*",'Lat&amp;Long'!$A$2:$C$999,2,false)</f>
        <v>41.57706</v>
      </c>
      <c r="G481" s="14">
        <f>vlookup($B481&amp;"*",'Lat&amp;Long'!$A$2:$C$999,3,false)</f>
        <v>-88.15422</v>
      </c>
      <c r="H481" s="21" t="str">
        <f t="shared" si="2"/>
        <v/>
      </c>
      <c r="I481" s="51"/>
      <c r="J481" s="51"/>
      <c r="K481" s="24" t="s">
        <v>1843</v>
      </c>
      <c r="L481" s="18">
        <v>8.91</v>
      </c>
      <c r="M481" s="49" t="s">
        <v>1565</v>
      </c>
      <c r="N481" s="28">
        <v>2018.0</v>
      </c>
      <c r="O481" s="30"/>
      <c r="P481" s="30"/>
      <c r="Q481" s="30"/>
      <c r="R481" s="30"/>
      <c r="S481" s="30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 ht="15.75" customHeight="1">
      <c r="A482" s="14" t="s">
        <v>215</v>
      </c>
      <c r="B482" s="14" t="s">
        <v>1992</v>
      </c>
      <c r="C482" s="14" t="s">
        <v>1989</v>
      </c>
      <c r="D482" s="14" t="s">
        <v>1993</v>
      </c>
      <c r="E482" s="14" t="s">
        <v>31</v>
      </c>
      <c r="F482" s="14">
        <f>vlookup($B482&amp;"*",'Lat&amp;Long'!$A$2:$C$999,2,false)</f>
        <v>41.51652</v>
      </c>
      <c r="G482" s="14">
        <f>vlookup($B482&amp;"*",'Lat&amp;Long'!$A$2:$C$999,3,false)</f>
        <v>-88.127387</v>
      </c>
      <c r="H482" s="21" t="str">
        <f t="shared" si="2"/>
        <v/>
      </c>
      <c r="I482" s="51"/>
      <c r="J482" s="51"/>
      <c r="K482" s="24" t="s">
        <v>1843</v>
      </c>
      <c r="L482" s="18">
        <v>8.91</v>
      </c>
      <c r="M482" s="49" t="s">
        <v>1565</v>
      </c>
      <c r="N482" s="28">
        <v>2018.0</v>
      </c>
      <c r="O482" s="30"/>
      <c r="P482" s="30"/>
      <c r="Q482" s="30"/>
      <c r="R482" s="30"/>
      <c r="S482" s="30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 ht="15.75" customHeight="1">
      <c r="A483" s="14" t="s">
        <v>53</v>
      </c>
      <c r="B483" s="14" t="s">
        <v>1994</v>
      </c>
      <c r="C483" s="14" t="s">
        <v>1995</v>
      </c>
      <c r="D483" s="14" t="s">
        <v>1996</v>
      </c>
      <c r="E483" s="14" t="s">
        <v>31</v>
      </c>
      <c r="F483" s="14">
        <f>vlookup($B483&amp;"*",'Lat&amp;Long'!$A$2:$C$999,2,false)</f>
        <v>41.57427</v>
      </c>
      <c r="G483" s="14">
        <f>vlookup($B483&amp;"*",'Lat&amp;Long'!$A$2:$C$999,3,false)</f>
        <v>-87.555414</v>
      </c>
      <c r="H483" s="21" t="str">
        <f t="shared" si="2"/>
        <v/>
      </c>
      <c r="I483" s="51"/>
      <c r="J483" s="51"/>
      <c r="K483" s="24" t="s">
        <v>1843</v>
      </c>
      <c r="L483" s="18">
        <v>8.91</v>
      </c>
      <c r="M483" s="49" t="s">
        <v>1565</v>
      </c>
      <c r="N483" s="28">
        <v>2018.0</v>
      </c>
      <c r="O483" s="30"/>
      <c r="P483" s="30"/>
      <c r="Q483" s="30"/>
      <c r="R483" s="30"/>
      <c r="S483" s="30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 ht="15.75" customHeight="1">
      <c r="A484" s="14" t="s">
        <v>27</v>
      </c>
      <c r="B484" s="14" t="s">
        <v>1997</v>
      </c>
      <c r="C484" s="14" t="s">
        <v>1998</v>
      </c>
      <c r="D484" s="14" t="s">
        <v>1999</v>
      </c>
      <c r="E484" s="14" t="s">
        <v>31</v>
      </c>
      <c r="F484" s="14">
        <f>vlookup($B484&amp;"*",'Lat&amp;Long'!$A$2:$C$999,2,false)</f>
        <v>41.70508</v>
      </c>
      <c r="G484" s="14">
        <f>vlookup($B484&amp;"*",'Lat&amp;Long'!$A$2:$C$999,3,false)</f>
        <v>-88.121871</v>
      </c>
      <c r="H484" s="21" t="str">
        <f t="shared" si="2"/>
        <v/>
      </c>
      <c r="I484" s="51"/>
      <c r="J484" s="51"/>
      <c r="K484" s="41" t="s">
        <v>1843</v>
      </c>
      <c r="L484" s="18">
        <v>8.91</v>
      </c>
      <c r="M484" s="49" t="s">
        <v>1565</v>
      </c>
      <c r="N484" s="28">
        <v>2018.0</v>
      </c>
      <c r="O484" s="30"/>
      <c r="P484" s="30"/>
      <c r="Q484" s="30"/>
      <c r="R484" s="30"/>
      <c r="S484" s="30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 ht="15.75" customHeight="1">
      <c r="A485" s="14" t="s">
        <v>53</v>
      </c>
      <c r="B485" s="14" t="s">
        <v>2000</v>
      </c>
      <c r="C485" s="14" t="s">
        <v>1998</v>
      </c>
      <c r="D485" s="14" t="s">
        <v>1999</v>
      </c>
      <c r="E485" s="14" t="s">
        <v>31</v>
      </c>
      <c r="F485" s="14">
        <f>vlookup($B485&amp;"*",'Lat&amp;Long'!$A$2:$C$999,2,false)</f>
        <v>41.69585</v>
      </c>
      <c r="G485" s="14">
        <f>vlookup($B485&amp;"*",'Lat&amp;Long'!$A$2:$C$999,3,false)</f>
        <v>-88.065366</v>
      </c>
      <c r="H485" s="21" t="str">
        <f t="shared" si="2"/>
        <v/>
      </c>
      <c r="I485" s="51"/>
      <c r="J485" s="51"/>
      <c r="K485" s="41" t="s">
        <v>1843</v>
      </c>
      <c r="L485" s="18">
        <v>8.91</v>
      </c>
      <c r="M485" s="49" t="s">
        <v>1565</v>
      </c>
      <c r="N485" s="28">
        <v>2018.0</v>
      </c>
      <c r="O485" s="30"/>
      <c r="P485" s="30"/>
      <c r="Q485" s="30"/>
      <c r="R485" s="30"/>
      <c r="S485" s="30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 ht="15.75" customHeight="1">
      <c r="A486" s="14" t="s">
        <v>116</v>
      </c>
      <c r="B486" s="14" t="s">
        <v>2001</v>
      </c>
      <c r="C486" s="14" t="s">
        <v>1998</v>
      </c>
      <c r="D486" s="14" t="s">
        <v>1999</v>
      </c>
      <c r="E486" s="14" t="s">
        <v>31</v>
      </c>
      <c r="F486" s="14">
        <f>vlookup($B486&amp;"*",'Lat&amp;Long'!$A$2:$C$999,2,false)</f>
        <v>41.72811</v>
      </c>
      <c r="G486" s="14">
        <f>vlookup($B486&amp;"*",'Lat&amp;Long'!$A$2:$C$999,3,false)</f>
        <v>-88.031971</v>
      </c>
      <c r="H486" s="21" t="str">
        <f t="shared" si="2"/>
        <v/>
      </c>
      <c r="I486" s="51"/>
      <c r="J486" s="51"/>
      <c r="K486" s="24" t="s">
        <v>1843</v>
      </c>
      <c r="L486" s="18">
        <v>8.91</v>
      </c>
      <c r="M486" s="49" t="s">
        <v>1565</v>
      </c>
      <c r="N486" s="28">
        <v>2018.0</v>
      </c>
      <c r="O486" s="30"/>
      <c r="P486" s="30"/>
      <c r="Q486" s="30"/>
      <c r="R486" s="30"/>
      <c r="S486" s="30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 ht="15.75" customHeight="1">
      <c r="A487" s="14" t="s">
        <v>53</v>
      </c>
      <c r="B487" s="14" t="s">
        <v>2002</v>
      </c>
      <c r="C487" s="14" t="s">
        <v>2003</v>
      </c>
      <c r="D487" s="14" t="s">
        <v>2004</v>
      </c>
      <c r="E487" s="14" t="s">
        <v>31</v>
      </c>
      <c r="F487" s="14">
        <f>vlookup($B487&amp;"*",'Lat&amp;Long'!$A$2:$C$999,2,false)</f>
        <v>41.59198</v>
      </c>
      <c r="G487" s="14">
        <f>vlookup($B487&amp;"*",'Lat&amp;Long'!$A$2:$C$999,3,false)</f>
        <v>-88.023678</v>
      </c>
      <c r="H487" s="21" t="str">
        <f t="shared" si="2"/>
        <v/>
      </c>
      <c r="I487" s="51"/>
      <c r="J487" s="51"/>
      <c r="K487" s="24" t="s">
        <v>1843</v>
      </c>
      <c r="L487" s="18">
        <v>8.91</v>
      </c>
      <c r="M487" s="49" t="s">
        <v>1565</v>
      </c>
      <c r="N487" s="28">
        <v>2018.0</v>
      </c>
      <c r="O487" s="30"/>
      <c r="P487" s="30"/>
      <c r="Q487" s="30"/>
      <c r="R487" s="30"/>
      <c r="S487" s="30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 ht="15.75" customHeight="1">
      <c r="A488" s="14" t="s">
        <v>53</v>
      </c>
      <c r="B488" s="14" t="s">
        <v>2005</v>
      </c>
      <c r="C488" s="14" t="s">
        <v>2006</v>
      </c>
      <c r="D488" s="14" t="s">
        <v>2007</v>
      </c>
      <c r="E488" s="14" t="s">
        <v>31</v>
      </c>
      <c r="F488" s="14">
        <f>vlookup($B488&amp;"*",'Lat&amp;Long'!$A$2:$C$999,2,false)</f>
        <v>41.64825</v>
      </c>
      <c r="G488" s="14">
        <f>vlookup($B488&amp;"*",'Lat&amp;Long'!$A$2:$C$999,3,false)</f>
        <v>-87.734202</v>
      </c>
      <c r="H488" s="21" t="str">
        <f t="shared" si="2"/>
        <v/>
      </c>
      <c r="I488" s="51"/>
      <c r="J488" s="51"/>
      <c r="K488" s="24" t="s">
        <v>1843</v>
      </c>
      <c r="L488" s="18">
        <v>8.91</v>
      </c>
      <c r="M488" s="49" t="s">
        <v>1565</v>
      </c>
      <c r="N488" s="28">
        <v>2018.0</v>
      </c>
      <c r="O488" s="30"/>
      <c r="P488" s="30"/>
      <c r="Q488" s="30"/>
      <c r="R488" s="30"/>
      <c r="S488" s="30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 ht="15.75" customHeight="1">
      <c r="A489" s="14" t="s">
        <v>27</v>
      </c>
      <c r="B489" s="14" t="s">
        <v>2008</v>
      </c>
      <c r="C489" s="14" t="s">
        <v>2006</v>
      </c>
      <c r="D489" s="14" t="s">
        <v>2007</v>
      </c>
      <c r="E489" s="14" t="s">
        <v>31</v>
      </c>
      <c r="F489" s="14">
        <f>vlookup($B489&amp;"*",'Lat&amp;Long'!$A$2:$C$999,2,false)</f>
        <v>41.64769</v>
      </c>
      <c r="G489" s="14">
        <f>vlookup($B489&amp;"*",'Lat&amp;Long'!$A$2:$C$999,3,false)</f>
        <v>-87.728676</v>
      </c>
      <c r="H489" s="21" t="str">
        <f t="shared" si="2"/>
        <v/>
      </c>
      <c r="I489" s="51"/>
      <c r="J489" s="51"/>
      <c r="K489" s="24" t="s">
        <v>1843</v>
      </c>
      <c r="L489" s="18">
        <v>8.91</v>
      </c>
      <c r="M489" s="49" t="s">
        <v>1565</v>
      </c>
      <c r="N489" s="28">
        <v>2018.0</v>
      </c>
      <c r="O489" s="30"/>
      <c r="P489" s="30"/>
      <c r="Q489" s="30"/>
      <c r="R489" s="30"/>
      <c r="S489" s="30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 ht="15.75" customHeight="1">
      <c r="A490" s="14" t="s">
        <v>53</v>
      </c>
      <c r="B490" s="14" t="s">
        <v>2009</v>
      </c>
      <c r="C490" s="14" t="s">
        <v>2010</v>
      </c>
      <c r="D490" s="14" t="s">
        <v>2011</v>
      </c>
      <c r="E490" s="14" t="s">
        <v>31</v>
      </c>
      <c r="F490" s="14">
        <f>vlookup($B490&amp;"*",'Lat&amp;Long'!$A$2:$C$999,2,false)</f>
        <v>41.60741</v>
      </c>
      <c r="G490" s="14">
        <f>vlookup($B490&amp;"*",'Lat&amp;Long'!$A$2:$C$999,3,false)</f>
        <v>-88.126788</v>
      </c>
      <c r="H490" s="21" t="str">
        <f t="shared" si="2"/>
        <v/>
      </c>
      <c r="I490" s="51"/>
      <c r="J490" s="51"/>
      <c r="K490" s="24" t="s">
        <v>1843</v>
      </c>
      <c r="L490" s="18">
        <v>8.91</v>
      </c>
      <c r="M490" s="49" t="s">
        <v>1565</v>
      </c>
      <c r="N490" s="28">
        <v>2018.0</v>
      </c>
      <c r="O490" s="30"/>
      <c r="P490" s="30"/>
      <c r="Q490" s="30"/>
      <c r="R490" s="30"/>
      <c r="S490" s="30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 ht="15.75" customHeight="1">
      <c r="A491" s="14" t="s">
        <v>53</v>
      </c>
      <c r="B491" s="14" t="s">
        <v>2012</v>
      </c>
      <c r="C491" s="14" t="s">
        <v>2013</v>
      </c>
      <c r="D491" s="14" t="s">
        <v>2014</v>
      </c>
      <c r="E491" s="14" t="s">
        <v>31</v>
      </c>
      <c r="F491" s="14">
        <f>vlookup($B491&amp;"*",'Lat&amp;Long'!$A$2:$C$999,2,false)</f>
        <v>41.38436</v>
      </c>
      <c r="G491" s="14">
        <f>vlookup($B491&amp;"*",'Lat&amp;Long'!$A$2:$C$999,3,false)</f>
        <v>-88.417954</v>
      </c>
      <c r="H491" s="21" t="str">
        <f t="shared" si="2"/>
        <v/>
      </c>
      <c r="I491" s="51"/>
      <c r="J491" s="51"/>
      <c r="K491" s="24" t="s">
        <v>1843</v>
      </c>
      <c r="L491" s="18">
        <v>8.91</v>
      </c>
      <c r="M491" s="49" t="s">
        <v>1565</v>
      </c>
      <c r="N491" s="28">
        <v>2018.0</v>
      </c>
      <c r="O491" s="30"/>
      <c r="P491" s="30"/>
      <c r="Q491" s="30"/>
      <c r="R491" s="30"/>
      <c r="S491" s="30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 ht="15.75" customHeight="1">
      <c r="A492" s="14" t="s">
        <v>27</v>
      </c>
      <c r="B492" s="14" t="s">
        <v>2015</v>
      </c>
      <c r="C492" s="14" t="s">
        <v>2016</v>
      </c>
      <c r="D492" s="14" t="s">
        <v>2017</v>
      </c>
      <c r="E492" s="14" t="s">
        <v>31</v>
      </c>
      <c r="F492" s="14">
        <f>vlookup($B492&amp;"*",'Lat&amp;Long'!$A$2:$C$999,2,false)</f>
        <v>41.50701</v>
      </c>
      <c r="G492" s="14">
        <f>vlookup($B492&amp;"*",'Lat&amp;Long'!$A$2:$C$999,3,false)</f>
        <v>-87.920901</v>
      </c>
      <c r="H492" s="21" t="str">
        <f t="shared" si="2"/>
        <v/>
      </c>
      <c r="I492" s="51"/>
      <c r="J492" s="51"/>
      <c r="K492" s="41" t="s">
        <v>1843</v>
      </c>
      <c r="L492" s="18">
        <v>8.91</v>
      </c>
      <c r="M492" s="49" t="s">
        <v>1565</v>
      </c>
      <c r="N492" s="28">
        <v>2018.0</v>
      </c>
      <c r="O492" s="30"/>
      <c r="P492" s="30"/>
      <c r="Q492" s="30"/>
      <c r="R492" s="30"/>
      <c r="S492" s="30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 ht="15.75" customHeight="1">
      <c r="A493" s="14" t="s">
        <v>53</v>
      </c>
      <c r="B493" s="14" t="s">
        <v>2018</v>
      </c>
      <c r="C493" s="14" t="s">
        <v>2016</v>
      </c>
      <c r="D493" s="14" t="s">
        <v>2017</v>
      </c>
      <c r="E493" s="14" t="s">
        <v>31</v>
      </c>
      <c r="F493" s="14">
        <f>vlookup($B493&amp;"*",'Lat&amp;Long'!$A$2:$C$999,2,false)</f>
        <v>41.51439</v>
      </c>
      <c r="G493" s="14">
        <f>vlookup($B493&amp;"*",'Lat&amp;Long'!$A$2:$C$999,3,false)</f>
        <v>-87.953886</v>
      </c>
      <c r="H493" s="21" t="str">
        <f t="shared" si="2"/>
        <v/>
      </c>
      <c r="I493" s="51"/>
      <c r="J493" s="51"/>
      <c r="K493" s="24" t="s">
        <v>1843</v>
      </c>
      <c r="L493" s="18">
        <v>8.91</v>
      </c>
      <c r="M493" s="49" t="s">
        <v>1565</v>
      </c>
      <c r="N493" s="28">
        <v>2018.0</v>
      </c>
      <c r="O493" s="30"/>
      <c r="P493" s="30"/>
      <c r="Q493" s="30"/>
      <c r="R493" s="30"/>
      <c r="S493" s="30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 ht="15.75" customHeight="1">
      <c r="A494" s="14" t="s">
        <v>27</v>
      </c>
      <c r="B494" s="14" t="s">
        <v>2019</v>
      </c>
      <c r="C494" s="14" t="s">
        <v>2020</v>
      </c>
      <c r="D494" s="14" t="s">
        <v>2021</v>
      </c>
      <c r="E494" s="14" t="s">
        <v>31</v>
      </c>
      <c r="F494" s="14">
        <f>vlookup($B494&amp;"*",'Lat&amp;Long'!$A$2:$C$999,2,false)</f>
        <v>41.72093</v>
      </c>
      <c r="G494" s="14">
        <f>vlookup($B494&amp;"*",'Lat&amp;Long'!$A$2:$C$999,3,false)</f>
        <v>-87.725623</v>
      </c>
      <c r="H494" s="21" t="str">
        <f t="shared" si="2"/>
        <v/>
      </c>
      <c r="I494" s="51"/>
      <c r="J494" s="51"/>
      <c r="K494" s="24" t="s">
        <v>1843</v>
      </c>
      <c r="L494" s="18">
        <v>8.91</v>
      </c>
      <c r="M494" s="49" t="s">
        <v>1565</v>
      </c>
      <c r="N494" s="28">
        <v>2018.0</v>
      </c>
      <c r="O494" s="30"/>
      <c r="P494" s="30"/>
      <c r="Q494" s="30"/>
      <c r="R494" s="30"/>
      <c r="S494" s="30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 ht="15.75" customHeight="1">
      <c r="A495" s="14" t="s">
        <v>53</v>
      </c>
      <c r="B495" s="14" t="s">
        <v>2022</v>
      </c>
      <c r="C495" s="14" t="s">
        <v>2023</v>
      </c>
      <c r="D495" s="14" t="s">
        <v>2024</v>
      </c>
      <c r="E495" s="14" t="s">
        <v>31</v>
      </c>
      <c r="F495" s="14">
        <f>vlookup($B495&amp;"*",'Lat&amp;Long'!$A$2:$C$999,2,false)</f>
        <v>41.50736</v>
      </c>
      <c r="G495" s="14">
        <f>vlookup($B495&amp;"*",'Lat&amp;Long'!$A$2:$C$999,3,false)</f>
        <v>-87.675122</v>
      </c>
      <c r="H495" s="21" t="str">
        <f t="shared" si="2"/>
        <v/>
      </c>
      <c r="I495" s="51"/>
      <c r="J495" s="51"/>
      <c r="K495" s="41" t="s">
        <v>1843</v>
      </c>
      <c r="L495" s="18">
        <v>8.91</v>
      </c>
      <c r="M495" s="49" t="s">
        <v>1565</v>
      </c>
      <c r="N495" s="28">
        <v>2018.0</v>
      </c>
      <c r="O495" s="30"/>
      <c r="P495" s="30"/>
      <c r="Q495" s="30"/>
      <c r="R495" s="30"/>
      <c r="S495" s="30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 ht="15.75" customHeight="1">
      <c r="A496" s="14" t="s">
        <v>27</v>
      </c>
      <c r="B496" s="14" t="s">
        <v>2025</v>
      </c>
      <c r="C496" s="14" t="s">
        <v>2026</v>
      </c>
      <c r="D496" s="14" t="s">
        <v>2027</v>
      </c>
      <c r="E496" s="14" t="s">
        <v>31</v>
      </c>
      <c r="F496" s="14">
        <f>vlookup($B496&amp;"*",'Lat&amp;Long'!$A$2:$C$999,2,false)</f>
        <v>41.62554</v>
      </c>
      <c r="G496" s="14">
        <f>vlookup($B496&amp;"*",'Lat&amp;Long'!$A$2:$C$999,3,false)</f>
        <v>-87.848686</v>
      </c>
      <c r="H496" s="21" t="str">
        <f t="shared" si="2"/>
        <v/>
      </c>
      <c r="I496" s="51"/>
      <c r="J496" s="51"/>
      <c r="K496" s="24" t="s">
        <v>1843</v>
      </c>
      <c r="L496" s="18">
        <v>8.91</v>
      </c>
      <c r="M496" s="49" t="s">
        <v>1565</v>
      </c>
      <c r="N496" s="28">
        <v>2018.0</v>
      </c>
      <c r="O496" s="30"/>
      <c r="P496" s="30"/>
      <c r="Q496" s="30"/>
      <c r="R496" s="30"/>
      <c r="S496" s="30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 ht="15.75" customHeight="1">
      <c r="A497" s="14" t="s">
        <v>116</v>
      </c>
      <c r="B497" s="14" t="s">
        <v>2028</v>
      </c>
      <c r="C497" s="14" t="s">
        <v>2026</v>
      </c>
      <c r="D497" s="14" t="s">
        <v>2029</v>
      </c>
      <c r="E497" s="14" t="s">
        <v>31</v>
      </c>
      <c r="F497" s="14">
        <f>vlookup($B497&amp;"*",'Lat&amp;Long'!$A$2:$C$999,2,false)</f>
        <v>41.60136</v>
      </c>
      <c r="G497" s="14">
        <f>vlookup($B497&amp;"*",'Lat&amp;Long'!$A$2:$C$999,3,false)</f>
        <v>-87.857764</v>
      </c>
      <c r="H497" s="21" t="str">
        <f t="shared" si="2"/>
        <v/>
      </c>
      <c r="I497" s="51"/>
      <c r="J497" s="51"/>
      <c r="K497" s="24" t="s">
        <v>1843</v>
      </c>
      <c r="L497" s="18">
        <v>8.91</v>
      </c>
      <c r="M497" s="49" t="s">
        <v>1565</v>
      </c>
      <c r="N497" s="28">
        <v>2018.0</v>
      </c>
      <c r="O497" s="30"/>
      <c r="P497" s="30"/>
      <c r="Q497" s="30"/>
      <c r="R497" s="30"/>
      <c r="S497" s="30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 ht="15.75" customHeight="1">
      <c r="A498" s="14" t="s">
        <v>215</v>
      </c>
      <c r="B498" s="14" t="s">
        <v>2030</v>
      </c>
      <c r="C498" s="14" t="s">
        <v>2031</v>
      </c>
      <c r="D498" s="14" t="s">
        <v>2032</v>
      </c>
      <c r="E498" s="14" t="s">
        <v>31</v>
      </c>
      <c r="F498" s="14">
        <f>vlookup($B498&amp;"*",'Lat&amp;Long'!$A$2:$C$999,2,false)</f>
        <v>41.59803</v>
      </c>
      <c r="G498" s="14">
        <f>vlookup($B498&amp;"*",'Lat&amp;Long'!$A$2:$C$999,3,false)</f>
        <v>-87.796852</v>
      </c>
      <c r="H498" s="21" t="str">
        <f t="shared" si="2"/>
        <v/>
      </c>
      <c r="I498" s="51"/>
      <c r="J498" s="51"/>
      <c r="K498" s="24" t="s">
        <v>1843</v>
      </c>
      <c r="L498" s="18">
        <v>8.91</v>
      </c>
      <c r="M498" s="49" t="s">
        <v>1565</v>
      </c>
      <c r="N498" s="28">
        <v>2018.0</v>
      </c>
      <c r="O498" s="30"/>
      <c r="P498" s="30"/>
      <c r="Q498" s="30"/>
      <c r="R498" s="30"/>
      <c r="S498" s="30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 ht="15.75" customHeight="1">
      <c r="A499" s="14" t="s">
        <v>53</v>
      </c>
      <c r="B499" s="14" t="s">
        <v>2033</v>
      </c>
      <c r="C499" s="14" t="s">
        <v>2034</v>
      </c>
      <c r="D499" s="14" t="s">
        <v>2035</v>
      </c>
      <c r="E499" s="14" t="s">
        <v>31</v>
      </c>
      <c r="F499" s="14">
        <f>vlookup($B499&amp;"*",'Lat&amp;Long'!$A$2:$C$999,2,false)</f>
        <v>41.58348</v>
      </c>
      <c r="G499" s="14">
        <f>vlookup($B499&amp;"*",'Lat&amp;Long'!$A$2:$C$999,3,false)</f>
        <v>-87.715775</v>
      </c>
      <c r="H499" s="21" t="str">
        <f t="shared" si="2"/>
        <v/>
      </c>
      <c r="I499" s="51"/>
      <c r="J499" s="51"/>
      <c r="K499" s="24" t="s">
        <v>1843</v>
      </c>
      <c r="L499" s="18">
        <v>8.91</v>
      </c>
      <c r="M499" s="49" t="s">
        <v>1565</v>
      </c>
      <c r="N499" s="28">
        <v>2018.0</v>
      </c>
      <c r="O499" s="30"/>
      <c r="P499" s="30"/>
      <c r="Q499" s="30"/>
      <c r="R499" s="30"/>
      <c r="S499" s="30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 ht="15.75" customHeight="1">
      <c r="A500" s="14" t="s">
        <v>27</v>
      </c>
      <c r="B500" s="14" t="s">
        <v>2036</v>
      </c>
      <c r="C500" s="14" t="s">
        <v>2031</v>
      </c>
      <c r="D500" s="14" t="s">
        <v>2037</v>
      </c>
      <c r="E500" s="14" t="s">
        <v>31</v>
      </c>
      <c r="F500" s="14">
        <f>vlookup($B500&amp;"*",'Lat&amp;Long'!$A$2:$C$999,2,false)</f>
        <v>41.54538</v>
      </c>
      <c r="G500" s="14">
        <f>vlookup($B500&amp;"*",'Lat&amp;Long'!$A$2:$C$999,3,false)</f>
        <v>-87.795796</v>
      </c>
      <c r="H500" s="21" t="str">
        <f t="shared" si="2"/>
        <v/>
      </c>
      <c r="I500" s="51"/>
      <c r="J500" s="51"/>
      <c r="K500" s="24" t="s">
        <v>1843</v>
      </c>
      <c r="L500" s="18">
        <v>8.91</v>
      </c>
      <c r="M500" s="49" t="s">
        <v>1565</v>
      </c>
      <c r="N500" s="28">
        <v>2018.0</v>
      </c>
      <c r="O500" s="30"/>
      <c r="P500" s="30"/>
      <c r="Q500" s="30"/>
      <c r="R500" s="30"/>
      <c r="S500" s="30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 ht="15.75" customHeight="1">
      <c r="A501" s="14" t="s">
        <v>53</v>
      </c>
      <c r="B501" s="14" t="s">
        <v>2038</v>
      </c>
      <c r="C501" s="14" t="s">
        <v>2039</v>
      </c>
      <c r="D501" s="14" t="s">
        <v>2037</v>
      </c>
      <c r="E501" s="14" t="s">
        <v>31</v>
      </c>
      <c r="F501" s="14">
        <f>vlookup($B501&amp;"*",'Lat&amp;Long'!$A$2:$C$999,2,false)</f>
        <v>41.59902</v>
      </c>
      <c r="G501" s="14">
        <f>vlookup($B501&amp;"*",'Lat&amp;Long'!$A$2:$C$999,3,false)</f>
        <v>-87.843237</v>
      </c>
      <c r="H501" s="21" t="str">
        <f t="shared" si="2"/>
        <v/>
      </c>
      <c r="I501" s="51"/>
      <c r="J501" s="51"/>
      <c r="K501" s="24" t="s">
        <v>1843</v>
      </c>
      <c r="L501" s="18">
        <v>8.91</v>
      </c>
      <c r="M501" s="49" t="s">
        <v>1565</v>
      </c>
      <c r="N501" s="28">
        <v>2018.0</v>
      </c>
      <c r="O501" s="30"/>
      <c r="P501" s="30"/>
      <c r="Q501" s="30"/>
      <c r="R501" s="30"/>
      <c r="S501" s="30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 ht="15.75" customHeight="1">
      <c r="A502" s="14" t="s">
        <v>53</v>
      </c>
      <c r="B502" s="14" t="s">
        <v>2040</v>
      </c>
      <c r="C502" s="14" t="s">
        <v>2041</v>
      </c>
      <c r="D502" s="14" t="s">
        <v>2042</v>
      </c>
      <c r="E502" s="14" t="s">
        <v>31</v>
      </c>
      <c r="F502" s="14">
        <f>vlookup($B502&amp;"*",'Lat&amp;Long'!$A$2:$C$999,2,false)</f>
        <v>41.81587</v>
      </c>
      <c r="G502" s="14">
        <f>vlookup($B502&amp;"*",'Lat&amp;Long'!$A$2:$C$999,3,false)</f>
        <v>-88.28309</v>
      </c>
      <c r="H502" s="21" t="str">
        <f t="shared" si="2"/>
        <v/>
      </c>
      <c r="I502" s="51"/>
      <c r="J502" s="51"/>
      <c r="K502" s="24" t="s">
        <v>1843</v>
      </c>
      <c r="L502" s="18">
        <v>8.91</v>
      </c>
      <c r="M502" s="49" t="s">
        <v>1565</v>
      </c>
      <c r="N502" s="28">
        <v>2018.0</v>
      </c>
      <c r="O502" s="30"/>
      <c r="P502" s="30"/>
      <c r="Q502" s="30"/>
      <c r="R502" s="30"/>
      <c r="S502" s="30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 ht="15.75" customHeight="1">
      <c r="A503" s="14" t="s">
        <v>27</v>
      </c>
      <c r="B503" s="14" t="s">
        <v>2043</v>
      </c>
      <c r="C503" s="14" t="s">
        <v>2044</v>
      </c>
      <c r="D503" s="14" t="s">
        <v>2045</v>
      </c>
      <c r="E503" s="14" t="s">
        <v>31</v>
      </c>
      <c r="F503" s="14">
        <f>vlookup($B503&amp;"*",'Lat&amp;Long'!$A$2:$C$999,2,false)</f>
        <v>41.85221</v>
      </c>
      <c r="G503" s="14">
        <f>vlookup($B503&amp;"*",'Lat&amp;Long'!$A$2:$C$999,3,false)</f>
        <v>-88.342719</v>
      </c>
      <c r="H503" s="21" t="str">
        <f t="shared" si="2"/>
        <v/>
      </c>
      <c r="I503" s="51"/>
      <c r="J503" s="51"/>
      <c r="K503" s="41" t="s">
        <v>1843</v>
      </c>
      <c r="L503" s="18">
        <v>8.91</v>
      </c>
      <c r="M503" s="49" t="s">
        <v>1565</v>
      </c>
      <c r="N503" s="28">
        <v>2018.0</v>
      </c>
      <c r="O503" s="30"/>
      <c r="P503" s="30"/>
      <c r="Q503" s="30"/>
      <c r="R503" s="30"/>
      <c r="S503" s="30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 ht="15.75" customHeight="1">
      <c r="A504" s="14" t="s">
        <v>53</v>
      </c>
      <c r="B504" s="14" t="s">
        <v>2046</v>
      </c>
      <c r="C504" s="14" t="s">
        <v>2044</v>
      </c>
      <c r="D504" s="14" t="s">
        <v>2045</v>
      </c>
      <c r="E504" s="14" t="s">
        <v>31</v>
      </c>
      <c r="F504" s="14">
        <f>vlookup($B504&amp;"*",'Lat&amp;Long'!$A$2:$C$999,2,false)</f>
        <v>41.86373</v>
      </c>
      <c r="G504" s="14">
        <f>vlookup($B504&amp;"*",'Lat&amp;Long'!$A$2:$C$999,3,false)</f>
        <v>-88.345775</v>
      </c>
      <c r="H504" s="21" t="str">
        <f t="shared" si="2"/>
        <v/>
      </c>
      <c r="I504" s="51"/>
      <c r="J504" s="51"/>
      <c r="K504" s="24" t="s">
        <v>1843</v>
      </c>
      <c r="L504" s="18">
        <v>8.91</v>
      </c>
      <c r="M504" s="49" t="s">
        <v>1565</v>
      </c>
      <c r="N504" s="28">
        <v>2018.0</v>
      </c>
      <c r="O504" s="30"/>
      <c r="P504" s="30"/>
      <c r="Q504" s="30"/>
      <c r="R504" s="30"/>
      <c r="S504" s="30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 ht="15.75" customHeight="1">
      <c r="A505" s="14" t="s">
        <v>116</v>
      </c>
      <c r="B505" s="14" t="s">
        <v>2047</v>
      </c>
      <c r="C505" s="14" t="s">
        <v>2048</v>
      </c>
      <c r="D505" s="14" t="s">
        <v>2049</v>
      </c>
      <c r="E505" s="14" t="s">
        <v>31</v>
      </c>
      <c r="F505" s="14">
        <f>vlookup($B505&amp;"*",'Lat&amp;Long'!$A$2:$C$999,2,false)</f>
        <v>41.84559</v>
      </c>
      <c r="G505" s="14">
        <f>vlookup($B505&amp;"*",'Lat&amp;Long'!$A$2:$C$999,3,false)</f>
        <v>-87.965686</v>
      </c>
      <c r="H505" s="21" t="str">
        <f t="shared" si="2"/>
        <v/>
      </c>
      <c r="I505" s="51"/>
      <c r="J505" s="51"/>
      <c r="K505" s="24" t="s">
        <v>1843</v>
      </c>
      <c r="L505" s="18">
        <v>8.91</v>
      </c>
      <c r="M505" s="49" t="s">
        <v>1565</v>
      </c>
      <c r="N505" s="28">
        <v>2018.0</v>
      </c>
      <c r="O505" s="30"/>
      <c r="P505" s="30"/>
      <c r="Q505" s="30"/>
      <c r="R505" s="30"/>
      <c r="S505" s="30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 ht="15.75" customHeight="1">
      <c r="A506" s="14" t="s">
        <v>27</v>
      </c>
      <c r="B506" s="14" t="s">
        <v>2050</v>
      </c>
      <c r="C506" s="14" t="s">
        <v>2051</v>
      </c>
      <c r="D506" s="14" t="s">
        <v>2052</v>
      </c>
      <c r="E506" s="14" t="s">
        <v>31</v>
      </c>
      <c r="F506" s="14">
        <f>vlookup($B506&amp;"*",'Lat&amp;Long'!$A$2:$C$999,2,false)</f>
        <v>41.78092</v>
      </c>
      <c r="G506" s="14">
        <f>vlookup($B506&amp;"*",'Lat&amp;Long'!$A$2:$C$999,3,false)</f>
        <v>-87.859439</v>
      </c>
      <c r="H506" s="21" t="str">
        <f t="shared" si="2"/>
        <v/>
      </c>
      <c r="I506" s="51"/>
      <c r="J506" s="51"/>
      <c r="K506" s="24" t="s">
        <v>1843</v>
      </c>
      <c r="L506" s="18">
        <v>8.91</v>
      </c>
      <c r="M506" s="49" t="s">
        <v>1565</v>
      </c>
      <c r="N506" s="28">
        <v>2018.0</v>
      </c>
      <c r="O506" s="30"/>
      <c r="P506" s="30"/>
      <c r="Q506" s="30"/>
      <c r="R506" s="30"/>
      <c r="S506" s="30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 ht="15.75" customHeight="1">
      <c r="A507" s="14" t="s">
        <v>53</v>
      </c>
      <c r="B507" s="14" t="s">
        <v>2053</v>
      </c>
      <c r="C507" s="14" t="s">
        <v>2051</v>
      </c>
      <c r="D507" s="14" t="s">
        <v>2052</v>
      </c>
      <c r="E507" s="14" t="s">
        <v>31</v>
      </c>
      <c r="F507" s="14">
        <f>vlookup($B507&amp;"*",'Lat&amp;Long'!$A$2:$C$999,2,false)</f>
        <v>41.77762</v>
      </c>
      <c r="G507" s="14">
        <f>vlookup($B507&amp;"*",'Lat&amp;Long'!$A$2:$C$999,3,false)</f>
        <v>-87.863354</v>
      </c>
      <c r="H507" s="21" t="str">
        <f t="shared" si="2"/>
        <v/>
      </c>
      <c r="I507" s="51"/>
      <c r="J507" s="51"/>
      <c r="K507" s="24" t="s">
        <v>1843</v>
      </c>
      <c r="L507" s="18">
        <v>8.91</v>
      </c>
      <c r="M507" s="49" t="s">
        <v>109</v>
      </c>
      <c r="N507" s="28">
        <v>2018.0</v>
      </c>
      <c r="O507" s="30"/>
      <c r="P507" s="30"/>
      <c r="Q507" s="30"/>
      <c r="R507" s="30"/>
      <c r="S507" s="30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 ht="15.75" customHeight="1">
      <c r="A508" s="14" t="s">
        <v>215</v>
      </c>
      <c r="B508" s="14" t="s">
        <v>2054</v>
      </c>
      <c r="C508" s="14" t="s">
        <v>2051</v>
      </c>
      <c r="D508" s="14" t="s">
        <v>2052</v>
      </c>
      <c r="E508" s="14" t="s">
        <v>31</v>
      </c>
      <c r="F508" s="14">
        <f>vlookup($B508&amp;"*",'Lat&amp;Long'!$A$2:$C$999,2,false)</f>
        <v>41.77699</v>
      </c>
      <c r="G508" s="14">
        <f>vlookup($B508&amp;"*",'Lat&amp;Long'!$A$2:$C$999,3,false)</f>
        <v>-87.864616</v>
      </c>
      <c r="H508" s="21" t="str">
        <f t="shared" si="2"/>
        <v/>
      </c>
      <c r="I508" s="51"/>
      <c r="J508" s="51"/>
      <c r="K508" s="24" t="s">
        <v>1843</v>
      </c>
      <c r="L508" s="18">
        <v>8.91</v>
      </c>
      <c r="M508" s="49" t="s">
        <v>109</v>
      </c>
      <c r="N508" s="28">
        <v>2018.0</v>
      </c>
      <c r="O508" s="30"/>
      <c r="P508" s="30"/>
      <c r="Q508" s="30"/>
      <c r="R508" s="30"/>
      <c r="S508" s="30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 ht="15.75" customHeight="1">
      <c r="A509" s="14" t="s">
        <v>215</v>
      </c>
      <c r="B509" s="14" t="s">
        <v>2055</v>
      </c>
      <c r="C509" s="14" t="s">
        <v>2056</v>
      </c>
      <c r="D509" s="14" t="s">
        <v>2057</v>
      </c>
      <c r="E509" s="14" t="s">
        <v>31</v>
      </c>
      <c r="F509" s="14">
        <f>vlookup($B509&amp;"*",'Lat&amp;Long'!$A$2:$C$999,2,false)</f>
        <v>41.71807</v>
      </c>
      <c r="G509" s="14">
        <f>vlookup($B509&amp;"*",'Lat&amp;Long'!$A$2:$C$999,3,false)</f>
        <v>-88.289143</v>
      </c>
      <c r="H509" s="21" t="str">
        <f t="shared" si="2"/>
        <v/>
      </c>
      <c r="I509" s="51"/>
      <c r="J509" s="51"/>
      <c r="K509" s="24" t="s">
        <v>1843</v>
      </c>
      <c r="L509" s="18">
        <v>8.91</v>
      </c>
      <c r="M509" s="49" t="s">
        <v>109</v>
      </c>
      <c r="N509" s="28">
        <v>2018.0</v>
      </c>
      <c r="O509" s="30"/>
      <c r="P509" s="30"/>
      <c r="Q509" s="30"/>
      <c r="R509" s="30"/>
      <c r="S509" s="30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 ht="15.75" customHeight="1">
      <c r="A510" s="14" t="s">
        <v>53</v>
      </c>
      <c r="B510" s="14" t="s">
        <v>2058</v>
      </c>
      <c r="C510" s="14" t="s">
        <v>2056</v>
      </c>
      <c r="D510" s="14" t="s">
        <v>2057</v>
      </c>
      <c r="E510" s="14" t="s">
        <v>31</v>
      </c>
      <c r="F510" s="14">
        <f>vlookup($B510&amp;"*",'Lat&amp;Long'!$A$2:$C$999,2,false)</f>
        <v>41.71984</v>
      </c>
      <c r="G510" s="14">
        <f>vlookup($B510&amp;"*",'Lat&amp;Long'!$A$2:$C$999,3,false)</f>
        <v>-88.373227</v>
      </c>
      <c r="H510" s="21" t="str">
        <f t="shared" si="2"/>
        <v/>
      </c>
      <c r="I510" s="51"/>
      <c r="J510" s="51"/>
      <c r="K510" s="41" t="s">
        <v>1843</v>
      </c>
      <c r="L510" s="18">
        <v>8.91</v>
      </c>
      <c r="M510" s="49" t="s">
        <v>109</v>
      </c>
      <c r="N510" s="28">
        <v>2018.0</v>
      </c>
      <c r="O510" s="30"/>
      <c r="P510" s="30"/>
      <c r="Q510" s="30"/>
      <c r="R510" s="30"/>
      <c r="S510" s="30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 ht="15.75" customHeight="1">
      <c r="A511" s="14" t="s">
        <v>27</v>
      </c>
      <c r="B511" s="14" t="s">
        <v>2059</v>
      </c>
      <c r="C511" s="14" t="s">
        <v>2060</v>
      </c>
      <c r="D511" s="14" t="s">
        <v>2061</v>
      </c>
      <c r="E511" s="14" t="s">
        <v>31</v>
      </c>
      <c r="F511" s="14">
        <f>vlookup($B511&amp;"*",'Lat&amp;Long'!$A$2:$C$999,2,false)</f>
        <v>41.79884</v>
      </c>
      <c r="G511" s="14">
        <f>vlookup($B511&amp;"*",'Lat&amp;Long'!$A$2:$C$999,3,false)</f>
        <v>-88.354998</v>
      </c>
      <c r="H511" s="21" t="str">
        <f t="shared" si="2"/>
        <v/>
      </c>
      <c r="I511" s="51"/>
      <c r="J511" s="51"/>
      <c r="K511" s="24" t="s">
        <v>1843</v>
      </c>
      <c r="L511" s="18">
        <v>8.91</v>
      </c>
      <c r="M511" s="49" t="s">
        <v>109</v>
      </c>
      <c r="N511" s="28">
        <v>2018.0</v>
      </c>
      <c r="O511" s="30"/>
      <c r="P511" s="30"/>
      <c r="Q511" s="30"/>
      <c r="R511" s="30"/>
      <c r="S511" s="30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 ht="15.75" customHeight="1">
      <c r="A512" s="14" t="s">
        <v>53</v>
      </c>
      <c r="B512" s="14" t="s">
        <v>2062</v>
      </c>
      <c r="C512" s="14" t="s">
        <v>2063</v>
      </c>
      <c r="D512" s="14" t="s">
        <v>2064</v>
      </c>
      <c r="E512" s="14" t="s">
        <v>31</v>
      </c>
      <c r="F512" s="14">
        <f>vlookup($B512&amp;"*",'Lat&amp;Long'!$A$2:$C$999,2,false)</f>
        <v>41.70394</v>
      </c>
      <c r="G512" s="14">
        <f>vlookup($B512&amp;"*",'Lat&amp;Long'!$A$2:$C$999,3,false)</f>
        <v>-88.303162</v>
      </c>
      <c r="H512" s="21" t="str">
        <f t="shared" si="2"/>
        <v/>
      </c>
      <c r="I512" s="51"/>
      <c r="J512" s="51"/>
      <c r="K512" s="41" t="s">
        <v>2065</v>
      </c>
      <c r="L512" s="18">
        <v>8.91</v>
      </c>
      <c r="M512" s="49" t="s">
        <v>109</v>
      </c>
      <c r="N512" s="28">
        <v>2018.0</v>
      </c>
      <c r="O512" s="30"/>
      <c r="P512" s="30"/>
      <c r="Q512" s="30"/>
      <c r="R512" s="30"/>
      <c r="S512" s="30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 ht="15.75" customHeight="1">
      <c r="A513" s="14" t="s">
        <v>27</v>
      </c>
      <c r="B513" s="14" t="s">
        <v>2066</v>
      </c>
      <c r="C513" s="14" t="s">
        <v>2063</v>
      </c>
      <c r="D513" s="14" t="s">
        <v>2064</v>
      </c>
      <c r="E513" s="14" t="s">
        <v>31</v>
      </c>
      <c r="F513" s="14">
        <f>vlookup($B513&amp;"*",'Lat&amp;Long'!$A$2:$C$999,2,false)</f>
        <v>41.71624</v>
      </c>
      <c r="G513" s="14">
        <f>vlookup($B513&amp;"*",'Lat&amp;Long'!$A$2:$C$999,3,false)</f>
        <v>-88.407236</v>
      </c>
      <c r="H513" s="21" t="str">
        <f t="shared" si="2"/>
        <v/>
      </c>
      <c r="I513" s="51"/>
      <c r="J513" s="51"/>
      <c r="K513" s="24" t="s">
        <v>2065</v>
      </c>
      <c r="L513" s="18">
        <v>8.91</v>
      </c>
      <c r="M513" s="49" t="s">
        <v>109</v>
      </c>
      <c r="N513" s="28">
        <v>2018.0</v>
      </c>
      <c r="O513" s="30"/>
      <c r="P513" s="30"/>
      <c r="Q513" s="30"/>
      <c r="R513" s="30"/>
      <c r="S513" s="30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 ht="15.75" customHeight="1">
      <c r="A514" s="14" t="s">
        <v>53</v>
      </c>
      <c r="B514" s="14" t="s">
        <v>2067</v>
      </c>
      <c r="C514" s="14" t="s">
        <v>2068</v>
      </c>
      <c r="D514" s="14" t="s">
        <v>2069</v>
      </c>
      <c r="E514" s="14" t="s">
        <v>31</v>
      </c>
      <c r="F514" s="14">
        <f>vlookup($B514&amp;"*",'Lat&amp;Long'!$A$2:$C$999,2,false)</f>
        <v>41.65331</v>
      </c>
      <c r="G514" s="14">
        <f>vlookup($B514&amp;"*",'Lat&amp;Long'!$A$2:$C$999,3,false)</f>
        <v>-88.56387</v>
      </c>
      <c r="H514" s="21" t="str">
        <f t="shared" si="2"/>
        <v/>
      </c>
      <c r="I514" s="51"/>
      <c r="J514" s="51"/>
      <c r="K514" s="24" t="s">
        <v>2065</v>
      </c>
      <c r="L514" s="18">
        <v>8.91</v>
      </c>
      <c r="M514" s="49" t="s">
        <v>109</v>
      </c>
      <c r="N514" s="28">
        <v>2018.0</v>
      </c>
      <c r="O514" s="30"/>
      <c r="P514" s="30"/>
      <c r="Q514" s="30"/>
      <c r="R514" s="30"/>
      <c r="S514" s="30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 ht="15.75" customHeight="1">
      <c r="A515" s="14" t="s">
        <v>116</v>
      </c>
      <c r="B515" s="14" t="s">
        <v>2070</v>
      </c>
      <c r="C515" s="14" t="s">
        <v>2071</v>
      </c>
      <c r="D515" s="14" t="s">
        <v>2072</v>
      </c>
      <c r="E515" s="14" t="s">
        <v>31</v>
      </c>
      <c r="F515" s="14">
        <f>vlookup($B515&amp;"*",'Lat&amp;Long'!$A$2:$C$999,2,false)</f>
        <v>41.8538</v>
      </c>
      <c r="G515" s="14">
        <f>vlookup($B515&amp;"*",'Lat&amp;Long'!$A$2:$C$999,3,false)</f>
        <v>-87.804999</v>
      </c>
      <c r="H515" s="21" t="str">
        <f t="shared" si="2"/>
        <v/>
      </c>
      <c r="I515" s="51"/>
      <c r="J515" s="51"/>
      <c r="K515" s="41" t="s">
        <v>1843</v>
      </c>
      <c r="L515" s="18">
        <v>8.91</v>
      </c>
      <c r="M515" s="49" t="s">
        <v>109</v>
      </c>
      <c r="N515" s="28">
        <v>2018.0</v>
      </c>
      <c r="O515" s="30"/>
      <c r="P515" s="30"/>
      <c r="Q515" s="30"/>
      <c r="R515" s="30"/>
      <c r="S515" s="30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 ht="15.75" customHeight="1">
      <c r="A516" s="14" t="s">
        <v>27</v>
      </c>
      <c r="B516" s="14" t="s">
        <v>2073</v>
      </c>
      <c r="C516" s="14" t="s">
        <v>2074</v>
      </c>
      <c r="D516" s="14" t="s">
        <v>2075</v>
      </c>
      <c r="E516" s="14" t="s">
        <v>31</v>
      </c>
      <c r="F516" s="14">
        <f>vlookup($B516&amp;"*",'Lat&amp;Long'!$A$2:$C$999,2,false)</f>
        <v>41.80069</v>
      </c>
      <c r="G516" s="14">
        <f>vlookup($B516&amp;"*",'Lat&amp;Long'!$A$2:$C$999,3,false)</f>
        <v>-88.169583</v>
      </c>
      <c r="H516" s="21" t="str">
        <f t="shared" si="2"/>
        <v/>
      </c>
      <c r="I516" s="51"/>
      <c r="J516" s="51"/>
      <c r="K516" s="24" t="s">
        <v>1843</v>
      </c>
      <c r="L516" s="18">
        <v>8.91</v>
      </c>
      <c r="M516" s="49" t="s">
        <v>109</v>
      </c>
      <c r="N516" s="28">
        <v>2018.0</v>
      </c>
      <c r="O516" s="30"/>
      <c r="P516" s="30"/>
      <c r="Q516" s="30"/>
      <c r="R516" s="30"/>
      <c r="S516" s="30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 ht="15.75" customHeight="1">
      <c r="A517" s="14" t="s">
        <v>27</v>
      </c>
      <c r="B517" s="14" t="s">
        <v>2076</v>
      </c>
      <c r="C517" s="14" t="s">
        <v>2077</v>
      </c>
      <c r="D517" s="14" t="s">
        <v>2078</v>
      </c>
      <c r="E517" s="14" t="s">
        <v>31</v>
      </c>
      <c r="F517" s="14">
        <f>vlookup($B517&amp;"*",'Lat&amp;Long'!$A$2:$C$999,2,false)</f>
        <v>41.66247</v>
      </c>
      <c r="G517" s="14">
        <f>vlookup($B517&amp;"*",'Lat&amp;Long'!$A$2:$C$999,3,false)</f>
        <v>-88.465333</v>
      </c>
      <c r="H517" s="21" t="str">
        <f t="shared" si="2"/>
        <v/>
      </c>
      <c r="I517" s="51"/>
      <c r="J517" s="51"/>
      <c r="K517" s="24" t="s">
        <v>2065</v>
      </c>
      <c r="L517" s="18">
        <v>8.91</v>
      </c>
      <c r="M517" s="49" t="s">
        <v>109</v>
      </c>
      <c r="N517" s="28">
        <v>2018.0</v>
      </c>
      <c r="O517" s="30"/>
      <c r="P517" s="30"/>
      <c r="Q517" s="30"/>
      <c r="R517" s="30"/>
      <c r="S517" s="30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 ht="15.75" customHeight="1">
      <c r="A518" s="14" t="s">
        <v>53</v>
      </c>
      <c r="B518" s="14" t="s">
        <v>2079</v>
      </c>
      <c r="C518" s="14" t="s">
        <v>2080</v>
      </c>
      <c r="D518" s="14" t="s">
        <v>2081</v>
      </c>
      <c r="E518" s="14" t="s">
        <v>31</v>
      </c>
      <c r="F518" s="14">
        <f>vlookup($B518&amp;"*",'Lat&amp;Long'!$A$2:$C$999,2,false)</f>
        <v>41.74919</v>
      </c>
      <c r="G518" s="14">
        <f>vlookup($B518&amp;"*",'Lat&amp;Long'!$A$2:$C$999,3,false)</f>
        <v>-88.000332</v>
      </c>
      <c r="H518" s="21" t="str">
        <f t="shared" si="2"/>
        <v/>
      </c>
      <c r="I518" s="51"/>
      <c r="J518" s="51"/>
      <c r="K518" s="41" t="s">
        <v>1843</v>
      </c>
      <c r="L518" s="18">
        <v>8.91</v>
      </c>
      <c r="M518" s="49" t="s">
        <v>109</v>
      </c>
      <c r="N518" s="28">
        <v>2018.0</v>
      </c>
      <c r="O518" s="30"/>
      <c r="P518" s="30"/>
      <c r="Q518" s="30"/>
      <c r="R518" s="30"/>
      <c r="S518" s="30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 ht="15.75" customHeight="1">
      <c r="A519" s="14" t="s">
        <v>116</v>
      </c>
      <c r="B519" s="14" t="s">
        <v>2082</v>
      </c>
      <c r="C519" s="14" t="s">
        <v>2083</v>
      </c>
      <c r="D519" s="14" t="s">
        <v>2084</v>
      </c>
      <c r="E519" s="14" t="s">
        <v>31</v>
      </c>
      <c r="F519" s="14">
        <f>vlookup($B519&amp;"*",'Lat&amp;Long'!$A$2:$C$999,2,false)</f>
        <v>41.71575</v>
      </c>
      <c r="G519" s="14">
        <f>vlookup($B519&amp;"*",'Lat&amp;Long'!$A$2:$C$999,3,false)</f>
        <v>-88.175666</v>
      </c>
      <c r="H519" s="21" t="str">
        <f t="shared" si="2"/>
        <v/>
      </c>
      <c r="I519" s="51"/>
      <c r="J519" s="51"/>
      <c r="K519" s="24" t="s">
        <v>1843</v>
      </c>
      <c r="L519" s="18">
        <v>8.91</v>
      </c>
      <c r="M519" s="49" t="s">
        <v>109</v>
      </c>
      <c r="N519" s="28">
        <v>2018.0</v>
      </c>
      <c r="O519" s="30"/>
      <c r="P519" s="30"/>
      <c r="Q519" s="30"/>
      <c r="R519" s="30"/>
      <c r="S519" s="30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 ht="15.75" customHeight="1">
      <c r="A520" s="14" t="s">
        <v>53</v>
      </c>
      <c r="B520" s="14" t="s">
        <v>2085</v>
      </c>
      <c r="C520" s="14" t="s">
        <v>2083</v>
      </c>
      <c r="D520" s="14" t="s">
        <v>2084</v>
      </c>
      <c r="E520" s="14" t="s">
        <v>31</v>
      </c>
      <c r="F520" s="14">
        <f>vlookup($B520&amp;"*",'Lat&amp;Long'!$A$2:$C$999,2,false)</f>
        <v>41.7458</v>
      </c>
      <c r="G520" s="14">
        <f>vlookup($B520&amp;"*",'Lat&amp;Long'!$A$2:$C$999,3,false)</f>
        <v>-88.198512</v>
      </c>
      <c r="H520" s="21" t="str">
        <f t="shared" si="2"/>
        <v/>
      </c>
      <c r="I520" s="51"/>
      <c r="J520" s="51"/>
      <c r="K520" s="41" t="s">
        <v>1843</v>
      </c>
      <c r="L520" s="18">
        <v>8.91</v>
      </c>
      <c r="M520" s="49" t="s">
        <v>109</v>
      </c>
      <c r="N520" s="28">
        <v>2018.0</v>
      </c>
      <c r="O520" s="30"/>
      <c r="P520" s="30"/>
      <c r="Q520" s="30"/>
      <c r="R520" s="30"/>
      <c r="S520" s="30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 ht="15.75" customHeight="1">
      <c r="A521" s="14" t="s">
        <v>53</v>
      </c>
      <c r="B521" s="14" t="s">
        <v>2086</v>
      </c>
      <c r="C521" s="14" t="s">
        <v>2087</v>
      </c>
      <c r="D521" s="14" t="s">
        <v>2088</v>
      </c>
      <c r="E521" s="14" t="s">
        <v>31</v>
      </c>
      <c r="F521" s="14">
        <f>vlookup($B521&amp;"*",'Lat&amp;Long'!$A$2:$C$999,2,false)</f>
        <v>41.65325</v>
      </c>
      <c r="G521" s="14">
        <f>vlookup($B521&amp;"*",'Lat&amp;Long'!$A$2:$C$999,3,false)</f>
        <v>-88.2073</v>
      </c>
      <c r="H521" s="21" t="str">
        <f t="shared" si="2"/>
        <v/>
      </c>
      <c r="I521" s="51"/>
      <c r="J521" s="51"/>
      <c r="K521" s="41" t="s">
        <v>2065</v>
      </c>
      <c r="L521" s="18">
        <v>8.91</v>
      </c>
      <c r="M521" s="49" t="s">
        <v>109</v>
      </c>
      <c r="N521" s="28">
        <v>2018.0</v>
      </c>
      <c r="O521" s="30"/>
      <c r="P521" s="30"/>
      <c r="Q521" s="30"/>
      <c r="R521" s="30"/>
      <c r="S521" s="30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 ht="15.75" customHeight="1">
      <c r="A522" s="14" t="s">
        <v>27</v>
      </c>
      <c r="B522" s="14" t="s">
        <v>2089</v>
      </c>
      <c r="C522" s="14" t="s">
        <v>2087</v>
      </c>
      <c r="D522" s="14" t="s">
        <v>2088</v>
      </c>
      <c r="E522" s="14" t="s">
        <v>31</v>
      </c>
      <c r="F522" s="14">
        <f>vlookup($B522&amp;"*",'Lat&amp;Long'!$A$2:$C$999,2,false)</f>
        <v>41.64851</v>
      </c>
      <c r="G522" s="14">
        <f>vlookup($B522&amp;"*",'Lat&amp;Long'!$A$2:$C$999,3,false)</f>
        <v>-88.273976</v>
      </c>
      <c r="H522" s="21" t="str">
        <f t="shared" si="2"/>
        <v/>
      </c>
      <c r="I522" s="51"/>
      <c r="J522" s="51"/>
      <c r="K522" s="24" t="s">
        <v>1843</v>
      </c>
      <c r="L522" s="18">
        <v>8.91</v>
      </c>
      <c r="M522" s="49" t="s">
        <v>109</v>
      </c>
      <c r="N522" s="28">
        <v>2018.0</v>
      </c>
      <c r="O522" s="30"/>
      <c r="P522" s="30"/>
      <c r="Q522" s="30"/>
      <c r="R522" s="30"/>
      <c r="S522" s="30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 ht="15.75" customHeight="1">
      <c r="A523" s="14" t="s">
        <v>27</v>
      </c>
      <c r="B523" s="14" t="s">
        <v>2090</v>
      </c>
      <c r="C523" s="14" t="s">
        <v>2091</v>
      </c>
      <c r="D523" s="14" t="s">
        <v>2092</v>
      </c>
      <c r="E523" s="14" t="s">
        <v>31</v>
      </c>
      <c r="F523" s="14">
        <f>vlookup($B523&amp;"*",'Lat&amp;Long'!$A$2:$C$999,2,false)</f>
        <v>41.88156</v>
      </c>
      <c r="G523" s="14">
        <f>vlookup($B523&amp;"*",'Lat&amp;Long'!$A$2:$C$999,3,false)</f>
        <v>-87.627302</v>
      </c>
      <c r="H523" s="21" t="str">
        <f t="shared" si="2"/>
        <v/>
      </c>
      <c r="I523" s="34" t="s">
        <v>2093</v>
      </c>
      <c r="J523" s="51"/>
      <c r="K523" s="24" t="s">
        <v>1843</v>
      </c>
      <c r="L523" s="18">
        <v>8.91</v>
      </c>
      <c r="M523" s="49" t="s">
        <v>109</v>
      </c>
      <c r="N523" s="28">
        <v>2018.0</v>
      </c>
      <c r="O523" s="30"/>
      <c r="P523" s="30"/>
      <c r="Q523" s="30"/>
      <c r="R523" s="30"/>
      <c r="S523" s="30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 ht="15.75" customHeight="1">
      <c r="A524" s="14" t="s">
        <v>116</v>
      </c>
      <c r="B524" s="14" t="s">
        <v>2094</v>
      </c>
      <c r="C524" s="14" t="s">
        <v>2091</v>
      </c>
      <c r="D524" s="14" t="s">
        <v>2095</v>
      </c>
      <c r="E524" s="14" t="s">
        <v>31</v>
      </c>
      <c r="F524" s="14">
        <f>vlookup($B524&amp;"*",'Lat&amp;Long'!$A$2:$C$999,2,false)</f>
        <v>41.86219</v>
      </c>
      <c r="G524" s="14">
        <f>vlookup($B524&amp;"*",'Lat&amp;Long'!$A$2:$C$999,3,false)</f>
        <v>-87.667582</v>
      </c>
      <c r="H524" s="21" t="str">
        <f t="shared" si="2"/>
        <v/>
      </c>
      <c r="I524" s="51"/>
      <c r="J524" s="51"/>
      <c r="K524" s="24" t="s">
        <v>1843</v>
      </c>
      <c r="L524" s="18">
        <v>8.91</v>
      </c>
      <c r="M524" s="49" t="s">
        <v>109</v>
      </c>
      <c r="N524" s="28">
        <v>2018.0</v>
      </c>
      <c r="O524" s="30"/>
      <c r="P524" s="30"/>
      <c r="Q524" s="30"/>
      <c r="R524" s="30"/>
      <c r="S524" s="30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 ht="15.75" customHeight="1">
      <c r="A525" s="14" t="s">
        <v>27</v>
      </c>
      <c r="B525" s="14" t="s">
        <v>2096</v>
      </c>
      <c r="C525" s="14" t="s">
        <v>2091</v>
      </c>
      <c r="D525" s="14" t="s">
        <v>2095</v>
      </c>
      <c r="E525" s="14" t="s">
        <v>31</v>
      </c>
      <c r="F525" s="14">
        <f>vlookup($B525&amp;"*",'Lat&amp;Long'!$A$2:$C$999,2,false)</f>
        <v>41.83613</v>
      </c>
      <c r="G525" s="14">
        <f>vlookup($B525&amp;"*",'Lat&amp;Long'!$A$2:$C$999,3,false)</f>
        <v>-87.674046</v>
      </c>
      <c r="H525" s="21" t="str">
        <f t="shared" si="2"/>
        <v/>
      </c>
      <c r="I525" s="51"/>
      <c r="J525" s="51"/>
      <c r="K525" s="24" t="s">
        <v>1843</v>
      </c>
      <c r="L525" s="18">
        <v>8.91</v>
      </c>
      <c r="M525" s="49" t="s">
        <v>109</v>
      </c>
      <c r="N525" s="28">
        <v>2018.0</v>
      </c>
      <c r="O525" s="30"/>
      <c r="P525" s="30"/>
      <c r="Q525" s="30"/>
      <c r="R525" s="30"/>
      <c r="S525" s="30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 ht="15.75" customHeight="1">
      <c r="A526" s="14" t="s">
        <v>27</v>
      </c>
      <c r="B526" s="14" t="s">
        <v>2097</v>
      </c>
      <c r="C526" s="14" t="s">
        <v>2091</v>
      </c>
      <c r="D526" s="14" t="s">
        <v>2098</v>
      </c>
      <c r="E526" s="14" t="s">
        <v>31</v>
      </c>
      <c r="F526" s="14">
        <f>vlookup($B526&amp;"*",'Lat&amp;Long'!$A$2:$C$999,2,false)</f>
        <v>41.90428</v>
      </c>
      <c r="G526" s="14">
        <f>vlookup($B526&amp;"*",'Lat&amp;Long'!$A$2:$C$999,3,false)</f>
        <v>-87.644224</v>
      </c>
      <c r="H526" s="21" t="str">
        <f t="shared" si="2"/>
        <v/>
      </c>
      <c r="I526" s="51"/>
      <c r="J526" s="51"/>
      <c r="K526" s="41" t="s">
        <v>1843</v>
      </c>
      <c r="L526" s="18">
        <v>8.91</v>
      </c>
      <c r="M526" s="49" t="s">
        <v>109</v>
      </c>
      <c r="N526" s="28">
        <v>2018.0</v>
      </c>
      <c r="O526" s="30"/>
      <c r="P526" s="30"/>
      <c r="Q526" s="30"/>
      <c r="R526" s="30"/>
      <c r="S526" s="30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 ht="15.75" customHeight="1">
      <c r="A527" s="14" t="s">
        <v>27</v>
      </c>
      <c r="B527" s="14" t="s">
        <v>2099</v>
      </c>
      <c r="C527" s="14" t="s">
        <v>2091</v>
      </c>
      <c r="D527" s="14" t="s">
        <v>2100</v>
      </c>
      <c r="E527" s="14" t="s">
        <v>31</v>
      </c>
      <c r="F527" s="14">
        <f>vlookup($B527&amp;"*",'Lat&amp;Long'!$A$2:$C$999,2,false)</f>
        <v>41.89083</v>
      </c>
      <c r="G527" s="14">
        <f>vlookup($B527&amp;"*",'Lat&amp;Long'!$A$2:$C$999,3,false)</f>
        <v>-87.616993</v>
      </c>
      <c r="H527" s="21" t="str">
        <f t="shared" si="2"/>
        <v/>
      </c>
      <c r="I527" s="34" t="s">
        <v>2093</v>
      </c>
      <c r="J527" s="51"/>
      <c r="K527" s="24" t="s">
        <v>1843</v>
      </c>
      <c r="L527" s="18">
        <v>8.91</v>
      </c>
      <c r="M527" s="49" t="s">
        <v>109</v>
      </c>
      <c r="N527" s="28">
        <v>2018.0</v>
      </c>
      <c r="O527" s="30"/>
      <c r="P527" s="30"/>
      <c r="Q527" s="30"/>
      <c r="R527" s="30"/>
      <c r="S527" s="30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 ht="15.75" customHeight="1">
      <c r="A528" s="14" t="s">
        <v>116</v>
      </c>
      <c r="B528" s="14" t="s">
        <v>2101</v>
      </c>
      <c r="C528" s="14" t="s">
        <v>2091</v>
      </c>
      <c r="D528" s="14" t="s">
        <v>2102</v>
      </c>
      <c r="E528" s="14" t="s">
        <v>31</v>
      </c>
      <c r="F528" s="14">
        <f>vlookup($B528&amp;"*",'Lat&amp;Long'!$A$2:$C$999,2,false)</f>
        <v>41.93126</v>
      </c>
      <c r="G528" s="14">
        <f>vlookup($B528&amp;"*",'Lat&amp;Long'!$A$2:$C$999,3,false)</f>
        <v>-87.677371</v>
      </c>
      <c r="H528" s="21" t="str">
        <f t="shared" si="2"/>
        <v/>
      </c>
      <c r="I528" s="51"/>
      <c r="J528" s="51"/>
      <c r="K528" s="24" t="s">
        <v>1843</v>
      </c>
      <c r="L528" s="18">
        <v>8.91</v>
      </c>
      <c r="M528" s="49" t="s">
        <v>109</v>
      </c>
      <c r="N528" s="28">
        <v>2018.0</v>
      </c>
      <c r="O528" s="30"/>
      <c r="P528" s="30"/>
      <c r="Q528" s="30"/>
      <c r="R528" s="30"/>
      <c r="S528" s="30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 ht="15.75" customHeight="1">
      <c r="A529" s="14" t="s">
        <v>53</v>
      </c>
      <c r="B529" s="14" t="s">
        <v>2103</v>
      </c>
      <c r="C529" s="14" t="s">
        <v>2091</v>
      </c>
      <c r="D529" s="14" t="s">
        <v>2104</v>
      </c>
      <c r="E529" s="14" t="s">
        <v>31</v>
      </c>
      <c r="F529" s="14">
        <f>vlookup($B529&amp;"*",'Lat&amp;Long'!$A$2:$C$999,2,false)</f>
        <v>41.74003</v>
      </c>
      <c r="G529" s="14">
        <f>vlookup($B529&amp;"*",'Lat&amp;Long'!$A$2:$C$999,3,false)</f>
        <v>-87.632935</v>
      </c>
      <c r="H529" s="21" t="str">
        <f t="shared" si="2"/>
        <v/>
      </c>
      <c r="I529" s="51"/>
      <c r="J529" s="51"/>
      <c r="K529" s="24" t="s">
        <v>1843</v>
      </c>
      <c r="L529" s="18">
        <v>8.91</v>
      </c>
      <c r="M529" s="49" t="s">
        <v>109</v>
      </c>
      <c r="N529" s="28">
        <v>2018.0</v>
      </c>
      <c r="O529" s="30"/>
      <c r="P529" s="30"/>
      <c r="Q529" s="30"/>
      <c r="R529" s="30"/>
      <c r="S529" s="30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 ht="15.75" customHeight="1">
      <c r="A530" s="14" t="s">
        <v>53</v>
      </c>
      <c r="B530" s="14" t="s">
        <v>2105</v>
      </c>
      <c r="C530" s="14" t="s">
        <v>2091</v>
      </c>
      <c r="D530" s="14" t="s">
        <v>2106</v>
      </c>
      <c r="E530" s="14" t="s">
        <v>31</v>
      </c>
      <c r="F530" s="14">
        <f>vlookup($B530&amp;"*",'Lat&amp;Long'!$A$2:$C$999,2,false)</f>
        <v>41.69644</v>
      </c>
      <c r="G530" s="14">
        <f>vlookup($B530&amp;"*",'Lat&amp;Long'!$A$2:$C$999,3,false)</f>
        <v>-87.597043</v>
      </c>
      <c r="H530" s="21" t="str">
        <f t="shared" si="2"/>
        <v/>
      </c>
      <c r="I530" s="51"/>
      <c r="J530" s="51"/>
      <c r="K530" s="24" t="s">
        <v>1843</v>
      </c>
      <c r="L530" s="18">
        <v>8.91</v>
      </c>
      <c r="M530" s="49" t="s">
        <v>109</v>
      </c>
      <c r="N530" s="28">
        <v>2018.0</v>
      </c>
      <c r="O530" s="30"/>
      <c r="P530" s="30"/>
      <c r="Q530" s="30"/>
      <c r="R530" s="30"/>
      <c r="S530" s="30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 ht="15.75" customHeight="1">
      <c r="A531" s="14" t="s">
        <v>27</v>
      </c>
      <c r="B531" s="14" t="s">
        <v>2107</v>
      </c>
      <c r="C531" s="14" t="s">
        <v>2091</v>
      </c>
      <c r="D531" s="14" t="s">
        <v>2108</v>
      </c>
      <c r="E531" s="14" t="s">
        <v>31</v>
      </c>
      <c r="F531" s="14">
        <f>vlookup($B531&amp;"*",'Lat&amp;Long'!$A$2:$C$999,2,false)</f>
        <v>41.76299</v>
      </c>
      <c r="G531" s="14">
        <f>vlookup($B531&amp;"*",'Lat&amp;Long'!$A$2:$C$999,3,false)</f>
        <v>-87.743121</v>
      </c>
      <c r="H531" s="21" t="str">
        <f t="shared" si="2"/>
        <v/>
      </c>
      <c r="I531" s="51"/>
      <c r="J531" s="51"/>
      <c r="K531" s="24" t="s">
        <v>1843</v>
      </c>
      <c r="L531" s="18">
        <v>8.91</v>
      </c>
      <c r="M531" s="49" t="s">
        <v>109</v>
      </c>
      <c r="N531" s="28">
        <v>2018.0</v>
      </c>
      <c r="O531" s="30"/>
      <c r="P531" s="30"/>
      <c r="Q531" s="30"/>
      <c r="R531" s="30"/>
      <c r="S531" s="30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 ht="15.75" customHeight="1">
      <c r="A532" s="14" t="s">
        <v>27</v>
      </c>
      <c r="B532" s="14" t="s">
        <v>2107</v>
      </c>
      <c r="C532" s="14" t="s">
        <v>2091</v>
      </c>
      <c r="D532" s="14" t="s">
        <v>2108</v>
      </c>
      <c r="E532" s="14" t="s">
        <v>31</v>
      </c>
      <c r="F532" s="14">
        <f>vlookup($B532&amp;"*",'Lat&amp;Long'!$A$2:$C$999,2,false)</f>
        <v>41.76299</v>
      </c>
      <c r="G532" s="14">
        <f>vlookup($B532&amp;"*",'Lat&amp;Long'!$A$2:$C$999,3,false)</f>
        <v>-87.743121</v>
      </c>
      <c r="H532" s="21" t="str">
        <f t="shared" si="2"/>
        <v/>
      </c>
      <c r="I532" s="51"/>
      <c r="J532" s="51"/>
      <c r="K532" s="41" t="s">
        <v>1843</v>
      </c>
      <c r="L532" s="18">
        <v>8.91</v>
      </c>
      <c r="M532" s="49" t="s">
        <v>109</v>
      </c>
      <c r="N532" s="28">
        <v>2018.0</v>
      </c>
      <c r="O532" s="30"/>
      <c r="P532" s="30"/>
      <c r="Q532" s="30"/>
      <c r="R532" s="30"/>
      <c r="S532" s="30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 ht="15.75" customHeight="1">
      <c r="A533" s="14" t="s">
        <v>116</v>
      </c>
      <c r="B533" s="14" t="s">
        <v>2109</v>
      </c>
      <c r="C533" s="14" t="s">
        <v>2091</v>
      </c>
      <c r="D533" s="14" t="s">
        <v>2108</v>
      </c>
      <c r="E533" s="14" t="s">
        <v>31</v>
      </c>
      <c r="F533" s="14">
        <f>vlookup($B533&amp;"*",'Lat&amp;Long'!$A$2:$C$999,2,false)</f>
        <v>41.75924</v>
      </c>
      <c r="G533" s="14">
        <f>vlookup($B533&amp;"*",'Lat&amp;Long'!$A$2:$C$999,3,false)</f>
        <v>-87.745203</v>
      </c>
      <c r="H533" s="21" t="str">
        <f t="shared" si="2"/>
        <v/>
      </c>
      <c r="I533" s="51"/>
      <c r="J533" s="51"/>
      <c r="K533" s="24" t="s">
        <v>1843</v>
      </c>
      <c r="L533" s="18">
        <v>8.91</v>
      </c>
      <c r="M533" s="49" t="s">
        <v>109</v>
      </c>
      <c r="N533" s="28">
        <v>2018.0</v>
      </c>
      <c r="O533" s="30"/>
      <c r="P533" s="30"/>
      <c r="Q533" s="30"/>
      <c r="R533" s="30"/>
      <c r="S533" s="30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ht="15.75" customHeight="1">
      <c r="A534" s="14" t="s">
        <v>27</v>
      </c>
      <c r="B534" s="14" t="s">
        <v>2110</v>
      </c>
      <c r="C534" s="14" t="s">
        <v>2091</v>
      </c>
      <c r="D534" s="14" t="s">
        <v>2111</v>
      </c>
      <c r="E534" s="14" t="s">
        <v>31</v>
      </c>
      <c r="F534" s="14">
        <f>vlookup($B534&amp;"*",'Lat&amp;Long'!$A$2:$C$999,2,false)</f>
        <v>41.81286</v>
      </c>
      <c r="G534" s="14">
        <f>vlookup($B534&amp;"*",'Lat&amp;Long'!$A$2:$C$999,3,false)</f>
        <v>-87.721993</v>
      </c>
      <c r="H534" s="21" t="str">
        <f t="shared" si="2"/>
        <v/>
      </c>
      <c r="I534" s="51"/>
      <c r="J534" s="51"/>
      <c r="K534" s="24" t="s">
        <v>1843</v>
      </c>
      <c r="L534" s="18">
        <v>8.91</v>
      </c>
      <c r="M534" s="49" t="s">
        <v>109</v>
      </c>
      <c r="N534" s="28">
        <v>2018.0</v>
      </c>
      <c r="O534" s="30"/>
      <c r="P534" s="30"/>
      <c r="Q534" s="30"/>
      <c r="R534" s="30"/>
      <c r="S534" s="30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 ht="15.75" customHeight="1">
      <c r="A535" s="14" t="s">
        <v>53</v>
      </c>
      <c r="B535" s="14" t="s">
        <v>2112</v>
      </c>
      <c r="C535" s="14" t="s">
        <v>2113</v>
      </c>
      <c r="D535" s="14" t="s">
        <v>2114</v>
      </c>
      <c r="E535" s="14" t="s">
        <v>31</v>
      </c>
      <c r="F535" s="14">
        <f>vlookup($B535&amp;"*",'Lat&amp;Long'!$A$2:$C$999,2,false)</f>
        <v>41.76573</v>
      </c>
      <c r="G535" s="14">
        <f>vlookup($B535&amp;"*",'Lat&amp;Long'!$A$2:$C$999,3,false)</f>
        <v>-87.745536</v>
      </c>
      <c r="H535" s="21" t="str">
        <f t="shared" si="2"/>
        <v/>
      </c>
      <c r="I535" s="51"/>
      <c r="J535" s="51"/>
      <c r="K535" s="38"/>
      <c r="L535" s="18">
        <v>8.91</v>
      </c>
      <c r="M535" s="49" t="s">
        <v>109</v>
      </c>
      <c r="N535" s="28">
        <v>2018.0</v>
      </c>
      <c r="O535" s="30"/>
      <c r="P535" s="30"/>
      <c r="Q535" s="30"/>
      <c r="R535" s="30"/>
      <c r="S535" s="30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 ht="15.75" customHeight="1">
      <c r="A536" s="14" t="s">
        <v>53</v>
      </c>
      <c r="B536" s="14" t="s">
        <v>2115</v>
      </c>
      <c r="C536" s="14" t="s">
        <v>2091</v>
      </c>
      <c r="D536" s="14" t="s">
        <v>2116</v>
      </c>
      <c r="E536" s="14" t="s">
        <v>31</v>
      </c>
      <c r="F536" s="14">
        <f>vlookup($B536&amp;"*",'Lat&amp;Long'!$A$2:$C$999,2,false)</f>
        <v>41.93315</v>
      </c>
      <c r="G536" s="14">
        <f>vlookup($B536&amp;"*",'Lat&amp;Long'!$A$2:$C$999,3,false)</f>
        <v>-87.742417</v>
      </c>
      <c r="H536" s="21" t="str">
        <f t="shared" si="2"/>
        <v/>
      </c>
      <c r="I536" s="51"/>
      <c r="J536" s="51"/>
      <c r="K536" s="24" t="s">
        <v>1843</v>
      </c>
      <c r="L536" s="18">
        <v>8.91</v>
      </c>
      <c r="M536" s="49" t="s">
        <v>109</v>
      </c>
      <c r="N536" s="28">
        <v>2018.0</v>
      </c>
      <c r="O536" s="30"/>
      <c r="P536" s="30"/>
      <c r="Q536" s="30"/>
      <c r="R536" s="30"/>
      <c r="S536" s="30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 ht="15.75" customHeight="1">
      <c r="A537" s="14" t="s">
        <v>53</v>
      </c>
      <c r="B537" s="14" t="s">
        <v>2117</v>
      </c>
      <c r="C537" s="14" t="s">
        <v>2091</v>
      </c>
      <c r="D537" s="14" t="s">
        <v>2116</v>
      </c>
      <c r="E537" s="14" t="s">
        <v>31</v>
      </c>
      <c r="F537" s="14">
        <f>vlookup($B537&amp;"*",'Lat&amp;Long'!$A$2:$C$999,2,false)</f>
        <v>41.91155</v>
      </c>
      <c r="G537" s="14">
        <f>vlookup($B537&amp;"*",'Lat&amp;Long'!$A$2:$C$999,3,false)</f>
        <v>-87.743087</v>
      </c>
      <c r="H537" s="21" t="str">
        <f t="shared" si="2"/>
        <v/>
      </c>
      <c r="I537" s="51"/>
      <c r="J537" s="51"/>
      <c r="K537" s="24" t="s">
        <v>1843</v>
      </c>
      <c r="L537" s="18">
        <v>8.91</v>
      </c>
      <c r="M537" s="49" t="s">
        <v>109</v>
      </c>
      <c r="N537" s="28">
        <v>2018.0</v>
      </c>
      <c r="O537" s="30"/>
      <c r="P537" s="30"/>
      <c r="Q537" s="30"/>
      <c r="R537" s="30"/>
      <c r="S537" s="30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 ht="15.75" customHeight="1">
      <c r="A538" s="14" t="s">
        <v>27</v>
      </c>
      <c r="B538" s="14" t="s">
        <v>2118</v>
      </c>
      <c r="C538" s="14" t="s">
        <v>2091</v>
      </c>
      <c r="D538" s="14" t="s">
        <v>2119</v>
      </c>
      <c r="E538" s="14" t="s">
        <v>31</v>
      </c>
      <c r="F538" s="14">
        <f>vlookup($B538&amp;"*",'Lat&amp;Long'!$A$2:$C$999,2,false)</f>
        <v>41.96334</v>
      </c>
      <c r="G538" s="14">
        <f>vlookup($B538&amp;"*",'Lat&amp;Long'!$A$2:$C$999,3,false)</f>
        <v>-87.656676</v>
      </c>
      <c r="H538" s="21" t="str">
        <f t="shared" si="2"/>
        <v/>
      </c>
      <c r="I538" s="51"/>
      <c r="J538" s="51"/>
      <c r="K538" s="24" t="s">
        <v>1843</v>
      </c>
      <c r="L538" s="18">
        <v>8.91</v>
      </c>
      <c r="M538" s="49" t="s">
        <v>109</v>
      </c>
      <c r="N538" s="28">
        <v>2018.0</v>
      </c>
      <c r="O538" s="30"/>
      <c r="P538" s="30"/>
      <c r="Q538" s="30"/>
      <c r="R538" s="30"/>
      <c r="S538" s="30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 ht="15.75" customHeight="1">
      <c r="A539" s="14" t="s">
        <v>27</v>
      </c>
      <c r="B539" s="14" t="s">
        <v>2120</v>
      </c>
      <c r="C539" s="14" t="s">
        <v>2121</v>
      </c>
      <c r="D539" s="14" t="s">
        <v>2122</v>
      </c>
      <c r="E539" s="14" t="s">
        <v>31</v>
      </c>
      <c r="F539" s="14">
        <f>vlookup($B539&amp;"*",'Lat&amp;Long'!$A$2:$C$999,2,false)</f>
        <v>41.9536</v>
      </c>
      <c r="G539" s="14">
        <f>vlookup($B539&amp;"*",'Lat&amp;Long'!$A$2:$C$999,3,false)</f>
        <v>-87.809101</v>
      </c>
      <c r="H539" s="21" t="str">
        <f t="shared" si="2"/>
        <v/>
      </c>
      <c r="I539" s="51"/>
      <c r="J539" s="51"/>
      <c r="K539" s="24" t="s">
        <v>1843</v>
      </c>
      <c r="L539" s="18">
        <v>8.91</v>
      </c>
      <c r="M539" s="49" t="s">
        <v>109</v>
      </c>
      <c r="N539" s="28">
        <v>2018.0</v>
      </c>
      <c r="O539" s="30"/>
      <c r="P539" s="30"/>
      <c r="Q539" s="30"/>
      <c r="R539" s="30"/>
      <c r="S539" s="30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 ht="15.75" customHeight="1">
      <c r="A540" s="14" t="s">
        <v>27</v>
      </c>
      <c r="B540" s="14" t="s">
        <v>2123</v>
      </c>
      <c r="C540" s="14" t="s">
        <v>2091</v>
      </c>
      <c r="D540" s="14" t="s">
        <v>2124</v>
      </c>
      <c r="E540" s="14" t="s">
        <v>31</v>
      </c>
      <c r="F540" s="14">
        <f>vlookup($B540&amp;"*",'Lat&amp;Long'!$A$2:$C$999,2,false)</f>
        <v>41.93004</v>
      </c>
      <c r="G540" s="14">
        <f>vlookup($B540&amp;"*",'Lat&amp;Long'!$A$2:$C$999,3,false)</f>
        <v>-87.789749</v>
      </c>
      <c r="H540" s="21" t="str">
        <f t="shared" si="2"/>
        <v/>
      </c>
      <c r="I540" s="51"/>
      <c r="J540" s="51"/>
      <c r="K540" s="24" t="s">
        <v>1843</v>
      </c>
      <c r="L540" s="18">
        <v>8.91</v>
      </c>
      <c r="M540" s="49" t="s">
        <v>109</v>
      </c>
      <c r="N540" s="28">
        <v>2018.0</v>
      </c>
      <c r="O540" s="30"/>
      <c r="P540" s="30"/>
      <c r="Q540" s="30"/>
      <c r="R540" s="30"/>
      <c r="S540" s="30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 ht="15.75" customHeight="1">
      <c r="A541" s="14" t="s">
        <v>116</v>
      </c>
      <c r="B541" s="14" t="s">
        <v>2125</v>
      </c>
      <c r="C541" s="14" t="s">
        <v>2126</v>
      </c>
      <c r="D541" s="14" t="s">
        <v>2127</v>
      </c>
      <c r="E541" s="14" t="s">
        <v>31</v>
      </c>
      <c r="F541" s="14">
        <f>vlookup($B541&amp;"*",'Lat&amp;Long'!$A$2:$C$999,2,false)</f>
        <v>42.01501</v>
      </c>
      <c r="G541" s="14">
        <f>vlookup($B541&amp;"*",'Lat&amp;Long'!$A$2:$C$999,3,false)</f>
        <v>-87.780464</v>
      </c>
      <c r="H541" s="21" t="str">
        <f t="shared" si="2"/>
        <v/>
      </c>
      <c r="I541" s="51"/>
      <c r="J541" s="51"/>
      <c r="K541" s="24" t="s">
        <v>1843</v>
      </c>
      <c r="L541" s="18">
        <v>8.91</v>
      </c>
      <c r="M541" s="49" t="s">
        <v>109</v>
      </c>
      <c r="N541" s="28">
        <v>2018.0</v>
      </c>
      <c r="O541" s="30"/>
      <c r="P541" s="30"/>
      <c r="Q541" s="30"/>
      <c r="R541" s="30"/>
      <c r="S541" s="30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 ht="15.75" customHeight="1">
      <c r="A542" s="14" t="s">
        <v>215</v>
      </c>
      <c r="B542" s="14" t="s">
        <v>2128</v>
      </c>
      <c r="C542" s="14" t="s">
        <v>2129</v>
      </c>
      <c r="D542" s="14" t="s">
        <v>2130</v>
      </c>
      <c r="E542" s="14" t="s">
        <v>31</v>
      </c>
      <c r="F542" s="14">
        <f>vlookup($B542&amp;"*",'Lat&amp;Long'!$A$2:$C$999,2,false)</f>
        <v>41.84294</v>
      </c>
      <c r="G542" s="14">
        <f>vlookup($B542&amp;"*",'Lat&amp;Long'!$A$2:$C$999,3,false)</f>
        <v>-87.741276</v>
      </c>
      <c r="H542" s="21" t="str">
        <f t="shared" si="2"/>
        <v/>
      </c>
      <c r="I542" s="51"/>
      <c r="J542" s="51"/>
      <c r="K542" s="41" t="s">
        <v>1843</v>
      </c>
      <c r="L542" s="18">
        <v>8.91</v>
      </c>
      <c r="M542" s="49" t="s">
        <v>109</v>
      </c>
      <c r="N542" s="28">
        <v>2018.0</v>
      </c>
      <c r="O542" s="30"/>
      <c r="P542" s="30"/>
      <c r="Q542" s="30"/>
      <c r="R542" s="30"/>
      <c r="S542" s="30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 ht="15.75" customHeight="1">
      <c r="A543" s="14" t="s">
        <v>27</v>
      </c>
      <c r="B543" s="14" t="s">
        <v>2131</v>
      </c>
      <c r="C543" s="14" t="s">
        <v>2129</v>
      </c>
      <c r="D543" s="14" t="s">
        <v>2130</v>
      </c>
      <c r="E543" s="14" t="s">
        <v>31</v>
      </c>
      <c r="F543" s="14">
        <f>vlookup($B543&amp;"*",'Lat&amp;Long'!$A$2:$C$999,2,false)</f>
        <v>41.83971</v>
      </c>
      <c r="G543" s="14">
        <f>vlookup($B543&amp;"*",'Lat&amp;Long'!$A$2:$C$999,3,false)</f>
        <v>-87.74108</v>
      </c>
      <c r="H543" s="21" t="str">
        <f t="shared" si="2"/>
        <v/>
      </c>
      <c r="I543" s="51"/>
      <c r="J543" s="51"/>
      <c r="K543" s="24" t="s">
        <v>1843</v>
      </c>
      <c r="L543" s="18">
        <v>8.91</v>
      </c>
      <c r="M543" s="49" t="s">
        <v>109</v>
      </c>
      <c r="N543" s="28">
        <v>2018.0</v>
      </c>
      <c r="O543" s="30"/>
      <c r="P543" s="30"/>
      <c r="Q543" s="30"/>
      <c r="R543" s="30"/>
      <c r="S543" s="30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 ht="15.75" customHeight="1">
      <c r="A544" s="14" t="s">
        <v>53</v>
      </c>
      <c r="B544" s="14" t="s">
        <v>2132</v>
      </c>
      <c r="C544" s="14" t="s">
        <v>2129</v>
      </c>
      <c r="D544" s="14" t="s">
        <v>2130</v>
      </c>
      <c r="E544" s="14" t="s">
        <v>31</v>
      </c>
      <c r="F544" s="14">
        <f>vlookup($B544&amp;"*",'Lat&amp;Long'!$A$2:$C$999,2,false)</f>
        <v>41.83113</v>
      </c>
      <c r="G544" s="14">
        <f>vlookup($B544&amp;"*",'Lat&amp;Long'!$A$2:$C$999,3,false)</f>
        <v>-87.747061</v>
      </c>
      <c r="H544" s="21" t="str">
        <f t="shared" si="2"/>
        <v/>
      </c>
      <c r="I544" s="51"/>
      <c r="J544" s="51"/>
      <c r="K544" s="24" t="s">
        <v>1843</v>
      </c>
      <c r="L544" s="18">
        <v>8.91</v>
      </c>
      <c r="M544" s="49" t="s">
        <v>109</v>
      </c>
      <c r="N544" s="28">
        <v>2018.0</v>
      </c>
      <c r="O544" s="30"/>
      <c r="P544" s="30"/>
      <c r="Q544" s="30"/>
      <c r="R544" s="30"/>
      <c r="S544" s="30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 ht="15.75" customHeight="1">
      <c r="A545" s="14" t="s">
        <v>53</v>
      </c>
      <c r="B545" s="14" t="s">
        <v>2133</v>
      </c>
      <c r="C545" s="14" t="s">
        <v>2134</v>
      </c>
      <c r="D545" s="14" t="s">
        <v>2135</v>
      </c>
      <c r="E545" s="14" t="s">
        <v>31</v>
      </c>
      <c r="F545" s="14">
        <f>vlookup($B545&amp;"*",'Lat&amp;Long'!$A$2:$C$999,2,false)</f>
        <v>41.72193</v>
      </c>
      <c r="G545" s="14">
        <f>vlookup($B545&amp;"*",'Lat&amp;Long'!$A$2:$C$999,3,false)</f>
        <v>-87.686257</v>
      </c>
      <c r="H545" s="21" t="str">
        <f t="shared" si="2"/>
        <v/>
      </c>
      <c r="I545" s="51"/>
      <c r="J545" s="51"/>
      <c r="K545" s="41" t="s">
        <v>1843</v>
      </c>
      <c r="L545" s="18">
        <v>8.91</v>
      </c>
      <c r="M545" s="49" t="s">
        <v>109</v>
      </c>
      <c r="N545" s="28">
        <v>2018.0</v>
      </c>
      <c r="O545" s="30"/>
      <c r="P545" s="30"/>
      <c r="Q545" s="30"/>
      <c r="R545" s="30"/>
      <c r="S545" s="30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 ht="15.75" customHeight="1">
      <c r="A546" s="14" t="s">
        <v>215</v>
      </c>
      <c r="B546" s="14" t="s">
        <v>2136</v>
      </c>
      <c r="C546" s="14" t="s">
        <v>2134</v>
      </c>
      <c r="D546" s="14" t="s">
        <v>2135</v>
      </c>
      <c r="E546" s="14" t="s">
        <v>31</v>
      </c>
      <c r="F546" s="14">
        <f>vlookup($B546&amp;"*",'Lat&amp;Long'!$A$2:$C$999,2,false)</f>
        <v>41.723</v>
      </c>
      <c r="G546" s="14">
        <f>vlookup($B546&amp;"*",'Lat&amp;Long'!$A$2:$C$999,3,false)</f>
        <v>-87.685211</v>
      </c>
      <c r="H546" s="21" t="str">
        <f t="shared" si="2"/>
        <v/>
      </c>
      <c r="I546" s="51"/>
      <c r="J546" s="51"/>
      <c r="K546" s="24" t="s">
        <v>1843</v>
      </c>
      <c r="L546" s="18">
        <v>8.91</v>
      </c>
      <c r="M546" s="49" t="s">
        <v>109</v>
      </c>
      <c r="N546" s="28">
        <v>2018.0</v>
      </c>
      <c r="O546" s="30"/>
      <c r="P546" s="30"/>
      <c r="Q546" s="30"/>
      <c r="R546" s="30"/>
      <c r="S546" s="30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 ht="15.75" customHeight="1">
      <c r="A547" s="14" t="s">
        <v>53</v>
      </c>
      <c r="B547" s="14" t="s">
        <v>2137</v>
      </c>
      <c r="C547" s="14" t="s">
        <v>2138</v>
      </c>
      <c r="D547" s="14" t="s">
        <v>2139</v>
      </c>
      <c r="E547" s="14" t="s">
        <v>31</v>
      </c>
      <c r="F547" s="14">
        <f>vlookup($B547&amp;"*",'Lat&amp;Long'!$A$2:$C$999,2,false)</f>
        <v>41.07999</v>
      </c>
      <c r="G547" s="14">
        <f>vlookup($B547&amp;"*",'Lat&amp;Long'!$A$2:$C$999,3,false)</f>
        <v>-87.860906</v>
      </c>
      <c r="H547" s="21" t="str">
        <f t="shared" si="2"/>
        <v/>
      </c>
      <c r="I547" s="51"/>
      <c r="J547" s="51"/>
      <c r="K547" s="24" t="s">
        <v>1843</v>
      </c>
      <c r="L547" s="18">
        <v>8.91</v>
      </c>
      <c r="M547" s="49" t="s">
        <v>109</v>
      </c>
      <c r="N547" s="28">
        <v>2018.0</v>
      </c>
      <c r="O547" s="30"/>
      <c r="P547" s="30"/>
      <c r="Q547" s="30"/>
      <c r="R547" s="30"/>
      <c r="S547" s="30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 ht="15.75" customHeight="1">
      <c r="A548" s="14" t="s">
        <v>27</v>
      </c>
      <c r="B548" s="14" t="s">
        <v>2140</v>
      </c>
      <c r="C548" s="14" t="s">
        <v>2141</v>
      </c>
      <c r="D548" s="14" t="s">
        <v>2142</v>
      </c>
      <c r="E548" s="14" t="s">
        <v>31</v>
      </c>
      <c r="F548" s="14">
        <f>vlookup($B548&amp;"*",'Lat&amp;Long'!$A$2:$C$999,2,false)</f>
        <v>41.1741</v>
      </c>
      <c r="G548" s="14">
        <f>vlookup($B548&amp;"*",'Lat&amp;Long'!$A$2:$C$999,3,false)</f>
        <v>-87.853926</v>
      </c>
      <c r="H548" s="21" t="str">
        <f t="shared" si="2"/>
        <v/>
      </c>
      <c r="I548" s="51"/>
      <c r="J548" s="51"/>
      <c r="K548" s="38"/>
      <c r="L548" s="18">
        <v>8.91</v>
      </c>
      <c r="M548" s="49" t="s">
        <v>109</v>
      </c>
      <c r="N548" s="28">
        <v>2018.0</v>
      </c>
      <c r="O548" s="30"/>
      <c r="P548" s="30"/>
      <c r="Q548" s="30"/>
      <c r="R548" s="30"/>
      <c r="S548" s="30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 ht="15.75" customHeight="1">
      <c r="A549" s="14" t="s">
        <v>53</v>
      </c>
      <c r="B549" s="14" t="s">
        <v>2143</v>
      </c>
      <c r="C549" s="14" t="s">
        <v>2141</v>
      </c>
      <c r="D549" s="14" t="s">
        <v>2142</v>
      </c>
      <c r="E549" s="14" t="s">
        <v>31</v>
      </c>
      <c r="F549" s="14">
        <f>vlookup($B549&amp;"*",'Lat&amp;Long'!$A$2:$C$999,2,false)</f>
        <v>41.18983</v>
      </c>
      <c r="G549" s="14">
        <f>vlookup($B549&amp;"*",'Lat&amp;Long'!$A$2:$C$999,3,false)</f>
        <v>-87.847417</v>
      </c>
      <c r="H549" s="21" t="str">
        <f t="shared" si="2"/>
        <v/>
      </c>
      <c r="I549" s="51"/>
      <c r="J549" s="51"/>
      <c r="K549" s="48"/>
      <c r="L549" s="18">
        <v>8.91</v>
      </c>
      <c r="M549" s="49" t="s">
        <v>109</v>
      </c>
      <c r="N549" s="28">
        <v>2018.0</v>
      </c>
      <c r="O549" s="30"/>
      <c r="P549" s="30"/>
      <c r="Q549" s="30"/>
      <c r="R549" s="30"/>
      <c r="S549" s="30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 ht="15.75" customHeight="1">
      <c r="A550" s="14" t="s">
        <v>53</v>
      </c>
      <c r="B550" s="14" t="s">
        <v>2144</v>
      </c>
      <c r="C550" s="14" t="s">
        <v>2145</v>
      </c>
      <c r="D550" s="14" t="s">
        <v>2146</v>
      </c>
      <c r="E550" s="14" t="s">
        <v>31</v>
      </c>
      <c r="F550" s="14">
        <f>vlookup($B550&amp;"*",'Lat&amp;Long'!$A$2:$C$999,2,false)</f>
        <v>40.77663</v>
      </c>
      <c r="G550" s="14">
        <f>vlookup($B550&amp;"*",'Lat&amp;Long'!$A$2:$C$999,3,false)</f>
        <v>-87.697242</v>
      </c>
      <c r="H550" s="21" t="str">
        <f t="shared" si="2"/>
        <v/>
      </c>
      <c r="I550" s="51"/>
      <c r="J550" s="51"/>
      <c r="K550" s="38"/>
      <c r="L550" s="18">
        <v>8.91</v>
      </c>
      <c r="M550" s="49" t="s">
        <v>109</v>
      </c>
      <c r="N550" s="28">
        <v>2018.0</v>
      </c>
      <c r="O550" s="30"/>
      <c r="P550" s="30"/>
      <c r="Q550" s="30"/>
      <c r="R550" s="30"/>
      <c r="S550" s="30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 ht="18.0" customHeight="1">
      <c r="A551" s="14" t="s">
        <v>53</v>
      </c>
      <c r="B551" s="14" t="s">
        <v>2147</v>
      </c>
      <c r="C551" s="14" t="s">
        <v>2148</v>
      </c>
      <c r="D551" s="14" t="s">
        <v>2149</v>
      </c>
      <c r="E551" s="14" t="s">
        <v>31</v>
      </c>
      <c r="F551" s="14">
        <f>vlookup($B551&amp;"*",'Lat&amp;Long'!$A$2:$C$999,2,false)</f>
        <v>42.23877</v>
      </c>
      <c r="G551" s="14">
        <f>vlookup($B551&amp;"*",'Lat&amp;Long'!$A$2:$C$999,3,false)</f>
        <v>-88.817641</v>
      </c>
      <c r="H551" s="21" t="str">
        <f t="shared" si="2"/>
        <v/>
      </c>
      <c r="I551" s="51"/>
      <c r="J551" s="51"/>
      <c r="K551" s="48"/>
      <c r="L551" s="18">
        <v>8.91</v>
      </c>
      <c r="M551" s="49" t="s">
        <v>109</v>
      </c>
      <c r="N551" s="28">
        <v>2019.0</v>
      </c>
      <c r="O551" s="30"/>
      <c r="P551" s="30"/>
      <c r="Q551" s="30"/>
      <c r="R551" s="30"/>
      <c r="S551" s="30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 ht="15.75" customHeight="1">
      <c r="A552" s="14" t="s">
        <v>53</v>
      </c>
      <c r="B552" s="14" t="s">
        <v>2150</v>
      </c>
      <c r="C552" s="14" t="s">
        <v>1470</v>
      </c>
      <c r="D552" s="14" t="s">
        <v>2151</v>
      </c>
      <c r="E552" s="14" t="s">
        <v>31</v>
      </c>
      <c r="F552" s="14">
        <f>vlookup($B552&amp;"*",'Lat&amp;Long'!$A$2:$C$999,2,false)</f>
        <v>41.82717</v>
      </c>
      <c r="G552" s="14">
        <f>vlookup($B552&amp;"*",'Lat&amp;Long'!$A$2:$C$999,3,false)</f>
        <v>-89.473203</v>
      </c>
      <c r="H552" s="21" t="str">
        <f t="shared" si="2"/>
        <v/>
      </c>
      <c r="I552" s="51"/>
      <c r="J552" s="51"/>
      <c r="K552" s="38"/>
      <c r="L552" s="18">
        <v>8.91</v>
      </c>
      <c r="M552" s="49" t="s">
        <v>109</v>
      </c>
      <c r="N552" s="28">
        <v>2019.0</v>
      </c>
      <c r="O552" s="30"/>
      <c r="P552" s="30"/>
      <c r="Q552" s="30"/>
      <c r="R552" s="30"/>
      <c r="S552" s="30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 ht="18.0" customHeight="1">
      <c r="A553" s="14" t="s">
        <v>53</v>
      </c>
      <c r="B553" s="14" t="s">
        <v>2152</v>
      </c>
      <c r="C553" s="14" t="s">
        <v>2153</v>
      </c>
      <c r="D553" s="14" t="s">
        <v>2154</v>
      </c>
      <c r="E553" s="14" t="s">
        <v>31</v>
      </c>
      <c r="F553" s="14">
        <f>vlookup($B553&amp;"*",'Lat&amp;Long'!$A$2:$C$999,2,false)</f>
        <v>42.26414</v>
      </c>
      <c r="G553" s="14">
        <f>vlookup($B553&amp;"*",'Lat&amp;Long'!$A$2:$C$999,3,false)</f>
        <v>-89.629111</v>
      </c>
      <c r="H553" s="21" t="str">
        <f t="shared" si="2"/>
        <v/>
      </c>
      <c r="I553" s="51"/>
      <c r="J553" s="51"/>
      <c r="K553" s="48"/>
      <c r="L553" s="18">
        <v>8.91</v>
      </c>
      <c r="M553" s="49" t="s">
        <v>109</v>
      </c>
      <c r="N553" s="28">
        <v>2015.0</v>
      </c>
      <c r="O553" s="30"/>
      <c r="P553" s="30"/>
      <c r="Q553" s="30"/>
      <c r="R553" s="30"/>
      <c r="S553" s="30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 ht="15.75" customHeight="1">
      <c r="A554" s="14" t="s">
        <v>53</v>
      </c>
      <c r="B554" s="14" t="s">
        <v>2155</v>
      </c>
      <c r="C554" s="14" t="s">
        <v>2156</v>
      </c>
      <c r="D554" s="14" t="s">
        <v>2157</v>
      </c>
      <c r="E554" s="14" t="s">
        <v>31</v>
      </c>
      <c r="F554" s="14">
        <f>vlookup($B554&amp;"*",'Lat&amp;Long'!$A$2:$C$999,2,false)</f>
        <v>41.93708</v>
      </c>
      <c r="G554" s="14">
        <f>vlookup($B554&amp;"*",'Lat&amp;Long'!$A$2:$C$999,3,false)</f>
        <v>-89.051705</v>
      </c>
      <c r="H554" s="21" t="str">
        <f t="shared" si="2"/>
        <v/>
      </c>
      <c r="I554" s="51"/>
      <c r="J554" s="51"/>
      <c r="K554" s="38"/>
      <c r="L554" s="18">
        <v>8.91</v>
      </c>
      <c r="M554" s="49" t="s">
        <v>109</v>
      </c>
      <c r="N554" s="28">
        <v>2019.0</v>
      </c>
      <c r="O554" s="30"/>
      <c r="P554" s="30"/>
      <c r="Q554" s="30"/>
      <c r="R554" s="30"/>
      <c r="S554" s="30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 ht="15.75" customHeight="1">
      <c r="A555" s="14" t="s">
        <v>53</v>
      </c>
      <c r="B555" s="14" t="s">
        <v>2158</v>
      </c>
      <c r="C555" s="14" t="s">
        <v>2159</v>
      </c>
      <c r="D555" s="14" t="s">
        <v>2160</v>
      </c>
      <c r="E555" s="14" t="s">
        <v>31</v>
      </c>
      <c r="F555" s="14">
        <f>vlookup($B555&amp;"*",'Lat&amp;Long'!$A$2:$C$999,2,false)</f>
        <v>42.454041</v>
      </c>
      <c r="G555" s="14">
        <f>vlookup($B555&amp;"*",'Lat&amp;Long'!$A$2:$C$999,3,false)</f>
        <v>-89.02432</v>
      </c>
      <c r="H555" s="21" t="str">
        <f t="shared" si="2"/>
        <v/>
      </c>
      <c r="I555" s="51"/>
      <c r="J555" s="51"/>
      <c r="K555" s="38"/>
      <c r="L555" s="18">
        <v>8.91</v>
      </c>
      <c r="M555" s="49" t="s">
        <v>109</v>
      </c>
      <c r="N555" s="28">
        <v>2019.0</v>
      </c>
      <c r="O555" s="30"/>
      <c r="P555" s="30"/>
      <c r="Q555" s="30"/>
      <c r="R555" s="30"/>
      <c r="S555" s="30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 ht="15.75" customHeight="1">
      <c r="A556" s="14" t="s">
        <v>53</v>
      </c>
      <c r="B556" s="14" t="s">
        <v>2161</v>
      </c>
      <c r="C556" s="14" t="s">
        <v>2162</v>
      </c>
      <c r="D556" s="14" t="s">
        <v>2163</v>
      </c>
      <c r="E556" s="14" t="s">
        <v>31</v>
      </c>
      <c r="F556" s="14">
        <f>vlookup($B556&amp;"*",'Lat&amp;Long'!$A$2:$C$999,2,false)</f>
        <v>41.815285</v>
      </c>
      <c r="G556" s="14">
        <f>vlookup($B556&amp;"*",'Lat&amp;Long'!$A$2:$C$999,3,false)</f>
        <v>-89.6453</v>
      </c>
      <c r="H556" s="21" t="str">
        <f t="shared" si="2"/>
        <v/>
      </c>
      <c r="I556" s="51"/>
      <c r="J556" s="51"/>
      <c r="K556" s="38"/>
      <c r="L556" s="18">
        <v>8.91</v>
      </c>
      <c r="M556" s="49" t="s">
        <v>109</v>
      </c>
      <c r="N556" s="28">
        <v>2019.0</v>
      </c>
      <c r="O556" s="30"/>
      <c r="P556" s="30"/>
      <c r="Q556" s="30"/>
      <c r="R556" s="30"/>
      <c r="S556" s="30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 ht="15.75" customHeight="1">
      <c r="A557" s="14" t="s">
        <v>27</v>
      </c>
      <c r="B557" s="14" t="s">
        <v>2164</v>
      </c>
      <c r="C557" s="14" t="s">
        <v>2165</v>
      </c>
      <c r="D557" s="14" t="s">
        <v>2166</v>
      </c>
      <c r="E557" s="14" t="s">
        <v>31</v>
      </c>
      <c r="F557" s="14">
        <f>vlookup($B557&amp;"*",'Lat&amp;Long'!$A$2:$C$999,2,false)</f>
        <v>42.269909</v>
      </c>
      <c r="G557" s="14">
        <f>vlookup($B557&amp;"*",'Lat&amp;Long'!$A$2:$C$999,3,false)</f>
        <v>-88.989021</v>
      </c>
      <c r="H557" s="21" t="str">
        <f t="shared" si="2"/>
        <v/>
      </c>
      <c r="I557" s="51"/>
      <c r="J557" s="51"/>
      <c r="K557" s="38"/>
      <c r="L557" s="18">
        <v>8.91</v>
      </c>
      <c r="M557" s="49" t="s">
        <v>109</v>
      </c>
      <c r="N557" s="28">
        <v>2019.0</v>
      </c>
      <c r="O557" s="30"/>
      <c r="P557" s="30"/>
      <c r="Q557" s="30"/>
      <c r="R557" s="30"/>
      <c r="S557" s="30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 ht="15.75" customHeight="1">
      <c r="A558" s="14" t="s">
        <v>215</v>
      </c>
      <c r="B558" s="14" t="s">
        <v>2167</v>
      </c>
      <c r="C558" s="14" t="s">
        <v>2165</v>
      </c>
      <c r="D558" s="14" t="s">
        <v>2166</v>
      </c>
      <c r="E558" s="14" t="s">
        <v>31</v>
      </c>
      <c r="F558" s="14">
        <f>vlookup($B558&amp;"*",'Lat&amp;Long'!$A$2:$C$999,2,false)</f>
        <v>42.266911</v>
      </c>
      <c r="G558" s="14">
        <f>vlookup($B558&amp;"*",'Lat&amp;Long'!$A$2:$C$999,3,false)</f>
        <v>-88.976903</v>
      </c>
      <c r="H558" s="21" t="str">
        <f t="shared" si="2"/>
        <v/>
      </c>
      <c r="I558" s="51"/>
      <c r="J558" s="51"/>
      <c r="K558" s="38"/>
      <c r="L558" s="18">
        <v>8.91</v>
      </c>
      <c r="M558" s="49" t="s">
        <v>109</v>
      </c>
      <c r="N558" s="28">
        <v>2019.0</v>
      </c>
      <c r="O558" s="30"/>
      <c r="P558" s="30"/>
      <c r="Q558" s="30"/>
      <c r="R558" s="30"/>
      <c r="S558" s="30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 ht="15.75" customHeight="1">
      <c r="A559" s="14" t="s">
        <v>53</v>
      </c>
      <c r="B559" s="14" t="s">
        <v>2168</v>
      </c>
      <c r="C559" s="14" t="s">
        <v>2165</v>
      </c>
      <c r="D559" s="14" t="s">
        <v>2166</v>
      </c>
      <c r="E559" s="14" t="s">
        <v>31</v>
      </c>
      <c r="F559" s="14">
        <f>vlookup($B559&amp;"*",'Lat&amp;Long'!$A$2:$C$999,2,false)</f>
        <v>42.266269</v>
      </c>
      <c r="G559" s="14">
        <f>vlookup($B559&amp;"*",'Lat&amp;Long'!$A$2:$C$999,3,false)</f>
        <v>-88.973078</v>
      </c>
      <c r="H559" s="21" t="str">
        <f t="shared" si="2"/>
        <v/>
      </c>
      <c r="I559" s="51"/>
      <c r="J559" s="51"/>
      <c r="K559" s="38"/>
      <c r="L559" s="18">
        <v>8.91</v>
      </c>
      <c r="M559" s="49" t="s">
        <v>109</v>
      </c>
      <c r="N559" s="28">
        <v>2019.0</v>
      </c>
      <c r="O559" s="30"/>
      <c r="P559" s="30"/>
      <c r="Q559" s="30"/>
      <c r="R559" s="30"/>
      <c r="S559" s="30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 ht="15.75" customHeight="1">
      <c r="A560" s="14" t="s">
        <v>53</v>
      </c>
      <c r="B560" s="14" t="s">
        <v>2169</v>
      </c>
      <c r="C560" s="14" t="s">
        <v>2165</v>
      </c>
      <c r="D560" s="14" t="s">
        <v>2170</v>
      </c>
      <c r="E560" s="14" t="s">
        <v>31</v>
      </c>
      <c r="F560" s="14">
        <f>vlookup($B560&amp;"*",'Lat&amp;Long'!$A$2:$C$999,2,false)</f>
        <v>42.315451</v>
      </c>
      <c r="G560" s="14">
        <f>vlookup($B560&amp;"*",'Lat&amp;Long'!$A$2:$C$999,3,false)</f>
        <v>-89.032411</v>
      </c>
      <c r="H560" s="21" t="str">
        <f t="shared" si="2"/>
        <v/>
      </c>
      <c r="I560" s="51"/>
      <c r="J560" s="51"/>
      <c r="K560" s="38"/>
      <c r="L560" s="18">
        <v>8.91</v>
      </c>
      <c r="M560" s="49" t="s">
        <v>109</v>
      </c>
      <c r="N560" s="28">
        <v>2019.0</v>
      </c>
      <c r="O560" s="30"/>
      <c r="P560" s="30"/>
      <c r="Q560" s="30"/>
      <c r="R560" s="30"/>
      <c r="S560" s="30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 ht="15.75" customHeight="1">
      <c r="A561" s="14" t="s">
        <v>27</v>
      </c>
      <c r="B561" s="14" t="s">
        <v>2171</v>
      </c>
      <c r="C561" s="14" t="s">
        <v>2172</v>
      </c>
      <c r="D561" s="14" t="s">
        <v>2173</v>
      </c>
      <c r="E561" s="14" t="s">
        <v>31</v>
      </c>
      <c r="F561" s="14">
        <f>vlookup($B561&amp;"*",'Lat&amp;Long'!$A$2:$C$999,2,false)</f>
        <v>42.367465</v>
      </c>
      <c r="G561" s="14">
        <f>vlookup($B561&amp;"*",'Lat&amp;Long'!$A$2:$C$999,3,false)</f>
        <v>-89.027398</v>
      </c>
      <c r="H561" s="21" t="str">
        <f t="shared" si="2"/>
        <v/>
      </c>
      <c r="I561" s="51"/>
      <c r="J561" s="51"/>
      <c r="K561" s="38"/>
      <c r="L561" s="18">
        <v>8.91</v>
      </c>
      <c r="M561" s="49" t="s">
        <v>109</v>
      </c>
      <c r="N561" s="28">
        <v>2019.0</v>
      </c>
      <c r="O561" s="30"/>
      <c r="P561" s="30"/>
      <c r="Q561" s="30"/>
      <c r="R561" s="30"/>
      <c r="S561" s="30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 ht="15.75" customHeight="1">
      <c r="A562" s="14" t="s">
        <v>53</v>
      </c>
      <c r="B562" s="14" t="s">
        <v>2174</v>
      </c>
      <c r="C562" s="14" t="s">
        <v>2175</v>
      </c>
      <c r="D562" s="14" t="s">
        <v>2176</v>
      </c>
      <c r="E562" s="14" t="s">
        <v>31</v>
      </c>
      <c r="F562" s="14">
        <f>vlookup($B562&amp;"*",'Lat&amp;Long'!$A$2:$C$999,2,false)</f>
        <v>41.469067</v>
      </c>
      <c r="G562" s="14">
        <f>vlookup($B562&amp;"*",'Lat&amp;Long'!$A$2:$C$999,3,false)</f>
        <v>-90.480482</v>
      </c>
      <c r="H562" s="21" t="str">
        <f t="shared" si="2"/>
        <v/>
      </c>
      <c r="I562" s="51"/>
      <c r="J562" s="51"/>
      <c r="K562" s="38"/>
      <c r="L562" s="18">
        <v>8.91</v>
      </c>
      <c r="M562" s="49" t="s">
        <v>109</v>
      </c>
      <c r="N562" s="28">
        <v>2019.0</v>
      </c>
      <c r="O562" s="30"/>
      <c r="P562" s="30"/>
      <c r="Q562" s="30"/>
      <c r="R562" s="30"/>
      <c r="S562" s="30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 ht="15.75" customHeight="1">
      <c r="A563" s="14" t="s">
        <v>53</v>
      </c>
      <c r="B563" s="14" t="s">
        <v>2177</v>
      </c>
      <c r="C563" s="14" t="s">
        <v>2178</v>
      </c>
      <c r="D563" s="14" t="s">
        <v>2179</v>
      </c>
      <c r="E563" s="14" t="s">
        <v>31</v>
      </c>
      <c r="F563" s="14">
        <f>vlookup($B563&amp;"*",'Lat&amp;Long'!$A$2:$C$999,2,false)</f>
        <v>41.494546</v>
      </c>
      <c r="G563" s="14">
        <f>vlookup($B563&amp;"*",'Lat&amp;Long'!$A$2:$C$999,3,false)</f>
        <v>-90.4023</v>
      </c>
      <c r="H563" s="21" t="str">
        <f t="shared" si="2"/>
        <v/>
      </c>
      <c r="I563" s="51"/>
      <c r="J563" s="51"/>
      <c r="K563" s="38"/>
      <c r="L563" s="18">
        <v>8.91</v>
      </c>
      <c r="M563" s="49" t="s">
        <v>109</v>
      </c>
      <c r="N563" s="28">
        <v>2019.0</v>
      </c>
      <c r="O563" s="30"/>
      <c r="P563" s="30"/>
      <c r="Q563" s="30"/>
      <c r="R563" s="30"/>
      <c r="S563" s="30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 ht="15.75" customHeight="1">
      <c r="A564" s="14" t="s">
        <v>53</v>
      </c>
      <c r="B564" s="14" t="s">
        <v>2180</v>
      </c>
      <c r="C564" s="14" t="s">
        <v>2181</v>
      </c>
      <c r="D564" s="14" t="s">
        <v>2182</v>
      </c>
      <c r="E564" s="14" t="s">
        <v>31</v>
      </c>
      <c r="F564" s="14">
        <f>vlookup($B564&amp;"*",'Lat&amp;Long'!$A$2:$C$999,2,false)</f>
        <v>41.378661</v>
      </c>
      <c r="G564" s="14">
        <f>vlookup($B564&amp;"*",'Lat&amp;Long'!$A$2:$C$999,3,false)</f>
        <v>-88.84365</v>
      </c>
      <c r="H564" s="21" t="str">
        <f t="shared" si="2"/>
        <v/>
      </c>
      <c r="I564" s="51"/>
      <c r="J564" s="51"/>
      <c r="K564" s="38"/>
      <c r="L564" s="18">
        <v>8.91</v>
      </c>
      <c r="M564" s="49" t="s">
        <v>109</v>
      </c>
      <c r="N564" s="28">
        <v>2015.0</v>
      </c>
      <c r="O564" s="30"/>
      <c r="P564" s="30"/>
      <c r="Q564" s="30"/>
      <c r="R564" s="30"/>
      <c r="S564" s="30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 ht="15.75" customHeight="1">
      <c r="A565" s="14" t="s">
        <v>27</v>
      </c>
      <c r="B565" s="14" t="s">
        <v>2183</v>
      </c>
      <c r="C565" s="14" t="s">
        <v>2184</v>
      </c>
      <c r="D565" s="14" t="s">
        <v>2185</v>
      </c>
      <c r="E565" s="14" t="s">
        <v>31</v>
      </c>
      <c r="F565" s="14">
        <f>vlookup($B565&amp;"*",'Lat&amp;Long'!$A$2:$C$999,2,false)</f>
        <v>41.362282</v>
      </c>
      <c r="G565" s="14">
        <f>vlookup($B565&amp;"*",'Lat&amp;Long'!$A$2:$C$999,3,false)</f>
        <v>-89.129387</v>
      </c>
      <c r="H565" s="21" t="str">
        <f t="shared" si="2"/>
        <v/>
      </c>
      <c r="I565" s="51"/>
      <c r="J565" s="51"/>
      <c r="K565" s="38"/>
      <c r="L565" s="18">
        <v>8.91</v>
      </c>
      <c r="M565" s="49" t="s">
        <v>109</v>
      </c>
      <c r="N565" s="28">
        <v>2015.0</v>
      </c>
      <c r="O565" s="30"/>
      <c r="P565" s="30"/>
      <c r="Q565" s="30"/>
      <c r="R565" s="30"/>
      <c r="S565" s="30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 ht="15.75" customHeight="1">
      <c r="A566" s="14" t="s">
        <v>53</v>
      </c>
      <c r="B566" s="14" t="s">
        <v>2186</v>
      </c>
      <c r="C566" s="14" t="s">
        <v>2184</v>
      </c>
      <c r="D566" s="14" t="s">
        <v>2185</v>
      </c>
      <c r="E566" s="14" t="s">
        <v>31</v>
      </c>
      <c r="F566" s="14">
        <f>vlookup($B566&amp;"*",'Lat&amp;Long'!$A$2:$C$999,2,false)</f>
        <v>41.373264</v>
      </c>
      <c r="G566" s="14">
        <f>vlookup($B566&amp;"*",'Lat&amp;Long'!$A$2:$C$999,3,false)</f>
        <v>-89.123434</v>
      </c>
      <c r="H566" s="21" t="str">
        <f t="shared" si="2"/>
        <v/>
      </c>
      <c r="I566" s="51"/>
      <c r="J566" s="51"/>
      <c r="K566" s="38"/>
      <c r="L566" s="18">
        <v>8.91</v>
      </c>
      <c r="M566" s="49" t="s">
        <v>109</v>
      </c>
      <c r="N566" s="28">
        <v>2015.0</v>
      </c>
      <c r="O566" s="30"/>
      <c r="P566" s="30"/>
      <c r="Q566" s="30"/>
      <c r="R566" s="30"/>
      <c r="S566" s="30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 ht="15.75" customHeight="1">
      <c r="A567" s="14" t="s">
        <v>53</v>
      </c>
      <c r="B567" s="14" t="s">
        <v>2187</v>
      </c>
      <c r="C567" s="14" t="s">
        <v>2188</v>
      </c>
      <c r="D567" s="14" t="s">
        <v>2189</v>
      </c>
      <c r="E567" s="14" t="s">
        <v>31</v>
      </c>
      <c r="F567" s="14">
        <f>vlookup($B567&amp;"*",'Lat&amp;Long'!$A$2:$C$999,2,false)</f>
        <v>41.396389</v>
      </c>
      <c r="G567" s="14">
        <f>vlookup($B567&amp;"*",'Lat&amp;Long'!$A$2:$C$999,3,false)</f>
        <v>-89.463496</v>
      </c>
      <c r="H567" s="21" t="str">
        <f t="shared" si="2"/>
        <v/>
      </c>
      <c r="I567" s="51"/>
      <c r="J567" s="51"/>
      <c r="K567" s="48"/>
      <c r="L567" s="18">
        <v>8.91</v>
      </c>
      <c r="M567" s="49" t="s">
        <v>109</v>
      </c>
      <c r="N567" s="28">
        <v>2015.0</v>
      </c>
      <c r="O567" s="30"/>
      <c r="P567" s="30"/>
      <c r="Q567" s="30"/>
      <c r="R567" s="30"/>
      <c r="S567" s="30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 ht="15.75" customHeight="1">
      <c r="A568" s="14" t="s">
        <v>53</v>
      </c>
      <c r="B568" s="14" t="s">
        <v>2190</v>
      </c>
      <c r="C568" s="14" t="s">
        <v>2191</v>
      </c>
      <c r="D568" s="14" t="s">
        <v>2192</v>
      </c>
      <c r="E568" s="14" t="s">
        <v>31</v>
      </c>
      <c r="F568" s="14">
        <f>vlookup($B568&amp;"*",'Lat&amp;Long'!$A$2:$C$999,2,false)</f>
        <v>41.151563</v>
      </c>
      <c r="G568" s="14">
        <f>vlookup($B568&amp;"*",'Lat&amp;Long'!$A$2:$C$999,3,false)</f>
        <v>-88.83352</v>
      </c>
      <c r="H568" s="21" t="str">
        <f t="shared" si="2"/>
        <v/>
      </c>
      <c r="I568" s="51"/>
      <c r="J568" s="51"/>
      <c r="K568" s="48"/>
      <c r="L568" s="18">
        <v>8.91</v>
      </c>
      <c r="M568" s="49" t="s">
        <v>109</v>
      </c>
      <c r="N568" s="28">
        <v>2015.0</v>
      </c>
      <c r="O568" s="30"/>
      <c r="P568" s="30"/>
      <c r="Q568" s="30"/>
      <c r="R568" s="30"/>
      <c r="S568" s="30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 ht="15.75" customHeight="1">
      <c r="A569" s="14" t="s">
        <v>27</v>
      </c>
      <c r="B569" s="14" t="s">
        <v>2193</v>
      </c>
      <c r="C569" s="14" t="s">
        <v>2194</v>
      </c>
      <c r="D569" s="14" t="s">
        <v>2195</v>
      </c>
      <c r="E569" s="14" t="s">
        <v>31</v>
      </c>
      <c r="F569" s="14">
        <f>vlookup($B569&amp;"*",'Lat&amp;Long'!$A$2:$C$999,2,false)</f>
        <v>40.975859</v>
      </c>
      <c r="G569" s="14">
        <f>vlookup($B569&amp;"*",'Lat&amp;Long'!$A$2:$C$999,3,false)</f>
        <v>-90.38737</v>
      </c>
      <c r="H569" s="21" t="str">
        <f t="shared" si="2"/>
        <v/>
      </c>
      <c r="I569" s="51"/>
      <c r="J569" s="51"/>
      <c r="K569" s="38"/>
      <c r="L569" s="18">
        <v>8.91</v>
      </c>
      <c r="M569" s="49" t="s">
        <v>109</v>
      </c>
      <c r="N569" s="28">
        <v>2017.0</v>
      </c>
      <c r="O569" s="30"/>
      <c r="P569" s="30"/>
      <c r="Q569" s="30"/>
      <c r="R569" s="30"/>
      <c r="S569" s="30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 ht="15.75" customHeight="1">
      <c r="A570" s="14" t="s">
        <v>53</v>
      </c>
      <c r="B570" s="14" t="s">
        <v>2196</v>
      </c>
      <c r="C570" s="14" t="s">
        <v>2194</v>
      </c>
      <c r="D570" s="14" t="s">
        <v>2195</v>
      </c>
      <c r="E570" s="14" t="s">
        <v>31</v>
      </c>
      <c r="F570" s="14">
        <f>vlookup($B570&amp;"*",'Lat&amp;Long'!$A$2:$C$999,2,false)</f>
        <v>40.981035</v>
      </c>
      <c r="G570" s="14">
        <f>vlookup($B570&amp;"*",'Lat&amp;Long'!$A$2:$C$999,3,false)</f>
        <v>-90.359571</v>
      </c>
      <c r="H570" s="21" t="str">
        <f t="shared" si="2"/>
        <v/>
      </c>
      <c r="I570" s="51"/>
      <c r="J570" s="51"/>
      <c r="K570" s="81"/>
      <c r="L570" s="18">
        <v>8.91</v>
      </c>
      <c r="M570" s="49" t="s">
        <v>109</v>
      </c>
      <c r="N570" s="28">
        <v>2017.0</v>
      </c>
      <c r="O570" s="30"/>
      <c r="P570" s="30"/>
      <c r="Q570" s="30"/>
      <c r="R570" s="30"/>
      <c r="S570" s="30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 ht="15.75" customHeight="1">
      <c r="A571" s="14" t="s">
        <v>53</v>
      </c>
      <c r="B571" s="14" t="s">
        <v>2197</v>
      </c>
      <c r="C571" s="14" t="s">
        <v>2198</v>
      </c>
      <c r="D571" s="14" t="s">
        <v>2199</v>
      </c>
      <c r="E571" s="14" t="s">
        <v>31</v>
      </c>
      <c r="F571" s="14">
        <f>vlookup($B571&amp;"*",'Lat&amp;Long'!$A$2:$C$999,2,false)</f>
        <v>41.221492</v>
      </c>
      <c r="G571" s="14">
        <f>vlookup($B571&amp;"*",'Lat&amp;Long'!$A$2:$C$999,3,false)</f>
        <v>-89.922847</v>
      </c>
      <c r="H571" s="21" t="str">
        <f t="shared" si="2"/>
        <v/>
      </c>
      <c r="I571" s="51"/>
      <c r="J571" s="51"/>
      <c r="K571" s="81"/>
      <c r="L571" s="18">
        <v>8.91</v>
      </c>
      <c r="M571" s="49" t="s">
        <v>109</v>
      </c>
      <c r="N571" s="28">
        <v>2015.0</v>
      </c>
      <c r="O571" s="30"/>
      <c r="P571" s="30"/>
      <c r="Q571" s="30"/>
      <c r="R571" s="30"/>
      <c r="S571" s="30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 ht="15.75" customHeight="1">
      <c r="A572" s="14" t="s">
        <v>53</v>
      </c>
      <c r="B572" s="14" t="s">
        <v>2200</v>
      </c>
      <c r="C572" s="14" t="s">
        <v>2201</v>
      </c>
      <c r="D572" s="14" t="s">
        <v>2202</v>
      </c>
      <c r="E572" s="14" t="s">
        <v>31</v>
      </c>
      <c r="F572" s="14">
        <f>vlookup($B572&amp;"*",'Lat&amp;Long'!$A$2:$C$999,2,false)</f>
        <v>40.460974</v>
      </c>
      <c r="G572" s="14">
        <f>vlookup($B572&amp;"*",'Lat&amp;Long'!$A$2:$C$999,3,false)</f>
        <v>-90.642001</v>
      </c>
      <c r="H572" s="21" t="str">
        <f t="shared" si="2"/>
        <v/>
      </c>
      <c r="I572" s="51"/>
      <c r="J572" s="51"/>
      <c r="K572" s="81"/>
      <c r="L572" s="18">
        <v>8.91</v>
      </c>
      <c r="M572" s="49" t="s">
        <v>109</v>
      </c>
      <c r="N572" s="28">
        <v>2017.0</v>
      </c>
      <c r="O572" s="30"/>
      <c r="P572" s="30"/>
      <c r="Q572" s="30"/>
      <c r="R572" s="30"/>
      <c r="S572" s="30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 ht="15.75" customHeight="1">
      <c r="A573" s="14" t="s">
        <v>53</v>
      </c>
      <c r="B573" s="14" t="s">
        <v>2203</v>
      </c>
      <c r="C573" s="14" t="s">
        <v>2204</v>
      </c>
      <c r="D573" s="14" t="s">
        <v>2205</v>
      </c>
      <c r="E573" s="14" t="s">
        <v>31</v>
      </c>
      <c r="F573" s="14">
        <f>vlookup($B573&amp;"*",'Lat&amp;Long'!$A$2:$C$999,2,false)</f>
        <v>40.629661</v>
      </c>
      <c r="G573" s="14">
        <f>vlookup($B573&amp;"*",'Lat&amp;Long'!$A$2:$C$999,3,false)</f>
        <v>-89.462045</v>
      </c>
      <c r="H573" s="21" t="str">
        <f t="shared" si="2"/>
        <v/>
      </c>
      <c r="I573" s="51"/>
      <c r="J573" s="51"/>
      <c r="K573" s="81"/>
      <c r="L573" s="18">
        <v>8.91</v>
      </c>
      <c r="M573" s="49" t="s">
        <v>109</v>
      </c>
      <c r="N573" s="28">
        <v>2016.0</v>
      </c>
      <c r="O573" s="30"/>
      <c r="P573" s="30"/>
      <c r="Q573" s="30"/>
      <c r="R573" s="30"/>
      <c r="S573" s="30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 ht="15.75" customHeight="1">
      <c r="A574" s="14" t="s">
        <v>53</v>
      </c>
      <c r="B574" s="14" t="s">
        <v>2206</v>
      </c>
      <c r="C574" s="14" t="s">
        <v>2207</v>
      </c>
      <c r="D574" s="14" t="s">
        <v>2208</v>
      </c>
      <c r="E574" s="14" t="s">
        <v>31</v>
      </c>
      <c r="F574" s="14">
        <f>vlookup($B574&amp;"*",'Lat&amp;Long'!$A$2:$C$999,2,false)</f>
        <v>40.538559</v>
      </c>
      <c r="G574" s="14">
        <f>vlookup($B574&amp;"*",'Lat&amp;Long'!$A$2:$C$999,3,false)</f>
        <v>-89.595226</v>
      </c>
      <c r="H574" s="21" t="str">
        <f t="shared" si="2"/>
        <v/>
      </c>
      <c r="I574" s="51"/>
      <c r="J574" s="51"/>
      <c r="K574" s="81"/>
      <c r="L574" s="18">
        <v>8.91</v>
      </c>
      <c r="M574" s="49" t="s">
        <v>109</v>
      </c>
      <c r="N574" s="28">
        <v>2015.0</v>
      </c>
      <c r="O574" s="30"/>
      <c r="P574" s="30"/>
      <c r="Q574" s="30"/>
      <c r="R574" s="30"/>
      <c r="S574" s="30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 ht="15.75" customHeight="1">
      <c r="A575" s="14" t="s">
        <v>53</v>
      </c>
      <c r="B575" s="14" t="s">
        <v>2209</v>
      </c>
      <c r="C575" s="14" t="s">
        <v>2210</v>
      </c>
      <c r="D575" s="14" t="s">
        <v>2211</v>
      </c>
      <c r="E575" s="14" t="s">
        <v>31</v>
      </c>
      <c r="F575" s="14">
        <f>vlookup($B575&amp;"*",'Lat&amp;Long'!$A$2:$C$999,2,false)</f>
        <v>40.706348</v>
      </c>
      <c r="G575" s="14">
        <f>vlookup($B575&amp;"*",'Lat&amp;Long'!$A$2:$C$999,3,false)</f>
        <v>-89.457395</v>
      </c>
      <c r="H575" s="21" t="str">
        <f t="shared" si="2"/>
        <v/>
      </c>
      <c r="I575" s="51"/>
      <c r="J575" s="51"/>
      <c r="K575" s="82"/>
      <c r="L575" s="18">
        <v>8.91</v>
      </c>
      <c r="M575" s="49" t="s">
        <v>109</v>
      </c>
      <c r="N575" s="28">
        <v>2016.0</v>
      </c>
      <c r="O575" s="30"/>
      <c r="P575" s="30"/>
      <c r="Q575" s="30"/>
      <c r="R575" s="30"/>
      <c r="S575" s="30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 ht="15.75" customHeight="1">
      <c r="A576" s="14" t="s">
        <v>116</v>
      </c>
      <c r="B576" s="14" t="s">
        <v>2212</v>
      </c>
      <c r="C576" s="14" t="s">
        <v>2213</v>
      </c>
      <c r="D576" s="14" t="s">
        <v>2214</v>
      </c>
      <c r="E576" s="14" t="s">
        <v>31</v>
      </c>
      <c r="F576" s="14">
        <f>vlookup($B576&amp;"*",'Lat&amp;Long'!$A$2:$C$999,2,false)</f>
        <v>40.668522</v>
      </c>
      <c r="G576" s="14">
        <f>vlookup($B576&amp;"*",'Lat&amp;Long'!$A$2:$C$999,3,false)</f>
        <v>-89.585708</v>
      </c>
      <c r="H576" s="21" t="str">
        <f t="shared" si="2"/>
        <v/>
      </c>
      <c r="I576" s="51"/>
      <c r="J576" s="51"/>
      <c r="K576" s="81"/>
      <c r="L576" s="18">
        <v>8.91</v>
      </c>
      <c r="M576" s="49" t="s">
        <v>109</v>
      </c>
      <c r="N576" s="28">
        <v>2016.0</v>
      </c>
      <c r="O576" s="30"/>
      <c r="P576" s="30"/>
      <c r="Q576" s="30"/>
      <c r="R576" s="30"/>
      <c r="S576" s="30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 ht="15.75" customHeight="1">
      <c r="A577" s="14" t="s">
        <v>53</v>
      </c>
      <c r="B577" s="14" t="s">
        <v>2215</v>
      </c>
      <c r="C577" s="14" t="s">
        <v>2213</v>
      </c>
      <c r="D577" s="14" t="s">
        <v>2214</v>
      </c>
      <c r="E577" s="14" t="s">
        <v>31</v>
      </c>
      <c r="F577" s="14">
        <f>vlookup($B577&amp;"*",'Lat&amp;Long'!$A$2:$C$999,2,false)</f>
        <v>40.683267</v>
      </c>
      <c r="G577" s="14">
        <f>vlookup($B577&amp;"*",'Lat&amp;Long'!$A$2:$C$999,3,false)</f>
        <v>-89.584494</v>
      </c>
      <c r="H577" s="21" t="str">
        <f t="shared" si="2"/>
        <v/>
      </c>
      <c r="I577" s="51"/>
      <c r="J577" s="51"/>
      <c r="K577" s="81"/>
      <c r="L577" s="18">
        <v>8.91</v>
      </c>
      <c r="M577" s="49" t="s">
        <v>109</v>
      </c>
      <c r="N577" s="28">
        <v>2016.0</v>
      </c>
      <c r="O577" s="30"/>
      <c r="P577" s="30"/>
      <c r="Q577" s="30"/>
      <c r="R577" s="30"/>
      <c r="S577" s="30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 ht="15.75" customHeight="1">
      <c r="A578" s="14" t="s">
        <v>27</v>
      </c>
      <c r="B578" s="14" t="s">
        <v>2216</v>
      </c>
      <c r="C578" s="14" t="s">
        <v>2213</v>
      </c>
      <c r="D578" s="14" t="s">
        <v>2214</v>
      </c>
      <c r="E578" s="14" t="s">
        <v>31</v>
      </c>
      <c r="F578" s="14">
        <f>vlookup($B578&amp;"*",'Lat&amp;Long'!$A$2:$C$999,2,false)</f>
        <v>40.672433</v>
      </c>
      <c r="G578" s="14">
        <f>vlookup($B578&amp;"*",'Lat&amp;Long'!$A$2:$C$999,3,false)</f>
        <v>-89.584136</v>
      </c>
      <c r="H578" s="21" t="str">
        <f t="shared" si="2"/>
        <v/>
      </c>
      <c r="I578" s="51"/>
      <c r="J578" s="51"/>
      <c r="K578" s="81"/>
      <c r="L578" s="18">
        <v>8.91</v>
      </c>
      <c r="M578" s="49" t="s">
        <v>109</v>
      </c>
      <c r="N578" s="28">
        <v>2016.0</v>
      </c>
      <c r="O578" s="30"/>
      <c r="P578" s="30"/>
      <c r="Q578" s="30"/>
      <c r="R578" s="30"/>
      <c r="S578" s="30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 ht="15.75" customHeight="1">
      <c r="A579" s="14" t="s">
        <v>215</v>
      </c>
      <c r="B579" s="14" t="s">
        <v>2217</v>
      </c>
      <c r="C579" s="14" t="s">
        <v>2218</v>
      </c>
      <c r="D579" s="14" t="s">
        <v>2219</v>
      </c>
      <c r="E579" s="14" t="s">
        <v>31</v>
      </c>
      <c r="F579" s="14">
        <f>vlookup($B579&amp;"*",'Lat&amp;Long'!$A$2:$C$999,2,false)</f>
        <v>40.776265</v>
      </c>
      <c r="G579" s="14">
        <f>vlookup($B579&amp;"*",'Lat&amp;Long'!$A$2:$C$999,3,false)</f>
        <v>-89.629731</v>
      </c>
      <c r="H579" s="21" t="str">
        <f t="shared" si="2"/>
        <v/>
      </c>
      <c r="I579" s="51"/>
      <c r="J579" s="51"/>
      <c r="K579" s="81"/>
      <c r="L579" s="18">
        <v>8.91</v>
      </c>
      <c r="M579" s="49" t="s">
        <v>109</v>
      </c>
      <c r="N579" s="28">
        <v>2016.0</v>
      </c>
      <c r="O579" s="30"/>
      <c r="P579" s="30"/>
      <c r="Q579" s="30"/>
      <c r="R579" s="30"/>
      <c r="S579" s="30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 ht="15.75" customHeight="1">
      <c r="A580" s="14" t="s">
        <v>27</v>
      </c>
      <c r="B580" s="14" t="s">
        <v>2220</v>
      </c>
      <c r="C580" s="14" t="s">
        <v>2218</v>
      </c>
      <c r="D580" s="14" t="s">
        <v>2219</v>
      </c>
      <c r="E580" s="14" t="s">
        <v>31</v>
      </c>
      <c r="F580" s="14">
        <f>vlookup($B580&amp;"*",'Lat&amp;Long'!$A$2:$C$999,2,false)</f>
        <v>40.749792</v>
      </c>
      <c r="G580" s="14">
        <f>vlookup($B580&amp;"*",'Lat&amp;Long'!$A$2:$C$999,3,false)</f>
        <v>-89.637008</v>
      </c>
      <c r="H580" s="21" t="str">
        <f t="shared" si="2"/>
        <v/>
      </c>
      <c r="I580" s="51"/>
      <c r="J580" s="51"/>
      <c r="K580" s="81"/>
      <c r="L580" s="18">
        <v>8.91</v>
      </c>
      <c r="M580" s="49" t="s">
        <v>109</v>
      </c>
      <c r="N580" s="28">
        <v>2016.0</v>
      </c>
      <c r="O580" s="30"/>
      <c r="P580" s="30"/>
      <c r="Q580" s="30"/>
      <c r="R580" s="30"/>
      <c r="S580" s="30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 ht="15.75" customHeight="1">
      <c r="A581" s="14" t="s">
        <v>53</v>
      </c>
      <c r="B581" s="14" t="s">
        <v>2221</v>
      </c>
      <c r="C581" s="14" t="s">
        <v>2218</v>
      </c>
      <c r="D581" s="14" t="s">
        <v>2219</v>
      </c>
      <c r="E581" s="14" t="s">
        <v>31</v>
      </c>
      <c r="F581" s="14">
        <f>vlookup($B581&amp;"*",'Lat&amp;Long'!$A$2:$C$999,2,false)</f>
        <v>40.796485</v>
      </c>
      <c r="G581" s="14">
        <f>vlookup($B581&amp;"*",'Lat&amp;Long'!$A$2:$C$999,3,false)</f>
        <v>-89.633691</v>
      </c>
      <c r="H581" s="21" t="str">
        <f t="shared" si="2"/>
        <v/>
      </c>
      <c r="I581" s="51"/>
      <c r="J581" s="51"/>
      <c r="K581" s="81"/>
      <c r="L581" s="18">
        <v>8.91</v>
      </c>
      <c r="M581" s="49" t="s">
        <v>109</v>
      </c>
      <c r="N581" s="28">
        <v>2016.0</v>
      </c>
      <c r="O581" s="30"/>
      <c r="P581" s="30"/>
      <c r="Q581" s="30"/>
      <c r="R581" s="30"/>
      <c r="S581" s="30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 ht="15.75" customHeight="1">
      <c r="A582" s="14" t="s">
        <v>53</v>
      </c>
      <c r="B582" s="14" t="s">
        <v>2222</v>
      </c>
      <c r="C582" s="14" t="s">
        <v>2223</v>
      </c>
      <c r="D582" s="14" t="s">
        <v>2224</v>
      </c>
      <c r="E582" s="14" t="s">
        <v>31</v>
      </c>
      <c r="F582" s="14">
        <f>vlookup($B582&amp;"*",'Lat&amp;Long'!$A$2:$C$999,2,false)</f>
        <v>40.489112</v>
      </c>
      <c r="G582" s="14">
        <f>vlookup($B582&amp;"*",'Lat&amp;Long'!$A$2:$C$999,3,false)</f>
        <v>-89.042024</v>
      </c>
      <c r="H582" s="21" t="str">
        <f t="shared" si="2"/>
        <v/>
      </c>
      <c r="I582" s="51"/>
      <c r="J582" s="51"/>
      <c r="K582" s="82"/>
      <c r="L582" s="18">
        <v>8.91</v>
      </c>
      <c r="M582" s="49" t="s">
        <v>109</v>
      </c>
      <c r="N582" s="28">
        <v>2016.0</v>
      </c>
      <c r="O582" s="30"/>
      <c r="P582" s="30"/>
      <c r="Q582" s="30"/>
      <c r="R582" s="30"/>
      <c r="S582" s="30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 ht="15.75" customHeight="1">
      <c r="A583" s="14" t="s">
        <v>215</v>
      </c>
      <c r="B583" s="14" t="s">
        <v>2225</v>
      </c>
      <c r="C583" s="14" t="s">
        <v>2226</v>
      </c>
      <c r="D583" s="14" t="s">
        <v>2227</v>
      </c>
      <c r="E583" s="14" t="s">
        <v>31</v>
      </c>
      <c r="F583" s="14">
        <f>vlookup($B583&amp;"*",'Lat&amp;Long'!$A$2:$C$999,2,false)</f>
        <v>40.52305</v>
      </c>
      <c r="G583" s="14">
        <f>vlookup($B583&amp;"*",'Lat&amp;Long'!$A$2:$C$999,3,false)</f>
        <v>-88.947567</v>
      </c>
      <c r="H583" s="21" t="str">
        <f t="shared" si="2"/>
        <v/>
      </c>
      <c r="I583" s="51"/>
      <c r="J583" s="51"/>
      <c r="K583" s="82"/>
      <c r="L583" s="18">
        <v>8.91</v>
      </c>
      <c r="M583" s="49" t="s">
        <v>109</v>
      </c>
      <c r="N583" s="28">
        <v>2016.0</v>
      </c>
      <c r="O583" s="30"/>
      <c r="P583" s="30"/>
      <c r="Q583" s="30"/>
      <c r="R583" s="30"/>
      <c r="S583" s="30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 ht="15.75" customHeight="1">
      <c r="A584" s="14" t="s">
        <v>53</v>
      </c>
      <c r="B584" s="14" t="s">
        <v>2228</v>
      </c>
      <c r="C584" s="14" t="s">
        <v>2226</v>
      </c>
      <c r="D584" s="14" t="s">
        <v>2227</v>
      </c>
      <c r="E584" s="14" t="s">
        <v>31</v>
      </c>
      <c r="F584" s="14">
        <f>vlookup($B584&amp;"*",'Lat&amp;Long'!$A$2:$C$999,2,false)</f>
        <v>40.515391</v>
      </c>
      <c r="G584" s="14">
        <f>vlookup($B584&amp;"*",'Lat&amp;Long'!$A$2:$C$999,3,false)</f>
        <v>-88.949885</v>
      </c>
      <c r="H584" s="21" t="str">
        <f t="shared" si="2"/>
        <v/>
      </c>
      <c r="I584" s="51"/>
      <c r="J584" s="51"/>
      <c r="K584" s="82"/>
      <c r="L584" s="18">
        <v>8.91</v>
      </c>
      <c r="M584" s="49" t="s">
        <v>109</v>
      </c>
      <c r="N584" s="28">
        <v>2016.0</v>
      </c>
      <c r="O584" s="30"/>
      <c r="P584" s="30"/>
      <c r="Q584" s="30"/>
      <c r="R584" s="30"/>
      <c r="S584" s="30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 ht="15.75" customHeight="1">
      <c r="A585" s="14" t="s">
        <v>27</v>
      </c>
      <c r="B585" s="14" t="s">
        <v>2229</v>
      </c>
      <c r="C585" s="14" t="s">
        <v>2226</v>
      </c>
      <c r="D585" s="14" t="s">
        <v>2227</v>
      </c>
      <c r="E585" s="14" t="s">
        <v>31</v>
      </c>
      <c r="F585" s="14">
        <f>vlookup($B585&amp;"*",'Lat&amp;Long'!$A$2:$C$999,2,false)</f>
        <v>40.490994</v>
      </c>
      <c r="G585" s="14">
        <f>vlookup($B585&amp;"*",'Lat&amp;Long'!$A$2:$C$999,3,false)</f>
        <v>-88.952993</v>
      </c>
      <c r="H585" s="21" t="str">
        <f t="shared" si="2"/>
        <v/>
      </c>
      <c r="I585" s="51"/>
      <c r="J585" s="51"/>
      <c r="K585" s="81"/>
      <c r="L585" s="18">
        <v>8.91</v>
      </c>
      <c r="M585" s="49" t="s">
        <v>109</v>
      </c>
      <c r="N585" s="28">
        <v>2016.0</v>
      </c>
      <c r="O585" s="30"/>
      <c r="P585" s="30"/>
      <c r="Q585" s="30"/>
      <c r="R585" s="30"/>
      <c r="S585" s="30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 ht="15.75" customHeight="1">
      <c r="A586" s="14" t="s">
        <v>53</v>
      </c>
      <c r="B586" s="14" t="s">
        <v>2230</v>
      </c>
      <c r="C586" s="14" t="s">
        <v>2231</v>
      </c>
      <c r="D586" s="14" t="s">
        <v>2232</v>
      </c>
      <c r="E586" s="14" t="s">
        <v>31</v>
      </c>
      <c r="F586" s="14">
        <f>vlookup($B586&amp;"*",'Lat&amp;Long'!$A$2:$C$999,2,false)</f>
        <v>40.870708</v>
      </c>
      <c r="G586" s="14">
        <f>vlookup($B586&amp;"*",'Lat&amp;Long'!$A$2:$C$999,3,false)</f>
        <v>-88.660065</v>
      </c>
      <c r="H586" s="21" t="str">
        <f t="shared" si="2"/>
        <v/>
      </c>
      <c r="I586" s="51"/>
      <c r="J586" s="51"/>
      <c r="K586" s="81"/>
      <c r="L586" s="18">
        <v>8.91</v>
      </c>
      <c r="M586" s="49" t="s">
        <v>109</v>
      </c>
      <c r="N586" s="28">
        <v>2015.0</v>
      </c>
      <c r="O586" s="30"/>
      <c r="P586" s="30"/>
      <c r="Q586" s="30"/>
      <c r="R586" s="30"/>
      <c r="S586" s="30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 ht="15.75" customHeight="1">
      <c r="A587" s="14" t="s">
        <v>53</v>
      </c>
      <c r="B587" s="14" t="s">
        <v>2233</v>
      </c>
      <c r="C587" s="14" t="s">
        <v>2234</v>
      </c>
      <c r="D587" s="14" t="s">
        <v>2235</v>
      </c>
      <c r="E587" s="14" t="s">
        <v>31</v>
      </c>
      <c r="F587" s="14">
        <f>vlookup($B587&amp;"*",'Lat&amp;Long'!$A$2:$C$999,2,false)</f>
        <v>40.112091</v>
      </c>
      <c r="G587" s="14">
        <f>vlookup($B587&amp;"*",'Lat&amp;Long'!$A$2:$C$999,3,false)</f>
        <v>-88.160119</v>
      </c>
      <c r="H587" s="21" t="str">
        <f t="shared" si="2"/>
        <v/>
      </c>
      <c r="I587" s="51"/>
      <c r="J587" s="51"/>
      <c r="K587" s="81"/>
      <c r="L587" s="18">
        <v>8.91</v>
      </c>
      <c r="M587" s="49" t="s">
        <v>109</v>
      </c>
      <c r="N587" s="28">
        <v>2019.0</v>
      </c>
      <c r="O587" s="30"/>
      <c r="P587" s="30"/>
      <c r="Q587" s="30"/>
      <c r="R587" s="30"/>
      <c r="S587" s="30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 ht="15.75" customHeight="1">
      <c r="A588" s="14" t="s">
        <v>27</v>
      </c>
      <c r="B588" s="14" t="s">
        <v>2236</v>
      </c>
      <c r="C588" s="14" t="s">
        <v>2237</v>
      </c>
      <c r="D588" s="14" t="s">
        <v>2238</v>
      </c>
      <c r="E588" s="14" t="s">
        <v>31</v>
      </c>
      <c r="F588" s="14">
        <f>vlookup($B588&amp;"*",'Lat&amp;Long'!$A$2:$C$999,2,false)</f>
        <v>40.1417</v>
      </c>
      <c r="G588" s="14">
        <f>vlookup($B588&amp;"*",'Lat&amp;Long'!$A$2:$C$999,3,false)</f>
        <v>-88.254954</v>
      </c>
      <c r="H588" s="21" t="str">
        <f t="shared" si="2"/>
        <v/>
      </c>
      <c r="I588" s="51"/>
      <c r="J588" s="51"/>
      <c r="K588" s="82"/>
      <c r="L588" s="18">
        <v>8.91</v>
      </c>
      <c r="M588" s="49" t="s">
        <v>109</v>
      </c>
      <c r="N588" s="28">
        <v>2015.0</v>
      </c>
      <c r="O588" s="30"/>
      <c r="P588" s="30"/>
      <c r="Q588" s="30"/>
      <c r="R588" s="30"/>
      <c r="S588" s="30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 ht="15.75" customHeight="1">
      <c r="A589" s="14" t="s">
        <v>53</v>
      </c>
      <c r="B589" s="14" t="s">
        <v>2239</v>
      </c>
      <c r="C589" s="14" t="s">
        <v>2237</v>
      </c>
      <c r="D589" s="14" t="s">
        <v>2238</v>
      </c>
      <c r="E589" s="14" t="s">
        <v>31</v>
      </c>
      <c r="F589" s="14">
        <f>vlookup($B589&amp;"*",'Lat&amp;Long'!$A$2:$C$999,2,false)</f>
        <v>40.147417</v>
      </c>
      <c r="G589" s="14">
        <f>vlookup($B589&amp;"*",'Lat&amp;Long'!$A$2:$C$999,3,false)</f>
        <v>-88.255584</v>
      </c>
      <c r="H589" s="21" t="str">
        <f t="shared" si="2"/>
        <v/>
      </c>
      <c r="I589" s="51"/>
      <c r="J589" s="51"/>
      <c r="K589" s="82"/>
      <c r="L589" s="18">
        <v>8.91</v>
      </c>
      <c r="M589" s="49" t="s">
        <v>109</v>
      </c>
      <c r="N589" s="28">
        <v>2015.0</v>
      </c>
      <c r="O589" s="30"/>
      <c r="P589" s="30"/>
      <c r="Q589" s="30"/>
      <c r="R589" s="30"/>
      <c r="S589" s="30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 ht="15.75" customHeight="1">
      <c r="A590" s="14" t="s">
        <v>215</v>
      </c>
      <c r="B590" s="14" t="s">
        <v>2240</v>
      </c>
      <c r="C590" s="14" t="s">
        <v>2237</v>
      </c>
      <c r="D590" s="14" t="s">
        <v>2238</v>
      </c>
      <c r="E590" s="14" t="s">
        <v>31</v>
      </c>
      <c r="F590" s="14">
        <f>vlookup($B590&amp;"*",'Lat&amp;Long'!$A$2:$C$999,2,false)</f>
        <v>40.13901</v>
      </c>
      <c r="G590" s="14">
        <f>vlookup($B590&amp;"*",'Lat&amp;Long'!$A$2:$C$999,3,false)</f>
        <v>-88.264026</v>
      </c>
      <c r="H590" s="21" t="str">
        <f t="shared" si="2"/>
        <v/>
      </c>
      <c r="I590" s="51"/>
      <c r="J590" s="51"/>
      <c r="K590" s="81"/>
      <c r="L590" s="18">
        <v>8.91</v>
      </c>
      <c r="M590" s="49" t="s">
        <v>109</v>
      </c>
      <c r="N590" s="28">
        <v>2015.0</v>
      </c>
      <c r="O590" s="30"/>
      <c r="P590" s="30"/>
      <c r="Q590" s="30"/>
      <c r="R590" s="30"/>
      <c r="S590" s="30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 ht="15.75" customHeight="1">
      <c r="A591" s="14" t="s">
        <v>53</v>
      </c>
      <c r="B591" s="14" t="s">
        <v>2241</v>
      </c>
      <c r="C591" s="14" t="s">
        <v>1318</v>
      </c>
      <c r="D591" s="14" t="s">
        <v>2242</v>
      </c>
      <c r="E591" s="14" t="s">
        <v>31</v>
      </c>
      <c r="F591" s="14">
        <f>vlookup($B591&amp;"*",'Lat&amp;Long'!$A$2:$C$999,2,false)</f>
        <v>40.202067</v>
      </c>
      <c r="G591" s="14">
        <f>vlookup($B591&amp;"*",'Lat&amp;Long'!$A$2:$C$999,3,false)</f>
        <v>-87.627525</v>
      </c>
      <c r="H591" s="21" t="str">
        <f t="shared" si="2"/>
        <v/>
      </c>
      <c r="I591" s="51"/>
      <c r="J591" s="51"/>
      <c r="K591" s="81"/>
      <c r="L591" s="18">
        <v>8.91</v>
      </c>
      <c r="M591" s="49" t="s">
        <v>109</v>
      </c>
      <c r="N591" s="28">
        <v>2018.0</v>
      </c>
      <c r="O591" s="30"/>
      <c r="P591" s="30"/>
      <c r="Q591" s="30"/>
      <c r="R591" s="30"/>
      <c r="S591" s="30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 ht="15.75" customHeight="1">
      <c r="A592" s="14" t="s">
        <v>53</v>
      </c>
      <c r="B592" s="14" t="s">
        <v>2243</v>
      </c>
      <c r="C592" s="14" t="s">
        <v>2244</v>
      </c>
      <c r="D592" s="14" t="s">
        <v>2245</v>
      </c>
      <c r="E592" s="14" t="s">
        <v>31</v>
      </c>
      <c r="F592" s="14">
        <f>vlookup($B592&amp;"*",'Lat&amp;Long'!$A$2:$C$999,2,false)</f>
        <v>40.30525</v>
      </c>
      <c r="G592" s="14">
        <f>vlookup($B592&amp;"*",'Lat&amp;Long'!$A$2:$C$999,3,false)</f>
        <v>-88.178163</v>
      </c>
      <c r="H592" s="21" t="str">
        <f t="shared" si="2"/>
        <v/>
      </c>
      <c r="I592" s="51"/>
      <c r="J592" s="51"/>
      <c r="K592" s="81"/>
      <c r="L592" s="18">
        <v>8.91</v>
      </c>
      <c r="M592" s="49" t="s">
        <v>109</v>
      </c>
      <c r="N592" s="28">
        <v>2017.0</v>
      </c>
      <c r="O592" s="30"/>
      <c r="P592" s="30"/>
      <c r="Q592" s="30"/>
      <c r="R592" s="30"/>
      <c r="S592" s="30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 ht="15.75" customHeight="1">
      <c r="A593" s="14" t="s">
        <v>53</v>
      </c>
      <c r="B593" s="14" t="s">
        <v>2246</v>
      </c>
      <c r="C593" s="14" t="s">
        <v>2247</v>
      </c>
      <c r="D593" s="14" t="s">
        <v>2248</v>
      </c>
      <c r="E593" s="14" t="s">
        <v>31</v>
      </c>
      <c r="F593" s="14">
        <f>vlookup($B593&amp;"*",'Lat&amp;Long'!$A$2:$C$999,2,false)</f>
        <v>40.048888</v>
      </c>
      <c r="G593" s="14">
        <f>vlookup($B593&amp;"*",'Lat&amp;Long'!$A$2:$C$999,3,false)</f>
        <v>-88.255481</v>
      </c>
      <c r="H593" s="21" t="str">
        <f t="shared" si="2"/>
        <v/>
      </c>
      <c r="I593" s="51"/>
      <c r="J593" s="51"/>
      <c r="K593" s="81"/>
      <c r="L593" s="18">
        <v>8.91</v>
      </c>
      <c r="M593" s="49" t="s">
        <v>109</v>
      </c>
      <c r="N593" s="28">
        <v>2015.0</v>
      </c>
      <c r="O593" s="30"/>
      <c r="P593" s="30"/>
      <c r="Q593" s="30"/>
      <c r="R593" s="30"/>
      <c r="S593" s="30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 ht="15.75" customHeight="1">
      <c r="A594" s="14" t="s">
        <v>53</v>
      </c>
      <c r="B594" s="14" t="s">
        <v>2249</v>
      </c>
      <c r="C594" s="14" t="s">
        <v>2250</v>
      </c>
      <c r="D594" s="14" t="s">
        <v>2251</v>
      </c>
      <c r="E594" s="14" t="s">
        <v>31</v>
      </c>
      <c r="F594" s="14">
        <f>vlookup($B594&amp;"*",'Lat&amp;Long'!$A$2:$C$999,2,false)</f>
        <v>39.481474</v>
      </c>
      <c r="G594" s="14">
        <f>vlookup($B594&amp;"*",'Lat&amp;Long'!$A$2:$C$999,3,false)</f>
        <v>-88.337957</v>
      </c>
      <c r="H594" s="21" t="str">
        <f t="shared" si="2"/>
        <v/>
      </c>
      <c r="I594" s="51"/>
      <c r="J594" s="51"/>
      <c r="K594" s="81"/>
      <c r="L594" s="18">
        <v>8.91</v>
      </c>
      <c r="M594" s="49" t="s">
        <v>109</v>
      </c>
      <c r="N594" s="28">
        <v>2019.0</v>
      </c>
      <c r="O594" s="30"/>
      <c r="P594" s="30"/>
      <c r="Q594" s="30"/>
      <c r="R594" s="30"/>
      <c r="S594" s="30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 ht="15.75" customHeight="1">
      <c r="A595" s="14" t="s">
        <v>53</v>
      </c>
      <c r="B595" s="14" t="s">
        <v>2252</v>
      </c>
      <c r="C595" s="14" t="s">
        <v>2253</v>
      </c>
      <c r="D595" s="14" t="s">
        <v>2254</v>
      </c>
      <c r="E595" s="14" t="s">
        <v>31</v>
      </c>
      <c r="F595" s="14">
        <f>vlookup($B595&amp;"*",'Lat&amp;Long'!$A$2:$C$999,2,false)</f>
        <v>39.602025</v>
      </c>
      <c r="G595" s="14">
        <f>vlookup($B595&amp;"*",'Lat&amp;Long'!$A$2:$C$999,3,false)</f>
        <v>-87.68149</v>
      </c>
      <c r="H595" s="21" t="str">
        <f t="shared" si="2"/>
        <v/>
      </c>
      <c r="I595" s="51"/>
      <c r="J595" s="51"/>
      <c r="K595" s="81"/>
      <c r="L595" s="18">
        <v>8.91</v>
      </c>
      <c r="M595" s="49" t="s">
        <v>109</v>
      </c>
      <c r="N595" s="28">
        <v>2017.0</v>
      </c>
      <c r="O595" s="30"/>
      <c r="P595" s="30"/>
      <c r="Q595" s="30"/>
      <c r="R595" s="30"/>
      <c r="S595" s="30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 ht="15.75" customHeight="1">
      <c r="A596" s="14" t="s">
        <v>27</v>
      </c>
      <c r="B596" s="14" t="s">
        <v>2255</v>
      </c>
      <c r="C596" s="14" t="s">
        <v>2256</v>
      </c>
      <c r="D596" s="14" t="s">
        <v>2257</v>
      </c>
      <c r="E596" s="14" t="s">
        <v>31</v>
      </c>
      <c r="F596" s="14">
        <f>vlookup($B596&amp;"*",'Lat&amp;Long'!$A$2:$C$999,2,false)</f>
        <v>38.888953</v>
      </c>
      <c r="G596" s="14">
        <f>vlookup($B596&amp;"*",'Lat&amp;Long'!$A$2:$C$999,3,false)</f>
        <v>-90.119454</v>
      </c>
      <c r="H596" s="21" t="str">
        <f t="shared" si="2"/>
        <v/>
      </c>
      <c r="I596" s="51"/>
      <c r="J596" s="51"/>
      <c r="K596" s="82"/>
      <c r="L596" s="18">
        <v>8.91</v>
      </c>
      <c r="M596" s="49" t="s">
        <v>109</v>
      </c>
      <c r="N596" s="28">
        <v>2018.0</v>
      </c>
      <c r="O596" s="30"/>
      <c r="P596" s="30"/>
      <c r="Q596" s="30"/>
      <c r="R596" s="30"/>
      <c r="S596" s="30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 ht="15.75" customHeight="1">
      <c r="A597" s="14" t="s">
        <v>27</v>
      </c>
      <c r="B597" s="14" t="s">
        <v>2258</v>
      </c>
      <c r="C597" s="14" t="s">
        <v>2259</v>
      </c>
      <c r="D597" s="14" t="s">
        <v>2260</v>
      </c>
      <c r="E597" s="14" t="s">
        <v>31</v>
      </c>
      <c r="F597" s="14">
        <f>vlookup($B597&amp;"*",'Lat&amp;Long'!$A$2:$C$999,2,false)</f>
        <v>38.755868</v>
      </c>
      <c r="G597" s="14">
        <f>vlookup($B597&amp;"*",'Lat&amp;Long'!$A$2:$C$999,3,false)</f>
        <v>-89.956513</v>
      </c>
      <c r="H597" s="21" t="str">
        <f t="shared" si="2"/>
        <v/>
      </c>
      <c r="I597" s="51"/>
      <c r="J597" s="51"/>
      <c r="K597" s="82"/>
      <c r="L597" s="18">
        <v>8.91</v>
      </c>
      <c r="M597" s="49" t="s">
        <v>109</v>
      </c>
      <c r="N597" s="28">
        <v>2018.0</v>
      </c>
      <c r="O597" s="30"/>
      <c r="P597" s="30"/>
      <c r="Q597" s="30"/>
      <c r="R597" s="30"/>
      <c r="S597" s="30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 ht="15.75" customHeight="1">
      <c r="A598" s="14" t="s">
        <v>53</v>
      </c>
      <c r="B598" s="14" t="s">
        <v>2261</v>
      </c>
      <c r="C598" s="14" t="s">
        <v>2262</v>
      </c>
      <c r="D598" s="14" t="s">
        <v>2263</v>
      </c>
      <c r="E598" s="14" t="s">
        <v>31</v>
      </c>
      <c r="F598" s="14">
        <f>vlookup($B598&amp;"*",'Lat&amp;Long'!$A$2:$C$999,2,false)</f>
        <v>38.777184</v>
      </c>
      <c r="G598" s="14">
        <f>vlookup($B598&amp;"*",'Lat&amp;Long'!$A$2:$C$999,3,false)</f>
        <v>-89.955881</v>
      </c>
      <c r="H598" s="21" t="str">
        <f t="shared" si="2"/>
        <v/>
      </c>
      <c r="I598" s="51"/>
      <c r="J598" s="51"/>
      <c r="K598" s="81"/>
      <c r="L598" s="18">
        <v>8.91</v>
      </c>
      <c r="M598" s="49" t="s">
        <v>109</v>
      </c>
      <c r="N598" s="28">
        <v>2018.0</v>
      </c>
      <c r="O598" s="30"/>
      <c r="P598" s="30"/>
      <c r="Q598" s="30"/>
      <c r="R598" s="30"/>
      <c r="S598" s="30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 ht="15.75" customHeight="1">
      <c r="A599" s="14" t="s">
        <v>215</v>
      </c>
      <c r="B599" s="14" t="s">
        <v>2264</v>
      </c>
      <c r="C599" s="14" t="s">
        <v>2262</v>
      </c>
      <c r="D599" s="14" t="s">
        <v>2263</v>
      </c>
      <c r="E599" s="14" t="s">
        <v>31</v>
      </c>
      <c r="F599" s="14">
        <f>vlookup($B599&amp;"*",'Lat&amp;Long'!$A$2:$C$999,2,false)</f>
        <v>38.780574</v>
      </c>
      <c r="G599" s="14">
        <f>vlookup($B599&amp;"*",'Lat&amp;Long'!$A$2:$C$999,3,false)</f>
        <v>-89.954537</v>
      </c>
      <c r="H599" s="21" t="str">
        <f t="shared" si="2"/>
        <v/>
      </c>
      <c r="I599" s="51"/>
      <c r="J599" s="51"/>
      <c r="K599" s="81"/>
      <c r="L599" s="18">
        <v>8.91</v>
      </c>
      <c r="M599" s="49" t="s">
        <v>109</v>
      </c>
      <c r="N599" s="28">
        <v>2018.0</v>
      </c>
      <c r="O599" s="30"/>
      <c r="P599" s="30"/>
      <c r="Q599" s="30"/>
      <c r="R599" s="30"/>
      <c r="S599" s="30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 ht="15.75" customHeight="1">
      <c r="A600" s="14" t="s">
        <v>53</v>
      </c>
      <c r="B600" s="14" t="s">
        <v>2265</v>
      </c>
      <c r="C600" s="14" t="s">
        <v>2266</v>
      </c>
      <c r="D600" s="14" t="s">
        <v>2267</v>
      </c>
      <c r="E600" s="14" t="s">
        <v>31</v>
      </c>
      <c r="F600" s="14">
        <f>vlookup($B600&amp;"*",'Lat&amp;Long'!$A$2:$C$999,2,false)</f>
        <v>38.964363</v>
      </c>
      <c r="G600" s="14">
        <f>vlookup($B600&amp;"*",'Lat&amp;Long'!$A$2:$C$999,3,false)</f>
        <v>-90.195624</v>
      </c>
      <c r="H600" s="21" t="str">
        <f t="shared" si="2"/>
        <v/>
      </c>
      <c r="I600" s="51"/>
      <c r="J600" s="51"/>
      <c r="K600" s="81"/>
      <c r="L600" s="18">
        <v>8.91</v>
      </c>
      <c r="M600" s="49" t="s">
        <v>109</v>
      </c>
      <c r="N600" s="28">
        <v>2018.0</v>
      </c>
      <c r="O600" s="30"/>
      <c r="P600" s="30"/>
      <c r="Q600" s="30"/>
      <c r="R600" s="30"/>
      <c r="S600" s="30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 ht="15.75" customHeight="1">
      <c r="A601" s="14" t="s">
        <v>53</v>
      </c>
      <c r="B601" s="14" t="s">
        <v>2268</v>
      </c>
      <c r="C601" s="14" t="s">
        <v>2269</v>
      </c>
      <c r="D601" s="14" t="s">
        <v>2270</v>
      </c>
      <c r="E601" s="14" t="s">
        <v>31</v>
      </c>
      <c r="F601" s="14">
        <f>vlookup($B601&amp;"*",'Lat&amp;Long'!$A$2:$C$999,2,false)</f>
        <v>39.103499</v>
      </c>
      <c r="G601" s="14">
        <f>vlookup($B601&amp;"*",'Lat&amp;Long'!$A$2:$C$999,3,false)</f>
        <v>-90.317755</v>
      </c>
      <c r="H601" s="21" t="str">
        <f t="shared" si="2"/>
        <v/>
      </c>
      <c r="I601" s="51"/>
      <c r="J601" s="51"/>
      <c r="K601" s="81"/>
      <c r="L601" s="18">
        <v>8.91</v>
      </c>
      <c r="M601" s="49" t="s">
        <v>109</v>
      </c>
      <c r="N601" s="28">
        <v>2015.0</v>
      </c>
      <c r="O601" s="30"/>
      <c r="P601" s="30"/>
      <c r="Q601" s="30"/>
      <c r="R601" s="30"/>
      <c r="S601" s="30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 ht="15.75" customHeight="1">
      <c r="A602" s="14" t="s">
        <v>53</v>
      </c>
      <c r="B602" s="14" t="s">
        <v>2271</v>
      </c>
      <c r="C602" s="14" t="s">
        <v>2272</v>
      </c>
      <c r="D602" s="14" t="s">
        <v>2273</v>
      </c>
      <c r="E602" s="14" t="s">
        <v>31</v>
      </c>
      <c r="F602" s="14">
        <f>vlookup($B602&amp;"*",'Lat&amp;Long'!$A$2:$C$999,2,false)</f>
        <v>39.184924</v>
      </c>
      <c r="G602" s="14">
        <f>vlookup($B602&amp;"*",'Lat&amp;Long'!$A$2:$C$999,3,false)</f>
        <v>-89.668797</v>
      </c>
      <c r="H602" s="21" t="str">
        <f t="shared" si="2"/>
        <v/>
      </c>
      <c r="I602" s="51"/>
      <c r="J602" s="51"/>
      <c r="K602" s="82"/>
      <c r="L602" s="18">
        <v>8.91</v>
      </c>
      <c r="M602" s="49" t="s">
        <v>109</v>
      </c>
      <c r="N602" s="28">
        <v>2019.0</v>
      </c>
      <c r="O602" s="30"/>
      <c r="P602" s="30"/>
      <c r="Q602" s="30"/>
      <c r="R602" s="30"/>
      <c r="S602" s="30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 ht="15.75" customHeight="1">
      <c r="A603" s="14" t="s">
        <v>53</v>
      </c>
      <c r="B603" s="14" t="s">
        <v>2274</v>
      </c>
      <c r="C603" s="14" t="s">
        <v>2275</v>
      </c>
      <c r="D603" s="14" t="s">
        <v>2276</v>
      </c>
      <c r="E603" s="14" t="s">
        <v>31</v>
      </c>
      <c r="F603" s="14">
        <f>vlookup($B603&amp;"*",'Lat&amp;Long'!$A$2:$C$999,2,false)</f>
        <v>38.870726</v>
      </c>
      <c r="G603" s="14">
        <f>vlookup($B603&amp;"*",'Lat&amp;Long'!$A$2:$C$999,3,false)</f>
        <v>-90.069637</v>
      </c>
      <c r="H603" s="21" t="str">
        <f t="shared" si="2"/>
        <v/>
      </c>
      <c r="I603" s="51"/>
      <c r="J603" s="51"/>
      <c r="K603" s="81"/>
      <c r="L603" s="18">
        <v>8.91</v>
      </c>
      <c r="M603" s="49" t="s">
        <v>109</v>
      </c>
      <c r="N603" s="28">
        <v>2018.0</v>
      </c>
      <c r="O603" s="30"/>
      <c r="P603" s="30"/>
      <c r="Q603" s="30"/>
      <c r="R603" s="30"/>
      <c r="S603" s="30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 ht="15.75" customHeight="1">
      <c r="A604" s="14" t="s">
        <v>27</v>
      </c>
      <c r="B604" s="14" t="s">
        <v>2277</v>
      </c>
      <c r="C604" s="14" t="s">
        <v>2278</v>
      </c>
      <c r="D604" s="14" t="s">
        <v>2279</v>
      </c>
      <c r="E604" s="14" t="s">
        <v>31</v>
      </c>
      <c r="F604" s="14">
        <f>vlookup($B604&amp;"*",'Lat&amp;Long'!$A$2:$C$999,2,false)</f>
        <v>38.572483</v>
      </c>
      <c r="G604" s="14">
        <f>vlookup($B604&amp;"*",'Lat&amp;Long'!$A$2:$C$999,3,false)</f>
        <v>-89.986744</v>
      </c>
      <c r="H604" s="21" t="str">
        <f t="shared" si="2"/>
        <v/>
      </c>
      <c r="I604" s="51"/>
      <c r="J604" s="51"/>
      <c r="K604" s="81"/>
      <c r="L604" s="18">
        <v>8.91</v>
      </c>
      <c r="M604" s="49" t="s">
        <v>109</v>
      </c>
      <c r="N604" s="28">
        <v>2018.0</v>
      </c>
      <c r="O604" s="30"/>
      <c r="P604" s="30"/>
      <c r="Q604" s="30"/>
      <c r="R604" s="30"/>
      <c r="S604" s="30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 ht="15.75" customHeight="1">
      <c r="A605" s="14" t="s">
        <v>53</v>
      </c>
      <c r="B605" s="14" t="s">
        <v>2280</v>
      </c>
      <c r="C605" s="14" t="s">
        <v>2281</v>
      </c>
      <c r="D605" s="14" t="s">
        <v>2282</v>
      </c>
      <c r="E605" s="14" t="s">
        <v>31</v>
      </c>
      <c r="F605" s="14">
        <f>vlookup($B605&amp;"*",'Lat&amp;Long'!$A$2:$C$999,2,false)</f>
        <v>38.521529</v>
      </c>
      <c r="G605" s="14">
        <f>vlookup($B605&amp;"*",'Lat&amp;Long'!$A$2:$C$999,3,false)</f>
        <v>-89.92272</v>
      </c>
      <c r="H605" s="21" t="str">
        <f t="shared" si="2"/>
        <v/>
      </c>
      <c r="I605" s="51"/>
      <c r="J605" s="51"/>
      <c r="K605" s="82"/>
      <c r="L605" s="18">
        <v>8.91</v>
      </c>
      <c r="M605" s="49" t="s">
        <v>109</v>
      </c>
      <c r="N605" s="28">
        <v>2018.0</v>
      </c>
      <c r="O605" s="30"/>
      <c r="P605" s="30"/>
      <c r="Q605" s="30"/>
      <c r="R605" s="30"/>
      <c r="S605" s="30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 ht="15.75" customHeight="1">
      <c r="A606" s="14" t="s">
        <v>27</v>
      </c>
      <c r="B606" s="14" t="s">
        <v>2283</v>
      </c>
      <c r="C606" s="14" t="s">
        <v>2281</v>
      </c>
      <c r="D606" s="14" t="s">
        <v>2284</v>
      </c>
      <c r="E606" s="14" t="s">
        <v>31</v>
      </c>
      <c r="F606" s="14">
        <f>vlookup($B606&amp;"*",'Lat&amp;Long'!$A$2:$C$999,2,false)</f>
        <v>38.525808</v>
      </c>
      <c r="G606" s="14">
        <f>vlookup($B606&amp;"*",'Lat&amp;Long'!$A$2:$C$999,3,false)</f>
        <v>-90.032328</v>
      </c>
      <c r="H606" s="21" t="str">
        <f t="shared" si="2"/>
        <v/>
      </c>
      <c r="I606" s="51"/>
      <c r="J606" s="51"/>
      <c r="K606" s="81"/>
      <c r="L606" s="18">
        <v>8.91</v>
      </c>
      <c r="M606" s="49" t="s">
        <v>109</v>
      </c>
      <c r="N606" s="28">
        <v>2018.0</v>
      </c>
      <c r="O606" s="30"/>
      <c r="P606" s="30"/>
      <c r="Q606" s="30"/>
      <c r="R606" s="30"/>
      <c r="S606" s="30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 ht="15.75" customHeight="1">
      <c r="A607" s="14" t="s">
        <v>53</v>
      </c>
      <c r="B607" s="14" t="s">
        <v>2285</v>
      </c>
      <c r="C607" s="14" t="s">
        <v>2286</v>
      </c>
      <c r="D607" s="14" t="s">
        <v>2287</v>
      </c>
      <c r="E607" s="14" t="s">
        <v>31</v>
      </c>
      <c r="F607" s="14">
        <f>vlookup($B607&amp;"*",'Lat&amp;Long'!$A$2:$C$999,2,false)</f>
        <v>38.675284</v>
      </c>
      <c r="G607" s="14">
        <f>vlookup($B607&amp;"*",'Lat&amp;Long'!$A$2:$C$999,3,false)</f>
        <v>-90.017328</v>
      </c>
      <c r="H607" s="21" t="str">
        <f t="shared" si="2"/>
        <v/>
      </c>
      <c r="I607" s="51"/>
      <c r="J607" s="51"/>
      <c r="K607" s="81"/>
      <c r="L607" s="18">
        <v>8.91</v>
      </c>
      <c r="M607" s="49" t="s">
        <v>109</v>
      </c>
      <c r="N607" s="28">
        <v>2018.0</v>
      </c>
      <c r="O607" s="30"/>
      <c r="P607" s="30"/>
      <c r="Q607" s="30"/>
      <c r="R607" s="30"/>
      <c r="S607" s="30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 ht="15.75" customHeight="1">
      <c r="A608" s="14" t="s">
        <v>53</v>
      </c>
      <c r="B608" s="14" t="s">
        <v>2288</v>
      </c>
      <c r="C608" s="14" t="s">
        <v>1081</v>
      </c>
      <c r="D608" s="14" t="s">
        <v>2289</v>
      </c>
      <c r="E608" s="14" t="s">
        <v>31</v>
      </c>
      <c r="F608" s="14">
        <f>vlookup($B608&amp;"*",'Lat&amp;Long'!$A$2:$C$999,2,false)</f>
        <v>38.760601</v>
      </c>
      <c r="G608" s="14">
        <f>vlookup($B608&amp;"*",'Lat&amp;Long'!$A$2:$C$999,3,false)</f>
        <v>-89.684441</v>
      </c>
      <c r="H608" s="21" t="str">
        <f t="shared" si="2"/>
        <v/>
      </c>
      <c r="I608" s="51"/>
      <c r="J608" s="51"/>
      <c r="K608" s="82"/>
      <c r="L608" s="18">
        <v>8.91</v>
      </c>
      <c r="M608" s="49" t="s">
        <v>109</v>
      </c>
      <c r="N608" s="28">
        <v>2019.0</v>
      </c>
      <c r="O608" s="30"/>
      <c r="P608" s="30"/>
      <c r="Q608" s="30"/>
      <c r="R608" s="30"/>
      <c r="S608" s="30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 ht="15.75" customHeight="1">
      <c r="A609" s="14" t="s">
        <v>215</v>
      </c>
      <c r="B609" s="14" t="s">
        <v>2290</v>
      </c>
      <c r="C609" s="14" t="s">
        <v>2291</v>
      </c>
      <c r="D609" s="14" t="s">
        <v>2292</v>
      </c>
      <c r="E609" s="14" t="s">
        <v>31</v>
      </c>
      <c r="F609" s="14">
        <f>vlookup($B609&amp;"*",'Lat&amp;Long'!$A$2:$C$999,2,false)</f>
        <v>38.594026</v>
      </c>
      <c r="G609" s="14">
        <f>vlookup($B609&amp;"*",'Lat&amp;Long'!$A$2:$C$999,3,false)</f>
        <v>-89.95013</v>
      </c>
      <c r="H609" s="21" t="str">
        <f t="shared" si="2"/>
        <v/>
      </c>
      <c r="I609" s="51"/>
      <c r="J609" s="51"/>
      <c r="K609" s="81"/>
      <c r="L609" s="18">
        <v>8.91</v>
      </c>
      <c r="M609" s="49" t="s">
        <v>109</v>
      </c>
      <c r="N609" s="28">
        <v>2018.0</v>
      </c>
      <c r="O609" s="30"/>
      <c r="P609" s="30"/>
      <c r="Q609" s="30"/>
      <c r="R609" s="30"/>
      <c r="S609" s="30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 ht="15.75" customHeight="1">
      <c r="A610" s="14" t="s">
        <v>53</v>
      </c>
      <c r="B610" s="14" t="s">
        <v>2293</v>
      </c>
      <c r="C610" s="14" t="s">
        <v>2291</v>
      </c>
      <c r="D610" s="14" t="s">
        <v>2292</v>
      </c>
      <c r="E610" s="14" t="s">
        <v>31</v>
      </c>
      <c r="F610" s="14">
        <f>vlookup($B610&amp;"*",'Lat&amp;Long'!$A$2:$C$999,2,false)</f>
        <v>38.594556</v>
      </c>
      <c r="G610" s="14">
        <f>vlookup($B610&amp;"*",'Lat&amp;Long'!$A$2:$C$999,3,false)</f>
        <v>-89.953794</v>
      </c>
      <c r="H610" s="21" t="str">
        <f t="shared" si="2"/>
        <v/>
      </c>
      <c r="I610" s="51"/>
      <c r="J610" s="51"/>
      <c r="K610" s="81"/>
      <c r="L610" s="18">
        <v>8.91</v>
      </c>
      <c r="M610" s="49" t="s">
        <v>109</v>
      </c>
      <c r="N610" s="28">
        <v>2018.0</v>
      </c>
      <c r="O610" s="30"/>
      <c r="P610" s="30"/>
      <c r="Q610" s="30"/>
      <c r="R610" s="30"/>
      <c r="S610" s="30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 ht="15.75" customHeight="1">
      <c r="A611" s="14" t="s">
        <v>27</v>
      </c>
      <c r="B611" s="14" t="s">
        <v>2294</v>
      </c>
      <c r="C611" s="14" t="s">
        <v>2295</v>
      </c>
      <c r="D611" s="14" t="s">
        <v>2292</v>
      </c>
      <c r="E611" s="14" t="s">
        <v>31</v>
      </c>
      <c r="F611" s="14">
        <f>vlookup($B611&amp;"*",'Lat&amp;Long'!$A$2:$C$999,2,false)</f>
        <v>38.572995</v>
      </c>
      <c r="G611" s="14">
        <f>vlookup($B611&amp;"*",'Lat&amp;Long'!$A$2:$C$999,3,false)</f>
        <v>-89.923137</v>
      </c>
      <c r="H611" s="21" t="str">
        <f t="shared" si="2"/>
        <v/>
      </c>
      <c r="I611" s="51"/>
      <c r="J611" s="51"/>
      <c r="K611" s="81"/>
      <c r="L611" s="18">
        <v>8.91</v>
      </c>
      <c r="M611" s="49" t="s">
        <v>109</v>
      </c>
      <c r="N611" s="28">
        <v>2018.0</v>
      </c>
      <c r="O611" s="30"/>
      <c r="P611" s="30"/>
      <c r="Q611" s="30"/>
      <c r="R611" s="30"/>
      <c r="S611" s="30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 ht="15.75" customHeight="1">
      <c r="A612" s="14" t="s">
        <v>53</v>
      </c>
      <c r="B612" s="14" t="s">
        <v>2296</v>
      </c>
      <c r="C612" s="14" t="s">
        <v>2297</v>
      </c>
      <c r="D612" s="14" t="s">
        <v>2298</v>
      </c>
      <c r="E612" s="14" t="s">
        <v>31</v>
      </c>
      <c r="F612" s="14">
        <f>vlookup($B612&amp;"*",'Lat&amp;Long'!$A$2:$C$999,2,false)</f>
        <v>38.140963</v>
      </c>
      <c r="G612" s="14">
        <f>vlookup($B612&amp;"*",'Lat&amp;Long'!$A$2:$C$999,3,false)</f>
        <v>-89.70145</v>
      </c>
      <c r="H612" s="21" t="str">
        <f t="shared" si="2"/>
        <v/>
      </c>
      <c r="I612" s="51"/>
      <c r="J612" s="51"/>
      <c r="K612" s="81"/>
      <c r="L612" s="18">
        <v>8.91</v>
      </c>
      <c r="M612" s="49" t="s">
        <v>109</v>
      </c>
      <c r="N612" s="28">
        <v>2017.0</v>
      </c>
      <c r="O612" s="30"/>
      <c r="P612" s="30"/>
      <c r="Q612" s="30"/>
      <c r="R612" s="30"/>
      <c r="S612" s="30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 ht="15.75" customHeight="1">
      <c r="A613" s="14" t="s">
        <v>53</v>
      </c>
      <c r="B613" s="14" t="s">
        <v>2299</v>
      </c>
      <c r="C613" s="14" t="s">
        <v>2300</v>
      </c>
      <c r="D613" s="14" t="s">
        <v>2301</v>
      </c>
      <c r="E613" s="14" t="s">
        <v>31</v>
      </c>
      <c r="F613" s="14">
        <f>vlookup($B613&amp;"*",'Lat&amp;Long'!$A$2:$C$999,2,false)</f>
        <v>38.358648</v>
      </c>
      <c r="G613" s="14">
        <f>vlookup($B613&amp;"*",'Lat&amp;Long'!$A$2:$C$999,3,false)</f>
        <v>-90.157069</v>
      </c>
      <c r="H613" s="21" t="str">
        <f t="shared" si="2"/>
        <v/>
      </c>
      <c r="I613" s="51"/>
      <c r="J613" s="51"/>
      <c r="K613" s="81"/>
      <c r="L613" s="18">
        <v>8.91</v>
      </c>
      <c r="M613" s="49" t="s">
        <v>109</v>
      </c>
      <c r="N613" s="28">
        <v>2018.0</v>
      </c>
      <c r="O613" s="30"/>
      <c r="P613" s="30"/>
      <c r="Q613" s="30"/>
      <c r="R613" s="30"/>
      <c r="S613" s="30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 ht="15.75" customHeight="1">
      <c r="A614" s="14" t="s">
        <v>53</v>
      </c>
      <c r="B614" s="14" t="s">
        <v>2302</v>
      </c>
      <c r="C614" s="14" t="s">
        <v>2303</v>
      </c>
      <c r="D614" s="14" t="s">
        <v>2304</v>
      </c>
      <c r="E614" s="14" t="s">
        <v>31</v>
      </c>
      <c r="F614" s="14">
        <f>vlookup($B614&amp;"*",'Lat&amp;Long'!$A$2:$C$999,2,false)</f>
        <v>39.93761</v>
      </c>
      <c r="G614" s="14">
        <f>vlookup($B614&amp;"*",'Lat&amp;Long'!$A$2:$C$999,3,false)</f>
        <v>-91.332747</v>
      </c>
      <c r="H614" s="21" t="str">
        <f t="shared" si="2"/>
        <v/>
      </c>
      <c r="I614" s="51"/>
      <c r="J614" s="51"/>
      <c r="K614" s="81"/>
      <c r="L614" s="18">
        <v>8.91</v>
      </c>
      <c r="M614" s="49" t="s">
        <v>109</v>
      </c>
      <c r="N614" s="28">
        <v>2014.0</v>
      </c>
      <c r="O614" s="30"/>
      <c r="P614" s="30"/>
      <c r="Q614" s="30"/>
      <c r="R614" s="30"/>
      <c r="S614" s="30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 ht="15.75" customHeight="1">
      <c r="A615" s="14" t="s">
        <v>215</v>
      </c>
      <c r="B615" s="14" t="s">
        <v>2305</v>
      </c>
      <c r="C615" s="14" t="s">
        <v>2303</v>
      </c>
      <c r="D615" s="14" t="s">
        <v>2304</v>
      </c>
      <c r="E615" s="14" t="s">
        <v>31</v>
      </c>
      <c r="F615" s="14">
        <f>vlookup($B615&amp;"*",'Lat&amp;Long'!$A$2:$C$999,2,false)</f>
        <v>39.938525</v>
      </c>
      <c r="G615" s="14">
        <f>vlookup($B615&amp;"*",'Lat&amp;Long'!$A$2:$C$999,3,false)</f>
        <v>-91.327486</v>
      </c>
      <c r="H615" s="21" t="str">
        <f t="shared" si="2"/>
        <v/>
      </c>
      <c r="I615" s="51"/>
      <c r="J615" s="51"/>
      <c r="K615" s="81"/>
      <c r="L615" s="18">
        <v>8.91</v>
      </c>
      <c r="M615" s="49" t="s">
        <v>109</v>
      </c>
      <c r="N615" s="28">
        <v>2014.0</v>
      </c>
      <c r="O615" s="30"/>
      <c r="P615" s="30"/>
      <c r="Q615" s="30"/>
      <c r="R615" s="30"/>
      <c r="S615" s="30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 ht="15.75" customHeight="1">
      <c r="A616" s="14" t="s">
        <v>53</v>
      </c>
      <c r="B616" s="14" t="s">
        <v>2306</v>
      </c>
      <c r="C616" s="14" t="s">
        <v>2307</v>
      </c>
      <c r="D616" s="14" t="s">
        <v>2308</v>
      </c>
      <c r="E616" s="14" t="s">
        <v>31</v>
      </c>
      <c r="F616" s="14">
        <f>vlookup($B616&amp;"*",'Lat&amp;Long'!$A$2:$C$999,2,false)</f>
        <v>38.72525</v>
      </c>
      <c r="G616" s="14">
        <f>vlookup($B616&amp;"*",'Lat&amp;Long'!$A$2:$C$999,3,false)</f>
        <v>-87.699914</v>
      </c>
      <c r="H616" s="21" t="str">
        <f t="shared" si="2"/>
        <v/>
      </c>
      <c r="I616" s="51"/>
      <c r="J616" s="51"/>
      <c r="K616" s="82"/>
      <c r="L616" s="18">
        <v>8.91</v>
      </c>
      <c r="M616" s="49" t="s">
        <v>109</v>
      </c>
      <c r="N616" s="28">
        <v>2016.0</v>
      </c>
      <c r="O616" s="30"/>
      <c r="P616" s="30"/>
      <c r="Q616" s="30"/>
      <c r="R616" s="30"/>
      <c r="S616" s="30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 ht="15.75" customHeight="1">
      <c r="A617" s="14" t="s">
        <v>53</v>
      </c>
      <c r="B617" s="14" t="s">
        <v>2309</v>
      </c>
      <c r="C617" s="14" t="s">
        <v>2310</v>
      </c>
      <c r="D617" s="14" t="s">
        <v>2311</v>
      </c>
      <c r="E617" s="14" t="s">
        <v>31</v>
      </c>
      <c r="F617" s="14">
        <f>vlookup($B617&amp;"*",'Lat&amp;Long'!$A$2:$C$999,2,false)</f>
        <v>39.414886</v>
      </c>
      <c r="G617" s="14">
        <f>vlookup($B617&amp;"*",'Lat&amp;Long'!$A$2:$C$999,3,false)</f>
        <v>-87.690785</v>
      </c>
      <c r="H617" s="21" t="str">
        <f t="shared" si="2"/>
        <v/>
      </c>
      <c r="I617" s="51"/>
      <c r="J617" s="51"/>
      <c r="K617" s="81"/>
      <c r="L617" s="18">
        <v>8.91</v>
      </c>
      <c r="M617" s="49" t="s">
        <v>109</v>
      </c>
      <c r="N617" s="28">
        <v>2016.0</v>
      </c>
      <c r="O617" s="30"/>
      <c r="P617" s="30"/>
      <c r="Q617" s="30"/>
      <c r="R617" s="30"/>
      <c r="S617" s="30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 ht="15.75" customHeight="1">
      <c r="A618" s="14" t="s">
        <v>53</v>
      </c>
      <c r="B618" s="14" t="s">
        <v>2312</v>
      </c>
      <c r="C618" s="14" t="s">
        <v>2313</v>
      </c>
      <c r="D618" s="14" t="s">
        <v>2314</v>
      </c>
      <c r="E618" s="14" t="s">
        <v>31</v>
      </c>
      <c r="F618" s="14">
        <f>vlookup($B618&amp;"*",'Lat&amp;Long'!$A$2:$C$999,2,false)</f>
        <v>38.749662</v>
      </c>
      <c r="G618" s="14">
        <f>vlookup($B618&amp;"*",'Lat&amp;Long'!$A$2:$C$999,3,false)</f>
        <v>-88.097294</v>
      </c>
      <c r="H618" s="21" t="str">
        <f t="shared" si="2"/>
        <v/>
      </c>
      <c r="I618" s="51"/>
      <c r="J618" s="51"/>
      <c r="K618" s="81"/>
      <c r="L618" s="18">
        <v>8.91</v>
      </c>
      <c r="M618" s="49" t="s">
        <v>109</v>
      </c>
      <c r="N618" s="28">
        <v>2016.0</v>
      </c>
      <c r="O618" s="30"/>
      <c r="P618" s="30"/>
      <c r="Q618" s="30"/>
      <c r="R618" s="30"/>
      <c r="S618" s="30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 ht="15.75" customHeight="1">
      <c r="A619" s="14" t="s">
        <v>53</v>
      </c>
      <c r="B619" s="14" t="s">
        <v>2315</v>
      </c>
      <c r="C619" s="14" t="s">
        <v>2316</v>
      </c>
      <c r="D619" s="14" t="s">
        <v>2317</v>
      </c>
      <c r="E619" s="14" t="s">
        <v>31</v>
      </c>
      <c r="F619" s="14">
        <f>vlookup($B619&amp;"*",'Lat&amp;Long'!$A$2:$C$999,2,false)</f>
        <v>38.966119</v>
      </c>
      <c r="G619" s="14">
        <f>vlookup($B619&amp;"*",'Lat&amp;Long'!$A$2:$C$999,3,false)</f>
        <v>-89.134792</v>
      </c>
      <c r="H619" s="21" t="str">
        <f t="shared" si="2"/>
        <v/>
      </c>
      <c r="I619" s="51"/>
      <c r="J619" s="51"/>
      <c r="K619" s="82"/>
      <c r="L619" s="18">
        <v>8.91</v>
      </c>
      <c r="M619" s="49" t="s">
        <v>109</v>
      </c>
      <c r="N619" s="28">
        <v>2015.0</v>
      </c>
      <c r="O619" s="30"/>
      <c r="P619" s="30"/>
      <c r="Q619" s="30"/>
      <c r="R619" s="30"/>
      <c r="S619" s="30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 ht="15.75" customHeight="1">
      <c r="A620" s="14" t="s">
        <v>53</v>
      </c>
      <c r="B620" s="14" t="s">
        <v>2318</v>
      </c>
      <c r="C620" s="14" t="s">
        <v>2319</v>
      </c>
      <c r="D620" s="14" t="s">
        <v>2320</v>
      </c>
      <c r="E620" s="14" t="s">
        <v>31</v>
      </c>
      <c r="F620" s="14">
        <f>vlookup($B620&amp;"*",'Lat&amp;Long'!$A$2:$C$999,2,false)</f>
        <v>39.817992</v>
      </c>
      <c r="G620" s="14">
        <f>vlookup($B620&amp;"*",'Lat&amp;Long'!$A$2:$C$999,3,false)</f>
        <v>-88.882703</v>
      </c>
      <c r="H620" s="21" t="str">
        <f t="shared" si="2"/>
        <v/>
      </c>
      <c r="I620" s="51"/>
      <c r="J620" s="51"/>
      <c r="K620" s="81"/>
      <c r="L620" s="18">
        <v>8.91</v>
      </c>
      <c r="M620" s="49" t="s">
        <v>109</v>
      </c>
      <c r="N620" s="28">
        <v>2016.0</v>
      </c>
      <c r="O620" s="30"/>
      <c r="P620" s="30"/>
      <c r="Q620" s="30"/>
      <c r="R620" s="30"/>
      <c r="S620" s="30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 ht="15.75" customHeight="1">
      <c r="A621" s="14" t="s">
        <v>53</v>
      </c>
      <c r="B621" s="14" t="s">
        <v>2321</v>
      </c>
      <c r="C621" s="14" t="s">
        <v>2319</v>
      </c>
      <c r="D621" s="14" t="s">
        <v>2322</v>
      </c>
      <c r="E621" s="14" t="s">
        <v>31</v>
      </c>
      <c r="F621" s="14">
        <f>vlookup($B621&amp;"*",'Lat&amp;Long'!$A$2:$C$999,2,false)</f>
        <v>39.89961</v>
      </c>
      <c r="G621" s="14">
        <f>vlookup($B621&amp;"*",'Lat&amp;Long'!$A$2:$C$999,3,false)</f>
        <v>-88.952175</v>
      </c>
      <c r="H621" s="21" t="str">
        <f t="shared" si="2"/>
        <v/>
      </c>
      <c r="I621" s="51"/>
      <c r="J621" s="51"/>
      <c r="K621" s="81"/>
      <c r="L621" s="18">
        <v>8.91</v>
      </c>
      <c r="M621" s="49" t="s">
        <v>109</v>
      </c>
      <c r="N621" s="28">
        <v>2016.0</v>
      </c>
      <c r="O621" s="30"/>
      <c r="P621" s="30"/>
      <c r="Q621" s="30"/>
      <c r="R621" s="30"/>
      <c r="S621" s="30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 ht="15.75" customHeight="1">
      <c r="A622" s="14" t="s">
        <v>215</v>
      </c>
      <c r="B622" s="14" t="s">
        <v>2323</v>
      </c>
      <c r="C622" s="14" t="s">
        <v>2319</v>
      </c>
      <c r="D622" s="14" t="s">
        <v>2322</v>
      </c>
      <c r="E622" s="14" t="s">
        <v>31</v>
      </c>
      <c r="F622" s="14">
        <f>vlookup($B622&amp;"*",'Lat&amp;Long'!$A$2:$C$999,2,false)</f>
        <v>39.902038</v>
      </c>
      <c r="G622" s="14">
        <f>vlookup($B622&amp;"*",'Lat&amp;Long'!$A$2:$C$999,3,false)</f>
        <v>-88.951712</v>
      </c>
      <c r="H622" s="21" t="str">
        <f t="shared" si="2"/>
        <v/>
      </c>
      <c r="I622" s="51"/>
      <c r="J622" s="51"/>
      <c r="K622" s="81"/>
      <c r="L622" s="18">
        <v>8.91</v>
      </c>
      <c r="M622" s="49" t="s">
        <v>109</v>
      </c>
      <c r="N622" s="28">
        <v>2016.0</v>
      </c>
      <c r="O622" s="30"/>
      <c r="P622" s="30"/>
      <c r="Q622" s="30"/>
      <c r="R622" s="30"/>
      <c r="S622" s="30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 ht="15.75" customHeight="1">
      <c r="A623" s="14" t="s">
        <v>53</v>
      </c>
      <c r="B623" s="14" t="s">
        <v>2324</v>
      </c>
      <c r="C623" s="14" t="s">
        <v>2325</v>
      </c>
      <c r="D623" s="14" t="s">
        <v>2326</v>
      </c>
      <c r="E623" s="14" t="s">
        <v>31</v>
      </c>
      <c r="F623" s="14">
        <f>vlookup($B623&amp;"*",'Lat&amp;Long'!$A$2:$C$999,2,false)</f>
        <v>39.407589</v>
      </c>
      <c r="G623" s="14">
        <f>vlookup($B623&amp;"*",'Lat&amp;Long'!$A$2:$C$999,3,false)</f>
        <v>-88.828615</v>
      </c>
      <c r="H623" s="21" t="str">
        <f t="shared" si="2"/>
        <v/>
      </c>
      <c r="I623" s="51"/>
      <c r="J623" s="51"/>
      <c r="K623" s="82"/>
      <c r="L623" s="18">
        <v>8.91</v>
      </c>
      <c r="M623" s="49" t="s">
        <v>109</v>
      </c>
      <c r="N623" s="28">
        <v>2015.0</v>
      </c>
      <c r="O623" s="30"/>
      <c r="P623" s="30"/>
      <c r="Q623" s="30"/>
      <c r="R623" s="30"/>
      <c r="S623" s="30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 ht="15.75" customHeight="1">
      <c r="A624" s="14" t="s">
        <v>53</v>
      </c>
      <c r="B624" s="14" t="s">
        <v>2327</v>
      </c>
      <c r="C624" s="14" t="s">
        <v>2328</v>
      </c>
      <c r="D624" s="14" t="s">
        <v>2329</v>
      </c>
      <c r="E624" s="14" t="s">
        <v>31</v>
      </c>
      <c r="F624" s="14">
        <f>vlookup($B624&amp;"*",'Lat&amp;Long'!$A$2:$C$999,2,false)</f>
        <v>39.569455</v>
      </c>
      <c r="G624" s="14">
        <f>vlookup($B624&amp;"*",'Lat&amp;Long'!$A$2:$C$999,3,false)</f>
        <v>-89.314189</v>
      </c>
      <c r="H624" s="21" t="str">
        <f t="shared" si="2"/>
        <v/>
      </c>
      <c r="I624" s="51"/>
      <c r="J624" s="51"/>
      <c r="K624" s="81"/>
      <c r="L624" s="18">
        <v>8.91</v>
      </c>
      <c r="M624" s="49" t="s">
        <v>109</v>
      </c>
      <c r="N624" s="28">
        <v>2018.0</v>
      </c>
      <c r="O624" s="30"/>
      <c r="P624" s="30"/>
      <c r="Q624" s="30"/>
      <c r="R624" s="30"/>
      <c r="S624" s="30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 ht="15.75" customHeight="1">
      <c r="A625" s="14" t="s">
        <v>53</v>
      </c>
      <c r="B625" s="14" t="s">
        <v>2330</v>
      </c>
      <c r="C625" s="14" t="s">
        <v>2331</v>
      </c>
      <c r="D625" s="14" t="s">
        <v>2332</v>
      </c>
      <c r="E625" s="14" t="s">
        <v>31</v>
      </c>
      <c r="F625" s="14">
        <f>vlookup($B625&amp;"*",'Lat&amp;Long'!$A$2:$C$999,2,false)</f>
        <v>39.997152</v>
      </c>
      <c r="G625" s="14">
        <f>vlookup($B625&amp;"*",'Lat&amp;Long'!$A$2:$C$999,3,false)</f>
        <v>-90.394632</v>
      </c>
      <c r="H625" s="21" t="str">
        <f t="shared" si="2"/>
        <v/>
      </c>
      <c r="I625" s="51"/>
      <c r="J625" s="51"/>
      <c r="K625" s="81"/>
      <c r="L625" s="18">
        <v>8.91</v>
      </c>
      <c r="M625" s="49" t="s">
        <v>109</v>
      </c>
      <c r="N625" s="28">
        <v>2019.0</v>
      </c>
      <c r="O625" s="30"/>
      <c r="P625" s="30"/>
      <c r="Q625" s="30"/>
      <c r="R625" s="30"/>
      <c r="S625" s="30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 ht="15.75" customHeight="1">
      <c r="A626" s="14" t="s">
        <v>53</v>
      </c>
      <c r="B626" s="14" t="s">
        <v>2333</v>
      </c>
      <c r="C626" s="14" t="s">
        <v>2334</v>
      </c>
      <c r="D626" s="14" t="s">
        <v>2335</v>
      </c>
      <c r="E626" s="14" t="s">
        <v>31</v>
      </c>
      <c r="F626" s="14">
        <f>vlookup($B626&amp;"*",'Lat&amp;Long'!$A$2:$C$999,2,false)</f>
        <v>39.268214</v>
      </c>
      <c r="G626" s="14">
        <f>vlookup($B626&amp;"*",'Lat&amp;Long'!$A$2:$C$999,3,false)</f>
        <v>-89.894842</v>
      </c>
      <c r="H626" s="21" t="str">
        <f t="shared" si="2"/>
        <v/>
      </c>
      <c r="I626" s="51"/>
      <c r="J626" s="51"/>
      <c r="K626" s="81"/>
      <c r="L626" s="18">
        <v>8.91</v>
      </c>
      <c r="M626" s="49" t="s">
        <v>109</v>
      </c>
      <c r="N626" s="28">
        <v>2019.0</v>
      </c>
      <c r="O626" s="30"/>
      <c r="P626" s="30"/>
      <c r="Q626" s="30"/>
      <c r="R626" s="30"/>
      <c r="S626" s="30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 ht="15.75" customHeight="1">
      <c r="A627" s="14" t="s">
        <v>53</v>
      </c>
      <c r="B627" s="14" t="s">
        <v>2336</v>
      </c>
      <c r="C627" s="14" t="s">
        <v>1580</v>
      </c>
      <c r="D627" s="14" t="s">
        <v>2337</v>
      </c>
      <c r="E627" s="14" t="s">
        <v>31</v>
      </c>
      <c r="F627" s="14">
        <f>vlookup($B627&amp;"*",'Lat&amp;Long'!$A$2:$C$999,2,false)</f>
        <v>39.720436</v>
      </c>
      <c r="G627" s="14">
        <f>vlookup($B627&amp;"*",'Lat&amp;Long'!$A$2:$C$999,3,false)</f>
        <v>-90.270777</v>
      </c>
      <c r="H627" s="21" t="str">
        <f t="shared" si="2"/>
        <v/>
      </c>
      <c r="I627" s="51"/>
      <c r="J627" s="51"/>
      <c r="K627" s="81"/>
      <c r="L627" s="18">
        <v>8.91</v>
      </c>
      <c r="M627" s="49" t="s">
        <v>109</v>
      </c>
      <c r="N627" s="28">
        <v>2015.0</v>
      </c>
      <c r="O627" s="30"/>
      <c r="P627" s="30"/>
      <c r="Q627" s="30"/>
      <c r="R627" s="30"/>
      <c r="S627" s="30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 ht="15.75" customHeight="1">
      <c r="A628" s="14" t="s">
        <v>53</v>
      </c>
      <c r="B628" s="14" t="s">
        <v>2338</v>
      </c>
      <c r="C628" s="14" t="s">
        <v>2339</v>
      </c>
      <c r="D628" s="14" t="s">
        <v>2340</v>
      </c>
      <c r="E628" s="14" t="s">
        <v>31</v>
      </c>
      <c r="F628" s="14">
        <f>vlookup($B628&amp;"*",'Lat&amp;Long'!$A$2:$C$999,2,false)</f>
        <v>40.154775</v>
      </c>
      <c r="G628" s="14">
        <f>vlookup($B628&amp;"*",'Lat&amp;Long'!$A$2:$C$999,3,false)</f>
        <v>-89.397544</v>
      </c>
      <c r="H628" s="21" t="str">
        <f t="shared" si="2"/>
        <v/>
      </c>
      <c r="I628" s="51"/>
      <c r="J628" s="51"/>
      <c r="K628" s="81"/>
      <c r="L628" s="18">
        <v>8.91</v>
      </c>
      <c r="M628" s="49" t="s">
        <v>109</v>
      </c>
      <c r="N628" s="28">
        <v>2018.0</v>
      </c>
      <c r="O628" s="30"/>
      <c r="P628" s="30"/>
      <c r="Q628" s="30"/>
      <c r="R628" s="30"/>
      <c r="S628" s="30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 ht="15.75" customHeight="1">
      <c r="A629" s="14" t="s">
        <v>53</v>
      </c>
      <c r="B629" s="14" t="s">
        <v>2341</v>
      </c>
      <c r="C629" s="14" t="s">
        <v>2342</v>
      </c>
      <c r="D629" s="14" t="s">
        <v>2343</v>
      </c>
      <c r="E629" s="14" t="s">
        <v>31</v>
      </c>
      <c r="F629" s="14">
        <f>vlookup($B629&amp;"*",'Lat&amp;Long'!$A$2:$C$999,2,false)</f>
        <v>39.839284</v>
      </c>
      <c r="G629" s="14">
        <f>vlookup($B629&amp;"*",'Lat&amp;Long'!$A$2:$C$999,3,false)</f>
        <v>-89.601635</v>
      </c>
      <c r="H629" s="21" t="str">
        <f t="shared" si="2"/>
        <v/>
      </c>
      <c r="I629" s="51"/>
      <c r="J629" s="51"/>
      <c r="K629" s="81"/>
      <c r="L629" s="18">
        <v>8.91</v>
      </c>
      <c r="M629" s="49" t="s">
        <v>109</v>
      </c>
      <c r="N629" s="28">
        <v>2016.0</v>
      </c>
      <c r="O629" s="30"/>
      <c r="P629" s="30"/>
      <c r="Q629" s="30"/>
      <c r="R629" s="30"/>
      <c r="S629" s="30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 ht="15.75" customHeight="1">
      <c r="A630" s="14" t="s">
        <v>53</v>
      </c>
      <c r="B630" s="14" t="s">
        <v>2344</v>
      </c>
      <c r="C630" s="14" t="s">
        <v>2342</v>
      </c>
      <c r="D630" s="14" t="s">
        <v>2345</v>
      </c>
      <c r="E630" s="14" t="s">
        <v>31</v>
      </c>
      <c r="F630" s="14">
        <f>vlookup($B630&amp;"*",'Lat&amp;Long'!$A$2:$C$999,2,false)</f>
        <v>39.74479</v>
      </c>
      <c r="G630" s="14">
        <f>vlookup($B630&amp;"*",'Lat&amp;Long'!$A$2:$C$999,3,false)</f>
        <v>-89.639634</v>
      </c>
      <c r="H630" s="21" t="str">
        <f t="shared" si="2"/>
        <v/>
      </c>
      <c r="I630" s="51"/>
      <c r="J630" s="51"/>
      <c r="K630" s="81"/>
      <c r="L630" s="18">
        <v>8.91</v>
      </c>
      <c r="M630" s="49" t="s">
        <v>109</v>
      </c>
      <c r="N630" s="28">
        <v>2016.0</v>
      </c>
      <c r="O630" s="30"/>
      <c r="P630" s="30"/>
      <c r="Q630" s="30"/>
      <c r="R630" s="30"/>
      <c r="S630" s="30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 ht="15.75" customHeight="1">
      <c r="A631" s="14" t="s">
        <v>215</v>
      </c>
      <c r="B631" s="14" t="s">
        <v>2346</v>
      </c>
      <c r="C631" s="14" t="s">
        <v>2342</v>
      </c>
      <c r="D631" s="14" t="s">
        <v>2347</v>
      </c>
      <c r="E631" s="14" t="s">
        <v>31</v>
      </c>
      <c r="F631" s="14">
        <f>vlookup($B631&amp;"*",'Lat&amp;Long'!$A$2:$C$999,2,false)</f>
        <v>39.760037</v>
      </c>
      <c r="G631" s="14">
        <f>vlookup($B631&amp;"*",'Lat&amp;Long'!$A$2:$C$999,3,false)</f>
        <v>-89.709048</v>
      </c>
      <c r="H631" s="21" t="str">
        <f t="shared" si="2"/>
        <v/>
      </c>
      <c r="I631" s="51"/>
      <c r="J631" s="51"/>
      <c r="K631" s="82"/>
      <c r="L631" s="18">
        <v>8.91</v>
      </c>
      <c r="M631" s="49" t="s">
        <v>109</v>
      </c>
      <c r="N631" s="28">
        <v>2016.0</v>
      </c>
      <c r="O631" s="30"/>
      <c r="P631" s="30"/>
      <c r="Q631" s="30"/>
      <c r="R631" s="30"/>
      <c r="S631" s="30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 ht="15.75" customHeight="1">
      <c r="A632" s="14" t="s">
        <v>53</v>
      </c>
      <c r="B632" s="14" t="s">
        <v>2348</v>
      </c>
      <c r="C632" s="14" t="s">
        <v>2342</v>
      </c>
      <c r="D632" s="14" t="s">
        <v>2347</v>
      </c>
      <c r="E632" s="14" t="s">
        <v>31</v>
      </c>
      <c r="F632" s="14">
        <f>vlookup($B632&amp;"*",'Lat&amp;Long'!$A$2:$C$999,2,false)</f>
        <v>39.752132</v>
      </c>
      <c r="G632" s="14">
        <f>vlookup($B632&amp;"*",'Lat&amp;Long'!$A$2:$C$999,3,false)</f>
        <v>-89.710376</v>
      </c>
      <c r="H632" s="21" t="str">
        <f t="shared" si="2"/>
        <v/>
      </c>
      <c r="I632" s="51"/>
      <c r="J632" s="51"/>
      <c r="K632" s="81"/>
      <c r="L632" s="18">
        <v>8.91</v>
      </c>
      <c r="M632" s="49" t="s">
        <v>109</v>
      </c>
      <c r="N632" s="28">
        <v>2017.0</v>
      </c>
      <c r="O632" s="30"/>
      <c r="P632" s="30"/>
      <c r="Q632" s="30"/>
      <c r="R632" s="30"/>
      <c r="S632" s="30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 ht="15.75" customHeight="1">
      <c r="A633" s="14" t="s">
        <v>27</v>
      </c>
      <c r="B633" s="14" t="s">
        <v>2349</v>
      </c>
      <c r="C633" s="14" t="s">
        <v>2342</v>
      </c>
      <c r="D633" s="14" t="s">
        <v>2347</v>
      </c>
      <c r="E633" s="14" t="s">
        <v>31</v>
      </c>
      <c r="F633" s="14">
        <f>vlookup($B633&amp;"*",'Lat&amp;Long'!$A$2:$C$999,2,false)</f>
        <v>39.749666</v>
      </c>
      <c r="G633" s="14">
        <f>vlookup($B633&amp;"*",'Lat&amp;Long'!$A$2:$C$999,3,false)</f>
        <v>-89.708518</v>
      </c>
      <c r="H633" s="21" t="str">
        <f t="shared" si="2"/>
        <v/>
      </c>
      <c r="I633" s="51"/>
      <c r="J633" s="51"/>
      <c r="K633" s="81"/>
      <c r="L633" s="18">
        <v>8.91</v>
      </c>
      <c r="M633" s="49" t="s">
        <v>109</v>
      </c>
      <c r="N633" s="28">
        <v>2017.0</v>
      </c>
      <c r="O633" s="30"/>
      <c r="P633" s="30"/>
      <c r="Q633" s="30"/>
      <c r="R633" s="30"/>
      <c r="S633" s="30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 ht="15.75" customHeight="1">
      <c r="A634" s="14" t="s">
        <v>53</v>
      </c>
      <c r="B634" s="14" t="s">
        <v>2350</v>
      </c>
      <c r="C634" s="14" t="s">
        <v>2351</v>
      </c>
      <c r="D634" s="14" t="s">
        <v>2352</v>
      </c>
      <c r="E634" s="14" t="s">
        <v>31</v>
      </c>
      <c r="F634" s="14">
        <f>vlookup($B634&amp;"*",'Lat&amp;Long'!$A$2:$C$999,2,false)</f>
        <v>38.534872</v>
      </c>
      <c r="G634" s="14">
        <f>vlookup($B634&amp;"*",'Lat&amp;Long'!$A$2:$C$999,3,false)</f>
        <v>-89.159256</v>
      </c>
      <c r="H634" s="21" t="str">
        <f t="shared" si="2"/>
        <v/>
      </c>
      <c r="I634" s="51"/>
      <c r="J634" s="51"/>
      <c r="K634" s="82"/>
      <c r="L634" s="18">
        <v>8.91</v>
      </c>
      <c r="M634" s="49" t="s">
        <v>109</v>
      </c>
      <c r="N634" s="28">
        <v>2017.0</v>
      </c>
      <c r="O634" s="30"/>
      <c r="P634" s="30"/>
      <c r="Q634" s="30"/>
      <c r="R634" s="30"/>
      <c r="S634" s="30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 ht="15.75" customHeight="1">
      <c r="A635" s="14" t="s">
        <v>53</v>
      </c>
      <c r="B635" s="14" t="s">
        <v>2353</v>
      </c>
      <c r="C635" s="14" t="s">
        <v>2354</v>
      </c>
      <c r="D635" s="14" t="s">
        <v>2355</v>
      </c>
      <c r="E635" s="14" t="s">
        <v>31</v>
      </c>
      <c r="F635" s="14">
        <f>vlookup($B635&amp;"*",'Lat&amp;Long'!$A$2:$C$999,2,false)</f>
        <v>38.000332</v>
      </c>
      <c r="G635" s="14">
        <f>vlookup($B635&amp;"*",'Lat&amp;Long'!$A$2:$C$999,3,false)</f>
        <v>-88.937063</v>
      </c>
      <c r="H635" s="21" t="str">
        <f t="shared" si="2"/>
        <v/>
      </c>
      <c r="I635" s="51"/>
      <c r="J635" s="51"/>
      <c r="K635" s="81"/>
      <c r="L635" s="18">
        <v>8.91</v>
      </c>
      <c r="M635" s="49" t="s">
        <v>109</v>
      </c>
      <c r="N635" s="28">
        <v>2017.0</v>
      </c>
      <c r="O635" s="30"/>
      <c r="P635" s="30"/>
      <c r="Q635" s="30"/>
      <c r="R635" s="30"/>
      <c r="S635" s="30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 ht="15.75" customHeight="1">
      <c r="A636" s="14" t="s">
        <v>53</v>
      </c>
      <c r="B636" s="14" t="s">
        <v>2356</v>
      </c>
      <c r="C636" s="14" t="s">
        <v>2357</v>
      </c>
      <c r="D636" s="14" t="s">
        <v>2358</v>
      </c>
      <c r="E636" s="14" t="s">
        <v>31</v>
      </c>
      <c r="F636" s="14">
        <f>vlookup($B636&amp;"*",'Lat&amp;Long'!$A$2:$C$999,2,false)</f>
        <v>38.074107</v>
      </c>
      <c r="G636" s="14">
        <f>vlookup($B636&amp;"*",'Lat&amp;Long'!$A$2:$C$999,3,false)</f>
        <v>-88.190554</v>
      </c>
      <c r="H636" s="21" t="str">
        <f t="shared" si="2"/>
        <v/>
      </c>
      <c r="I636" s="51"/>
      <c r="J636" s="51"/>
      <c r="K636" s="81"/>
      <c r="L636" s="18">
        <v>8.91</v>
      </c>
      <c r="M636" s="49" t="s">
        <v>109</v>
      </c>
      <c r="N636" s="28">
        <v>2017.0</v>
      </c>
      <c r="O636" s="30"/>
      <c r="P636" s="30"/>
      <c r="Q636" s="30"/>
      <c r="R636" s="30"/>
      <c r="S636" s="30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 ht="15.75" customHeight="1">
      <c r="A637" s="14" t="s">
        <v>53</v>
      </c>
      <c r="B637" s="14" t="s">
        <v>2359</v>
      </c>
      <c r="C637" s="14" t="s">
        <v>2360</v>
      </c>
      <c r="D637" s="14" t="s">
        <v>2361</v>
      </c>
      <c r="E637" s="14" t="s">
        <v>31</v>
      </c>
      <c r="F637" s="14">
        <f>vlookup($B637&amp;"*",'Lat&amp;Long'!$A$2:$C$999,2,false)</f>
        <v>37.99852</v>
      </c>
      <c r="G637" s="14">
        <f>vlookup($B637&amp;"*",'Lat&amp;Long'!$A$2:$C$999,3,false)</f>
        <v>-89.236798</v>
      </c>
      <c r="H637" s="21" t="str">
        <f t="shared" si="2"/>
        <v/>
      </c>
      <c r="I637" s="51"/>
      <c r="J637" s="51"/>
      <c r="K637" s="82"/>
      <c r="L637" s="18">
        <v>8.91</v>
      </c>
      <c r="M637" s="49" t="s">
        <v>109</v>
      </c>
      <c r="N637" s="28">
        <v>2017.0</v>
      </c>
      <c r="O637" s="30"/>
      <c r="P637" s="30"/>
      <c r="Q637" s="30"/>
      <c r="R637" s="30"/>
      <c r="S637" s="30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 ht="15.75" customHeight="1">
      <c r="A638" s="14" t="s">
        <v>53</v>
      </c>
      <c r="B638" s="14" t="s">
        <v>2362</v>
      </c>
      <c r="C638" s="14" t="s">
        <v>1323</v>
      </c>
      <c r="D638" s="14" t="s">
        <v>2363</v>
      </c>
      <c r="E638" s="14" t="s">
        <v>31</v>
      </c>
      <c r="F638" s="14">
        <f>vlookup($B638&amp;"*",'Lat&amp;Long'!$A$2:$C$999,2,false)</f>
        <v>38.375968</v>
      </c>
      <c r="G638" s="14">
        <f>vlookup($B638&amp;"*",'Lat&amp;Long'!$A$2:$C$999,3,false)</f>
        <v>-88.389326</v>
      </c>
      <c r="H638" s="21" t="str">
        <f t="shared" si="2"/>
        <v/>
      </c>
      <c r="I638" s="51"/>
      <c r="J638" s="51"/>
      <c r="K638" s="81"/>
      <c r="L638" s="18">
        <v>8.91</v>
      </c>
      <c r="M638" s="49" t="s">
        <v>109</v>
      </c>
      <c r="N638" s="28">
        <v>2016.0</v>
      </c>
      <c r="O638" s="30"/>
      <c r="P638" s="30"/>
      <c r="Q638" s="30"/>
      <c r="R638" s="30"/>
      <c r="S638" s="30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 ht="15.75" customHeight="1">
      <c r="A639" s="14" t="s">
        <v>53</v>
      </c>
      <c r="B639" s="14" t="s">
        <v>2364</v>
      </c>
      <c r="C639" s="14" t="s">
        <v>2365</v>
      </c>
      <c r="D639" s="14" t="s">
        <v>2366</v>
      </c>
      <c r="E639" s="14" t="s">
        <v>31</v>
      </c>
      <c r="F639" s="14">
        <f>vlookup($B639&amp;"*",'Lat&amp;Long'!$A$2:$C$999,2,false)</f>
        <v>38.318434</v>
      </c>
      <c r="G639" s="14">
        <f>vlookup($B639&amp;"*",'Lat&amp;Long'!$A$2:$C$999,3,false)</f>
        <v>-88.960657</v>
      </c>
      <c r="H639" s="21" t="str">
        <f t="shared" si="2"/>
        <v/>
      </c>
      <c r="I639" s="51"/>
      <c r="J639" s="51"/>
      <c r="K639" s="81"/>
      <c r="L639" s="18">
        <v>8.91</v>
      </c>
      <c r="M639" s="49" t="s">
        <v>109</v>
      </c>
      <c r="N639" s="28">
        <v>2017.0</v>
      </c>
      <c r="O639" s="30"/>
      <c r="P639" s="30"/>
      <c r="Q639" s="30"/>
      <c r="R639" s="30"/>
      <c r="S639" s="30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 ht="15.75" customHeight="1">
      <c r="A640" s="14" t="s">
        <v>53</v>
      </c>
      <c r="B640" s="14" t="s">
        <v>2367</v>
      </c>
      <c r="C640" s="14" t="s">
        <v>2368</v>
      </c>
      <c r="D640" s="14" t="s">
        <v>2369</v>
      </c>
      <c r="E640" s="14" t="s">
        <v>31</v>
      </c>
      <c r="F640" s="14">
        <f>vlookup($B640&amp;"*",'Lat&amp;Long'!$A$2:$C$999,2,false)</f>
        <v>38.625498</v>
      </c>
      <c r="G640" s="14">
        <f>vlookup($B640&amp;"*",'Lat&amp;Long'!$A$2:$C$999,3,false)</f>
        <v>-88.981107</v>
      </c>
      <c r="H640" s="21" t="str">
        <f t="shared" si="2"/>
        <v/>
      </c>
      <c r="I640" s="51"/>
      <c r="J640" s="51"/>
      <c r="K640" s="81"/>
      <c r="L640" s="18">
        <v>8.91</v>
      </c>
      <c r="M640" s="49" t="s">
        <v>109</v>
      </c>
      <c r="N640" s="28">
        <v>2015.0</v>
      </c>
      <c r="O640" s="30"/>
      <c r="P640" s="30"/>
      <c r="Q640" s="30"/>
      <c r="R640" s="30"/>
      <c r="S640" s="30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 ht="15.75" customHeight="1">
      <c r="A641" s="14" t="s">
        <v>53</v>
      </c>
      <c r="B641" s="14" t="s">
        <v>2370</v>
      </c>
      <c r="C641" s="14" t="s">
        <v>2371</v>
      </c>
      <c r="D641" s="14" t="s">
        <v>2372</v>
      </c>
      <c r="E641" s="14" t="s">
        <v>31</v>
      </c>
      <c r="F641" s="14">
        <f>vlookup($B641&amp;"*",'Lat&amp;Long'!$A$2:$C$999,2,false)</f>
        <v>37.738353</v>
      </c>
      <c r="G641" s="14">
        <f>vlookup($B641&amp;"*",'Lat&amp;Long'!$A$2:$C$999,3,false)</f>
        <v>-89.187215</v>
      </c>
      <c r="H641" s="21" t="str">
        <f t="shared" si="2"/>
        <v/>
      </c>
      <c r="I641" s="51"/>
      <c r="J641" s="51"/>
      <c r="K641" s="81"/>
      <c r="L641" s="18">
        <v>8.91</v>
      </c>
      <c r="M641" s="49" t="s">
        <v>109</v>
      </c>
      <c r="N641" s="28">
        <v>2018.0</v>
      </c>
      <c r="O641" s="30"/>
      <c r="P641" s="30"/>
      <c r="Q641" s="30"/>
      <c r="R641" s="30"/>
      <c r="S641" s="30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 ht="15.75" customHeight="1">
      <c r="A642" s="14" t="s">
        <v>215</v>
      </c>
      <c r="B642" s="14" t="s">
        <v>2373</v>
      </c>
      <c r="C642" s="14" t="s">
        <v>2374</v>
      </c>
      <c r="D642" s="14" t="s">
        <v>2375</v>
      </c>
      <c r="E642" s="14" t="s">
        <v>31</v>
      </c>
      <c r="F642" s="14">
        <f>vlookup($B642&amp;"*",'Lat&amp;Long'!$A$2:$C$999,2,false)</f>
        <v>37.739489</v>
      </c>
      <c r="G642" s="14">
        <f>vlookup($B642&amp;"*",'Lat&amp;Long'!$A$2:$C$999,3,false)</f>
        <v>-88.968994</v>
      </c>
      <c r="H642" s="21" t="str">
        <f t="shared" si="2"/>
        <v/>
      </c>
      <c r="I642" s="51"/>
      <c r="J642" s="51"/>
      <c r="K642" s="38"/>
      <c r="L642" s="18">
        <v>8.91</v>
      </c>
      <c r="M642" s="49" t="s">
        <v>109</v>
      </c>
      <c r="N642" s="28">
        <v>2018.0</v>
      </c>
      <c r="O642" s="30"/>
      <c r="P642" s="30"/>
      <c r="Q642" s="30"/>
      <c r="R642" s="30"/>
      <c r="S642" s="30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 ht="15.75" customHeight="1">
      <c r="A643" s="14" t="s">
        <v>53</v>
      </c>
      <c r="B643" s="14" t="s">
        <v>2376</v>
      </c>
      <c r="C643" s="14" t="s">
        <v>2374</v>
      </c>
      <c r="D643" s="14" t="s">
        <v>2375</v>
      </c>
      <c r="E643" s="14" t="s">
        <v>31</v>
      </c>
      <c r="F643" s="14">
        <f>vlookup($B643&amp;"*",'Lat&amp;Long'!$A$2:$C$999,2,false)</f>
        <v>37.745824</v>
      </c>
      <c r="G643" s="14">
        <f>vlookup($B643&amp;"*",'Lat&amp;Long'!$A$2:$C$999,3,false)</f>
        <v>-88.971994</v>
      </c>
      <c r="H643" s="21" t="str">
        <f t="shared" si="2"/>
        <v/>
      </c>
      <c r="I643" s="51"/>
      <c r="J643" s="51"/>
      <c r="K643" s="81"/>
      <c r="L643" s="18">
        <v>8.91</v>
      </c>
      <c r="M643" s="49" t="s">
        <v>109</v>
      </c>
      <c r="N643" s="28">
        <v>2016.0</v>
      </c>
      <c r="O643" s="30"/>
      <c r="P643" s="30"/>
      <c r="Q643" s="30"/>
      <c r="R643" s="30"/>
      <c r="S643" s="30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 ht="15.75" customHeight="1">
      <c r="A644" s="14" t="s">
        <v>53</v>
      </c>
      <c r="B644" s="14" t="s">
        <v>2377</v>
      </c>
      <c r="C644" s="14" t="s">
        <v>2378</v>
      </c>
      <c r="D644" s="14" t="s">
        <v>2379</v>
      </c>
      <c r="E644" s="14" t="s">
        <v>31</v>
      </c>
      <c r="F644" s="14">
        <f>vlookup($B644&amp;"*",'Lat&amp;Long'!$A$2:$C$999,2,false)</f>
        <v>42.172414</v>
      </c>
      <c r="G644" s="14">
        <f>vlookup($B644&amp;"*",'Lat&amp;Long'!$A$2:$C$999,3,false)</f>
        <v>-72.573854</v>
      </c>
      <c r="H644" s="21" t="str">
        <f t="shared" si="2"/>
        <v/>
      </c>
      <c r="I644" s="51"/>
      <c r="J644" s="51"/>
      <c r="K644" s="24" t="s">
        <v>2380</v>
      </c>
      <c r="L644" s="18">
        <v>16.54</v>
      </c>
      <c r="M644" s="49" t="s">
        <v>109</v>
      </c>
      <c r="N644" s="28">
        <v>2018.0</v>
      </c>
      <c r="O644" s="30"/>
      <c r="P644" s="30"/>
      <c r="Q644" s="30"/>
      <c r="R644" s="30"/>
      <c r="S644" s="30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 ht="15.75" customHeight="1">
      <c r="A645" s="14" t="s">
        <v>27</v>
      </c>
      <c r="B645" s="67" t="s">
        <v>2381</v>
      </c>
      <c r="C645" s="14" t="s">
        <v>2382</v>
      </c>
      <c r="D645" s="14" t="s">
        <v>2383</v>
      </c>
      <c r="E645" s="14" t="s">
        <v>31</v>
      </c>
      <c r="F645" s="14">
        <f>vlookup($B645&amp;"*",'Lat&amp;Long'!$A$2:$C$999,2,false)</f>
        <v>42.356553</v>
      </c>
      <c r="G645" s="14">
        <f>vlookup($B645&amp;"*",'Lat&amp;Long'!$A$2:$C$999,3,false)</f>
        <v>-72.547761</v>
      </c>
      <c r="H645" s="21">
        <f t="shared" si="2"/>
        <v>127264.0485</v>
      </c>
      <c r="I645" s="42">
        <v>379.27</v>
      </c>
      <c r="J645" s="42">
        <v>335.55</v>
      </c>
      <c r="K645" s="24" t="s">
        <v>2384</v>
      </c>
      <c r="L645" s="18">
        <v>16.54</v>
      </c>
      <c r="M645" s="27" t="s">
        <v>52</v>
      </c>
      <c r="N645" s="28">
        <v>2019.0</v>
      </c>
      <c r="O645" s="30"/>
      <c r="P645" s="30"/>
      <c r="Q645" s="30"/>
      <c r="R645" s="30"/>
      <c r="S645" s="30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 ht="15.75" customHeight="1">
      <c r="A646" s="14" t="s">
        <v>27</v>
      </c>
      <c r="B646" s="67" t="s">
        <v>2385</v>
      </c>
      <c r="C646" s="14" t="s">
        <v>2386</v>
      </c>
      <c r="D646" s="14" t="s">
        <v>2387</v>
      </c>
      <c r="E646" s="14" t="s">
        <v>31</v>
      </c>
      <c r="F646" s="14">
        <f>vlookup($B646&amp;"*",'Lat&amp;Long'!$A$2:$C$999,2,false)</f>
        <v>42.167805</v>
      </c>
      <c r="G646" s="14">
        <f>vlookup($B646&amp;"*",'Lat&amp;Long'!$A$2:$C$999,3,false)</f>
        <v>-72.641174</v>
      </c>
      <c r="H646" s="21">
        <f t="shared" si="2"/>
        <v>56197.4201</v>
      </c>
      <c r="I646" s="42">
        <v>314.11</v>
      </c>
      <c r="J646" s="42">
        <v>178.91</v>
      </c>
      <c r="K646" s="24" t="s">
        <v>2388</v>
      </c>
      <c r="L646" s="18">
        <v>16.54</v>
      </c>
      <c r="M646" s="35" t="s">
        <v>109</v>
      </c>
      <c r="N646" s="83"/>
      <c r="O646" s="30"/>
      <c r="P646" s="30"/>
      <c r="Q646" s="30"/>
      <c r="R646" s="30"/>
      <c r="S646" s="30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 ht="15.75" customHeight="1">
      <c r="A647" s="14" t="s">
        <v>53</v>
      </c>
      <c r="B647" s="14" t="s">
        <v>2389</v>
      </c>
      <c r="C647" s="14" t="s">
        <v>2390</v>
      </c>
      <c r="D647" s="14" t="s">
        <v>2391</v>
      </c>
      <c r="E647" s="14" t="s">
        <v>31</v>
      </c>
      <c r="F647" s="14">
        <f>vlookup($B647&amp;"*",'Lat&amp;Long'!$A$2:$C$999,2,false)</f>
        <v>42.237643</v>
      </c>
      <c r="G647" s="14">
        <f>vlookup($B647&amp;"*",'Lat&amp;Long'!$A$2:$C$999,3,false)</f>
        <v>-72.278985</v>
      </c>
      <c r="H647" s="21">
        <f t="shared" si="2"/>
        <v>126500</v>
      </c>
      <c r="I647" s="34">
        <v>253.0</v>
      </c>
      <c r="J647" s="34">
        <v>500.0</v>
      </c>
      <c r="K647" s="24" t="s">
        <v>2392</v>
      </c>
      <c r="L647" s="18">
        <v>16.54</v>
      </c>
      <c r="M647" s="47" t="str">
        <f>HYPERLINK("https://www.google.com/maps/search/walmart+4650+W+North+Ave/@41.9347406,-87.74518,593m/data=!3m2!1e3!5s0x880fccf920869767:0xb22ccd0ffc29bd70","Yes")</f>
        <v>Yes</v>
      </c>
      <c r="N647" s="28">
        <v>2019.0</v>
      </c>
      <c r="O647" s="30"/>
      <c r="P647" s="30"/>
      <c r="Q647" s="30"/>
      <c r="R647" s="30"/>
      <c r="S647" s="30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 ht="15.75" customHeight="1">
      <c r="A648" s="14" t="s">
        <v>53</v>
      </c>
      <c r="B648" s="67" t="s">
        <v>2393</v>
      </c>
      <c r="C648" s="14" t="s">
        <v>2394</v>
      </c>
      <c r="D648" s="14" t="s">
        <v>2395</v>
      </c>
      <c r="E648" s="14" t="s">
        <v>31</v>
      </c>
      <c r="F648" s="14">
        <f>vlookup($B648&amp;"*",'Lat&amp;Long'!$A$2:$C$999,2,false)</f>
        <v>42.108539</v>
      </c>
      <c r="G648" s="14">
        <f>vlookup($B648&amp;"*",'Lat&amp;Long'!$A$2:$C$999,3,false)</f>
        <v>-72.708335</v>
      </c>
      <c r="H648" s="21" t="str">
        <f t="shared" si="2"/>
        <v/>
      </c>
      <c r="I648" s="51"/>
      <c r="J648" s="51"/>
      <c r="K648" s="24" t="s">
        <v>2396</v>
      </c>
      <c r="L648" s="18">
        <v>16.54</v>
      </c>
      <c r="M648" s="49" t="s">
        <v>109</v>
      </c>
      <c r="N648" s="83"/>
      <c r="O648" s="30"/>
      <c r="P648" s="30"/>
      <c r="Q648" s="30"/>
      <c r="R648" s="30"/>
      <c r="S648" s="30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 ht="15.75" customHeight="1">
      <c r="A649" s="14" t="s">
        <v>116</v>
      </c>
      <c r="B649" s="67" t="s">
        <v>2397</v>
      </c>
      <c r="C649" s="14" t="s">
        <v>2398</v>
      </c>
      <c r="D649" s="14" t="s">
        <v>2399</v>
      </c>
      <c r="E649" s="14" t="s">
        <v>31</v>
      </c>
      <c r="F649" s="14">
        <f>vlookup($B649&amp;"*",'Lat&amp;Long'!$A$2:$C$999,2,false)</f>
        <v>42.131777</v>
      </c>
      <c r="G649" s="14">
        <f>vlookup($B649&amp;"*",'Lat&amp;Long'!$A$2:$C$999,3,false)</f>
        <v>-72.620734</v>
      </c>
      <c r="H649" s="21">
        <f t="shared" si="2"/>
        <v>100089</v>
      </c>
      <c r="I649" s="34">
        <v>337.0</v>
      </c>
      <c r="J649" s="34">
        <v>297.0</v>
      </c>
      <c r="K649" s="41" t="s">
        <v>2384</v>
      </c>
      <c r="L649" s="18">
        <v>16.54</v>
      </c>
      <c r="M649" s="49" t="s">
        <v>109</v>
      </c>
      <c r="N649" s="83"/>
      <c r="O649" s="30"/>
      <c r="P649" s="30"/>
      <c r="Q649" s="30"/>
      <c r="R649" s="30"/>
      <c r="S649" s="30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 ht="15.75" customHeight="1">
      <c r="A650" s="14" t="s">
        <v>53</v>
      </c>
      <c r="B650" s="14" t="s">
        <v>2400</v>
      </c>
      <c r="C650" s="14" t="s">
        <v>2342</v>
      </c>
      <c r="D650" s="14" t="s">
        <v>2401</v>
      </c>
      <c r="E650" s="14" t="s">
        <v>31</v>
      </c>
      <c r="F650" s="14">
        <f>vlookup($B650&amp;"*",'Lat&amp;Long'!$A$2:$C$999,2,false)</f>
        <v>42.136105</v>
      </c>
      <c r="G650" s="14">
        <f>vlookup($B650&amp;"*",'Lat&amp;Long'!$A$2:$C$999,3,false)</f>
        <v>-72.506919</v>
      </c>
      <c r="H650" s="21">
        <f t="shared" si="2"/>
        <v>132300</v>
      </c>
      <c r="I650" s="34">
        <v>300.0</v>
      </c>
      <c r="J650" s="34">
        <v>441.0</v>
      </c>
      <c r="K650" s="24" t="s">
        <v>2384</v>
      </c>
      <c r="L650" s="18">
        <v>16.54</v>
      </c>
      <c r="M650" s="47" t="str">
        <f>HYPERLINK("https://www.google.com/maps/search/walmart+4650+W+North+Ave/@41.9347406,-87.74518,593m/data=!3m2!1e3!5s0x880fccf920869767:0xb22ccd0ffc29bd70","Yes")</f>
        <v>Yes</v>
      </c>
      <c r="N650" s="28">
        <v>2019.0</v>
      </c>
      <c r="O650" s="30"/>
      <c r="P650" s="30"/>
      <c r="Q650" s="30"/>
      <c r="R650" s="30"/>
      <c r="S650" s="30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 ht="15.75" customHeight="1">
      <c r="A651" s="14" t="s">
        <v>27</v>
      </c>
      <c r="B651" s="67" t="s">
        <v>2402</v>
      </c>
      <c r="C651" s="14" t="s">
        <v>2403</v>
      </c>
      <c r="D651" s="14" t="s">
        <v>2404</v>
      </c>
      <c r="E651" s="14" t="s">
        <v>31</v>
      </c>
      <c r="F651" s="14">
        <f>vlookup($B651&amp;"*",'Lat&amp;Long'!$A$2:$C$999,2,false)</f>
        <v>42.492179</v>
      </c>
      <c r="G651" s="14">
        <f>vlookup($B651&amp;"*",'Lat&amp;Long'!$A$2:$C$999,3,false)</f>
        <v>-73.207969</v>
      </c>
      <c r="H651" s="21">
        <f t="shared" si="2"/>
        <v>118348.8792</v>
      </c>
      <c r="I651" s="42">
        <v>379.92</v>
      </c>
      <c r="J651" s="42">
        <v>311.51</v>
      </c>
      <c r="K651" s="24" t="s">
        <v>2384</v>
      </c>
      <c r="L651" s="18">
        <v>16.54</v>
      </c>
      <c r="M651" s="27" t="s">
        <v>52</v>
      </c>
      <c r="N651" s="28">
        <v>2019.0</v>
      </c>
      <c r="O651" s="30"/>
      <c r="P651" s="30"/>
      <c r="Q651" s="30"/>
      <c r="R651" s="30"/>
      <c r="S651" s="30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 ht="15.75" customHeight="1">
      <c r="A652" s="14" t="s">
        <v>53</v>
      </c>
      <c r="B652" s="14" t="s">
        <v>2405</v>
      </c>
      <c r="C652" s="14" t="s">
        <v>2406</v>
      </c>
      <c r="D652" s="14" t="s">
        <v>2407</v>
      </c>
      <c r="E652" s="14" t="s">
        <v>31</v>
      </c>
      <c r="F652" s="14">
        <f>vlookup($B652&amp;"*",'Lat&amp;Long'!$A$2:$C$999,2,false)</f>
        <v>42.664403</v>
      </c>
      <c r="G652" s="14">
        <f>vlookup($B652&amp;"*",'Lat&amp;Long'!$A$2:$C$999,3,false)</f>
        <v>-73.110318</v>
      </c>
      <c r="H652" s="21">
        <f t="shared" si="2"/>
        <v>121486</v>
      </c>
      <c r="I652" s="34">
        <v>437.0</v>
      </c>
      <c r="J652" s="34">
        <v>278.0</v>
      </c>
      <c r="K652" s="24" t="s">
        <v>2392</v>
      </c>
      <c r="L652" s="18">
        <v>16.54</v>
      </c>
      <c r="M652" s="47" t="str">
        <f t="shared" ref="M652:M654" si="3">HYPERLINK("https://www.google.com/maps/search/walmart+4650+W+North+Ave/@41.9347406,-87.74518,593m/data=!3m2!1e3!5s0x880fccf920869767:0xb22ccd0ffc29bd70","Yes")</f>
        <v>Yes</v>
      </c>
      <c r="N652" s="28">
        <v>2019.0</v>
      </c>
      <c r="O652" s="30"/>
      <c r="P652" s="30"/>
      <c r="Q652" s="30"/>
      <c r="R652" s="30"/>
      <c r="S652" s="30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 ht="15.75" customHeight="1">
      <c r="A653" s="14" t="s">
        <v>53</v>
      </c>
      <c r="B653" s="14" t="s">
        <v>2408</v>
      </c>
      <c r="C653" s="14" t="s">
        <v>2409</v>
      </c>
      <c r="D653" s="14" t="s">
        <v>2410</v>
      </c>
      <c r="E653" s="14" t="s">
        <v>31</v>
      </c>
      <c r="F653" s="14">
        <f>vlookup($B653&amp;"*",'Lat&amp;Long'!$A$2:$C$999,2,false)</f>
        <v>42.588652</v>
      </c>
      <c r="G653" s="14">
        <f>vlookup($B653&amp;"*",'Lat&amp;Long'!$A$2:$C$999,3,false)</f>
        <v>-72.284268</v>
      </c>
      <c r="H653" s="21">
        <f t="shared" si="2"/>
        <v>81315</v>
      </c>
      <c r="I653" s="34">
        <v>417.0</v>
      </c>
      <c r="J653" s="34">
        <v>195.0</v>
      </c>
      <c r="K653" s="24" t="s">
        <v>2392</v>
      </c>
      <c r="L653" s="18">
        <v>16.54</v>
      </c>
      <c r="M653" s="47" t="str">
        <f t="shared" si="3"/>
        <v>Yes</v>
      </c>
      <c r="N653" s="28">
        <v>2019.0</v>
      </c>
      <c r="O653" s="30"/>
      <c r="P653" s="30"/>
      <c r="Q653" s="30"/>
      <c r="R653" s="30"/>
      <c r="S653" s="30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 ht="15.75" customHeight="1">
      <c r="A654" s="14" t="s">
        <v>53</v>
      </c>
      <c r="B654" s="14" t="s">
        <v>2411</v>
      </c>
      <c r="C654" s="14" t="s">
        <v>2412</v>
      </c>
      <c r="D654" s="14" t="s">
        <v>2413</v>
      </c>
      <c r="E654" s="14" t="s">
        <v>31</v>
      </c>
      <c r="F654" s="14">
        <f>vlookup($B654&amp;"*",'Lat&amp;Long'!$A$2:$C$999,2,false)</f>
        <v>42.551527</v>
      </c>
      <c r="G654" s="14">
        <f>vlookup($B654&amp;"*",'Lat&amp;Long'!$A$2:$C$999,3,false)</f>
        <v>-71.994647</v>
      </c>
      <c r="H654" s="21">
        <f t="shared" si="2"/>
        <v>126868</v>
      </c>
      <c r="I654" s="34">
        <v>394.0</v>
      </c>
      <c r="J654" s="34">
        <v>322.0</v>
      </c>
      <c r="K654" s="24" t="s">
        <v>2392</v>
      </c>
      <c r="L654" s="18">
        <v>16.54</v>
      </c>
      <c r="M654" s="47" t="str">
        <f t="shared" si="3"/>
        <v>Yes</v>
      </c>
      <c r="N654" s="28">
        <v>2019.0</v>
      </c>
      <c r="O654" s="30"/>
      <c r="P654" s="30"/>
      <c r="Q654" s="30"/>
      <c r="R654" s="30"/>
      <c r="S654" s="30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 ht="15.75" customHeight="1">
      <c r="A655" s="14" t="s">
        <v>53</v>
      </c>
      <c r="B655" s="14" t="s">
        <v>2414</v>
      </c>
      <c r="C655" s="14" t="s">
        <v>2415</v>
      </c>
      <c r="D655" s="14" t="s">
        <v>2416</v>
      </c>
      <c r="E655" s="14" t="s">
        <v>31</v>
      </c>
      <c r="F655" s="14">
        <f>vlookup($B655&amp;"*",'Lat&amp;Long'!$A$2:$C$999,2,false)</f>
        <v>42.49183</v>
      </c>
      <c r="G655" s="14">
        <f>vlookup($B655&amp;"*",'Lat&amp;Long'!$A$2:$C$999,3,false)</f>
        <v>-71.729951</v>
      </c>
      <c r="H655" s="21" t="str">
        <f t="shared" si="2"/>
        <v/>
      </c>
      <c r="I655" s="51"/>
      <c r="J655" s="51"/>
      <c r="K655" s="24" t="s">
        <v>2392</v>
      </c>
      <c r="L655" s="18">
        <v>16.54</v>
      </c>
      <c r="M655" s="49" t="s">
        <v>109</v>
      </c>
      <c r="N655" s="83"/>
      <c r="O655" s="30"/>
      <c r="P655" s="30"/>
      <c r="Q655" s="30"/>
      <c r="R655" s="30"/>
      <c r="S655" s="30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 ht="15.75" customHeight="1">
      <c r="A656" s="14" t="s">
        <v>27</v>
      </c>
      <c r="B656" s="14" t="s">
        <v>2417</v>
      </c>
      <c r="C656" s="14" t="s">
        <v>2415</v>
      </c>
      <c r="D656" s="14" t="s">
        <v>2416</v>
      </c>
      <c r="E656" s="14" t="s">
        <v>31</v>
      </c>
      <c r="F656" s="14">
        <f>vlookup($B656&amp;"*",'Lat&amp;Long'!$A$2:$C$999,2,false)</f>
        <v>42.527633</v>
      </c>
      <c r="G656" s="14">
        <f>vlookup($B656&amp;"*",'Lat&amp;Long'!$A$2:$C$999,3,false)</f>
        <v>-71.713943</v>
      </c>
      <c r="H656" s="21">
        <f t="shared" si="2"/>
        <v>112710</v>
      </c>
      <c r="I656" s="34">
        <v>442.0</v>
      </c>
      <c r="J656" s="34">
        <v>255.0</v>
      </c>
      <c r="K656" s="24" t="s">
        <v>2392</v>
      </c>
      <c r="L656" s="18">
        <v>16.54</v>
      </c>
      <c r="M656" s="47" t="str">
        <f>HYPERLINK("https://www.google.com/maps/search/walmart+4650+W+North+Ave/@41.9347406,-87.74518,593m/data=!3m2!1e3!5s0x880fccf920869767:0xb22ccd0ffc29bd70","Yes")</f>
        <v>Yes</v>
      </c>
      <c r="N656" s="28">
        <v>2019.0</v>
      </c>
      <c r="O656" s="30"/>
      <c r="P656" s="30"/>
      <c r="Q656" s="30"/>
      <c r="R656" s="30"/>
      <c r="S656" s="30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 ht="15.75" customHeight="1">
      <c r="A657" s="14" t="s">
        <v>53</v>
      </c>
      <c r="B657" s="14" t="s">
        <v>2418</v>
      </c>
      <c r="C657" s="14" t="s">
        <v>2419</v>
      </c>
      <c r="D657" s="14" t="s">
        <v>2420</v>
      </c>
      <c r="E657" s="14" t="s">
        <v>31</v>
      </c>
      <c r="F657" s="14">
        <f>vlookup($B657&amp;"*",'Lat&amp;Long'!$A$2:$C$999,2,false)</f>
        <v>42.251186</v>
      </c>
      <c r="G657" s="14">
        <f>vlookup($B657&amp;"*",'Lat&amp;Long'!$A$2:$C$999,3,false)</f>
        <v>-71.935144</v>
      </c>
      <c r="H657" s="21" t="str">
        <f t="shared" si="2"/>
        <v/>
      </c>
      <c r="I657" s="51"/>
      <c r="J657" s="51"/>
      <c r="K657" s="41" t="s">
        <v>2392</v>
      </c>
      <c r="L657" s="18">
        <v>16.54</v>
      </c>
      <c r="M657" s="49" t="s">
        <v>109</v>
      </c>
      <c r="N657" s="83"/>
      <c r="O657" s="30"/>
      <c r="P657" s="30"/>
      <c r="Q657" s="30"/>
      <c r="R657" s="30"/>
      <c r="S657" s="30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 ht="15.75" customHeight="1">
      <c r="A658" s="14" t="s">
        <v>27</v>
      </c>
      <c r="B658" s="14" t="s">
        <v>2421</v>
      </c>
      <c r="C658" s="14" t="s">
        <v>2422</v>
      </c>
      <c r="D658" s="14" t="s">
        <v>2423</v>
      </c>
      <c r="E658" s="14" t="s">
        <v>31</v>
      </c>
      <c r="F658" s="14">
        <f>vlookup($B658&amp;"*",'Lat&amp;Long'!$A$2:$C$999,2,false)</f>
        <v>42.195894</v>
      </c>
      <c r="G658" s="14">
        <f>vlookup($B658&amp;"*",'Lat&amp;Long'!$A$2:$C$999,3,false)</f>
        <v>-71.778616</v>
      </c>
      <c r="H658" s="21" t="str">
        <f t="shared" si="2"/>
        <v/>
      </c>
      <c r="I658" s="51"/>
      <c r="J658" s="51"/>
      <c r="K658" s="24" t="s">
        <v>2392</v>
      </c>
      <c r="L658" s="18">
        <v>16.54</v>
      </c>
      <c r="M658" s="49" t="s">
        <v>109</v>
      </c>
      <c r="N658" s="83"/>
      <c r="O658" s="30"/>
      <c r="P658" s="30"/>
      <c r="Q658" s="30"/>
      <c r="R658" s="30"/>
      <c r="S658" s="30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 ht="15.75" customHeight="1">
      <c r="A659" s="14" t="s">
        <v>53</v>
      </c>
      <c r="B659" s="67" t="s">
        <v>2424</v>
      </c>
      <c r="C659" s="14" t="s">
        <v>2425</v>
      </c>
      <c r="D659" s="14" t="s">
        <v>2426</v>
      </c>
      <c r="E659" s="14" t="s">
        <v>31</v>
      </c>
      <c r="F659" s="14">
        <f>vlookup($B659&amp;"*",'Lat&amp;Long'!$A$2:$C$999,2,false)</f>
        <v>42.285123</v>
      </c>
      <c r="G659" s="14">
        <f>vlookup($B659&amp;"*",'Lat&amp;Long'!$A$2:$C$999,3,false)</f>
        <v>-71.65653</v>
      </c>
      <c r="H659" s="21">
        <f t="shared" si="2"/>
        <v>140114</v>
      </c>
      <c r="I659" s="34">
        <v>442.0</v>
      </c>
      <c r="J659" s="34">
        <v>317.0</v>
      </c>
      <c r="K659" s="41" t="s">
        <v>2392</v>
      </c>
      <c r="L659" s="18">
        <v>16.54</v>
      </c>
      <c r="M659" s="47" t="str">
        <f>HYPERLINK("https://www.google.com/maps/search/walmart+4650+W+North+Ave/@41.9347406,-87.74518,593m/data=!3m2!1e3!5s0x880fccf920869767:0xb22ccd0ffc29bd70","Yes")</f>
        <v>Yes</v>
      </c>
      <c r="N659" s="28">
        <v>2019.0</v>
      </c>
      <c r="O659" s="30"/>
      <c r="P659" s="30"/>
      <c r="Q659" s="30"/>
      <c r="R659" s="30"/>
      <c r="S659" s="30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 ht="15.75" customHeight="1">
      <c r="A660" s="14" t="s">
        <v>53</v>
      </c>
      <c r="B660" s="14" t="s">
        <v>2427</v>
      </c>
      <c r="C660" s="14" t="s">
        <v>2428</v>
      </c>
      <c r="D660" s="14" t="s">
        <v>2429</v>
      </c>
      <c r="E660" s="14" t="s">
        <v>31</v>
      </c>
      <c r="F660" s="14">
        <f>vlookup($B660&amp;"*",'Lat&amp;Long'!$A$2:$C$999,2,false)</f>
        <v>42.167461</v>
      </c>
      <c r="G660" s="14">
        <f>vlookup($B660&amp;"*",'Lat&amp;Long'!$A$2:$C$999,3,false)</f>
        <v>-71.883812</v>
      </c>
      <c r="H660" s="21" t="str">
        <f t="shared" si="2"/>
        <v/>
      </c>
      <c r="I660" s="51"/>
      <c r="J660" s="51"/>
      <c r="K660" s="24" t="s">
        <v>2392</v>
      </c>
      <c r="L660" s="18">
        <v>16.54</v>
      </c>
      <c r="M660" s="49" t="s">
        <v>109</v>
      </c>
      <c r="N660" s="83"/>
      <c r="O660" s="30"/>
      <c r="P660" s="30"/>
      <c r="Q660" s="30"/>
      <c r="R660" s="30"/>
      <c r="S660" s="30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 ht="15.75" customHeight="1">
      <c r="A661" s="14" t="s">
        <v>27</v>
      </c>
      <c r="B661" s="14" t="s">
        <v>2430</v>
      </c>
      <c r="C661" s="14" t="s">
        <v>2431</v>
      </c>
      <c r="D661" s="14" t="s">
        <v>2432</v>
      </c>
      <c r="E661" s="14" t="s">
        <v>31</v>
      </c>
      <c r="F661" s="14">
        <f>vlookup($B661&amp;"*",'Lat&amp;Long'!$A$2:$C$999,2,false)</f>
        <v>42.279885</v>
      </c>
      <c r="G661" s="14">
        <f>vlookup($B661&amp;"*",'Lat&amp;Long'!$A$2:$C$999,3,false)</f>
        <v>-71.655412</v>
      </c>
      <c r="H661" s="21">
        <f t="shared" si="2"/>
        <v>114582</v>
      </c>
      <c r="I661" s="34">
        <v>339.0</v>
      </c>
      <c r="J661" s="34">
        <v>338.0</v>
      </c>
      <c r="K661" s="24" t="s">
        <v>2392</v>
      </c>
      <c r="L661" s="18">
        <v>16.54</v>
      </c>
      <c r="M661" s="47" t="str">
        <f>HYPERLINK("https://www.google.com/maps/search/walmart+4650+W+North+Ave/@41.9347406,-87.74518,593m/data=!3m2!1e3!5s0x880fccf920869767:0xb22ccd0ffc29bd70","Yes")</f>
        <v>Yes</v>
      </c>
      <c r="N661" s="28">
        <v>2019.0</v>
      </c>
      <c r="O661" s="30"/>
      <c r="P661" s="30"/>
      <c r="Q661" s="30"/>
      <c r="R661" s="30"/>
      <c r="S661" s="30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 ht="15.75" customHeight="1">
      <c r="A662" s="14" t="s">
        <v>53</v>
      </c>
      <c r="B662" s="67" t="s">
        <v>2433</v>
      </c>
      <c r="C662" s="14" t="s">
        <v>2434</v>
      </c>
      <c r="D662" s="14" t="s">
        <v>2435</v>
      </c>
      <c r="E662" s="14" t="s">
        <v>31</v>
      </c>
      <c r="F662" s="14">
        <f>vlookup($B662&amp;"*",'Lat&amp;Long'!$A$2:$C$999,2,false)</f>
        <v>42.107428</v>
      </c>
      <c r="G662" s="14">
        <f>vlookup($B662&amp;"*",'Lat&amp;Long'!$A$2:$C$999,3,false)</f>
        <v>-71.699975</v>
      </c>
      <c r="H662" s="21" t="str">
        <f t="shared" si="2"/>
        <v/>
      </c>
      <c r="I662" s="51"/>
      <c r="J662" s="51"/>
      <c r="K662" s="24" t="s">
        <v>2392</v>
      </c>
      <c r="L662" s="18">
        <v>16.54</v>
      </c>
      <c r="M662" s="49" t="s">
        <v>109</v>
      </c>
      <c r="N662" s="83"/>
      <c r="O662" s="30"/>
      <c r="P662" s="30"/>
      <c r="Q662" s="30"/>
      <c r="R662" s="30"/>
      <c r="S662" s="30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 ht="15.75" customHeight="1">
      <c r="A663" s="14" t="s">
        <v>27</v>
      </c>
      <c r="B663" s="14" t="s">
        <v>2436</v>
      </c>
      <c r="C663" s="14" t="s">
        <v>2437</v>
      </c>
      <c r="D663" s="14" t="s">
        <v>2438</v>
      </c>
      <c r="E663" s="14" t="s">
        <v>31</v>
      </c>
      <c r="F663" s="14">
        <f>vlookup($B663&amp;"*",'Lat&amp;Long'!$A$2:$C$999,2,false)</f>
        <v>42.292302</v>
      </c>
      <c r="G663" s="14">
        <f>vlookup($B663&amp;"*",'Lat&amp;Long'!$A$2:$C$999,3,false)</f>
        <v>-71.773578</v>
      </c>
      <c r="H663" s="21" t="str">
        <f t="shared" si="2"/>
        <v/>
      </c>
      <c r="I663" s="51"/>
      <c r="J663" s="51"/>
      <c r="K663" s="24" t="s">
        <v>2392</v>
      </c>
      <c r="L663" s="18">
        <v>16.54</v>
      </c>
      <c r="M663" s="49" t="s">
        <v>109</v>
      </c>
      <c r="N663" s="83"/>
      <c r="O663" s="30"/>
      <c r="P663" s="30"/>
      <c r="Q663" s="30"/>
      <c r="R663" s="30"/>
      <c r="S663" s="30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 ht="15.75" customHeight="1">
      <c r="A664" s="14" t="s">
        <v>53</v>
      </c>
      <c r="B664" s="67" t="s">
        <v>2439</v>
      </c>
      <c r="C664" s="14" t="s">
        <v>2437</v>
      </c>
      <c r="D664" s="14" t="s">
        <v>2440</v>
      </c>
      <c r="E664" s="14" t="s">
        <v>31</v>
      </c>
      <c r="F664" s="14">
        <f>vlookup($B664&amp;"*",'Lat&amp;Long'!$A$2:$C$999,2,false)</f>
        <v>42.23337</v>
      </c>
      <c r="G664" s="14">
        <f>vlookup($B664&amp;"*",'Lat&amp;Long'!$A$2:$C$999,3,false)</f>
        <v>-71.791556</v>
      </c>
      <c r="H664" s="84">
        <v>136367.0</v>
      </c>
      <c r="I664" s="51"/>
      <c r="J664" s="51"/>
      <c r="K664" s="41" t="s">
        <v>2392</v>
      </c>
      <c r="L664" s="18">
        <v>16.54</v>
      </c>
      <c r="M664" s="49" t="s">
        <v>109</v>
      </c>
      <c r="N664" s="83"/>
      <c r="O664" s="30"/>
      <c r="P664" s="30"/>
      <c r="Q664" s="30"/>
      <c r="R664" s="30"/>
      <c r="S664" s="30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 ht="15.75" customHeight="1">
      <c r="A665" s="14" t="s">
        <v>215</v>
      </c>
      <c r="B665" s="14" t="s">
        <v>2441</v>
      </c>
      <c r="C665" s="14" t="s">
        <v>2437</v>
      </c>
      <c r="D665" s="14" t="s">
        <v>2440</v>
      </c>
      <c r="E665" s="14" t="s">
        <v>31</v>
      </c>
      <c r="F665" s="14">
        <f>vlookup($B665&amp;"*",'Lat&amp;Long'!$A$2:$C$999,2,false)</f>
        <v>42.229994</v>
      </c>
      <c r="G665" s="14">
        <f>vlookup($B665&amp;"*",'Lat&amp;Long'!$A$2:$C$999,3,false)</f>
        <v>-71.788122</v>
      </c>
      <c r="H665" s="21">
        <f t="shared" ref="H665:H713" si="4">if(or(isblank(I665),isblank(J665)),"",if(or(I665=0,J665=0),"",I665*J665))</f>
        <v>132518</v>
      </c>
      <c r="I665" s="34">
        <v>383.0</v>
      </c>
      <c r="J665" s="34">
        <v>346.0</v>
      </c>
      <c r="K665" s="24"/>
      <c r="L665" s="18">
        <v>16.54</v>
      </c>
      <c r="M665" s="49" t="s">
        <v>109</v>
      </c>
      <c r="N665" s="28">
        <v>2017.0</v>
      </c>
      <c r="O665" s="30"/>
      <c r="P665" s="30"/>
      <c r="Q665" s="30"/>
      <c r="R665" s="30"/>
      <c r="S665" s="30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 ht="15.75" customHeight="1">
      <c r="A666" s="14" t="s">
        <v>27</v>
      </c>
      <c r="B666" s="14" t="s">
        <v>2442</v>
      </c>
      <c r="C666" s="14" t="s">
        <v>2443</v>
      </c>
      <c r="D666" s="14" t="s">
        <v>2444</v>
      </c>
      <c r="E666" s="14" t="s">
        <v>31</v>
      </c>
      <c r="F666" s="14">
        <f>vlookup($B666&amp;"*",'Lat&amp;Long'!$A$2:$C$999,2,false)</f>
        <v>42.306016</v>
      </c>
      <c r="G666" s="14">
        <f>vlookup($B666&amp;"*",'Lat&amp;Long'!$A$2:$C$999,3,false)</f>
        <v>-71.39797</v>
      </c>
      <c r="H666" s="21">
        <f t="shared" si="4"/>
        <v>123424</v>
      </c>
      <c r="I666" s="34">
        <v>304.0</v>
      </c>
      <c r="J666" s="34">
        <v>406.0</v>
      </c>
      <c r="K666" s="24" t="s">
        <v>2384</v>
      </c>
      <c r="L666" s="18">
        <v>16.54</v>
      </c>
      <c r="M666" s="47" t="str">
        <f>HYPERLINK("https://www.google.com/maps/search/walmart+4650+W+North+Ave/@41.9347406,-87.74518,593m/data=!3m2!1e3!5s0x880fccf920869767:0xb22ccd0ffc29bd70","Yes")</f>
        <v>Yes</v>
      </c>
      <c r="N666" s="28">
        <v>2019.0</v>
      </c>
      <c r="O666" s="30"/>
      <c r="P666" s="30"/>
      <c r="Q666" s="30"/>
      <c r="R666" s="30"/>
      <c r="S666" s="30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 ht="15.75" customHeight="1">
      <c r="A667" s="14" t="s">
        <v>53</v>
      </c>
      <c r="B667" s="67" t="s">
        <v>2445</v>
      </c>
      <c r="C667" s="14" t="s">
        <v>1748</v>
      </c>
      <c r="D667" s="14" t="s">
        <v>2446</v>
      </c>
      <c r="E667" s="14" t="s">
        <v>31</v>
      </c>
      <c r="F667" s="14">
        <f>vlookup($B667&amp;"*",'Lat&amp;Long'!$A$2:$C$999,2,false)</f>
        <v>42.373038</v>
      </c>
      <c r="G667" s="14">
        <f>vlookup($B667&amp;"*",'Lat&amp;Long'!$A$2:$C$999,3,false)</f>
        <v>-71.558804</v>
      </c>
      <c r="H667" s="21" t="str">
        <f t="shared" si="4"/>
        <v/>
      </c>
      <c r="I667" s="51"/>
      <c r="J667" s="51"/>
      <c r="K667" s="24" t="s">
        <v>2447</v>
      </c>
      <c r="L667" s="18">
        <v>16.54</v>
      </c>
      <c r="M667" s="49" t="s">
        <v>109</v>
      </c>
      <c r="N667" s="83"/>
      <c r="O667" s="30"/>
      <c r="P667" s="30"/>
      <c r="Q667" s="30"/>
      <c r="R667" s="30"/>
      <c r="S667" s="30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 ht="15.75" customHeight="1">
      <c r="A668" s="14" t="s">
        <v>27</v>
      </c>
      <c r="B668" s="14" t="s">
        <v>2448</v>
      </c>
      <c r="C668" s="14" t="s">
        <v>2449</v>
      </c>
      <c r="D668" s="14" t="s">
        <v>2450</v>
      </c>
      <c r="E668" s="14" t="s">
        <v>31</v>
      </c>
      <c r="F668" s="14">
        <f>vlookup($B668&amp;"*",'Lat&amp;Long'!$A$2:$C$999,2,false)</f>
        <v>42.362274</v>
      </c>
      <c r="G668" s="14">
        <f>vlookup($B668&amp;"*",'Lat&amp;Long'!$A$2:$C$999,3,false)</f>
        <v>-71.599805</v>
      </c>
      <c r="H668" s="21">
        <f t="shared" si="4"/>
        <v>119738</v>
      </c>
      <c r="I668" s="34">
        <v>437.0</v>
      </c>
      <c r="J668" s="34">
        <v>274.0</v>
      </c>
      <c r="K668" s="24" t="s">
        <v>2392</v>
      </c>
      <c r="L668" s="18">
        <v>16.54</v>
      </c>
      <c r="M668" s="47" t="str">
        <f t="shared" ref="M668:M669" si="5">HYPERLINK("https://www.google.com/maps/search/walmart+4650+W+North+Ave/@41.9347406,-87.74518,593m/data=!3m2!1e3!5s0x880fccf920869767:0xb22ccd0ffc29bd70","Yes")</f>
        <v>Yes</v>
      </c>
      <c r="N668" s="28">
        <v>2019.0</v>
      </c>
      <c r="O668" s="30"/>
      <c r="P668" s="30"/>
      <c r="Q668" s="30"/>
      <c r="R668" s="30"/>
      <c r="S668" s="30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 ht="15.75" customHeight="1">
      <c r="A669" s="14" t="s">
        <v>27</v>
      </c>
      <c r="B669" s="14" t="s">
        <v>2451</v>
      </c>
      <c r="C669" s="14" t="s">
        <v>2449</v>
      </c>
      <c r="D669" s="14" t="s">
        <v>2450</v>
      </c>
      <c r="E669" s="14" t="s">
        <v>31</v>
      </c>
      <c r="F669" s="14">
        <f>vlookup($B669&amp;"*",'Lat&amp;Long'!$A$2:$C$999,2,false)</f>
        <v>42.348236</v>
      </c>
      <c r="G669" s="14">
        <f>vlookup($B669&amp;"*",'Lat&amp;Long'!$A$2:$C$999,3,false)</f>
        <v>-71.505572</v>
      </c>
      <c r="H669" s="21">
        <f t="shared" si="4"/>
        <v>110461</v>
      </c>
      <c r="I669" s="34">
        <v>377.0</v>
      </c>
      <c r="J669" s="34">
        <v>293.0</v>
      </c>
      <c r="K669" s="24" t="s">
        <v>2392</v>
      </c>
      <c r="L669" s="18">
        <v>16.54</v>
      </c>
      <c r="M669" s="47" t="str">
        <f t="shared" si="5"/>
        <v>Yes</v>
      </c>
      <c r="N669" s="28">
        <v>2019.0</v>
      </c>
      <c r="O669" s="30"/>
      <c r="P669" s="30"/>
      <c r="Q669" s="30"/>
      <c r="R669" s="30"/>
      <c r="S669" s="30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 ht="15.75" customHeight="1">
      <c r="A670" s="14" t="s">
        <v>27</v>
      </c>
      <c r="B670" s="14" t="s">
        <v>2452</v>
      </c>
      <c r="C670" s="14" t="s">
        <v>2453</v>
      </c>
      <c r="D670" s="14" t="s">
        <v>2454</v>
      </c>
      <c r="E670" s="14" t="s">
        <v>31</v>
      </c>
      <c r="F670" s="14">
        <f>vlookup($B670&amp;"*",'Lat&amp;Long'!$A$2:$C$999,2,false)</f>
        <v>42.160562</v>
      </c>
      <c r="G670" s="14">
        <f>vlookup($B670&amp;"*",'Lat&amp;Long'!$A$2:$C$999,3,false)</f>
        <v>-71.498097</v>
      </c>
      <c r="H670" s="21" t="str">
        <f t="shared" si="4"/>
        <v/>
      </c>
      <c r="I670" s="51"/>
      <c r="J670" s="51"/>
      <c r="K670" s="41" t="s">
        <v>2392</v>
      </c>
      <c r="L670" s="18">
        <v>16.54</v>
      </c>
      <c r="M670" s="49" t="s">
        <v>109</v>
      </c>
      <c r="N670" s="83"/>
      <c r="O670" s="30"/>
      <c r="P670" s="30"/>
      <c r="Q670" s="30"/>
      <c r="R670" s="30"/>
      <c r="S670" s="30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 ht="15.75" customHeight="1">
      <c r="A671" s="14" t="s">
        <v>27</v>
      </c>
      <c r="B671" s="67" t="s">
        <v>2455</v>
      </c>
      <c r="C671" s="14" t="s">
        <v>2456</v>
      </c>
      <c r="D671" s="14" t="s">
        <v>2457</v>
      </c>
      <c r="E671" s="14" t="s">
        <v>31</v>
      </c>
      <c r="F671" s="14">
        <f>vlookup($B671&amp;"*",'Lat&amp;Long'!$A$2:$C$999,2,false)</f>
        <v>42.518701</v>
      </c>
      <c r="G671" s="14">
        <f>vlookup($B671&amp;"*",'Lat&amp;Long'!$A$2:$C$999,3,false)</f>
        <v>-71.134734</v>
      </c>
      <c r="H671" s="21">
        <f t="shared" si="4"/>
        <v>135920.248</v>
      </c>
      <c r="I671" s="42">
        <v>377.2</v>
      </c>
      <c r="J671" s="42">
        <v>360.34</v>
      </c>
      <c r="K671" s="24" t="s">
        <v>2384</v>
      </c>
      <c r="L671" s="18">
        <v>16.54</v>
      </c>
      <c r="M671" s="35" t="s">
        <v>109</v>
      </c>
      <c r="N671" s="83"/>
      <c r="O671" s="30"/>
      <c r="P671" s="30"/>
      <c r="Q671" s="30"/>
      <c r="R671" s="30"/>
      <c r="S671" s="30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 ht="15.75" customHeight="1">
      <c r="A672" s="14" t="s">
        <v>27</v>
      </c>
      <c r="B672" s="14" t="s">
        <v>2458</v>
      </c>
      <c r="C672" s="14" t="s">
        <v>2459</v>
      </c>
      <c r="D672" s="14" t="s">
        <v>2460</v>
      </c>
      <c r="E672" s="14" t="s">
        <v>31</v>
      </c>
      <c r="F672" s="14">
        <f>vlookup($B672&amp;"*",'Lat&amp;Long'!$A$2:$C$999,2,false)</f>
        <v>42.787898</v>
      </c>
      <c r="G672" s="14">
        <f>vlookup($B672&amp;"*",'Lat&amp;Long'!$A$2:$C$999,3,false)</f>
        <v>-71.115122</v>
      </c>
      <c r="H672" s="21">
        <f t="shared" si="4"/>
        <v>105552.5718</v>
      </c>
      <c r="I672" s="42">
        <v>389.22</v>
      </c>
      <c r="J672" s="42">
        <v>271.19</v>
      </c>
      <c r="K672" s="24" t="s">
        <v>2392</v>
      </c>
      <c r="L672" s="18">
        <v>16.54</v>
      </c>
      <c r="M672" s="35" t="s">
        <v>109</v>
      </c>
      <c r="N672" s="83"/>
      <c r="O672" s="30"/>
      <c r="P672" s="30"/>
      <c r="Q672" s="30"/>
      <c r="R672" s="30"/>
      <c r="S672" s="30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 ht="15.75" customHeight="1">
      <c r="A673" s="14" t="s">
        <v>27</v>
      </c>
      <c r="B673" s="14" t="s">
        <v>2461</v>
      </c>
      <c r="C673" s="14" t="s">
        <v>2462</v>
      </c>
      <c r="D673" s="14" t="s">
        <v>2463</v>
      </c>
      <c r="E673" s="14" t="s">
        <v>31</v>
      </c>
      <c r="F673" s="14">
        <f>vlookup($B673&amp;"*",'Lat&amp;Long'!$A$2:$C$999,2,false)</f>
        <v>42.740247</v>
      </c>
      <c r="G673" s="14">
        <f>vlookup($B673&amp;"*",'Lat&amp;Long'!$A$2:$C$999,3,false)</f>
        <v>-71.160682</v>
      </c>
      <c r="H673" s="21" t="str">
        <f t="shared" si="4"/>
        <v/>
      </c>
      <c r="I673" s="51"/>
      <c r="J673" s="51"/>
      <c r="K673" s="24" t="s">
        <v>2392</v>
      </c>
      <c r="L673" s="18">
        <v>16.54</v>
      </c>
      <c r="M673" s="49" t="s">
        <v>109</v>
      </c>
      <c r="N673" s="83"/>
      <c r="O673" s="30"/>
      <c r="P673" s="30"/>
      <c r="Q673" s="30"/>
      <c r="R673" s="30"/>
      <c r="S673" s="30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 ht="15.75" customHeight="1">
      <c r="A674" s="14" t="s">
        <v>27</v>
      </c>
      <c r="B674" s="14" t="s">
        <v>2464</v>
      </c>
      <c r="C674" s="14" t="s">
        <v>2465</v>
      </c>
      <c r="D674" s="14" t="s">
        <v>2466</v>
      </c>
      <c r="E674" s="14" t="s">
        <v>31</v>
      </c>
      <c r="F674" s="14">
        <f>vlookup($B674&amp;"*",'Lat&amp;Long'!$A$2:$C$999,2,false)</f>
        <v>42.623897</v>
      </c>
      <c r="G674" s="14">
        <f>vlookup($B674&amp;"*",'Lat&amp;Long'!$A$2:$C$999,3,false)</f>
        <v>-71.317504</v>
      </c>
      <c r="H674" s="21" t="str">
        <f t="shared" si="4"/>
        <v/>
      </c>
      <c r="I674" s="51"/>
      <c r="J674" s="51"/>
      <c r="K674" s="24" t="s">
        <v>2392</v>
      </c>
      <c r="L674" s="18">
        <v>16.54</v>
      </c>
      <c r="M674" s="49" t="s">
        <v>109</v>
      </c>
      <c r="N674" s="83"/>
      <c r="O674" s="30"/>
      <c r="P674" s="30"/>
      <c r="Q674" s="30"/>
      <c r="R674" s="30"/>
      <c r="S674" s="30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 ht="15.75" customHeight="1">
      <c r="A675" s="14" t="s">
        <v>53</v>
      </c>
      <c r="B675" s="14" t="s">
        <v>2467</v>
      </c>
      <c r="C675" s="14" t="s">
        <v>2468</v>
      </c>
      <c r="D675" s="14" t="s">
        <v>2469</v>
      </c>
      <c r="E675" s="14" t="s">
        <v>31</v>
      </c>
      <c r="F675" s="14">
        <f>vlookup($B675&amp;"*",'Lat&amp;Long'!$A$2:$C$999,2,false)</f>
        <v>42.622886</v>
      </c>
      <c r="G675" s="14">
        <f>vlookup($B675&amp;"*",'Lat&amp;Long'!$A$2:$C$999,3,false)</f>
        <v>-71.269688</v>
      </c>
      <c r="H675" s="21">
        <f t="shared" si="4"/>
        <v>120575</v>
      </c>
      <c r="I675" s="34">
        <v>371.0</v>
      </c>
      <c r="J675" s="34">
        <v>325.0</v>
      </c>
      <c r="K675" s="24" t="s">
        <v>2392</v>
      </c>
      <c r="L675" s="18">
        <v>16.54</v>
      </c>
      <c r="M675" s="47" t="str">
        <f>HYPERLINK("https://www.google.com/maps/search/walmart+4650+W+North+Ave/@41.9347406,-87.74518,593m/data=!3m2!1e3!5s0x880fccf920869767:0xb22ccd0ffc29bd70","Yes")</f>
        <v>Yes</v>
      </c>
      <c r="N675" s="28">
        <v>2019.0</v>
      </c>
      <c r="O675" s="30"/>
      <c r="P675" s="30"/>
      <c r="Q675" s="30"/>
      <c r="R675" s="30"/>
      <c r="S675" s="30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 ht="15.75" customHeight="1">
      <c r="A676" s="14" t="s">
        <v>27</v>
      </c>
      <c r="B676" s="14" t="s">
        <v>2470</v>
      </c>
      <c r="C676" s="14" t="s">
        <v>2471</v>
      </c>
      <c r="D676" s="14" t="s">
        <v>2472</v>
      </c>
      <c r="E676" s="14" t="s">
        <v>31</v>
      </c>
      <c r="F676" s="14">
        <f>vlookup($B676&amp;"*",'Lat&amp;Long'!$A$2:$C$999,2,false)</f>
        <v>42.589806</v>
      </c>
      <c r="G676" s="14">
        <f>vlookup($B676&amp;"*",'Lat&amp;Long'!$A$2:$C$999,3,false)</f>
        <v>-71.160643</v>
      </c>
      <c r="H676" s="21" t="str">
        <f t="shared" si="4"/>
        <v/>
      </c>
      <c r="I676" s="51"/>
      <c r="J676" s="51"/>
      <c r="K676" s="41" t="s">
        <v>2473</v>
      </c>
      <c r="L676" s="18">
        <v>16.54</v>
      </c>
      <c r="M676" s="49" t="s">
        <v>109</v>
      </c>
      <c r="N676" s="83"/>
      <c r="O676" s="30"/>
      <c r="P676" s="30"/>
      <c r="Q676" s="30"/>
      <c r="R676" s="30"/>
      <c r="S676" s="30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 ht="15.75" customHeight="1">
      <c r="A677" s="14" t="s">
        <v>27</v>
      </c>
      <c r="B677" s="14" t="s">
        <v>2474</v>
      </c>
      <c r="C677" s="14" t="s">
        <v>2475</v>
      </c>
      <c r="D677" s="14" t="s">
        <v>2476</v>
      </c>
      <c r="E677" s="14" t="s">
        <v>31</v>
      </c>
      <c r="F677" s="14">
        <f>vlookup($B677&amp;"*",'Lat&amp;Long'!$A$2:$C$999,2,false)</f>
        <v>42.48188</v>
      </c>
      <c r="G677" s="14">
        <f>vlookup($B677&amp;"*",'Lat&amp;Long'!$A$2:$C$999,3,false)</f>
        <v>-71.024292</v>
      </c>
      <c r="H677" s="21">
        <f t="shared" si="4"/>
        <v>91143.855</v>
      </c>
      <c r="I677" s="42">
        <v>413.82</v>
      </c>
      <c r="J677" s="42">
        <v>220.25</v>
      </c>
      <c r="K677" s="24" t="s">
        <v>2392</v>
      </c>
      <c r="L677" s="18">
        <v>16.54</v>
      </c>
      <c r="M677" s="35" t="s">
        <v>109</v>
      </c>
      <c r="N677" s="83"/>
      <c r="O677" s="30"/>
      <c r="P677" s="30"/>
      <c r="Q677" s="30"/>
      <c r="R677" s="30"/>
      <c r="S677" s="30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 ht="15.75" customHeight="1">
      <c r="A678" s="14" t="s">
        <v>53</v>
      </c>
      <c r="B678" s="67" t="s">
        <v>2477</v>
      </c>
      <c r="C678" s="14" t="s">
        <v>2475</v>
      </c>
      <c r="D678" s="14" t="s">
        <v>2476</v>
      </c>
      <c r="E678" s="14" t="s">
        <v>31</v>
      </c>
      <c r="F678" s="14">
        <f>vlookup($B678&amp;"*",'Lat&amp;Long'!$A$2:$C$999,2,false)</f>
        <v>42.472132</v>
      </c>
      <c r="G678" s="14">
        <f>vlookup($B678&amp;"*",'Lat&amp;Long'!$A$2:$C$999,3,false)</f>
        <v>-71.023298</v>
      </c>
      <c r="H678" s="21" t="str">
        <f t="shared" si="4"/>
        <v/>
      </c>
      <c r="I678" s="51"/>
      <c r="J678" s="51"/>
      <c r="K678" s="24" t="s">
        <v>2392</v>
      </c>
      <c r="L678" s="18">
        <v>16.54</v>
      </c>
      <c r="M678" s="49" t="s">
        <v>109</v>
      </c>
      <c r="N678" s="83"/>
      <c r="O678" s="30"/>
      <c r="P678" s="30"/>
      <c r="Q678" s="30"/>
      <c r="R678" s="30"/>
      <c r="S678" s="30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 ht="15.75" customHeight="1">
      <c r="A679" s="14" t="s">
        <v>116</v>
      </c>
      <c r="B679" s="67" t="s">
        <v>2478</v>
      </c>
      <c r="C679" s="14" t="s">
        <v>2479</v>
      </c>
      <c r="D679" s="14" t="s">
        <v>2480</v>
      </c>
      <c r="E679" s="14" t="s">
        <v>31</v>
      </c>
      <c r="F679" s="14">
        <f>vlookup($B679&amp;"*",'Lat&amp;Long'!$A$2:$C$999,2,false)</f>
        <v>42.556429</v>
      </c>
      <c r="G679" s="14">
        <f>vlookup($B679&amp;"*",'Lat&amp;Long'!$A$2:$C$999,3,false)</f>
        <v>-70.977341</v>
      </c>
      <c r="H679" s="21">
        <f t="shared" si="4"/>
        <v>122220</v>
      </c>
      <c r="I679" s="34">
        <v>420.0</v>
      </c>
      <c r="J679" s="34">
        <v>291.0</v>
      </c>
      <c r="K679" s="24" t="s">
        <v>2481</v>
      </c>
      <c r="L679" s="18">
        <v>16.54</v>
      </c>
      <c r="M679" s="49" t="s">
        <v>109</v>
      </c>
      <c r="N679" s="83"/>
      <c r="O679" s="30"/>
      <c r="P679" s="30"/>
      <c r="Q679" s="30"/>
      <c r="R679" s="30"/>
      <c r="S679" s="30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 ht="15.75" customHeight="1">
      <c r="A680" s="14" t="s">
        <v>27</v>
      </c>
      <c r="B680" s="14" t="s">
        <v>2482</v>
      </c>
      <c r="C680" s="14" t="s">
        <v>2479</v>
      </c>
      <c r="D680" s="14" t="s">
        <v>2480</v>
      </c>
      <c r="E680" s="14" t="s">
        <v>31</v>
      </c>
      <c r="F680" s="14">
        <f>vlookup($B680&amp;"*",'Lat&amp;Long'!$A$2:$C$999,2,false)</f>
        <v>42.553265</v>
      </c>
      <c r="G680" s="14">
        <f>vlookup($B680&amp;"*",'Lat&amp;Long'!$A$2:$C$999,3,false)</f>
        <v>-70.937498</v>
      </c>
      <c r="H680" s="21" t="str">
        <f t="shared" si="4"/>
        <v/>
      </c>
      <c r="I680" s="51"/>
      <c r="J680" s="51"/>
      <c r="K680" s="41" t="s">
        <v>2481</v>
      </c>
      <c r="L680" s="18">
        <v>16.54</v>
      </c>
      <c r="M680" s="49" t="s">
        <v>109</v>
      </c>
      <c r="N680" s="83"/>
      <c r="O680" s="30"/>
      <c r="P680" s="30"/>
      <c r="Q680" s="30"/>
      <c r="R680" s="30"/>
      <c r="S680" s="30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 ht="15.75" customHeight="1">
      <c r="A681" s="14" t="s">
        <v>27</v>
      </c>
      <c r="B681" s="67" t="s">
        <v>2483</v>
      </c>
      <c r="C681" s="14" t="s">
        <v>2368</v>
      </c>
      <c r="D681" s="14" t="s">
        <v>2484</v>
      </c>
      <c r="E681" s="14" t="s">
        <v>31</v>
      </c>
      <c r="F681" s="14">
        <f>vlookup($B681&amp;"*",'Lat&amp;Long'!$A$2:$C$999,2,false)</f>
        <v>42.503797</v>
      </c>
      <c r="G681" s="14">
        <f>vlookup($B681&amp;"*",'Lat&amp;Long'!$A$2:$C$999,3,false)</f>
        <v>-70.919479</v>
      </c>
      <c r="H681" s="21">
        <f t="shared" si="4"/>
        <v>74570.0508</v>
      </c>
      <c r="I681" s="42">
        <v>390.46</v>
      </c>
      <c r="J681" s="42">
        <v>190.98</v>
      </c>
      <c r="K681" s="41" t="s">
        <v>2392</v>
      </c>
      <c r="L681" s="18">
        <v>16.54</v>
      </c>
      <c r="M681" s="35" t="s">
        <v>109</v>
      </c>
      <c r="N681" s="83"/>
      <c r="O681" s="30"/>
      <c r="P681" s="30"/>
      <c r="Q681" s="30"/>
      <c r="R681" s="30"/>
      <c r="S681" s="30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 ht="15.75" customHeight="1">
      <c r="A682" s="14" t="s">
        <v>116</v>
      </c>
      <c r="B682" s="67" t="s">
        <v>2485</v>
      </c>
      <c r="C682" s="14" t="s">
        <v>2486</v>
      </c>
      <c r="D682" s="14" t="s">
        <v>2487</v>
      </c>
      <c r="E682" s="14" t="s">
        <v>31</v>
      </c>
      <c r="F682" s="14">
        <f>vlookup($B682&amp;"*",'Lat&amp;Long'!$A$2:$C$999,2,false)</f>
        <v>42.232054</v>
      </c>
      <c r="G682" s="14">
        <f>vlookup($B682&amp;"*",'Lat&amp;Long'!$A$2:$C$999,3,false)</f>
        <v>-71.173115</v>
      </c>
      <c r="H682" s="21">
        <f t="shared" si="4"/>
        <v>122996</v>
      </c>
      <c r="I682" s="34">
        <v>317.0</v>
      </c>
      <c r="J682" s="34">
        <v>388.0</v>
      </c>
      <c r="K682" s="41" t="s">
        <v>2384</v>
      </c>
      <c r="L682" s="18">
        <v>16.54</v>
      </c>
      <c r="M682" s="49" t="s">
        <v>109</v>
      </c>
      <c r="N682" s="83"/>
      <c r="O682" s="30"/>
      <c r="P682" s="30"/>
      <c r="Q682" s="30"/>
      <c r="R682" s="30"/>
      <c r="S682" s="30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 ht="15.75" customHeight="1">
      <c r="A683" s="14" t="s">
        <v>27</v>
      </c>
      <c r="B683" s="14" t="s">
        <v>2488</v>
      </c>
      <c r="C683" s="14" t="s">
        <v>2489</v>
      </c>
      <c r="D683" s="14" t="s">
        <v>2490</v>
      </c>
      <c r="E683" s="14" t="s">
        <v>31</v>
      </c>
      <c r="F683" s="14">
        <f>vlookup($B683&amp;"*",'Lat&amp;Long'!$A$2:$C$999,2,false)</f>
        <v>42.152162</v>
      </c>
      <c r="G683" s="14">
        <f>vlookup($B683&amp;"*",'Lat&amp;Long'!$A$2:$C$999,3,false)</f>
        <v>-71.072765</v>
      </c>
      <c r="H683" s="21" t="str">
        <f t="shared" si="4"/>
        <v/>
      </c>
      <c r="I683" s="51"/>
      <c r="J683" s="51"/>
      <c r="K683" s="24" t="s">
        <v>2392</v>
      </c>
      <c r="L683" s="18">
        <v>16.54</v>
      </c>
      <c r="M683" s="49" t="s">
        <v>109</v>
      </c>
      <c r="N683" s="83"/>
      <c r="O683" s="30"/>
      <c r="P683" s="30"/>
      <c r="Q683" s="30"/>
      <c r="R683" s="30"/>
      <c r="S683" s="30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 ht="15.75" customHeight="1">
      <c r="A684" s="14" t="s">
        <v>53</v>
      </c>
      <c r="B684" s="14" t="s">
        <v>2491</v>
      </c>
      <c r="C684" s="14" t="s">
        <v>2492</v>
      </c>
      <c r="D684" s="14" t="s">
        <v>2493</v>
      </c>
      <c r="E684" s="14" t="s">
        <v>31</v>
      </c>
      <c r="F684" s="14">
        <f>vlookup($B684&amp;"*",'Lat&amp;Long'!$A$2:$C$999,2,false)</f>
        <v>42.244567</v>
      </c>
      <c r="G684" s="14">
        <f>vlookup($B684&amp;"*",'Lat&amp;Long'!$A$2:$C$999,3,false)</f>
        <v>-71.173133</v>
      </c>
      <c r="H684" s="21">
        <f t="shared" si="4"/>
        <v>123778</v>
      </c>
      <c r="I684" s="34">
        <v>398.0</v>
      </c>
      <c r="J684" s="34">
        <v>311.0</v>
      </c>
      <c r="K684" s="24" t="s">
        <v>2384</v>
      </c>
      <c r="L684" s="18">
        <v>16.54</v>
      </c>
      <c r="M684" s="47" t="str">
        <f>HYPERLINK("https://www.google.com/maps/search/walmart+4650+W+North+Ave/@41.9347406,-87.74518,593m/data=!3m2!1e3!5s0x880fccf920869767:0xb22ccd0ffc29bd70","Yes")</f>
        <v>Yes</v>
      </c>
      <c r="N684" s="28">
        <v>2019.0</v>
      </c>
      <c r="O684" s="30"/>
      <c r="P684" s="30"/>
      <c r="Q684" s="30"/>
      <c r="R684" s="30"/>
      <c r="S684" s="30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 ht="15.75" customHeight="1">
      <c r="A685" s="14" t="s">
        <v>27</v>
      </c>
      <c r="B685" s="67" t="s">
        <v>2494</v>
      </c>
      <c r="C685" s="14" t="s">
        <v>2495</v>
      </c>
      <c r="D685" s="14" t="s">
        <v>2496</v>
      </c>
      <c r="E685" s="14" t="s">
        <v>31</v>
      </c>
      <c r="F685" s="14">
        <f>vlookup($B685&amp;"*",'Lat&amp;Long'!$A$2:$C$999,2,false)</f>
        <v>42.32933</v>
      </c>
      <c r="G685" s="14">
        <f>vlookup($B685&amp;"*",'Lat&amp;Long'!$A$2:$C$999,3,false)</f>
        <v>-71.06329</v>
      </c>
      <c r="H685" s="21">
        <f t="shared" si="4"/>
        <v>101229.57</v>
      </c>
      <c r="I685" s="42">
        <v>362.83</v>
      </c>
      <c r="J685" s="85">
        <v>279.0</v>
      </c>
      <c r="K685" s="24" t="s">
        <v>2384</v>
      </c>
      <c r="L685" s="18">
        <v>16.54</v>
      </c>
      <c r="M685" s="35" t="s">
        <v>109</v>
      </c>
      <c r="N685" s="28"/>
      <c r="O685" s="30"/>
      <c r="P685" s="30"/>
      <c r="Q685" s="30"/>
      <c r="R685" s="30"/>
      <c r="S685" s="30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 ht="15.75" customHeight="1">
      <c r="A686" s="14" t="s">
        <v>27</v>
      </c>
      <c r="B686" s="14" t="s">
        <v>2497</v>
      </c>
      <c r="C686" s="14" t="s">
        <v>2498</v>
      </c>
      <c r="D686" s="14" t="s">
        <v>2499</v>
      </c>
      <c r="E686" s="14" t="s">
        <v>31</v>
      </c>
      <c r="F686" s="14">
        <f>vlookup($B686&amp;"*",'Lat&amp;Long'!$A$2:$C$999,2,false)</f>
        <v>42.2879</v>
      </c>
      <c r="G686" s="14">
        <f>vlookup($B686&amp;"*",'Lat&amp;Long'!$A$2:$C$999,3,false)</f>
        <v>-71.12701</v>
      </c>
      <c r="H686" s="21" t="str">
        <f t="shared" si="4"/>
        <v/>
      </c>
      <c r="I686" s="51"/>
      <c r="J686" s="51"/>
      <c r="K686" s="24" t="s">
        <v>2384</v>
      </c>
      <c r="L686" s="18">
        <v>16.54</v>
      </c>
      <c r="M686" s="49" t="s">
        <v>109</v>
      </c>
      <c r="N686" s="83"/>
      <c r="O686" s="30"/>
      <c r="P686" s="30"/>
      <c r="Q686" s="30"/>
      <c r="R686" s="30"/>
      <c r="S686" s="30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 ht="15.75" customHeight="1">
      <c r="A687" s="14" t="s">
        <v>27</v>
      </c>
      <c r="B687" s="67" t="s">
        <v>2500</v>
      </c>
      <c r="C687" s="14" t="s">
        <v>2501</v>
      </c>
      <c r="D687" s="14" t="s">
        <v>2502</v>
      </c>
      <c r="E687" s="14" t="s">
        <v>31</v>
      </c>
      <c r="F687" s="14">
        <f>vlookup($B687&amp;"*",'Lat&amp;Long'!$A$2:$C$999,2,false)</f>
        <v>42.364373</v>
      </c>
      <c r="G687" s="14">
        <f>vlookup($B687&amp;"*",'Lat&amp;Long'!$A$2:$C$999,3,false)</f>
        <v>-71.102679</v>
      </c>
      <c r="H687" s="21">
        <f t="shared" si="4"/>
        <v>10350.295</v>
      </c>
      <c r="I687" s="42">
        <v>137.09</v>
      </c>
      <c r="J687" s="42">
        <v>75.5</v>
      </c>
      <c r="K687" s="24" t="s">
        <v>2384</v>
      </c>
      <c r="L687" s="18">
        <v>16.54</v>
      </c>
      <c r="M687" s="35" t="s">
        <v>109</v>
      </c>
      <c r="N687" s="83"/>
      <c r="O687" s="30"/>
      <c r="P687" s="30"/>
      <c r="Q687" s="30"/>
      <c r="R687" s="30"/>
      <c r="S687" s="30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 ht="15.75" customHeight="1">
      <c r="A688" s="14" t="s">
        <v>27</v>
      </c>
      <c r="B688" s="14" t="s">
        <v>2503</v>
      </c>
      <c r="C688" s="14" t="s">
        <v>2504</v>
      </c>
      <c r="D688" s="14" t="s">
        <v>2505</v>
      </c>
      <c r="E688" s="14" t="s">
        <v>31</v>
      </c>
      <c r="F688" s="14">
        <f>vlookup($B688&amp;"*",'Lat&amp;Long'!$A$2:$C$999,2,false)</f>
        <v>42.37643</v>
      </c>
      <c r="G688" s="14">
        <f>vlookup($B688&amp;"*",'Lat&amp;Long'!$A$2:$C$999,3,false)</f>
        <v>-71.090445</v>
      </c>
      <c r="H688" s="21" t="str">
        <f t="shared" si="4"/>
        <v/>
      </c>
      <c r="I688" s="51"/>
      <c r="J688" s="51"/>
      <c r="K688" s="24" t="s">
        <v>2384</v>
      </c>
      <c r="L688" s="18">
        <v>16.54</v>
      </c>
      <c r="M688" s="49" t="s">
        <v>109</v>
      </c>
      <c r="N688" s="83"/>
      <c r="O688" s="30"/>
      <c r="P688" s="30"/>
      <c r="Q688" s="30"/>
      <c r="R688" s="30"/>
      <c r="S688" s="30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 ht="15.75" customHeight="1">
      <c r="A689" s="14" t="s">
        <v>27</v>
      </c>
      <c r="B689" s="14" t="s">
        <v>2506</v>
      </c>
      <c r="C689" s="14" t="s">
        <v>2507</v>
      </c>
      <c r="D689" s="14" t="s">
        <v>2508</v>
      </c>
      <c r="E689" s="14" t="s">
        <v>31</v>
      </c>
      <c r="F689" s="14">
        <f>vlookup($B689&amp;"*",'Lat&amp;Long'!$A$2:$C$999,2,false)</f>
        <v>42.398726</v>
      </c>
      <c r="G689" s="14">
        <f>vlookup($B689&amp;"*",'Lat&amp;Long'!$A$2:$C$999,3,false)</f>
        <v>-71.072392</v>
      </c>
      <c r="H689" s="21" t="str">
        <f t="shared" si="4"/>
        <v/>
      </c>
      <c r="I689" s="51"/>
      <c r="J689" s="51"/>
      <c r="K689" s="24" t="s">
        <v>2392</v>
      </c>
      <c r="L689" s="18">
        <v>16.54</v>
      </c>
      <c r="M689" s="49" t="s">
        <v>109</v>
      </c>
      <c r="N689" s="83"/>
      <c r="O689" s="30"/>
      <c r="P689" s="30"/>
      <c r="Q689" s="30"/>
      <c r="R689" s="30"/>
      <c r="S689" s="30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 ht="15.75" customHeight="1">
      <c r="A690" s="14" t="s">
        <v>116</v>
      </c>
      <c r="B690" s="67" t="s">
        <v>2509</v>
      </c>
      <c r="C690" s="14" t="s">
        <v>2507</v>
      </c>
      <c r="D690" s="14" t="s">
        <v>2508</v>
      </c>
      <c r="E690" s="14" t="s">
        <v>31</v>
      </c>
      <c r="F690" s="14">
        <f>vlookup($B690&amp;"*",'Lat&amp;Long'!$A$2:$C$999,2,false)</f>
        <v>42.396805</v>
      </c>
      <c r="G690" s="14">
        <f>vlookup($B690&amp;"*",'Lat&amp;Long'!$A$2:$C$999,3,false)</f>
        <v>-71.071439</v>
      </c>
      <c r="H690" s="21">
        <f t="shared" si="4"/>
        <v>142025</v>
      </c>
      <c r="I690" s="34">
        <v>437.0</v>
      </c>
      <c r="J690" s="34">
        <v>325.0</v>
      </c>
      <c r="K690" s="41" t="s">
        <v>2392</v>
      </c>
      <c r="L690" s="18">
        <v>16.54</v>
      </c>
      <c r="M690" s="49" t="s">
        <v>109</v>
      </c>
      <c r="N690" s="83"/>
      <c r="O690" s="30"/>
      <c r="P690" s="30"/>
      <c r="Q690" s="30"/>
      <c r="R690" s="30"/>
      <c r="S690" s="30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 ht="15.75" customHeight="1">
      <c r="A691" s="14" t="s">
        <v>27</v>
      </c>
      <c r="B691" s="14" t="s">
        <v>2510</v>
      </c>
      <c r="C691" s="14" t="s">
        <v>2511</v>
      </c>
      <c r="D691" s="14" t="s">
        <v>2512</v>
      </c>
      <c r="E691" s="14" t="s">
        <v>31</v>
      </c>
      <c r="F691" s="14">
        <f>vlookup($B691&amp;"*",'Lat&amp;Long'!$A$2:$C$999,2,false)</f>
        <v>42.400468</v>
      </c>
      <c r="G691" s="14">
        <f>vlookup($B691&amp;"*",'Lat&amp;Long'!$A$2:$C$999,3,false)</f>
        <v>-71.000536</v>
      </c>
      <c r="H691" s="21" t="str">
        <f t="shared" si="4"/>
        <v/>
      </c>
      <c r="I691" s="51"/>
      <c r="J691" s="51"/>
      <c r="K691" s="24" t="s">
        <v>2392</v>
      </c>
      <c r="L691" s="18">
        <v>16.54</v>
      </c>
      <c r="M691" s="47" t="str">
        <f>HYPERLINK("https://www.google.com/maps/search/walmart+4650+W+North+Ave/@41.9347406,-87.74518,593m/data=!3m2!1e3!5s0x880fccf920869767:0xb22ccd0ffc29bd70","Yes")</f>
        <v>Yes</v>
      </c>
      <c r="N691" s="28">
        <v>2019.0</v>
      </c>
      <c r="O691" s="30"/>
      <c r="P691" s="30"/>
      <c r="Q691" s="30"/>
      <c r="R691" s="30"/>
      <c r="S691" s="30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 ht="15.75" customHeight="1">
      <c r="A692" s="14" t="s">
        <v>27</v>
      </c>
      <c r="B692" s="14" t="s">
        <v>2513</v>
      </c>
      <c r="C692" s="14" t="s">
        <v>2514</v>
      </c>
      <c r="D692" s="14" t="s">
        <v>2515</v>
      </c>
      <c r="E692" s="14" t="s">
        <v>31</v>
      </c>
      <c r="F692" s="14">
        <f>vlookup($B692&amp;"*",'Lat&amp;Long'!$A$2:$C$999,2,false)</f>
        <v>42.49478</v>
      </c>
      <c r="G692" s="14">
        <f>vlookup($B692&amp;"*",'Lat&amp;Long'!$A$2:$C$999,3,false)</f>
        <v>-71.10343</v>
      </c>
      <c r="H692" s="21" t="str">
        <f t="shared" si="4"/>
        <v/>
      </c>
      <c r="I692" s="51"/>
      <c r="J692" s="51"/>
      <c r="K692" s="41" t="s">
        <v>2384</v>
      </c>
      <c r="L692" s="18">
        <v>16.54</v>
      </c>
      <c r="M692" s="49" t="s">
        <v>109</v>
      </c>
      <c r="N692" s="83"/>
      <c r="O692" s="30"/>
      <c r="P692" s="30"/>
      <c r="Q692" s="30"/>
      <c r="R692" s="30"/>
      <c r="S692" s="30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 ht="15.75" customHeight="1">
      <c r="A693" s="14" t="s">
        <v>27</v>
      </c>
      <c r="B693" s="14" t="s">
        <v>2516</v>
      </c>
      <c r="C693" s="14" t="s">
        <v>2517</v>
      </c>
      <c r="D693" s="14" t="s">
        <v>2518</v>
      </c>
      <c r="E693" s="14" t="s">
        <v>31</v>
      </c>
      <c r="F693" s="14">
        <f>vlookup($B693&amp;"*",'Lat&amp;Long'!$A$2:$C$999,2,false)</f>
        <v>42.219092</v>
      </c>
      <c r="G693" s="14">
        <f>vlookup($B693&amp;"*",'Lat&amp;Long'!$A$2:$C$999,3,false)</f>
        <v>-71.025607</v>
      </c>
      <c r="H693" s="21" t="str">
        <f t="shared" si="4"/>
        <v/>
      </c>
      <c r="I693" s="51"/>
      <c r="J693" s="51"/>
      <c r="K693" s="41" t="s">
        <v>2519</v>
      </c>
      <c r="L693" s="18">
        <v>16.54</v>
      </c>
      <c r="M693" s="49" t="s">
        <v>109</v>
      </c>
      <c r="N693" s="83"/>
      <c r="O693" s="30"/>
      <c r="P693" s="30"/>
      <c r="Q693" s="30"/>
      <c r="R693" s="30"/>
      <c r="S693" s="30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 ht="15.75" customHeight="1">
      <c r="A694" s="14" t="s">
        <v>27</v>
      </c>
      <c r="B694" s="67" t="s">
        <v>2520</v>
      </c>
      <c r="C694" s="14" t="s">
        <v>2521</v>
      </c>
      <c r="D694" s="14" t="s">
        <v>2522</v>
      </c>
      <c r="E694" s="14" t="s">
        <v>31</v>
      </c>
      <c r="F694" s="14">
        <f>vlookup($B694&amp;"*",'Lat&amp;Long'!$A$2:$C$999,2,false)</f>
        <v>42.344661</v>
      </c>
      <c r="G694" s="14">
        <f>vlookup($B694&amp;"*",'Lat&amp;Long'!$A$2:$C$999,3,false)</f>
        <v>-71.099512</v>
      </c>
      <c r="H694" s="21">
        <f t="shared" si="4"/>
        <v>10232.8785</v>
      </c>
      <c r="I694" s="42">
        <v>114.27</v>
      </c>
      <c r="J694" s="42">
        <v>89.55</v>
      </c>
      <c r="K694" s="24" t="s">
        <v>2384</v>
      </c>
      <c r="L694" s="18">
        <v>16.54</v>
      </c>
      <c r="M694" s="35" t="s">
        <v>109</v>
      </c>
      <c r="N694" s="83"/>
      <c r="O694" s="30"/>
      <c r="P694" s="30"/>
      <c r="Q694" s="30"/>
      <c r="R694" s="30"/>
      <c r="S694" s="30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 ht="15.75" customHeight="1">
      <c r="A695" s="14" t="s">
        <v>27</v>
      </c>
      <c r="B695" s="14" t="s">
        <v>2523</v>
      </c>
      <c r="C695" s="14" t="s">
        <v>2521</v>
      </c>
      <c r="D695" s="14" t="s">
        <v>2522</v>
      </c>
      <c r="E695" s="14" t="s">
        <v>31</v>
      </c>
      <c r="F695" s="14">
        <f>vlookup($B695&amp;"*",'Lat&amp;Long'!$A$2:$C$999,2,false)</f>
        <v>42.350345</v>
      </c>
      <c r="G695" s="14">
        <f>vlookup($B695&amp;"*",'Lat&amp;Long'!$A$2:$C$999,3,false)</f>
        <v>-71.114427</v>
      </c>
      <c r="H695" s="21" t="str">
        <f t="shared" si="4"/>
        <v/>
      </c>
      <c r="I695" s="51"/>
      <c r="J695" s="51"/>
      <c r="K695" s="24" t="s">
        <v>2384</v>
      </c>
      <c r="L695" s="18">
        <v>16.54</v>
      </c>
      <c r="M695" s="49" t="s">
        <v>109</v>
      </c>
      <c r="N695" s="83"/>
      <c r="O695" s="30"/>
      <c r="P695" s="30"/>
      <c r="Q695" s="30"/>
      <c r="R695" s="30"/>
      <c r="S695" s="30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 ht="15.75" customHeight="1">
      <c r="A696" s="14" t="s">
        <v>116</v>
      </c>
      <c r="B696" s="67" t="s">
        <v>2524</v>
      </c>
      <c r="C696" s="14" t="s">
        <v>2525</v>
      </c>
      <c r="D696" s="14" t="s">
        <v>2526</v>
      </c>
      <c r="E696" s="14" t="s">
        <v>31</v>
      </c>
      <c r="F696" s="14">
        <f>vlookup($B696&amp;"*",'Lat&amp;Long'!$A$2:$C$999,2,false)</f>
        <v>42.137185</v>
      </c>
      <c r="G696" s="14">
        <f>vlookup($B696&amp;"*",'Lat&amp;Long'!$A$2:$C$999,3,false)</f>
        <v>-71.066007</v>
      </c>
      <c r="H696" s="21">
        <f t="shared" si="4"/>
        <v>127440</v>
      </c>
      <c r="I696" s="34">
        <v>432.0</v>
      </c>
      <c r="J696" s="34">
        <v>295.0</v>
      </c>
      <c r="K696" s="41" t="s">
        <v>2392</v>
      </c>
      <c r="L696" s="18">
        <v>16.54</v>
      </c>
      <c r="M696" s="49" t="s">
        <v>109</v>
      </c>
      <c r="N696" s="83"/>
      <c r="O696" s="30"/>
      <c r="P696" s="30"/>
      <c r="Q696" s="30"/>
      <c r="R696" s="30"/>
      <c r="S696" s="30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 ht="15.75" customHeight="1">
      <c r="A697" s="14" t="s">
        <v>53</v>
      </c>
      <c r="B697" s="14" t="s">
        <v>2527</v>
      </c>
      <c r="C697" s="14" t="s">
        <v>2525</v>
      </c>
      <c r="D697" s="14" t="s">
        <v>2526</v>
      </c>
      <c r="E697" s="14" t="s">
        <v>31</v>
      </c>
      <c r="F697" s="14">
        <f>vlookup($B697&amp;"*",'Lat&amp;Long'!$A$2:$C$999,2,false)</f>
        <v>42.120525</v>
      </c>
      <c r="G697" s="14">
        <f>vlookup($B697&amp;"*",'Lat&amp;Long'!$A$2:$C$999,3,false)</f>
        <v>-71.029883</v>
      </c>
      <c r="H697" s="21" t="str">
        <f t="shared" si="4"/>
        <v/>
      </c>
      <c r="I697" s="51"/>
      <c r="J697" s="51"/>
      <c r="K697" s="41" t="s">
        <v>2392</v>
      </c>
      <c r="L697" s="18">
        <v>16.54</v>
      </c>
      <c r="M697" s="49" t="s">
        <v>109</v>
      </c>
      <c r="N697" s="83"/>
      <c r="O697" s="30"/>
      <c r="P697" s="30"/>
      <c r="Q697" s="30"/>
      <c r="R697" s="30"/>
      <c r="S697" s="30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 ht="15.75" customHeight="1">
      <c r="A698" s="14" t="s">
        <v>53</v>
      </c>
      <c r="B698" s="14" t="s">
        <v>2528</v>
      </c>
      <c r="C698" s="14" t="s">
        <v>2529</v>
      </c>
      <c r="D698" s="14" t="s">
        <v>2530</v>
      </c>
      <c r="E698" s="14" t="s">
        <v>31</v>
      </c>
      <c r="F698" s="14">
        <f>vlookup($B698&amp;"*",'Lat&amp;Long'!$A$2:$C$999,2,false)</f>
        <v>41.997365</v>
      </c>
      <c r="G698" s="14">
        <f>vlookup($B698&amp;"*",'Lat&amp;Long'!$A$2:$C$999,3,false)</f>
        <v>-70.846496</v>
      </c>
      <c r="H698" s="21">
        <f t="shared" si="4"/>
        <v>102955</v>
      </c>
      <c r="I698" s="34">
        <v>349.0</v>
      </c>
      <c r="J698" s="34">
        <v>295.0</v>
      </c>
      <c r="K698" s="24" t="s">
        <v>2392</v>
      </c>
      <c r="L698" s="18">
        <v>16.54</v>
      </c>
      <c r="M698" s="47" t="str">
        <f>HYPERLINK("https://www.google.com/maps/search/walmart+4650+W+North+Ave/@41.9347406,-87.74518,593m/data=!3m2!1e3!5s0x880fccf920869767:0xb22ccd0ffc29bd70","Yes")</f>
        <v>Yes</v>
      </c>
      <c r="N698" s="28">
        <v>2019.0</v>
      </c>
      <c r="O698" s="30"/>
      <c r="P698" s="30"/>
      <c r="Q698" s="30"/>
      <c r="R698" s="30"/>
      <c r="S698" s="30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 ht="15.75" customHeight="1">
      <c r="A699" s="14" t="s">
        <v>27</v>
      </c>
      <c r="B699" s="14" t="s">
        <v>2531</v>
      </c>
      <c r="C699" s="14" t="s">
        <v>2532</v>
      </c>
      <c r="D699" s="14" t="s">
        <v>2533</v>
      </c>
      <c r="E699" s="14" t="s">
        <v>31</v>
      </c>
      <c r="F699" s="14">
        <f>vlookup($B699&amp;"*",'Lat&amp;Long'!$A$2:$C$999,2,false)</f>
        <v>42.110332</v>
      </c>
      <c r="G699" s="14">
        <f>vlookup($B699&amp;"*",'Lat&amp;Long'!$A$2:$C$999,3,false)</f>
        <v>-70.927024</v>
      </c>
      <c r="H699" s="21">
        <f t="shared" si="4"/>
        <v>115340</v>
      </c>
      <c r="I699" s="34">
        <v>395.0</v>
      </c>
      <c r="J699" s="34">
        <v>292.0</v>
      </c>
      <c r="K699" s="24" t="s">
        <v>2392</v>
      </c>
      <c r="L699" s="18">
        <v>16.54</v>
      </c>
      <c r="M699" s="47" t="str">
        <f>HYPERLINK("https://www.google.com/maps/place/Target/@42.1102529,-70.9280853,300m/data=!3m1!1e3!4m5!3m4!1s0x89e49c0d5ed62549:0x2d6454bcf89fcc4!8m2!3d42.1103527!4d-70.9268146","Yes")</f>
        <v>Yes</v>
      </c>
      <c r="N699" s="28">
        <v>2019.0</v>
      </c>
      <c r="O699" s="30"/>
      <c r="P699" s="30"/>
      <c r="Q699" s="30"/>
      <c r="R699" s="30"/>
      <c r="S699" s="30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 ht="15.75" customHeight="1">
      <c r="A700" s="14" t="s">
        <v>53</v>
      </c>
      <c r="B700" s="67" t="s">
        <v>2534</v>
      </c>
      <c r="C700" s="14" t="s">
        <v>2535</v>
      </c>
      <c r="D700" s="14" t="s">
        <v>2536</v>
      </c>
      <c r="E700" s="14" t="s">
        <v>31</v>
      </c>
      <c r="F700" s="14">
        <f>vlookup($B700&amp;"*",'Lat&amp;Long'!$A$2:$C$999,2,false)</f>
        <v>41.955479</v>
      </c>
      <c r="G700" s="14">
        <f>vlookup($B700&amp;"*",'Lat&amp;Long'!$A$2:$C$999,3,false)</f>
        <v>-70.718135</v>
      </c>
      <c r="H700" s="21">
        <f t="shared" si="4"/>
        <v>219750</v>
      </c>
      <c r="I700" s="34">
        <v>586.0</v>
      </c>
      <c r="J700" s="34">
        <v>375.0</v>
      </c>
      <c r="K700" s="41" t="s">
        <v>2384</v>
      </c>
      <c r="L700" s="18">
        <v>16.54</v>
      </c>
      <c r="M700" s="47" t="str">
        <f>HYPERLINK("https://www.google.com/maps/place/Walmart+Pharmacy/@41.9551569,-70.7193435,383m/data=!3m2!1e3!5s0x89e4bc821fa324d3:0x1e31469771041af0!4m5!3m4!1s0x89e4bc81f71d1e61:0x8dfcb0ee37a331a9!8m2!3d41.95521!4d-70.71787","Yes")</f>
        <v>Yes</v>
      </c>
      <c r="N700" s="28">
        <v>2019.0</v>
      </c>
      <c r="O700" s="30"/>
      <c r="P700" s="30"/>
      <c r="Q700" s="30"/>
      <c r="R700" s="30"/>
      <c r="S700" s="30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 ht="15.75" customHeight="1">
      <c r="A701" s="14" t="s">
        <v>27</v>
      </c>
      <c r="B701" s="14" t="s">
        <v>2537</v>
      </c>
      <c r="C701" s="14" t="s">
        <v>2538</v>
      </c>
      <c r="D701" s="14" t="s">
        <v>2539</v>
      </c>
      <c r="E701" s="14" t="s">
        <v>31</v>
      </c>
      <c r="F701" s="14">
        <f>vlookup($B701&amp;"*",'Lat&amp;Long'!$A$2:$C$999,2,false)</f>
        <v>42.027797</v>
      </c>
      <c r="G701" s="14">
        <f>vlookup($B701&amp;"*",'Lat&amp;Long'!$A$2:$C$999,3,false)</f>
        <v>-71.143664</v>
      </c>
      <c r="H701" s="21">
        <f t="shared" si="4"/>
        <v>129025</v>
      </c>
      <c r="I701" s="34">
        <v>397.0</v>
      </c>
      <c r="J701" s="34">
        <v>325.0</v>
      </c>
      <c r="K701" s="24" t="s">
        <v>2392</v>
      </c>
      <c r="L701" s="18">
        <v>16.54</v>
      </c>
      <c r="M701" s="47" t="str">
        <f>HYPERLINK("https://www.google.com/maps/place/Target/@42.0277968,-71.1458698,592m/data=!3m2!1e3!4b1!4m5!3m4!1s0x89e488ff6ae7a01b:0x334bf0564a959972!8m2!3d42.0277968!4d-71.1436811","Yes")</f>
        <v>Yes</v>
      </c>
      <c r="N701" s="28">
        <v>2019.0</v>
      </c>
      <c r="O701" s="30"/>
      <c r="P701" s="30"/>
      <c r="Q701" s="30"/>
      <c r="R701" s="30"/>
      <c r="S701" s="30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 ht="15.75" customHeight="1">
      <c r="A702" s="14" t="s">
        <v>116</v>
      </c>
      <c r="B702" s="67" t="s">
        <v>2540</v>
      </c>
      <c r="C702" s="14" t="s">
        <v>2541</v>
      </c>
      <c r="D702" s="14" t="s">
        <v>2542</v>
      </c>
      <c r="E702" s="14" t="s">
        <v>31</v>
      </c>
      <c r="F702" s="14">
        <f>vlookup($B702&amp;"*",'Lat&amp;Long'!$A$2:$C$999,2,false)</f>
        <v>42.380405</v>
      </c>
      <c r="G702" s="14">
        <f>vlookup($B702&amp;"*",'Lat&amp;Long'!$A$2:$C$999,3,false)</f>
        <v>-71.249614</v>
      </c>
      <c r="H702" s="21">
        <f t="shared" si="4"/>
        <v>124620</v>
      </c>
      <c r="I702" s="34">
        <v>402.0</v>
      </c>
      <c r="J702" s="34">
        <v>310.0</v>
      </c>
      <c r="K702" s="24" t="s">
        <v>2384</v>
      </c>
      <c r="L702" s="18">
        <v>16.54</v>
      </c>
      <c r="M702" s="49" t="s">
        <v>109</v>
      </c>
      <c r="N702" s="28">
        <v>2019.0</v>
      </c>
      <c r="O702" s="30"/>
      <c r="P702" s="30"/>
      <c r="Q702" s="30"/>
      <c r="R702" s="30"/>
      <c r="S702" s="30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 ht="15.75" customHeight="1">
      <c r="A703" s="14" t="s">
        <v>27</v>
      </c>
      <c r="B703" s="14" t="s">
        <v>2543</v>
      </c>
      <c r="C703" s="14" t="s">
        <v>2544</v>
      </c>
      <c r="D703" s="14" t="s">
        <v>2545</v>
      </c>
      <c r="E703" s="14" t="s">
        <v>31</v>
      </c>
      <c r="F703" s="14">
        <f>vlookup($B703&amp;"*",'Lat&amp;Long'!$A$2:$C$999,2,false)</f>
        <v>42.364692</v>
      </c>
      <c r="G703" s="14">
        <f>vlookup($B703&amp;"*",'Lat&amp;Long'!$A$2:$C$999,3,false)</f>
        <v>-71.157094</v>
      </c>
      <c r="H703" s="21" t="str">
        <f t="shared" si="4"/>
        <v/>
      </c>
      <c r="I703" s="51"/>
      <c r="J703" s="51"/>
      <c r="K703" s="24" t="s">
        <v>2384</v>
      </c>
      <c r="L703" s="18">
        <v>16.54</v>
      </c>
      <c r="M703" s="49" t="s">
        <v>109</v>
      </c>
      <c r="N703" s="28">
        <v>2019.0</v>
      </c>
      <c r="O703" s="30"/>
      <c r="P703" s="30"/>
      <c r="Q703" s="30"/>
      <c r="R703" s="30"/>
      <c r="S703" s="30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 ht="15.75" customHeight="1">
      <c r="A704" s="14" t="s">
        <v>53</v>
      </c>
      <c r="B704" s="14" t="s">
        <v>2546</v>
      </c>
      <c r="C704" s="14" t="s">
        <v>2547</v>
      </c>
      <c r="D704" s="14" t="s">
        <v>2548</v>
      </c>
      <c r="E704" s="14" t="s">
        <v>31</v>
      </c>
      <c r="F704" s="14">
        <f>vlookup($B704&amp;"*",'Lat&amp;Long'!$A$2:$C$999,2,false)</f>
        <v>41.779055</v>
      </c>
      <c r="G704" s="14">
        <f>vlookup($B704&amp;"*",'Lat&amp;Long'!$A$2:$C$999,3,false)</f>
        <v>-70.747308</v>
      </c>
      <c r="H704" s="21" t="str">
        <f t="shared" si="4"/>
        <v/>
      </c>
      <c r="I704" s="51"/>
      <c r="J704" s="51"/>
      <c r="K704" s="24" t="s">
        <v>2384</v>
      </c>
      <c r="L704" s="18">
        <v>16.54</v>
      </c>
      <c r="M704" s="49" t="s">
        <v>109</v>
      </c>
      <c r="N704" s="28">
        <v>2019.0</v>
      </c>
      <c r="O704" s="30"/>
      <c r="P704" s="30"/>
      <c r="Q704" s="30"/>
      <c r="R704" s="30"/>
      <c r="S704" s="30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 ht="15.75" customHeight="1">
      <c r="A705" s="14" t="s">
        <v>53</v>
      </c>
      <c r="B705" s="14" t="s">
        <v>2549</v>
      </c>
      <c r="C705" s="14" t="s">
        <v>2550</v>
      </c>
      <c r="D705" s="14" t="s">
        <v>2551</v>
      </c>
      <c r="E705" s="14" t="s">
        <v>31</v>
      </c>
      <c r="F705" s="14">
        <f>vlookup($B705&amp;"*",'Lat&amp;Long'!$A$2:$C$999,2,false)</f>
        <v>41.686147</v>
      </c>
      <c r="G705" s="14">
        <f>vlookup($B705&amp;"*",'Lat&amp;Long'!$A$2:$C$999,3,false)</f>
        <v>-71.140824</v>
      </c>
      <c r="H705" s="21" t="str">
        <f t="shared" si="4"/>
        <v/>
      </c>
      <c r="I705" s="51"/>
      <c r="J705" s="51"/>
      <c r="K705" s="24" t="s">
        <v>2392</v>
      </c>
      <c r="L705" s="18">
        <v>16.54</v>
      </c>
      <c r="M705" s="49" t="s">
        <v>109</v>
      </c>
      <c r="N705" s="28">
        <v>2019.0</v>
      </c>
      <c r="O705" s="30"/>
      <c r="P705" s="30"/>
      <c r="Q705" s="30"/>
      <c r="R705" s="30"/>
      <c r="S705" s="30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 ht="15.75" customHeight="1">
      <c r="A706" s="14" t="s">
        <v>27</v>
      </c>
      <c r="B706" s="14" t="s">
        <v>2552</v>
      </c>
      <c r="C706" s="14" t="s">
        <v>2553</v>
      </c>
      <c r="D706" s="14" t="s">
        <v>2554</v>
      </c>
      <c r="E706" s="14" t="s">
        <v>31</v>
      </c>
      <c r="F706" s="14">
        <f>vlookup($B706&amp;"*",'Lat&amp;Long'!$A$2:$C$999,2,false)</f>
        <v>41.63694</v>
      </c>
      <c r="G706" s="14">
        <f>vlookup($B706&amp;"*",'Lat&amp;Long'!$A$2:$C$999,3,false)</f>
        <v>-71.002527</v>
      </c>
      <c r="H706" s="21" t="str">
        <f t="shared" si="4"/>
        <v/>
      </c>
      <c r="I706" s="51"/>
      <c r="J706" s="51"/>
      <c r="K706" s="24" t="s">
        <v>2384</v>
      </c>
      <c r="L706" s="18">
        <v>16.54</v>
      </c>
      <c r="M706" s="49" t="s">
        <v>109</v>
      </c>
      <c r="N706" s="28">
        <v>2019.0</v>
      </c>
      <c r="O706" s="30"/>
      <c r="P706" s="30"/>
      <c r="Q706" s="30"/>
      <c r="R706" s="30"/>
      <c r="S706" s="30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 ht="15.75" customHeight="1">
      <c r="A707" s="14" t="s">
        <v>53</v>
      </c>
      <c r="B707" s="14" t="s">
        <v>2555</v>
      </c>
      <c r="C707" s="14" t="s">
        <v>2553</v>
      </c>
      <c r="D707" s="14" t="s">
        <v>2554</v>
      </c>
      <c r="E707" s="14" t="s">
        <v>31</v>
      </c>
      <c r="F707" s="14">
        <f>vlookup($B707&amp;"*",'Lat&amp;Long'!$A$2:$C$999,2,false)</f>
        <v>41.641973</v>
      </c>
      <c r="G707" s="14">
        <f>vlookup($B707&amp;"*",'Lat&amp;Long'!$A$2:$C$999,3,false)</f>
        <v>-71.007903</v>
      </c>
      <c r="H707" s="21" t="str">
        <f t="shared" si="4"/>
        <v/>
      </c>
      <c r="I707" s="51"/>
      <c r="J707" s="51"/>
      <c r="K707" s="24" t="s">
        <v>2384</v>
      </c>
      <c r="L707" s="18">
        <v>16.54</v>
      </c>
      <c r="M707" s="49" t="s">
        <v>109</v>
      </c>
      <c r="N707" s="28">
        <v>2019.0</v>
      </c>
      <c r="O707" s="30"/>
      <c r="P707" s="30"/>
      <c r="Q707" s="30"/>
      <c r="R707" s="30"/>
      <c r="S707" s="30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 ht="15.75" customHeight="1">
      <c r="A708" s="14" t="s">
        <v>27</v>
      </c>
      <c r="B708" s="14" t="s">
        <v>2556</v>
      </c>
      <c r="C708" s="14" t="s">
        <v>2557</v>
      </c>
      <c r="D708" s="14" t="s">
        <v>2558</v>
      </c>
      <c r="E708" s="14" t="s">
        <v>31</v>
      </c>
      <c r="F708" s="14">
        <f>vlookup($B708&amp;"*",'Lat&amp;Long'!$A$2:$C$999,2,false)</f>
        <v>41.940022</v>
      </c>
      <c r="G708" s="14">
        <f>vlookup($B708&amp;"*",'Lat&amp;Long'!$A$2:$C$999,3,false)</f>
        <v>-71.352617</v>
      </c>
      <c r="H708" s="21">
        <f t="shared" si="4"/>
        <v>124576</v>
      </c>
      <c r="I708" s="34">
        <v>458.0</v>
      </c>
      <c r="J708" s="34">
        <v>272.0</v>
      </c>
      <c r="K708" s="41" t="s">
        <v>2559</v>
      </c>
      <c r="L708" s="18">
        <v>16.54</v>
      </c>
      <c r="M708" s="47" t="str">
        <f>HYPERLINK("https://www.google.com/maps/place/Target/@41.9401394,-71.3547744,593m/data=!3m2!1e3!4b1!4m5!3m4!1s0x89e45d61526d634d:0x4c7324e55eb865fd!8m2!3d41.9401394!4d-71.3525857","Yes")</f>
        <v>Yes</v>
      </c>
      <c r="N708" s="28">
        <v>2019.0</v>
      </c>
      <c r="O708" s="30"/>
      <c r="P708" s="30"/>
      <c r="Q708" s="30"/>
      <c r="R708" s="30"/>
      <c r="S708" s="30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 ht="15.75" customHeight="1">
      <c r="A709" s="14" t="s">
        <v>53</v>
      </c>
      <c r="B709" s="14" t="s">
        <v>2560</v>
      </c>
      <c r="C709" s="14" t="s">
        <v>2557</v>
      </c>
      <c r="D709" s="14" t="s">
        <v>2558</v>
      </c>
      <c r="E709" s="14" t="s">
        <v>31</v>
      </c>
      <c r="F709" s="14">
        <f>vlookup($B709&amp;"*",'Lat&amp;Long'!$A$2:$C$999,2,false)</f>
        <v>41.933474</v>
      </c>
      <c r="G709" s="14">
        <f>vlookup($B709&amp;"*",'Lat&amp;Long'!$A$2:$C$999,3,false)</f>
        <v>-71.350252</v>
      </c>
      <c r="H709" s="21" t="str">
        <f t="shared" si="4"/>
        <v/>
      </c>
      <c r="I709" s="51"/>
      <c r="J709" s="51"/>
      <c r="K709" s="24" t="s">
        <v>2559</v>
      </c>
      <c r="L709" s="18">
        <v>16.54</v>
      </c>
      <c r="M709" s="49" t="s">
        <v>109</v>
      </c>
      <c r="N709" s="28">
        <v>2019.0</v>
      </c>
      <c r="O709" s="30"/>
      <c r="P709" s="30"/>
      <c r="Q709" s="30"/>
      <c r="R709" s="30"/>
      <c r="S709" s="30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 ht="15.75" customHeight="1">
      <c r="A710" s="14" t="s">
        <v>27</v>
      </c>
      <c r="B710" s="14" t="s">
        <v>2561</v>
      </c>
      <c r="C710" s="14" t="s">
        <v>2562</v>
      </c>
      <c r="D710" s="14" t="s">
        <v>2563</v>
      </c>
      <c r="E710" s="14" t="s">
        <v>31</v>
      </c>
      <c r="F710" s="14">
        <f>vlookup($B710&amp;"*",'Lat&amp;Long'!$A$2:$C$999,2,false)</f>
        <v>42.034116</v>
      </c>
      <c r="G710" s="14">
        <f>vlookup($B710&amp;"*",'Lat&amp;Long'!$A$2:$C$999,3,false)</f>
        <v>-71.310023</v>
      </c>
      <c r="H710" s="21">
        <f t="shared" si="4"/>
        <v>157488</v>
      </c>
      <c r="I710" s="34">
        <v>408.0</v>
      </c>
      <c r="J710" s="34">
        <v>386.0</v>
      </c>
      <c r="K710" s="24" t="s">
        <v>2392</v>
      </c>
      <c r="L710" s="18">
        <v>16.54</v>
      </c>
      <c r="M710" s="47" t="str">
        <f>HYPERLINK("https://www.google.com/maps/place/Target/@42.0340472,-71.3121816,592m/data=!3m2!1e3!4b1!4m5!3m4!1s0x89e46415e3d38a3d:0x330c7525e759454d!8m2!3d42.0340472!4d-71.3099929","Yes")</f>
        <v>Yes</v>
      </c>
      <c r="N710" s="28">
        <v>2019.0</v>
      </c>
      <c r="O710" s="30"/>
      <c r="P710" s="30"/>
      <c r="Q710" s="30"/>
      <c r="R710" s="30"/>
      <c r="S710" s="30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 ht="15.75" customHeight="1">
      <c r="A711" s="14" t="s">
        <v>53</v>
      </c>
      <c r="B711" s="14" t="s">
        <v>2564</v>
      </c>
      <c r="C711" s="14" t="s">
        <v>2565</v>
      </c>
      <c r="D711" s="14" t="s">
        <v>2566</v>
      </c>
      <c r="E711" s="14" t="s">
        <v>31</v>
      </c>
      <c r="F711" s="14">
        <f>vlookup($B711&amp;"*",'Lat&amp;Long'!$A$2:$C$999,2,false)</f>
        <v>41.935099</v>
      </c>
      <c r="G711" s="14">
        <f>vlookup($B711&amp;"*",'Lat&amp;Long'!$A$2:$C$999,3,false)</f>
        <v>-71.085869</v>
      </c>
      <c r="H711" s="21" t="str">
        <f t="shared" si="4"/>
        <v/>
      </c>
      <c r="I711" s="51"/>
      <c r="J711" s="51"/>
      <c r="K711" s="41" t="s">
        <v>2567</v>
      </c>
      <c r="L711" s="18">
        <v>16.54</v>
      </c>
      <c r="M711" s="49" t="s">
        <v>109</v>
      </c>
      <c r="N711" s="28">
        <v>2019.0</v>
      </c>
      <c r="O711" s="30"/>
      <c r="P711" s="30"/>
      <c r="Q711" s="30"/>
      <c r="R711" s="30"/>
      <c r="S711" s="30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 ht="15.75" customHeight="1">
      <c r="A712" s="14" t="s">
        <v>53</v>
      </c>
      <c r="B712" s="67" t="s">
        <v>2568</v>
      </c>
      <c r="C712" s="14" t="s">
        <v>2565</v>
      </c>
      <c r="D712" s="14" t="s">
        <v>2566</v>
      </c>
      <c r="E712" s="14" t="s">
        <v>31</v>
      </c>
      <c r="F712" s="14">
        <f>vlookup($B712&amp;"*",'Lat&amp;Long'!$A$2:$C$999,2,false)</f>
        <v>41.904291</v>
      </c>
      <c r="G712" s="14">
        <f>vlookup($B712&amp;"*",'Lat&amp;Long'!$A$2:$C$999,3,false)</f>
        <v>-71.032394</v>
      </c>
      <c r="H712" s="21" t="str">
        <f t="shared" si="4"/>
        <v/>
      </c>
      <c r="I712" s="51"/>
      <c r="J712" s="51"/>
      <c r="K712" s="24" t="s">
        <v>2567</v>
      </c>
      <c r="L712" s="18">
        <v>16.54</v>
      </c>
      <c r="M712" s="49" t="s">
        <v>109</v>
      </c>
      <c r="N712" s="28">
        <v>2019.0</v>
      </c>
      <c r="O712" s="30"/>
      <c r="P712" s="30"/>
      <c r="Q712" s="30"/>
      <c r="R712" s="30"/>
      <c r="S712" s="30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 ht="15.75" customHeight="1">
      <c r="A713" s="14" t="s">
        <v>27</v>
      </c>
      <c r="B713" s="14" t="s">
        <v>2569</v>
      </c>
      <c r="C713" s="14" t="s">
        <v>2570</v>
      </c>
      <c r="D713" s="14" t="s">
        <v>2571</v>
      </c>
      <c r="E713" s="14" t="s">
        <v>31</v>
      </c>
      <c r="F713" s="14">
        <f>vlookup($B713&amp;"*",'Lat&amp;Long'!$A$2:$C$999,2,false)</f>
        <v>41.796151</v>
      </c>
      <c r="G713" s="14">
        <f>vlookup($B713&amp;"*",'Lat&amp;Long'!$A$2:$C$999,3,false)</f>
        <v>-71.320298</v>
      </c>
      <c r="H713" s="21" t="str">
        <f t="shared" si="4"/>
        <v/>
      </c>
      <c r="I713" s="51"/>
      <c r="J713" s="51"/>
      <c r="K713" s="24" t="s">
        <v>2392</v>
      </c>
      <c r="L713" s="18">
        <v>16.54</v>
      </c>
      <c r="M713" s="49" t="s">
        <v>109</v>
      </c>
      <c r="N713" s="28">
        <v>2019.0</v>
      </c>
      <c r="O713" s="30"/>
      <c r="P713" s="30"/>
      <c r="Q713" s="30"/>
      <c r="R713" s="30"/>
      <c r="S713" s="30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 ht="15.75" customHeight="1">
      <c r="A714" s="14" t="s">
        <v>53</v>
      </c>
      <c r="B714" s="14" t="s">
        <v>2572</v>
      </c>
      <c r="C714" s="14" t="s">
        <v>2573</v>
      </c>
      <c r="D714" s="14" t="s">
        <v>2574</v>
      </c>
      <c r="E714" s="14" t="s">
        <v>31</v>
      </c>
      <c r="F714" s="14">
        <f>vlookup($B714&amp;"*",'Lat&amp;Long'!$A$2:$C$999,2,false)</f>
        <v>41.754392</v>
      </c>
      <c r="G714" s="14">
        <f>vlookup($B714&amp;"*",'Lat&amp;Long'!$A$2:$C$999,3,false)</f>
        <v>-71.21984</v>
      </c>
      <c r="K714" s="24" t="s">
        <v>2392</v>
      </c>
      <c r="L714" s="18">
        <v>16.54</v>
      </c>
      <c r="M714" s="49" t="s">
        <v>109</v>
      </c>
      <c r="N714" s="28">
        <v>2019.0</v>
      </c>
      <c r="O714" s="30"/>
      <c r="P714" s="30"/>
      <c r="Q714" s="30"/>
      <c r="R714" s="30"/>
      <c r="S714" s="30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 ht="15.75" customHeight="1">
      <c r="A715" s="14" t="s">
        <v>27</v>
      </c>
      <c r="B715" s="14" t="s">
        <v>2575</v>
      </c>
      <c r="C715" s="14" t="s">
        <v>2573</v>
      </c>
      <c r="D715" s="14" t="s">
        <v>2574</v>
      </c>
      <c r="E715" s="14" t="s">
        <v>31</v>
      </c>
      <c r="F715" s="14">
        <f>vlookup($B715&amp;"*",'Lat&amp;Long'!$A$2:$C$999,2,false)</f>
        <v>41.74935</v>
      </c>
      <c r="G715" s="14">
        <f>vlookup($B715&amp;"*",'Lat&amp;Long'!$A$2:$C$999,3,false)</f>
        <v>-71.206642</v>
      </c>
      <c r="H715" s="21">
        <f t="shared" ref="H715:H716" si="6">if(or(isblank(I715),isblank(J715)),"",if(or(I715=0,J715=0),"",I715*J715))</f>
        <v>131376</v>
      </c>
      <c r="I715" s="34">
        <v>483.0</v>
      </c>
      <c r="J715" s="34">
        <v>272.0</v>
      </c>
      <c r="K715" s="24" t="s">
        <v>2392</v>
      </c>
      <c r="L715" s="18">
        <v>16.54</v>
      </c>
      <c r="M715" s="47" t="str">
        <f>HYPERLINK("https://www.google.com/maps/place/Target/@41.7493091,-71.2087996,595m/data=!3m2!1e3!4b1!4m5!3m4!1s0x89e457e9a57c19b7:0x8a29da0c88e73051!8m2!3d41.7493091!4d-71.2066109","Yes")</f>
        <v>Yes</v>
      </c>
      <c r="N715" s="28">
        <v>2019.0</v>
      </c>
      <c r="O715" s="30"/>
      <c r="P715" s="30"/>
      <c r="Q715" s="30"/>
      <c r="R715" s="30"/>
      <c r="S715" s="30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 ht="15.75" customHeight="1">
      <c r="A716" s="14" t="s">
        <v>27</v>
      </c>
      <c r="B716" s="14" t="s">
        <v>2576</v>
      </c>
      <c r="C716" s="14" t="s">
        <v>2577</v>
      </c>
      <c r="D716" s="14" t="s">
        <v>2578</v>
      </c>
      <c r="E716" s="14" t="s">
        <v>31</v>
      </c>
      <c r="F716" s="14">
        <f>vlookup($B716&amp;"*",'Lat&amp;Long'!$A$2:$C$999,2,false)</f>
        <v>41.878096</v>
      </c>
      <c r="G716" s="14">
        <f>vlookup($B716&amp;"*",'Lat&amp;Long'!$A$2:$C$999,3,false)</f>
        <v>-71.069319</v>
      </c>
      <c r="H716" s="21">
        <f t="shared" si="6"/>
        <v>126500</v>
      </c>
      <c r="I716" s="34">
        <v>460.0</v>
      </c>
      <c r="J716" s="34">
        <v>275.0</v>
      </c>
      <c r="K716" s="24" t="s">
        <v>2567</v>
      </c>
      <c r="L716" s="18">
        <v>16.54</v>
      </c>
      <c r="M716" s="47" t="str">
        <f>HYPERLINK("https://www.google.com/maps/place/Target/@41.8779501,-71.0715421,593m/data=!3m2!1e3!4b1!4m5!3m4!1s0x89e4f33e6e9fd409:0x5184bf1ac4533c24!8m2!3d41.8779501!4d-71.0693534","Yes")</f>
        <v>Yes</v>
      </c>
      <c r="N716" s="28">
        <v>2019.0</v>
      </c>
      <c r="O716" s="30"/>
      <c r="P716" s="30"/>
      <c r="Q716" s="30"/>
      <c r="R716" s="30"/>
      <c r="S716" s="30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 ht="15.75" customHeight="1">
      <c r="A717" s="14" t="s">
        <v>27</v>
      </c>
      <c r="B717" s="14" t="s">
        <v>2579</v>
      </c>
      <c r="C717" s="70" t="s">
        <v>2580</v>
      </c>
      <c r="D717" s="14" t="s">
        <v>2581</v>
      </c>
      <c r="E717" s="14" t="s">
        <v>31</v>
      </c>
      <c r="F717" s="14">
        <f>vlookup($B717&amp;"*",'Lat&amp;Long'!$A$2:$C$999,2,false)</f>
        <v>40.378765</v>
      </c>
      <c r="G717" s="14">
        <f>vlookup($B717&amp;"*",'Lat&amp;Long'!$A$2:$C$999,3,false)</f>
        <v>-111.815857</v>
      </c>
      <c r="H717" s="84">
        <v>129810.0</v>
      </c>
      <c r="I717" s="51"/>
      <c r="J717" s="51"/>
      <c r="K717" s="24" t="s">
        <v>2582</v>
      </c>
      <c r="L717" s="18">
        <v>8.82</v>
      </c>
      <c r="M717" s="49" t="s">
        <v>109</v>
      </c>
      <c r="N717" s="28">
        <v>2018.0</v>
      </c>
      <c r="O717" s="30"/>
      <c r="P717" s="30"/>
      <c r="Q717" s="30"/>
      <c r="R717" s="30"/>
      <c r="S717" s="30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 ht="15.75" customHeight="1">
      <c r="A718" s="14" t="s">
        <v>53</v>
      </c>
      <c r="B718" s="14" t="s">
        <v>2583</v>
      </c>
      <c r="C718" s="14" t="s">
        <v>2580</v>
      </c>
      <c r="D718" s="14" t="s">
        <v>2581</v>
      </c>
      <c r="E718" s="14" t="s">
        <v>31</v>
      </c>
      <c r="F718" s="14">
        <f>vlookup($B718&amp;"*",'Lat&amp;Long'!$A$2:$C$999,2,false)</f>
        <v>40.384604</v>
      </c>
      <c r="G718" s="14">
        <f>vlookup($B718&amp;"*",'Lat&amp;Long'!$A$2:$C$999,3,false)</f>
        <v>-111.824793</v>
      </c>
      <c r="H718" s="84">
        <v>229012.0</v>
      </c>
      <c r="I718" s="51"/>
      <c r="J718" s="51"/>
      <c r="K718" s="24" t="s">
        <v>2582</v>
      </c>
      <c r="L718" s="18">
        <v>8.82</v>
      </c>
      <c r="M718" s="49" t="s">
        <v>109</v>
      </c>
      <c r="N718" s="28">
        <v>2018.0</v>
      </c>
      <c r="O718" s="30"/>
      <c r="P718" s="30"/>
      <c r="Q718" s="30"/>
      <c r="R718" s="30"/>
      <c r="S718" s="30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 ht="15.75" customHeight="1">
      <c r="A719" s="14" t="s">
        <v>116</v>
      </c>
      <c r="B719" s="14" t="s">
        <v>2584</v>
      </c>
      <c r="C719" s="14" t="s">
        <v>2585</v>
      </c>
      <c r="D719" s="14" t="s">
        <v>2586</v>
      </c>
      <c r="E719" s="14" t="s">
        <v>31</v>
      </c>
      <c r="F719" s="14">
        <f>vlookup($B719&amp;"*",'Lat&amp;Long'!$A$2:$C$999,2,false)</f>
        <v>40.889838</v>
      </c>
      <c r="G719" s="14">
        <f>vlookup($B719&amp;"*",'Lat&amp;Long'!$A$2:$C$999,3,false)</f>
        <v>-111.894739</v>
      </c>
      <c r="H719" s="84">
        <v>148799.0</v>
      </c>
      <c r="I719" s="51"/>
      <c r="J719" s="51"/>
      <c r="K719" s="24" t="s">
        <v>2587</v>
      </c>
      <c r="L719" s="18">
        <v>8.82</v>
      </c>
      <c r="M719" s="49" t="s">
        <v>109</v>
      </c>
      <c r="N719" s="28">
        <v>2018.0</v>
      </c>
      <c r="O719" s="30"/>
      <c r="P719" s="30"/>
      <c r="Q719" s="30"/>
      <c r="R719" s="30"/>
      <c r="S719" s="30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 ht="15.75" customHeight="1">
      <c r="A720" s="14" t="s">
        <v>27</v>
      </c>
      <c r="B720" s="14" t="s">
        <v>2588</v>
      </c>
      <c r="C720" s="70" t="s">
        <v>2589</v>
      </c>
      <c r="D720" s="70" t="s">
        <v>2590</v>
      </c>
      <c r="E720" s="14" t="s">
        <v>31</v>
      </c>
      <c r="F720" s="14">
        <f>vlookup($B720&amp;"*",'Lat&amp;Long'!$A$2:$C$999,2,false)</f>
        <v>40.920566</v>
      </c>
      <c r="G720" s="14">
        <f>vlookup($B720&amp;"*",'Lat&amp;Long'!$A$2:$C$999,3,false)</f>
        <v>-111.887815</v>
      </c>
      <c r="H720" s="86">
        <v>166769.0</v>
      </c>
      <c r="I720" s="51"/>
      <c r="J720" s="51"/>
      <c r="K720" s="41" t="s">
        <v>2582</v>
      </c>
      <c r="L720" s="18">
        <v>8.82</v>
      </c>
      <c r="M720" s="49" t="s">
        <v>109</v>
      </c>
      <c r="N720" s="28">
        <v>2019.0</v>
      </c>
      <c r="O720" s="30"/>
      <c r="P720" s="30"/>
      <c r="Q720" s="30"/>
      <c r="R720" s="30"/>
      <c r="S720" s="30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 ht="15.75" customHeight="1">
      <c r="A721" s="14" t="s">
        <v>53</v>
      </c>
      <c r="B721" s="14" t="s">
        <v>2591</v>
      </c>
      <c r="C721" s="70" t="s">
        <v>2589</v>
      </c>
      <c r="D721" s="70" t="s">
        <v>2590</v>
      </c>
      <c r="E721" s="14" t="s">
        <v>31</v>
      </c>
      <c r="F721" s="14">
        <f>vlookup($B721&amp;"*",'Lat&amp;Long'!$A$2:$C$999,2,false)</f>
        <v>40.919076</v>
      </c>
      <c r="G721" s="14">
        <f>vlookup($B721&amp;"*",'Lat&amp;Long'!$A$2:$C$999,3,false)</f>
        <v>-111.883814</v>
      </c>
      <c r="H721" s="84">
        <v>210377.0</v>
      </c>
      <c r="I721" s="51"/>
      <c r="J721" s="51"/>
      <c r="K721" s="24"/>
      <c r="L721" s="18">
        <v>8.82</v>
      </c>
      <c r="M721" s="49" t="s">
        <v>109</v>
      </c>
      <c r="N721" s="28">
        <v>2019.0</v>
      </c>
      <c r="O721" s="30"/>
      <c r="P721" s="30"/>
      <c r="Q721" s="30"/>
      <c r="R721" s="30"/>
      <c r="S721" s="30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 ht="15.75" customHeight="1">
      <c r="A722" s="14" t="s">
        <v>53</v>
      </c>
      <c r="B722" s="14" t="s">
        <v>2592</v>
      </c>
      <c r="C722" s="14" t="s">
        <v>2593</v>
      </c>
      <c r="D722" s="14" t="s">
        <v>2594</v>
      </c>
      <c r="E722" s="14" t="s">
        <v>31</v>
      </c>
      <c r="F722" s="14">
        <f>vlookup($B722&amp;"*",'Lat&amp;Long'!$A$2:$C$999,2,false)</f>
        <v>41.137591</v>
      </c>
      <c r="G722" s="14">
        <f>vlookup($B722&amp;"*",'Lat&amp;Long'!$A$2:$C$999,3,false)</f>
        <v>-112.060817</v>
      </c>
      <c r="H722" s="84">
        <v>213906.0</v>
      </c>
      <c r="I722" s="51"/>
      <c r="J722" s="51"/>
      <c r="K722" s="24" t="s">
        <v>2582</v>
      </c>
      <c r="L722" s="18">
        <v>8.82</v>
      </c>
      <c r="M722" s="49" t="s">
        <v>109</v>
      </c>
      <c r="N722" s="28">
        <v>2018.0</v>
      </c>
      <c r="O722" s="30"/>
      <c r="P722" s="30"/>
      <c r="Q722" s="30"/>
      <c r="R722" s="30"/>
      <c r="S722" s="30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 ht="15.75" customHeight="1">
      <c r="A723" s="14" t="s">
        <v>53</v>
      </c>
      <c r="B723" s="14" t="s">
        <v>2595</v>
      </c>
      <c r="C723" s="14" t="s">
        <v>2596</v>
      </c>
      <c r="D723" s="14" t="s">
        <v>2597</v>
      </c>
      <c r="E723" s="14" t="s">
        <v>31</v>
      </c>
      <c r="F723" s="14">
        <f>vlookup($B723&amp;"*",'Lat&amp;Long'!$A$2:$C$999,2,false)</f>
        <v>40.493659</v>
      </c>
      <c r="G723" s="14">
        <f>vlookup($B723&amp;"*",'Lat&amp;Long'!$A$2:$C$999,3,false)</f>
        <v>-111.417783</v>
      </c>
      <c r="H723" s="84">
        <v>97211.0</v>
      </c>
      <c r="I723" s="51"/>
      <c r="J723" s="51"/>
      <c r="K723" s="41" t="s">
        <v>2598</v>
      </c>
      <c r="L723" s="18">
        <v>8.82</v>
      </c>
      <c r="M723" s="49" t="s">
        <v>109</v>
      </c>
      <c r="N723" s="28">
        <v>2017.0</v>
      </c>
      <c r="O723" s="30"/>
      <c r="P723" s="30"/>
      <c r="Q723" s="30"/>
      <c r="R723" s="30"/>
      <c r="S723" s="30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 ht="15.75" customHeight="1">
      <c r="A724" s="14" t="s">
        <v>215</v>
      </c>
      <c r="B724" s="14" t="s">
        <v>2599</v>
      </c>
      <c r="C724" s="14" t="s">
        <v>2600</v>
      </c>
      <c r="D724" s="14" t="s">
        <v>2601</v>
      </c>
      <c r="E724" s="14" t="s">
        <v>31</v>
      </c>
      <c r="F724" s="14">
        <f>vlookup($B724&amp;"*",'Lat&amp;Long'!$A$2:$C$999,2,false)</f>
        <v>41.071459</v>
      </c>
      <c r="G724" s="14">
        <f>vlookup($B724&amp;"*",'Lat&amp;Long'!$A$2:$C$999,3,false)</f>
        <v>-111.984495</v>
      </c>
      <c r="H724" s="84">
        <v>137370.0</v>
      </c>
      <c r="I724" s="51"/>
      <c r="J724" s="51"/>
      <c r="K724" s="24" t="s">
        <v>2582</v>
      </c>
      <c r="L724" s="18">
        <v>8.82</v>
      </c>
      <c r="M724" s="49" t="s">
        <v>109</v>
      </c>
      <c r="N724" s="28">
        <v>2018.0</v>
      </c>
      <c r="O724" s="30"/>
      <c r="P724" s="30"/>
      <c r="Q724" s="30"/>
      <c r="R724" s="30"/>
      <c r="S724" s="30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 ht="15.75" customHeight="1">
      <c r="A725" s="14" t="s">
        <v>27</v>
      </c>
      <c r="B725" s="14" t="s">
        <v>2602</v>
      </c>
      <c r="C725" s="70" t="s">
        <v>2600</v>
      </c>
      <c r="D725" s="70" t="s">
        <v>2601</v>
      </c>
      <c r="E725" s="14" t="s">
        <v>31</v>
      </c>
      <c r="F725" s="14">
        <f>vlookup($B725&amp;"*",'Lat&amp;Long'!$A$2:$C$999,2,false)</f>
        <v>41.07201</v>
      </c>
      <c r="G725" s="14">
        <f>vlookup($B725&amp;"*",'Lat&amp;Long'!$A$2:$C$999,3,false)</f>
        <v>-111.97084</v>
      </c>
      <c r="H725" s="86">
        <v>184413.0</v>
      </c>
      <c r="I725" s="51"/>
      <c r="J725" s="51"/>
      <c r="K725" s="24" t="s">
        <v>2582</v>
      </c>
      <c r="L725" s="18">
        <v>8.82</v>
      </c>
      <c r="M725" s="49" t="s">
        <v>109</v>
      </c>
      <c r="N725" s="28">
        <v>2018.0</v>
      </c>
      <c r="O725" s="30"/>
      <c r="P725" s="30"/>
      <c r="Q725" s="30"/>
      <c r="R725" s="30"/>
      <c r="S725" s="30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 ht="15.75" customHeight="1">
      <c r="A726" s="14" t="s">
        <v>53</v>
      </c>
      <c r="B726" s="14" t="s">
        <v>2603</v>
      </c>
      <c r="C726" s="14" t="s">
        <v>2600</v>
      </c>
      <c r="D726" s="14" t="s">
        <v>2601</v>
      </c>
      <c r="E726" s="14" t="s">
        <v>31</v>
      </c>
      <c r="F726" s="14">
        <f>vlookup($B726&amp;"*",'Lat&amp;Long'!$A$2:$C$999,2,false)</f>
        <v>41.068448</v>
      </c>
      <c r="G726" s="14">
        <f>vlookup($B726&amp;"*",'Lat&amp;Long'!$A$2:$C$999,3,false)</f>
        <v>-111.979847</v>
      </c>
      <c r="H726" s="84">
        <v>221402.0</v>
      </c>
      <c r="I726" s="51"/>
      <c r="J726" s="51"/>
      <c r="K726" s="24" t="s">
        <v>2582</v>
      </c>
      <c r="L726" s="18">
        <v>8.82</v>
      </c>
      <c r="M726" s="49" t="s">
        <v>109</v>
      </c>
      <c r="N726" s="28">
        <v>2018.0</v>
      </c>
      <c r="O726" s="30"/>
      <c r="P726" s="30"/>
      <c r="Q726" s="30"/>
      <c r="R726" s="30"/>
      <c r="S726" s="30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 ht="15.75" customHeight="1">
      <c r="A727" s="14" t="s">
        <v>53</v>
      </c>
      <c r="B727" s="14" t="s">
        <v>2604</v>
      </c>
      <c r="C727" s="14" t="s">
        <v>2605</v>
      </c>
      <c r="D727" s="14" t="s">
        <v>2606</v>
      </c>
      <c r="E727" s="14" t="s">
        <v>31</v>
      </c>
      <c r="F727" s="14">
        <f>vlookup($B727&amp;"*",'Lat&amp;Long'!$A$2:$C$999,2,false)</f>
        <v>40.348401</v>
      </c>
      <c r="G727" s="14">
        <f>vlookup($B727&amp;"*",'Lat&amp;Long'!$A$2:$C$999,3,false)</f>
        <v>-111.731536</v>
      </c>
      <c r="H727" s="84">
        <v>207119.0</v>
      </c>
      <c r="I727" s="51"/>
      <c r="J727" s="51"/>
      <c r="K727" s="24" t="s">
        <v>2582</v>
      </c>
      <c r="L727" s="18">
        <v>8.82</v>
      </c>
      <c r="M727" s="49" t="s">
        <v>109</v>
      </c>
      <c r="N727" s="28">
        <v>2018.0</v>
      </c>
      <c r="O727" s="30"/>
      <c r="P727" s="30"/>
      <c r="Q727" s="30"/>
      <c r="R727" s="30"/>
      <c r="S727" s="30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 ht="15.75" customHeight="1">
      <c r="A728" s="14" t="s">
        <v>116</v>
      </c>
      <c r="B728" s="14" t="s">
        <v>2607</v>
      </c>
      <c r="C728" s="14" t="s">
        <v>2608</v>
      </c>
      <c r="D728" s="73" t="s">
        <v>2609</v>
      </c>
      <c r="E728" s="14" t="s">
        <v>31</v>
      </c>
      <c r="F728" s="14">
        <f>vlookup($B728&amp;"*",'Lat&amp;Long'!$A$2:$C$999,2,false)</f>
        <v>40.425353</v>
      </c>
      <c r="G728" s="14">
        <f>vlookup($B728&amp;"*",'Lat&amp;Long'!$A$2:$C$999,3,false)</f>
        <v>-111.830495</v>
      </c>
      <c r="H728" s="84">
        <v>156718.0</v>
      </c>
      <c r="I728" s="51"/>
      <c r="J728" s="51"/>
      <c r="K728" s="41" t="s">
        <v>2587</v>
      </c>
      <c r="L728" s="18">
        <v>8.82</v>
      </c>
      <c r="M728" s="49" t="s">
        <v>109</v>
      </c>
      <c r="N728" s="28">
        <v>2018.0</v>
      </c>
      <c r="O728" s="30"/>
      <c r="P728" s="30"/>
      <c r="Q728" s="30"/>
      <c r="R728" s="30"/>
      <c r="S728" s="30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 ht="15.75" customHeight="1">
      <c r="A729" s="14" t="s">
        <v>53</v>
      </c>
      <c r="B729" s="14" t="s">
        <v>2610</v>
      </c>
      <c r="C729" s="14" t="s">
        <v>2611</v>
      </c>
      <c r="D729" s="14" t="s">
        <v>2612</v>
      </c>
      <c r="E729" s="14" t="s">
        <v>31</v>
      </c>
      <c r="F729" s="14">
        <f>vlookup($B729&amp;"*",'Lat&amp;Long'!$A$2:$C$999,2,false)</f>
        <v>40.385834</v>
      </c>
      <c r="G729" s="14">
        <f>vlookup($B729&amp;"*",'Lat&amp;Long'!$A$2:$C$999,3,false)</f>
        <v>-111.886242</v>
      </c>
      <c r="H729" s="84">
        <v>194413.0</v>
      </c>
      <c r="I729" s="51"/>
      <c r="J729" s="51"/>
      <c r="K729" s="24" t="s">
        <v>2582</v>
      </c>
      <c r="L729" s="18">
        <v>8.82</v>
      </c>
      <c r="M729" s="49" t="s">
        <v>109</v>
      </c>
      <c r="N729" s="28">
        <v>2018.0</v>
      </c>
      <c r="O729" s="30"/>
      <c r="P729" s="30"/>
      <c r="Q729" s="30"/>
      <c r="R729" s="30"/>
      <c r="S729" s="30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 ht="15.75" customHeight="1">
      <c r="A730" s="14" t="s">
        <v>53</v>
      </c>
      <c r="B730" s="14" t="s">
        <v>2613</v>
      </c>
      <c r="C730" s="14" t="s">
        <v>2614</v>
      </c>
      <c r="D730" s="14" t="s">
        <v>2615</v>
      </c>
      <c r="E730" s="14" t="s">
        <v>31</v>
      </c>
      <c r="F730" s="14">
        <f>vlookup($B730&amp;"*",'Lat&amp;Long'!$A$2:$C$999,2,false)</f>
        <v>40.61944</v>
      </c>
      <c r="G730" s="14">
        <f>vlookup($B730&amp;"*",'Lat&amp;Long'!$A$2:$C$999,3,false)</f>
        <v>-111.858087</v>
      </c>
      <c r="H730" s="84">
        <v>125468.0</v>
      </c>
      <c r="I730" s="51"/>
      <c r="J730" s="51"/>
      <c r="K730" s="24" t="s">
        <v>2582</v>
      </c>
      <c r="L730" s="18">
        <v>8.82</v>
      </c>
      <c r="M730" s="49" t="s">
        <v>109</v>
      </c>
      <c r="N730" s="28">
        <v>2018.0</v>
      </c>
      <c r="O730" s="30"/>
      <c r="P730" s="30"/>
      <c r="Q730" s="30"/>
      <c r="R730" s="30"/>
      <c r="S730" s="30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 ht="15.75" customHeight="1">
      <c r="A731" s="14" t="s">
        <v>27</v>
      </c>
      <c r="B731" s="14" t="s">
        <v>2616</v>
      </c>
      <c r="C731" s="70" t="s">
        <v>2617</v>
      </c>
      <c r="D731" s="70" t="s">
        <v>2618</v>
      </c>
      <c r="E731" s="14" t="s">
        <v>31</v>
      </c>
      <c r="F731" s="14">
        <f>vlookup($B731&amp;"*",'Lat&amp;Long'!$A$2:$C$999,2,false)</f>
        <v>40.295734</v>
      </c>
      <c r="G731" s="14">
        <f>vlookup($B731&amp;"*",'Lat&amp;Long'!$A$2:$C$999,3,false)</f>
        <v>-111.699191</v>
      </c>
      <c r="H731" s="86">
        <v>191390.0</v>
      </c>
      <c r="I731" s="51"/>
      <c r="J731" s="51"/>
      <c r="K731" s="24" t="s">
        <v>2582</v>
      </c>
      <c r="L731" s="18">
        <v>8.82</v>
      </c>
      <c r="M731" s="49" t="s">
        <v>109</v>
      </c>
      <c r="N731" s="28">
        <v>2018.0</v>
      </c>
      <c r="O731" s="30"/>
      <c r="P731" s="30"/>
      <c r="Q731" s="30"/>
      <c r="R731" s="30"/>
      <c r="S731" s="30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 ht="15.75" customHeight="1">
      <c r="A732" s="14" t="s">
        <v>53</v>
      </c>
      <c r="B732" s="14" t="s">
        <v>2619</v>
      </c>
      <c r="C732" s="14" t="s">
        <v>2617</v>
      </c>
      <c r="D732" s="14" t="s">
        <v>2620</v>
      </c>
      <c r="E732" s="14" t="s">
        <v>31</v>
      </c>
      <c r="F732" s="14">
        <f>vlookup($B732&amp;"*",'Lat&amp;Long'!$A$2:$C$999,2,false)</f>
        <v>40.27282</v>
      </c>
      <c r="G732" s="14">
        <f>vlookup($B732&amp;"*",'Lat&amp;Long'!$A$2:$C$999,3,false)</f>
        <v>-111.710616</v>
      </c>
      <c r="H732" s="84">
        <v>222569.0</v>
      </c>
      <c r="I732" s="51"/>
      <c r="J732" s="51"/>
      <c r="K732" s="24" t="s">
        <v>2582</v>
      </c>
      <c r="L732" s="18">
        <v>8.82</v>
      </c>
      <c r="M732" s="49" t="s">
        <v>109</v>
      </c>
      <c r="N732" s="28">
        <v>2018.0</v>
      </c>
      <c r="O732" s="30"/>
      <c r="P732" s="30"/>
      <c r="Q732" s="30"/>
      <c r="R732" s="30"/>
      <c r="S732" s="30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 ht="15.75" customHeight="1">
      <c r="A733" s="14" t="s">
        <v>53</v>
      </c>
      <c r="B733" s="14" t="s">
        <v>2621</v>
      </c>
      <c r="C733" s="14" t="s">
        <v>2622</v>
      </c>
      <c r="D733" s="14" t="s">
        <v>2623</v>
      </c>
      <c r="E733" s="14" t="s">
        <v>31</v>
      </c>
      <c r="F733" s="14">
        <f>vlookup($B733&amp;"*",'Lat&amp;Long'!$A$2:$C$999,2,false)</f>
        <v>40.416406</v>
      </c>
      <c r="G733" s="14">
        <f>vlookup($B733&amp;"*",'Lat&amp;Long'!$A$2:$C$999,3,false)</f>
        <v>-111.770485</v>
      </c>
      <c r="H733" s="84">
        <v>134702.0</v>
      </c>
      <c r="I733" s="51"/>
      <c r="J733" s="51"/>
      <c r="K733" s="24" t="s">
        <v>2582</v>
      </c>
      <c r="L733" s="18">
        <v>8.82</v>
      </c>
      <c r="M733" s="49" t="s">
        <v>109</v>
      </c>
      <c r="N733" s="28">
        <v>2019.0</v>
      </c>
      <c r="O733" s="30"/>
      <c r="P733" s="30"/>
      <c r="Q733" s="30"/>
      <c r="R733" s="30"/>
      <c r="S733" s="30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 ht="15.75" customHeight="1">
      <c r="A734" s="14" t="s">
        <v>53</v>
      </c>
      <c r="B734" s="14" t="s">
        <v>2624</v>
      </c>
      <c r="C734" s="14" t="s">
        <v>2625</v>
      </c>
      <c r="D734" s="14" t="s">
        <v>2626</v>
      </c>
      <c r="E734" s="14" t="s">
        <v>31</v>
      </c>
      <c r="F734" s="14">
        <f>vlookup($B734&amp;"*",'Lat&amp;Long'!$A$2:$C$999,2,false)</f>
        <v>40.505405</v>
      </c>
      <c r="G734" s="14">
        <f>vlookup($B734&amp;"*",'Lat&amp;Long'!$A$2:$C$999,3,false)</f>
        <v>-111.977647</v>
      </c>
      <c r="H734" s="84">
        <v>237272.0</v>
      </c>
      <c r="I734" s="51"/>
      <c r="J734" s="51"/>
      <c r="K734" s="24" t="s">
        <v>2582</v>
      </c>
      <c r="L734" s="18">
        <v>8.82</v>
      </c>
      <c r="M734" s="49" t="s">
        <v>109</v>
      </c>
      <c r="N734" s="28">
        <v>2018.0</v>
      </c>
      <c r="O734" s="30"/>
      <c r="P734" s="30"/>
      <c r="Q734" s="30"/>
      <c r="R734" s="30"/>
      <c r="S734" s="30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 ht="15.75" customHeight="1">
      <c r="A735" s="14" t="s">
        <v>116</v>
      </c>
      <c r="B735" s="14" t="s">
        <v>2627</v>
      </c>
      <c r="C735" s="14" t="s">
        <v>2628</v>
      </c>
      <c r="D735" s="14" t="s">
        <v>2629</v>
      </c>
      <c r="E735" s="14" t="s">
        <v>31</v>
      </c>
      <c r="F735" s="14">
        <f>vlookup($B735&amp;"*",'Lat&amp;Long'!$A$2:$C$999,2,false)</f>
        <v>40.552611</v>
      </c>
      <c r="G735" s="14">
        <f>vlookup($B735&amp;"*",'Lat&amp;Long'!$A$2:$C$999,3,false)</f>
        <v>-111.894587</v>
      </c>
      <c r="H735" s="84">
        <v>175110.0</v>
      </c>
      <c r="I735" s="51"/>
      <c r="J735" s="51"/>
      <c r="K735" s="24" t="s">
        <v>2582</v>
      </c>
      <c r="L735" s="18">
        <v>8.82</v>
      </c>
      <c r="M735" s="49" t="s">
        <v>109</v>
      </c>
      <c r="N735" s="28">
        <v>2018.0</v>
      </c>
      <c r="O735" s="30"/>
      <c r="P735" s="30"/>
      <c r="Q735" s="30"/>
      <c r="R735" s="30"/>
      <c r="S735" s="30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 ht="15.75" customHeight="1">
      <c r="A736" s="14" t="s">
        <v>27</v>
      </c>
      <c r="B736" s="14" t="s">
        <v>2630</v>
      </c>
      <c r="C736" s="73" t="s">
        <v>2628</v>
      </c>
      <c r="D736" s="70" t="s">
        <v>2629</v>
      </c>
      <c r="E736" s="14" t="s">
        <v>31</v>
      </c>
      <c r="F736" s="14">
        <f>vlookup($B736&amp;"*",'Lat&amp;Long'!$A$2:$C$999,2,false)</f>
        <v>40.567316</v>
      </c>
      <c r="G736" s="14">
        <f>vlookup($B736&amp;"*",'Lat&amp;Long'!$A$2:$C$999,3,false)</f>
        <v>-111.893163</v>
      </c>
      <c r="H736" s="86">
        <v>131782.0</v>
      </c>
      <c r="I736" s="51"/>
      <c r="J736" s="51"/>
      <c r="K736" s="24" t="s">
        <v>2582</v>
      </c>
      <c r="L736" s="18">
        <v>8.82</v>
      </c>
      <c r="M736" s="49" t="s">
        <v>109</v>
      </c>
      <c r="N736" s="28">
        <v>2018.0</v>
      </c>
      <c r="O736" s="30"/>
      <c r="P736" s="30"/>
      <c r="Q736" s="30"/>
      <c r="R736" s="30"/>
      <c r="S736" s="30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 ht="15.75" customHeight="1">
      <c r="A737" s="14" t="s">
        <v>53</v>
      </c>
      <c r="B737" s="14" t="s">
        <v>2631</v>
      </c>
      <c r="C737" s="14" t="s">
        <v>2632</v>
      </c>
      <c r="D737" s="14" t="s">
        <v>2633</v>
      </c>
      <c r="E737" s="14" t="s">
        <v>31</v>
      </c>
      <c r="F737" s="14">
        <f>vlookup($B737&amp;"*",'Lat&amp;Long'!$A$2:$C$999,2,false)</f>
        <v>40.555774</v>
      </c>
      <c r="G737" s="14">
        <f>vlookup($B737&amp;"*",'Lat&amp;Long'!$A$2:$C$999,3,false)</f>
        <v>-112.300731</v>
      </c>
      <c r="H737" s="84">
        <v>185211.0</v>
      </c>
      <c r="I737" s="51"/>
      <c r="J737" s="51"/>
      <c r="K737" s="24" t="s">
        <v>2582</v>
      </c>
      <c r="L737" s="18">
        <v>8.82</v>
      </c>
      <c r="M737" s="49" t="s">
        <v>109</v>
      </c>
      <c r="N737" s="28">
        <v>2017.0</v>
      </c>
      <c r="O737" s="30"/>
      <c r="P737" s="30"/>
      <c r="Q737" s="30"/>
      <c r="R737" s="30"/>
      <c r="S737" s="30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 ht="15.75" customHeight="1">
      <c r="A738" s="14" t="s">
        <v>53</v>
      </c>
      <c r="B738" s="14" t="s">
        <v>2634</v>
      </c>
      <c r="C738" s="14" t="s">
        <v>2635</v>
      </c>
      <c r="D738" s="14" t="s">
        <v>2636</v>
      </c>
      <c r="E738" s="14" t="s">
        <v>31</v>
      </c>
      <c r="F738" s="14">
        <f>vlookup($B738&amp;"*",'Lat&amp;Long'!$A$2:$C$999,2,false)</f>
        <v>40.413266</v>
      </c>
      <c r="G738" s="14">
        <f>vlookup($B738&amp;"*",'Lat&amp;Long'!$A$2:$C$999,3,false)</f>
        <v>-109.487962</v>
      </c>
      <c r="H738" s="84">
        <v>188192.0</v>
      </c>
      <c r="I738" s="51"/>
      <c r="J738" s="51"/>
      <c r="K738" s="24" t="s">
        <v>2582</v>
      </c>
      <c r="L738" s="18">
        <v>8.82</v>
      </c>
      <c r="M738" s="49" t="s">
        <v>109</v>
      </c>
      <c r="N738" s="28">
        <v>2015.0</v>
      </c>
      <c r="O738" s="30"/>
      <c r="P738" s="30"/>
      <c r="Q738" s="30"/>
      <c r="R738" s="30"/>
      <c r="S738" s="30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 ht="15.75" customHeight="1">
      <c r="A739" s="14" t="s">
        <v>215</v>
      </c>
      <c r="B739" s="14" t="s">
        <v>2637</v>
      </c>
      <c r="C739" s="14" t="s">
        <v>2638</v>
      </c>
      <c r="D739" s="14" t="s">
        <v>2639</v>
      </c>
      <c r="E739" s="14" t="s">
        <v>31</v>
      </c>
      <c r="F739" s="14">
        <f>vlookup($B739&amp;"*",'Lat&amp;Long'!$A$2:$C$999,2,false)</f>
        <v>40.613677</v>
      </c>
      <c r="G739" s="14">
        <f>vlookup($B739&amp;"*",'Lat&amp;Long'!$A$2:$C$999,3,false)</f>
        <v>-111.978235</v>
      </c>
      <c r="H739" s="84">
        <v>141246.0</v>
      </c>
      <c r="I739" s="51"/>
      <c r="J739" s="51"/>
      <c r="K739" s="24" t="s">
        <v>2582</v>
      </c>
      <c r="L739" s="18">
        <v>8.82</v>
      </c>
      <c r="M739" s="49" t="s">
        <v>109</v>
      </c>
      <c r="N739" s="28">
        <v>2018.0</v>
      </c>
      <c r="O739" s="30"/>
      <c r="P739" s="30"/>
      <c r="Q739" s="30"/>
      <c r="R739" s="30"/>
      <c r="S739" s="30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 ht="15.75" customHeight="1">
      <c r="A740" s="14" t="s">
        <v>27</v>
      </c>
      <c r="B740" s="14" t="s">
        <v>2640</v>
      </c>
      <c r="C740" s="70" t="s">
        <v>2638</v>
      </c>
      <c r="D740" s="70" t="s">
        <v>2639</v>
      </c>
      <c r="E740" s="14" t="s">
        <v>31</v>
      </c>
      <c r="F740" s="14">
        <f>vlookup($B740&amp;"*",'Lat&amp;Long'!$A$2:$C$999,2,false)</f>
        <v>40.628699</v>
      </c>
      <c r="G740" s="14">
        <f>vlookup($B740&amp;"*",'Lat&amp;Long'!$A$2:$C$999,3,false)</f>
        <v>-111.941127</v>
      </c>
      <c r="H740" s="86">
        <v>122966.0</v>
      </c>
      <c r="I740" s="51"/>
      <c r="J740" s="51"/>
      <c r="K740" s="24" t="s">
        <v>2582</v>
      </c>
      <c r="L740" s="18">
        <v>8.82</v>
      </c>
      <c r="M740" s="49" t="s">
        <v>109</v>
      </c>
      <c r="N740" s="28">
        <v>2018.0</v>
      </c>
      <c r="O740" s="30"/>
      <c r="P740" s="30"/>
      <c r="Q740" s="30"/>
      <c r="R740" s="30"/>
      <c r="S740" s="30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 ht="15.75" customHeight="1">
      <c r="A741" s="14" t="s">
        <v>27</v>
      </c>
      <c r="B741" s="14" t="s">
        <v>2641</v>
      </c>
      <c r="C741" s="70" t="s">
        <v>2638</v>
      </c>
      <c r="D741" s="70" t="s">
        <v>2639</v>
      </c>
      <c r="E741" s="14" t="s">
        <v>31</v>
      </c>
      <c r="F741" s="14">
        <f>vlookup($B741&amp;"*",'Lat&amp;Long'!$A$2:$C$999,2,false)</f>
        <v>40.610248</v>
      </c>
      <c r="G741" s="14">
        <f>vlookup($B741&amp;"*",'Lat&amp;Long'!$A$2:$C$999,3,false)</f>
        <v>-111.983865</v>
      </c>
      <c r="H741" s="86">
        <v>124313.0</v>
      </c>
      <c r="I741" s="51"/>
      <c r="J741" s="51"/>
      <c r="K741" s="24" t="s">
        <v>2582</v>
      </c>
      <c r="L741" s="18">
        <v>8.82</v>
      </c>
      <c r="M741" s="49" t="s">
        <v>109</v>
      </c>
      <c r="N741" s="28">
        <v>2018.0</v>
      </c>
      <c r="O741" s="30"/>
      <c r="P741" s="30"/>
      <c r="Q741" s="30"/>
      <c r="R741" s="30"/>
      <c r="S741" s="30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 ht="15.75" customHeight="1">
      <c r="A742" s="14" t="s">
        <v>53</v>
      </c>
      <c r="B742" s="14" t="s">
        <v>2642</v>
      </c>
      <c r="C742" s="14" t="s">
        <v>2638</v>
      </c>
      <c r="D742" s="14" t="s">
        <v>2639</v>
      </c>
      <c r="E742" s="14" t="s">
        <v>31</v>
      </c>
      <c r="F742" s="14">
        <f>vlookup($B742&amp;"*",'Lat&amp;Long'!$A$2:$C$999,2,false)</f>
        <v>40.611129</v>
      </c>
      <c r="G742" s="14">
        <f>vlookup($B742&amp;"*",'Lat&amp;Long'!$A$2:$C$999,3,false)</f>
        <v>-111.978207</v>
      </c>
      <c r="H742" s="84">
        <v>211427.0</v>
      </c>
      <c r="I742" s="51"/>
      <c r="J742" s="51"/>
      <c r="K742" s="24" t="s">
        <v>2582</v>
      </c>
      <c r="L742" s="18">
        <v>8.82</v>
      </c>
      <c r="M742" s="49" t="s">
        <v>109</v>
      </c>
      <c r="N742" s="28">
        <v>2018.0</v>
      </c>
      <c r="O742" s="30"/>
      <c r="P742" s="30"/>
      <c r="Q742" s="30"/>
      <c r="R742" s="30"/>
      <c r="S742" s="30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 ht="15.75" customHeight="1">
      <c r="A743" s="14" t="s">
        <v>53</v>
      </c>
      <c r="B743" s="14" t="s">
        <v>2643</v>
      </c>
      <c r="C743" s="70" t="s">
        <v>2628</v>
      </c>
      <c r="D743" s="70" t="s">
        <v>2644</v>
      </c>
      <c r="E743" s="14" t="s">
        <v>31</v>
      </c>
      <c r="F743" s="14">
        <f>vlookup($B743&amp;"*",'Lat&amp;Long'!$A$2:$C$999,2,false)</f>
        <v>40.585435</v>
      </c>
      <c r="G743" s="14">
        <f>vlookup($B743&amp;"*",'Lat&amp;Long'!$A$2:$C$999,3,false)</f>
        <v>-111.860134</v>
      </c>
      <c r="H743" s="84">
        <v>227702.0</v>
      </c>
      <c r="I743" s="51"/>
      <c r="J743" s="51"/>
      <c r="K743" s="24"/>
      <c r="L743" s="18">
        <v>8.82</v>
      </c>
      <c r="M743" s="49" t="s">
        <v>109</v>
      </c>
      <c r="N743" s="28">
        <v>2018.0</v>
      </c>
      <c r="O743" s="30"/>
      <c r="P743" s="30"/>
      <c r="Q743" s="30"/>
      <c r="R743" s="30"/>
      <c r="S743" s="30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 ht="15.75" customHeight="1">
      <c r="A744" s="14" t="s">
        <v>53</v>
      </c>
      <c r="B744" s="14" t="s">
        <v>2643</v>
      </c>
      <c r="C744" s="14" t="s">
        <v>2628</v>
      </c>
      <c r="D744" s="14" t="s">
        <v>2644</v>
      </c>
      <c r="E744" s="14" t="s">
        <v>31</v>
      </c>
      <c r="F744" s="14">
        <f>vlookup($B744&amp;"*",'Lat&amp;Long'!$A$2:$C$999,2,false)</f>
        <v>40.585435</v>
      </c>
      <c r="G744" s="14">
        <f>vlookup($B744&amp;"*",'Lat&amp;Long'!$A$2:$C$999,3,false)</f>
        <v>-111.860134</v>
      </c>
      <c r="H744" s="84">
        <v>227702.0</v>
      </c>
      <c r="I744" s="51"/>
      <c r="J744" s="51"/>
      <c r="K744" s="24" t="s">
        <v>2582</v>
      </c>
      <c r="L744" s="18">
        <v>8.82</v>
      </c>
      <c r="M744" s="49" t="s">
        <v>109</v>
      </c>
      <c r="N744" s="28">
        <v>2018.0</v>
      </c>
      <c r="O744" s="30"/>
      <c r="P744" s="30"/>
      <c r="Q744" s="30"/>
      <c r="R744" s="30"/>
      <c r="S744" s="30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 ht="15.75" customHeight="1">
      <c r="A745" s="14" t="s">
        <v>116</v>
      </c>
      <c r="B745" s="14" t="s">
        <v>2645</v>
      </c>
      <c r="C745" s="14" t="s">
        <v>2646</v>
      </c>
      <c r="D745" s="14" t="s">
        <v>2647</v>
      </c>
      <c r="E745" s="14" t="s">
        <v>31</v>
      </c>
      <c r="F745" s="14">
        <f>vlookup($B745&amp;"*",'Lat&amp;Long'!$A$2:$C$999,2,false)</f>
        <v>40.546937</v>
      </c>
      <c r="G745" s="14">
        <f>vlookup($B745&amp;"*",'Lat&amp;Long'!$A$2:$C$999,3,false)</f>
        <v>-111.997964</v>
      </c>
      <c r="H745" s="84">
        <v>157168.0</v>
      </c>
      <c r="I745" s="51"/>
      <c r="J745" s="51"/>
      <c r="K745" s="24" t="s">
        <v>2582</v>
      </c>
      <c r="L745" s="18">
        <v>8.82</v>
      </c>
      <c r="M745" s="49" t="s">
        <v>109</v>
      </c>
      <c r="N745" s="28">
        <v>2018.0</v>
      </c>
      <c r="O745" s="30"/>
      <c r="P745" s="30"/>
      <c r="Q745" s="30"/>
      <c r="R745" s="30"/>
      <c r="S745" s="30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 ht="15.75" customHeight="1">
      <c r="A746" s="14" t="s">
        <v>215</v>
      </c>
      <c r="B746" s="14" t="s">
        <v>2648</v>
      </c>
      <c r="C746" s="14" t="s">
        <v>2646</v>
      </c>
      <c r="D746" s="14" t="s">
        <v>2647</v>
      </c>
      <c r="E746" s="14" t="s">
        <v>31</v>
      </c>
      <c r="F746" s="14">
        <f>vlookup($B746&amp;"*",'Lat&amp;Long'!$A$2:$C$999,2,false)</f>
        <v>40.547324</v>
      </c>
      <c r="G746" s="14">
        <f>vlookup($B746&amp;"*",'Lat&amp;Long'!$A$2:$C$999,3,false)</f>
        <v>-111.901498</v>
      </c>
      <c r="H746" s="84">
        <v>141471.0</v>
      </c>
      <c r="I746" s="51"/>
      <c r="J746" s="51"/>
      <c r="K746" s="24" t="s">
        <v>2582</v>
      </c>
      <c r="L746" s="18">
        <v>8.82</v>
      </c>
      <c r="M746" s="49" t="s">
        <v>109</v>
      </c>
      <c r="N746" s="28">
        <v>2018.0</v>
      </c>
      <c r="O746" s="30"/>
      <c r="P746" s="30"/>
      <c r="Q746" s="30"/>
      <c r="R746" s="30"/>
      <c r="S746" s="30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 ht="15.75" customHeight="1">
      <c r="A747" s="14" t="s">
        <v>27</v>
      </c>
      <c r="B747" s="14" t="s">
        <v>2649</v>
      </c>
      <c r="C747" s="70" t="s">
        <v>2646</v>
      </c>
      <c r="D747" s="70" t="s">
        <v>2647</v>
      </c>
      <c r="E747" s="14" t="s">
        <v>31</v>
      </c>
      <c r="F747" s="14">
        <f>vlookup($B747&amp;"*",'Lat&amp;Long'!$A$2:$C$999,2,false)</f>
        <v>40.541999</v>
      </c>
      <c r="G747" s="14">
        <f>vlookup($B747&amp;"*",'Lat&amp;Long'!$A$2:$C$999,3,false)</f>
        <v>-111.977954</v>
      </c>
      <c r="H747" s="86">
        <v>130799.0</v>
      </c>
      <c r="I747" s="51"/>
      <c r="J747" s="51"/>
      <c r="K747" s="41" t="s">
        <v>2582</v>
      </c>
      <c r="L747" s="18">
        <v>8.82</v>
      </c>
      <c r="M747" s="49" t="s">
        <v>109</v>
      </c>
      <c r="N747" s="28">
        <v>2018.0</v>
      </c>
      <c r="O747" s="30"/>
      <c r="P747" s="30"/>
      <c r="Q747" s="30"/>
      <c r="R747" s="30"/>
      <c r="S747" s="30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 ht="15.75" customHeight="1">
      <c r="A748" s="14" t="s">
        <v>53</v>
      </c>
      <c r="B748" s="14" t="s">
        <v>2650</v>
      </c>
      <c r="C748" s="14" t="s">
        <v>2646</v>
      </c>
      <c r="D748" s="14" t="s">
        <v>2647</v>
      </c>
      <c r="E748" s="14" t="s">
        <v>31</v>
      </c>
      <c r="F748" s="14">
        <f>vlookup($B748&amp;"*",'Lat&amp;Long'!$A$2:$C$999,2,false)</f>
        <v>40.545641</v>
      </c>
      <c r="G748" s="14">
        <f>vlookup($B748&amp;"*",'Lat&amp;Long'!$A$2:$C$999,3,false)</f>
        <v>-111.9016</v>
      </c>
      <c r="H748" s="84">
        <v>217919.0</v>
      </c>
      <c r="I748" s="51"/>
      <c r="J748" s="51"/>
      <c r="K748" s="41" t="s">
        <v>2582</v>
      </c>
      <c r="L748" s="18">
        <v>8.82</v>
      </c>
      <c r="M748" s="49" t="s">
        <v>109</v>
      </c>
      <c r="N748" s="28">
        <v>2018.0</v>
      </c>
      <c r="O748" s="30"/>
      <c r="P748" s="30"/>
      <c r="Q748" s="30"/>
      <c r="R748" s="30"/>
      <c r="S748" s="30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 ht="15.75" customHeight="1">
      <c r="A749" s="14" t="s">
        <v>53</v>
      </c>
      <c r="B749" s="14" t="s">
        <v>2651</v>
      </c>
      <c r="C749" s="14" t="s">
        <v>2646</v>
      </c>
      <c r="D749" s="14" t="s">
        <v>2647</v>
      </c>
      <c r="E749" s="14" t="s">
        <v>31</v>
      </c>
      <c r="F749" s="14">
        <f>vlookup($B749&amp;"*",'Lat&amp;Long'!$A$2:$C$999,2,false)</f>
        <v>40.563136</v>
      </c>
      <c r="G749" s="14">
        <f>vlookup($B749&amp;"*",'Lat&amp;Long'!$A$2:$C$999,3,false)</f>
        <v>-111.975324</v>
      </c>
      <c r="H749" s="84">
        <v>144059.0</v>
      </c>
      <c r="I749" s="51"/>
      <c r="J749" s="51"/>
      <c r="K749" s="24" t="s">
        <v>2582</v>
      </c>
      <c r="L749" s="18">
        <v>8.82</v>
      </c>
      <c r="M749" s="49" t="s">
        <v>109</v>
      </c>
      <c r="N749" s="28">
        <v>2018.0</v>
      </c>
      <c r="O749" s="30"/>
      <c r="P749" s="30"/>
      <c r="Q749" s="30"/>
      <c r="R749" s="30"/>
      <c r="S749" s="30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 ht="15.75" customHeight="1">
      <c r="A750" s="14" t="s">
        <v>116</v>
      </c>
      <c r="B750" s="14" t="s">
        <v>2652</v>
      </c>
      <c r="C750" s="14" t="s">
        <v>2617</v>
      </c>
      <c r="D750" s="14" t="s">
        <v>2653</v>
      </c>
      <c r="E750" s="14" t="s">
        <v>31</v>
      </c>
      <c r="F750" s="14">
        <f>vlookup($B750&amp;"*",'Lat&amp;Long'!$A$2:$C$999,2,false)</f>
        <v>40.280124</v>
      </c>
      <c r="G750" s="14">
        <f>vlookup($B750&amp;"*",'Lat&amp;Long'!$A$2:$C$999,3,false)</f>
        <v>-111.680292</v>
      </c>
      <c r="H750" s="84">
        <v>166830.0</v>
      </c>
      <c r="I750" s="51"/>
      <c r="J750" s="51"/>
      <c r="K750" s="24" t="s">
        <v>2582</v>
      </c>
      <c r="L750" s="18">
        <v>8.82</v>
      </c>
      <c r="M750" s="49" t="s">
        <v>109</v>
      </c>
      <c r="N750" s="28">
        <v>2018.0</v>
      </c>
      <c r="O750" s="30"/>
      <c r="P750" s="30"/>
      <c r="Q750" s="30"/>
      <c r="R750" s="30"/>
      <c r="S750" s="30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 ht="15.75" customHeight="1">
      <c r="A751" s="14" t="s">
        <v>53</v>
      </c>
      <c r="B751" s="14" t="s">
        <v>2654</v>
      </c>
      <c r="C751" s="14" t="s">
        <v>2655</v>
      </c>
      <c r="D751" s="14" t="s">
        <v>2656</v>
      </c>
      <c r="E751" s="14" t="s">
        <v>31</v>
      </c>
      <c r="F751" s="14">
        <f>vlookup($B751&amp;"*",'Lat&amp;Long'!$A$2:$C$999,2,false)</f>
        <v>40.726021</v>
      </c>
      <c r="G751" s="14">
        <f>vlookup($B751&amp;"*",'Lat&amp;Long'!$A$2:$C$999,3,false)</f>
        <v>-111.549314</v>
      </c>
      <c r="H751" s="84">
        <v>113260.0</v>
      </c>
      <c r="I751" s="51"/>
      <c r="J751" s="51"/>
      <c r="K751" s="24" t="s">
        <v>2582</v>
      </c>
      <c r="L751" s="18">
        <v>8.82</v>
      </c>
      <c r="M751" s="49" t="s">
        <v>109</v>
      </c>
      <c r="N751" s="28">
        <v>2019.0</v>
      </c>
      <c r="O751" s="30"/>
      <c r="P751" s="30"/>
      <c r="Q751" s="30"/>
      <c r="R751" s="30"/>
      <c r="S751" s="30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 ht="15.75" customHeight="1">
      <c r="A752" s="14" t="s">
        <v>27</v>
      </c>
      <c r="B752" s="14" t="s">
        <v>2657</v>
      </c>
      <c r="C752" s="70" t="s">
        <v>2658</v>
      </c>
      <c r="D752" s="70" t="s">
        <v>2659</v>
      </c>
      <c r="E752" s="14" t="s">
        <v>31</v>
      </c>
      <c r="F752" s="14">
        <f>vlookup($B752&amp;"*",'Lat&amp;Long'!$A$2:$C$999,2,false)</f>
        <v>40.744563</v>
      </c>
      <c r="G752" s="14">
        <f>vlookup($B752&amp;"*",'Lat&amp;Long'!$A$2:$C$999,3,false)</f>
        <v>-111.901796</v>
      </c>
      <c r="H752" s="84">
        <v>142409.0</v>
      </c>
      <c r="I752" s="51"/>
      <c r="J752" s="51"/>
      <c r="K752" s="24" t="s">
        <v>2582</v>
      </c>
      <c r="L752" s="18">
        <v>8.82</v>
      </c>
      <c r="M752" s="49" t="s">
        <v>109</v>
      </c>
      <c r="N752" s="28">
        <v>2018.0</v>
      </c>
      <c r="O752" s="30"/>
      <c r="P752" s="30"/>
      <c r="Q752" s="30"/>
      <c r="R752" s="30"/>
      <c r="S752" s="30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 ht="15.75" customHeight="1">
      <c r="A753" s="14" t="s">
        <v>116</v>
      </c>
      <c r="B753" s="14" t="s">
        <v>774</v>
      </c>
      <c r="C753" s="14" t="s">
        <v>2660</v>
      </c>
      <c r="D753" s="14" t="s">
        <v>2661</v>
      </c>
      <c r="E753" s="14" t="s">
        <v>31</v>
      </c>
      <c r="F753" s="14">
        <f>vlookup($B753&amp;"*",'Lat&amp;Long'!$A$2:$C$999,2,false)</f>
        <v>40.657323</v>
      </c>
      <c r="G753" s="14">
        <f>vlookup($B753&amp;"*",'Lat&amp;Long'!$A$2:$C$999,3,false)</f>
        <v>-111.889558</v>
      </c>
      <c r="H753" s="84">
        <v>156699.0</v>
      </c>
      <c r="I753" s="51"/>
      <c r="J753" s="51"/>
      <c r="K753" s="24" t="s">
        <v>2582</v>
      </c>
      <c r="L753" s="18">
        <v>8.82</v>
      </c>
      <c r="M753" s="49" t="s">
        <v>109</v>
      </c>
      <c r="N753" s="28">
        <v>2018.0</v>
      </c>
      <c r="O753" s="30"/>
      <c r="P753" s="30"/>
      <c r="Q753" s="30"/>
      <c r="R753" s="30"/>
      <c r="S753" s="30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 ht="15.75" customHeight="1">
      <c r="A754" s="14" t="s">
        <v>215</v>
      </c>
      <c r="B754" s="14" t="s">
        <v>2662</v>
      </c>
      <c r="C754" s="14" t="s">
        <v>2660</v>
      </c>
      <c r="D754" s="14" t="s">
        <v>2661</v>
      </c>
      <c r="E754" s="14" t="s">
        <v>31</v>
      </c>
      <c r="F754" s="14">
        <f>vlookup($B754&amp;"*",'Lat&amp;Long'!$A$2:$C$999,2,false)</f>
        <v>40.630369</v>
      </c>
      <c r="G754" s="14">
        <f>vlookup($B754&amp;"*",'Lat&amp;Long'!$A$2:$C$999,3,false)</f>
        <v>-111.886913</v>
      </c>
      <c r="H754" s="84">
        <v>137091.0</v>
      </c>
      <c r="I754" s="51"/>
      <c r="J754" s="51"/>
      <c r="K754" s="24" t="s">
        <v>2582</v>
      </c>
      <c r="L754" s="18">
        <v>8.82</v>
      </c>
      <c r="M754" s="49" t="s">
        <v>109</v>
      </c>
      <c r="N754" s="28">
        <v>2018.0</v>
      </c>
      <c r="O754" s="30"/>
      <c r="P754" s="30"/>
      <c r="Q754" s="30"/>
      <c r="R754" s="30"/>
      <c r="S754" s="30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 ht="15.75" customHeight="1">
      <c r="A755" s="14" t="s">
        <v>53</v>
      </c>
      <c r="B755" s="14" t="s">
        <v>2663</v>
      </c>
      <c r="C755" s="14" t="s">
        <v>2658</v>
      </c>
      <c r="D755" s="14" t="s">
        <v>2664</v>
      </c>
      <c r="E755" s="14" t="s">
        <v>31</v>
      </c>
      <c r="F755" s="14">
        <f>vlookup($B755&amp;"*",'Lat&amp;Long'!$A$2:$C$999,2,false)</f>
        <v>40.71967</v>
      </c>
      <c r="G755" s="14">
        <f>vlookup($B755&amp;"*",'Lat&amp;Long'!$A$2:$C$999,3,false)</f>
        <v>-111.813153</v>
      </c>
      <c r="H755" s="84">
        <v>119219.0</v>
      </c>
      <c r="I755" s="51"/>
      <c r="J755" s="51"/>
      <c r="K755" s="24" t="s">
        <v>2582</v>
      </c>
      <c r="L755" s="18">
        <v>8.82</v>
      </c>
      <c r="M755" s="49" t="s">
        <v>109</v>
      </c>
      <c r="N755" s="28">
        <v>2018.0</v>
      </c>
      <c r="O755" s="30"/>
      <c r="P755" s="30"/>
      <c r="Q755" s="30"/>
      <c r="R755" s="30"/>
      <c r="S755" s="30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 ht="15.75" customHeight="1">
      <c r="A756" s="14" t="s">
        <v>116</v>
      </c>
      <c r="B756" s="14" t="s">
        <v>2665</v>
      </c>
      <c r="C756" s="14" t="s">
        <v>2658</v>
      </c>
      <c r="D756" s="14" t="s">
        <v>2666</v>
      </c>
      <c r="E756" s="14" t="s">
        <v>31</v>
      </c>
      <c r="F756" s="14">
        <f>vlookup($B756&amp;"*",'Lat&amp;Long'!$A$2:$C$999,2,false)</f>
        <v>40.730899</v>
      </c>
      <c r="G756" s="14">
        <f>vlookup($B756&amp;"*",'Lat&amp;Long'!$A$2:$C$999,3,false)</f>
        <v>-111.901562</v>
      </c>
      <c r="H756" s="84">
        <v>242542.0</v>
      </c>
      <c r="I756" s="51"/>
      <c r="J756" s="51"/>
      <c r="K756" s="24" t="s">
        <v>2582</v>
      </c>
      <c r="L756" s="18">
        <v>8.82</v>
      </c>
      <c r="M756" s="49" t="s">
        <v>109</v>
      </c>
      <c r="N756" s="28">
        <v>2018.0</v>
      </c>
      <c r="O756" s="30"/>
      <c r="P756" s="30"/>
      <c r="Q756" s="30"/>
      <c r="R756" s="30"/>
      <c r="S756" s="30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 ht="15.75" customHeight="1">
      <c r="A757" s="14" t="s">
        <v>215</v>
      </c>
      <c r="B757" s="14" t="s">
        <v>2667</v>
      </c>
      <c r="C757" s="14" t="s">
        <v>2658</v>
      </c>
      <c r="D757" s="14" t="s">
        <v>2666</v>
      </c>
      <c r="E757" s="14" t="s">
        <v>31</v>
      </c>
      <c r="F757" s="14">
        <f>vlookup($B757&amp;"*",'Lat&amp;Long'!$A$2:$C$999,2,false)</f>
        <v>40.728693</v>
      </c>
      <c r="G757" s="14">
        <f>vlookup($B757&amp;"*",'Lat&amp;Long'!$A$2:$C$999,3,false)</f>
        <v>-111.898219</v>
      </c>
      <c r="H757" s="84">
        <v>139929.0</v>
      </c>
      <c r="I757" s="51"/>
      <c r="J757" s="51"/>
      <c r="K757" s="24" t="s">
        <v>2582</v>
      </c>
      <c r="L757" s="18">
        <v>8.82</v>
      </c>
      <c r="M757" s="49" t="s">
        <v>109</v>
      </c>
      <c r="N757" s="28">
        <v>2018.0</v>
      </c>
      <c r="O757" s="30"/>
      <c r="P757" s="30"/>
      <c r="Q757" s="30"/>
      <c r="R757" s="30"/>
      <c r="S757" s="30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 ht="15.75" customHeight="1">
      <c r="A758" s="14" t="s">
        <v>53</v>
      </c>
      <c r="B758" s="14" t="s">
        <v>2668</v>
      </c>
      <c r="C758" s="14" t="s">
        <v>2658</v>
      </c>
      <c r="D758" s="14" t="s">
        <v>2666</v>
      </c>
      <c r="E758" s="14" t="s">
        <v>31</v>
      </c>
      <c r="F758" s="14">
        <f>vlookup($B758&amp;"*",'Lat&amp;Long'!$A$2:$C$999,2,false)</f>
        <v>40.740336</v>
      </c>
      <c r="G758" s="14">
        <f>vlookup($B758&amp;"*",'Lat&amp;Long'!$A$2:$C$999,3,false)</f>
        <v>-111.901443</v>
      </c>
      <c r="H758" s="84">
        <v>201353.0</v>
      </c>
      <c r="I758" s="51"/>
      <c r="J758" s="51"/>
      <c r="K758" s="24" t="s">
        <v>2582</v>
      </c>
      <c r="L758" s="18">
        <v>8.82</v>
      </c>
      <c r="M758" s="49" t="s">
        <v>109</v>
      </c>
      <c r="N758" s="28">
        <v>2018.0</v>
      </c>
      <c r="O758" s="30"/>
      <c r="P758" s="30"/>
      <c r="Q758" s="30"/>
      <c r="R758" s="30"/>
      <c r="S758" s="30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 ht="15.75" customHeight="1">
      <c r="A759" s="14" t="s">
        <v>53</v>
      </c>
      <c r="B759" s="14" t="s">
        <v>2669</v>
      </c>
      <c r="C759" s="14" t="s">
        <v>2658</v>
      </c>
      <c r="D759" s="14" t="s">
        <v>2670</v>
      </c>
      <c r="E759" s="14" t="s">
        <v>31</v>
      </c>
      <c r="F759" s="14">
        <f>vlookup($B759&amp;"*",'Lat&amp;Long'!$A$2:$C$999,2,false)</f>
        <v>40.669817</v>
      </c>
      <c r="G759" s="14">
        <f>vlookup($B759&amp;"*",'Lat&amp;Long'!$A$2:$C$999,3,false)</f>
        <v>-111.863977</v>
      </c>
      <c r="H759" s="84">
        <v>96340.0</v>
      </c>
      <c r="I759" s="51"/>
      <c r="J759" s="51"/>
      <c r="K759" s="24" t="s">
        <v>2582</v>
      </c>
      <c r="L759" s="18">
        <v>8.82</v>
      </c>
      <c r="M759" s="49" t="s">
        <v>109</v>
      </c>
      <c r="N759" s="28">
        <v>2018.0</v>
      </c>
      <c r="O759" s="30"/>
      <c r="P759" s="30"/>
      <c r="Q759" s="30"/>
      <c r="R759" s="30"/>
      <c r="S759" s="30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 ht="15.75" customHeight="1">
      <c r="A760" s="14" t="s">
        <v>53</v>
      </c>
      <c r="B760" s="14" t="s">
        <v>2671</v>
      </c>
      <c r="C760" s="14" t="s">
        <v>2672</v>
      </c>
      <c r="D760" s="14" t="s">
        <v>2673</v>
      </c>
      <c r="E760" s="14" t="s">
        <v>31</v>
      </c>
      <c r="F760" s="14">
        <f>vlookup($B760&amp;"*",'Lat&amp;Long'!$A$2:$C$999,2,false)</f>
        <v>40.635736</v>
      </c>
      <c r="G760" s="14">
        <f>vlookup($B760&amp;"*",'Lat&amp;Long'!$A$2:$C$999,3,false)</f>
        <v>-112.026611</v>
      </c>
      <c r="H760" s="84">
        <v>213857.0</v>
      </c>
      <c r="I760" s="51"/>
      <c r="J760" s="51"/>
      <c r="K760" s="24" t="s">
        <v>2582</v>
      </c>
      <c r="L760" s="18">
        <v>8.82</v>
      </c>
      <c r="M760" s="49" t="s">
        <v>109</v>
      </c>
      <c r="N760" s="28">
        <v>2018.0</v>
      </c>
      <c r="O760" s="30"/>
      <c r="P760" s="30"/>
      <c r="Q760" s="30"/>
      <c r="R760" s="30"/>
      <c r="S760" s="30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 ht="15.75" customHeight="1">
      <c r="A761" s="14" t="s">
        <v>116</v>
      </c>
      <c r="B761" s="14" t="s">
        <v>2674</v>
      </c>
      <c r="C761" s="14" t="s">
        <v>2672</v>
      </c>
      <c r="D761" s="14" t="s">
        <v>2675</v>
      </c>
      <c r="E761" s="14" t="s">
        <v>31</v>
      </c>
      <c r="F761" s="14">
        <f>vlookup($B761&amp;"*",'Lat&amp;Long'!$A$2:$C$999,2,false)</f>
        <v>40.690108</v>
      </c>
      <c r="G761" s="14">
        <f>vlookup($B761&amp;"*",'Lat&amp;Long'!$A$2:$C$999,3,false)</f>
        <v>-111.95348</v>
      </c>
      <c r="H761" s="84">
        <v>151267.0</v>
      </c>
      <c r="I761" s="51"/>
      <c r="J761" s="51"/>
      <c r="K761" s="24" t="s">
        <v>2582</v>
      </c>
      <c r="L761" s="18">
        <v>8.82</v>
      </c>
      <c r="M761" s="35" t="s">
        <v>109</v>
      </c>
      <c r="N761" s="83"/>
      <c r="O761" s="30"/>
      <c r="P761" s="30"/>
      <c r="Q761" s="30"/>
      <c r="R761" s="30"/>
      <c r="S761" s="30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 ht="15.75" customHeight="1">
      <c r="A762" s="14" t="s">
        <v>27</v>
      </c>
      <c r="B762" s="14" t="s">
        <v>2676</v>
      </c>
      <c r="C762" s="70" t="s">
        <v>2672</v>
      </c>
      <c r="D762" s="70" t="s">
        <v>2677</v>
      </c>
      <c r="E762" s="14" t="s">
        <v>31</v>
      </c>
      <c r="F762" s="14">
        <f>vlookup($B762&amp;"*",'Lat&amp;Long'!$A$2:$C$999,2,false)</f>
        <v>40.714001</v>
      </c>
      <c r="G762" s="14">
        <f>vlookup($B762&amp;"*",'Lat&amp;Long'!$A$2:$C$999,3,false)</f>
        <v>-112.022911</v>
      </c>
      <c r="H762" s="86">
        <v>138933.0</v>
      </c>
      <c r="I762" s="51"/>
      <c r="J762" s="51"/>
      <c r="K762" s="24" t="s">
        <v>2582</v>
      </c>
      <c r="L762" s="18">
        <v>8.82</v>
      </c>
      <c r="M762" s="49" t="s">
        <v>109</v>
      </c>
      <c r="N762" s="28">
        <v>2018.0</v>
      </c>
      <c r="O762" s="30"/>
      <c r="P762" s="30"/>
      <c r="Q762" s="30"/>
      <c r="R762" s="30"/>
      <c r="S762" s="30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 ht="15.75" customHeight="1">
      <c r="A763" s="14" t="s">
        <v>53</v>
      </c>
      <c r="B763" s="14" t="s">
        <v>2678</v>
      </c>
      <c r="C763" s="14" t="s">
        <v>2672</v>
      </c>
      <c r="D763" s="14" t="s">
        <v>2677</v>
      </c>
      <c r="E763" s="14" t="s">
        <v>31</v>
      </c>
      <c r="F763" s="14">
        <f>vlookup($B763&amp;"*",'Lat&amp;Long'!$A$2:$C$999,2,false)</f>
        <v>40.702562</v>
      </c>
      <c r="G763" s="14">
        <f>vlookup($B763&amp;"*",'Lat&amp;Long'!$A$2:$C$999,3,false)</f>
        <v>-111.993139</v>
      </c>
      <c r="H763" s="84">
        <v>208178.0</v>
      </c>
      <c r="I763" s="51"/>
      <c r="J763" s="51"/>
      <c r="K763" s="24" t="s">
        <v>2582</v>
      </c>
      <c r="L763" s="18">
        <v>8.82</v>
      </c>
      <c r="M763" s="49" t="s">
        <v>109</v>
      </c>
      <c r="N763" s="28">
        <v>2018.0</v>
      </c>
      <c r="O763" s="30"/>
      <c r="P763" s="30"/>
      <c r="Q763" s="30"/>
      <c r="R763" s="30"/>
      <c r="S763" s="30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 ht="15.75" customHeight="1">
      <c r="A764" s="14" t="s">
        <v>27</v>
      </c>
      <c r="B764" s="14" t="s">
        <v>2679</v>
      </c>
      <c r="C764" s="70" t="s">
        <v>2658</v>
      </c>
      <c r="D764" s="70" t="s">
        <v>2680</v>
      </c>
      <c r="E764" s="14" t="s">
        <v>31</v>
      </c>
      <c r="F764" s="14">
        <f>vlookup($B764&amp;"*",'Lat&amp;Long'!$A$2:$C$999,2,false)</f>
        <v>40.622945</v>
      </c>
      <c r="G764" s="14">
        <f>vlookup($B764&amp;"*",'Lat&amp;Long'!$A$2:$C$999,3,false)</f>
        <v>-111.850065</v>
      </c>
      <c r="H764" s="86">
        <v>198577.0</v>
      </c>
      <c r="I764" s="51"/>
      <c r="J764" s="51"/>
      <c r="K764" s="24" t="s">
        <v>2582</v>
      </c>
      <c r="L764" s="18">
        <v>8.82</v>
      </c>
      <c r="M764" s="49" t="s">
        <v>109</v>
      </c>
      <c r="N764" s="28">
        <v>2018.0</v>
      </c>
      <c r="O764" s="30"/>
      <c r="P764" s="30"/>
      <c r="Q764" s="30"/>
      <c r="R764" s="30"/>
      <c r="S764" s="30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 ht="15.75" customHeight="1">
      <c r="A765" s="14" t="s">
        <v>53</v>
      </c>
      <c r="B765" s="14" t="s">
        <v>2681</v>
      </c>
      <c r="C765" s="14" t="s">
        <v>2682</v>
      </c>
      <c r="D765" s="14" t="s">
        <v>2683</v>
      </c>
      <c r="E765" s="14" t="s">
        <v>31</v>
      </c>
      <c r="F765" s="14">
        <f>vlookup($B765&amp;"*",'Lat&amp;Long'!$A$2:$C$999,2,false)</f>
        <v>40.650635</v>
      </c>
      <c r="G765" s="14">
        <f>vlookup($B765&amp;"*",'Lat&amp;Long'!$A$2:$C$999,3,false)</f>
        <v>-111.936977</v>
      </c>
      <c r="H765" s="84">
        <v>215698.0</v>
      </c>
      <c r="I765" s="51"/>
      <c r="J765" s="51"/>
      <c r="K765" s="24" t="s">
        <v>2582</v>
      </c>
      <c r="L765" s="18">
        <v>8.82</v>
      </c>
      <c r="M765" s="49" t="s">
        <v>109</v>
      </c>
      <c r="N765" s="28">
        <v>2018.0</v>
      </c>
      <c r="O765" s="30"/>
      <c r="P765" s="30"/>
      <c r="Q765" s="30"/>
      <c r="R765" s="30"/>
      <c r="S765" s="30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 ht="15.75" customHeight="1">
      <c r="A766" s="14" t="s">
        <v>53</v>
      </c>
      <c r="B766" s="14" t="s">
        <v>2684</v>
      </c>
      <c r="C766" s="14" t="s">
        <v>2685</v>
      </c>
      <c r="D766" s="14" t="s">
        <v>2686</v>
      </c>
      <c r="E766" s="14" t="s">
        <v>31</v>
      </c>
      <c r="F766" s="14">
        <f>vlookup($B766&amp;"*",'Lat&amp;Long'!$A$2:$C$999,2,false)</f>
        <v>41.483988</v>
      </c>
      <c r="G766" s="14">
        <f>vlookup($B766&amp;"*",'Lat&amp;Long'!$A$2:$C$999,3,false)</f>
        <v>-112.030281</v>
      </c>
      <c r="H766" s="84">
        <v>182776.0</v>
      </c>
      <c r="I766" s="51"/>
      <c r="J766" s="51"/>
      <c r="K766" s="41" t="s">
        <v>2582</v>
      </c>
      <c r="L766" s="18">
        <v>8.82</v>
      </c>
      <c r="M766" s="49" t="s">
        <v>109</v>
      </c>
      <c r="N766" s="28">
        <v>2018.0</v>
      </c>
      <c r="O766" s="30"/>
      <c r="P766" s="30"/>
      <c r="Q766" s="30"/>
      <c r="R766" s="30"/>
      <c r="S766" s="30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 ht="15.75" customHeight="1">
      <c r="A767" s="14" t="s">
        <v>53</v>
      </c>
      <c r="B767" s="14" t="s">
        <v>2687</v>
      </c>
      <c r="C767" s="14" t="s">
        <v>2688</v>
      </c>
      <c r="D767" s="14" t="s">
        <v>2689</v>
      </c>
      <c r="E767" s="14" t="s">
        <v>31</v>
      </c>
      <c r="F767" s="14">
        <f>vlookup($B767&amp;"*",'Lat&amp;Long'!$A$2:$C$999,2,false)</f>
        <v>41.712064</v>
      </c>
      <c r="G767" s="14">
        <f>vlookup($B767&amp;"*",'Lat&amp;Long'!$A$2:$C$999,3,false)</f>
        <v>-111.836232</v>
      </c>
      <c r="H767" s="84">
        <v>180399.0</v>
      </c>
      <c r="I767" s="51"/>
      <c r="J767" s="51"/>
      <c r="K767" s="41" t="s">
        <v>2582</v>
      </c>
      <c r="L767" s="18">
        <v>8.82</v>
      </c>
      <c r="M767" s="49" t="s">
        <v>109</v>
      </c>
      <c r="N767" s="28">
        <v>2018.0</v>
      </c>
      <c r="O767" s="30"/>
      <c r="P767" s="30"/>
      <c r="Q767" s="30"/>
      <c r="R767" s="30"/>
      <c r="S767" s="30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 ht="15.75" customHeight="1">
      <c r="A768" s="14" t="s">
        <v>215</v>
      </c>
      <c r="B768" s="14" t="s">
        <v>2690</v>
      </c>
      <c r="C768" s="14" t="s">
        <v>2688</v>
      </c>
      <c r="D768" s="14" t="s">
        <v>2691</v>
      </c>
      <c r="E768" s="14" t="s">
        <v>31</v>
      </c>
      <c r="F768" s="14">
        <f>vlookup($B768&amp;"*",'Lat&amp;Long'!$A$2:$C$999,2,false)</f>
        <v>41.752687</v>
      </c>
      <c r="G768" s="14">
        <f>vlookup($B768&amp;"*",'Lat&amp;Long'!$A$2:$C$999,3,false)</f>
        <v>-111.837946</v>
      </c>
      <c r="H768" s="84">
        <v>138493.0</v>
      </c>
      <c r="I768" s="51"/>
      <c r="J768" s="51"/>
      <c r="K768" s="24" t="s">
        <v>2587</v>
      </c>
      <c r="L768" s="18">
        <v>8.82</v>
      </c>
      <c r="M768" s="49" t="s">
        <v>109</v>
      </c>
      <c r="N768" s="28">
        <v>2018.0</v>
      </c>
      <c r="O768" s="30"/>
      <c r="P768" s="30"/>
      <c r="Q768" s="30"/>
      <c r="R768" s="30"/>
      <c r="S768" s="30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 ht="15.75" customHeight="1">
      <c r="A769" s="14" t="s">
        <v>53</v>
      </c>
      <c r="B769" s="14" t="s">
        <v>2692</v>
      </c>
      <c r="C769" s="14" t="s">
        <v>2693</v>
      </c>
      <c r="D769" s="14" t="s">
        <v>2691</v>
      </c>
      <c r="E769" s="14" t="s">
        <v>31</v>
      </c>
      <c r="F769" s="14">
        <f>vlookup($B769&amp;"*",'Lat&amp;Long'!$A$2:$C$999,2,false)</f>
        <v>41.760096</v>
      </c>
      <c r="G769" s="14">
        <f>vlookup($B769&amp;"*",'Lat&amp;Long'!$A$2:$C$999,3,false)</f>
        <v>-111.831287</v>
      </c>
      <c r="H769" s="84">
        <v>217603.0</v>
      </c>
      <c r="I769" s="51"/>
      <c r="J769" s="51"/>
      <c r="K769" s="24" t="s">
        <v>2582</v>
      </c>
      <c r="L769" s="18">
        <v>8.82</v>
      </c>
      <c r="M769" s="49" t="s">
        <v>109</v>
      </c>
      <c r="N769" s="28">
        <v>2018.0</v>
      </c>
      <c r="O769" s="30"/>
      <c r="P769" s="30"/>
      <c r="Q769" s="30"/>
      <c r="R769" s="30"/>
      <c r="S769" s="30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 ht="15.75" customHeight="1">
      <c r="A770" s="14" t="s">
        <v>53</v>
      </c>
      <c r="B770" s="14" t="s">
        <v>2694</v>
      </c>
      <c r="C770" s="70" t="s">
        <v>2695</v>
      </c>
      <c r="D770" s="70" t="s">
        <v>2696</v>
      </c>
      <c r="E770" s="14" t="s">
        <v>31</v>
      </c>
      <c r="F770" s="14">
        <f>vlookup($B770&amp;"*",'Lat&amp;Long'!$A$2:$C$999,2,false)</f>
        <v>41.232252</v>
      </c>
      <c r="G770" s="14">
        <f>vlookup($B770&amp;"*",'Lat&amp;Long'!$A$2:$C$999,3,false)</f>
        <v>-111.981162</v>
      </c>
      <c r="H770" s="84">
        <v>147178.0</v>
      </c>
      <c r="I770" s="51"/>
      <c r="J770" s="51"/>
      <c r="K770" s="24"/>
      <c r="L770" s="18">
        <v>8.82</v>
      </c>
      <c r="M770" s="49" t="s">
        <v>109</v>
      </c>
      <c r="N770" s="28">
        <v>2018.0</v>
      </c>
      <c r="O770" s="30"/>
      <c r="P770" s="30"/>
      <c r="Q770" s="30"/>
      <c r="R770" s="30"/>
      <c r="S770" s="30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 ht="15.75" customHeight="1">
      <c r="A771" s="14" t="s">
        <v>53</v>
      </c>
      <c r="B771" s="14" t="s">
        <v>2697</v>
      </c>
      <c r="C771" s="14" t="s">
        <v>2698</v>
      </c>
      <c r="D771" s="14" t="s">
        <v>2699</v>
      </c>
      <c r="E771" s="14" t="s">
        <v>31</v>
      </c>
      <c r="F771" s="14">
        <f>vlookup($B771&amp;"*",'Lat&amp;Long'!$A$2:$C$999,2,false)</f>
        <v>41.269567</v>
      </c>
      <c r="G771" s="14">
        <f>vlookup($B771&amp;"*",'Lat&amp;Long'!$A$2:$C$999,3,false)</f>
        <v>-111.97302</v>
      </c>
      <c r="H771" s="84">
        <v>206184.0</v>
      </c>
      <c r="I771" s="51"/>
      <c r="J771" s="51"/>
      <c r="K771" s="24" t="s">
        <v>2582</v>
      </c>
      <c r="L771" s="18">
        <v>8.82</v>
      </c>
      <c r="M771" s="49" t="s">
        <v>109</v>
      </c>
      <c r="N771" s="28">
        <v>2018.0</v>
      </c>
      <c r="O771" s="30"/>
      <c r="P771" s="30"/>
      <c r="Q771" s="30"/>
      <c r="R771" s="30"/>
      <c r="S771" s="30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 ht="15.75" customHeight="1">
      <c r="A772" s="14" t="s">
        <v>116</v>
      </c>
      <c r="B772" s="14" t="s">
        <v>2700</v>
      </c>
      <c r="C772" s="14" t="s">
        <v>2695</v>
      </c>
      <c r="D772" s="14" t="s">
        <v>2701</v>
      </c>
      <c r="E772" s="14" t="s">
        <v>31</v>
      </c>
      <c r="F772" s="14">
        <f>vlookup($B772&amp;"*",'Lat&amp;Long'!$A$2:$C$999,2,false)</f>
        <v>41.196285</v>
      </c>
      <c r="G772" s="14">
        <f>vlookup($B772&amp;"*",'Lat&amp;Long'!$A$2:$C$999,3,false)</f>
        <v>-111.97771</v>
      </c>
      <c r="H772" s="84">
        <v>151613.0</v>
      </c>
      <c r="I772" s="51"/>
      <c r="J772" s="51"/>
      <c r="K772" s="24" t="s">
        <v>2582</v>
      </c>
      <c r="L772" s="18">
        <v>8.82</v>
      </c>
      <c r="M772" s="49" t="s">
        <v>109</v>
      </c>
      <c r="N772" s="28">
        <v>2018.0</v>
      </c>
      <c r="O772" s="30"/>
      <c r="P772" s="30"/>
      <c r="Q772" s="30"/>
      <c r="R772" s="30"/>
      <c r="S772" s="30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 ht="15.75" customHeight="1">
      <c r="A773" s="14" t="s">
        <v>215</v>
      </c>
      <c r="B773" s="14" t="s">
        <v>2702</v>
      </c>
      <c r="C773" s="14" t="s">
        <v>2703</v>
      </c>
      <c r="D773" s="14" t="s">
        <v>2701</v>
      </c>
      <c r="E773" s="14" t="s">
        <v>31</v>
      </c>
      <c r="F773" s="14">
        <f>vlookup($B773&amp;"*",'Lat&amp;Long'!$A$2:$C$999,2,false)</f>
        <v>41.173043</v>
      </c>
      <c r="G773" s="14">
        <f>vlookup($B773&amp;"*",'Lat&amp;Long'!$A$2:$C$999,3,false)</f>
        <v>-112.001312</v>
      </c>
      <c r="H773" s="84">
        <v>136356.0</v>
      </c>
      <c r="I773" s="51"/>
      <c r="J773" s="51"/>
      <c r="K773" s="24" t="s">
        <v>2582</v>
      </c>
      <c r="L773" s="18">
        <v>8.82</v>
      </c>
      <c r="M773" s="49" t="s">
        <v>109</v>
      </c>
      <c r="N773" s="28">
        <v>2018.0</v>
      </c>
      <c r="O773" s="30"/>
      <c r="P773" s="30"/>
      <c r="Q773" s="30"/>
      <c r="R773" s="30"/>
      <c r="S773" s="30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 ht="15.75" customHeight="1">
      <c r="A774" s="14" t="s">
        <v>27</v>
      </c>
      <c r="B774" s="14" t="s">
        <v>2704</v>
      </c>
      <c r="C774" s="70" t="s">
        <v>2703</v>
      </c>
      <c r="D774" s="70" t="s">
        <v>2701</v>
      </c>
      <c r="E774" s="14" t="s">
        <v>31</v>
      </c>
      <c r="F774" s="14">
        <f>vlookup($B774&amp;"*",'Lat&amp;Long'!$A$2:$C$999,2,false)</f>
        <v>41.173561</v>
      </c>
      <c r="G774" s="14">
        <f>vlookup($B774&amp;"*",'Lat&amp;Long'!$A$2:$C$999,3,false)</f>
        <v>-112.006185</v>
      </c>
      <c r="H774" s="86">
        <v>169546.0</v>
      </c>
      <c r="I774" s="51"/>
      <c r="J774" s="51"/>
      <c r="K774" s="41" t="s">
        <v>2582</v>
      </c>
      <c r="L774" s="18">
        <v>8.82</v>
      </c>
      <c r="M774" s="49" t="s">
        <v>109</v>
      </c>
      <c r="N774" s="28">
        <v>2018.0</v>
      </c>
      <c r="O774" s="30"/>
      <c r="P774" s="30"/>
      <c r="Q774" s="30"/>
      <c r="R774" s="30"/>
      <c r="S774" s="30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 ht="15.75" customHeight="1">
      <c r="A775" s="14" t="s">
        <v>53</v>
      </c>
      <c r="B775" s="14" t="s">
        <v>2705</v>
      </c>
      <c r="C775" s="70" t="s">
        <v>2703</v>
      </c>
      <c r="D775" s="70" t="s">
        <v>2701</v>
      </c>
      <c r="E775" s="14" t="s">
        <v>31</v>
      </c>
      <c r="F775" s="14">
        <f>vlookup($B775&amp;"*",'Lat&amp;Long'!$A$2:$C$999,2,false)</f>
        <v>41.175784</v>
      </c>
      <c r="G775" s="14">
        <f>vlookup($B775&amp;"*",'Lat&amp;Long'!$A$2:$C$999,3,false)</f>
        <v>-111.99867</v>
      </c>
      <c r="H775" s="84">
        <v>226985.0</v>
      </c>
      <c r="I775" s="51"/>
      <c r="J775" s="51"/>
      <c r="K775" s="24"/>
      <c r="L775" s="18">
        <v>8.82</v>
      </c>
      <c r="M775" s="49" t="s">
        <v>109</v>
      </c>
      <c r="N775" s="28">
        <v>2018.0</v>
      </c>
      <c r="O775" s="30"/>
      <c r="P775" s="30"/>
      <c r="Q775" s="30"/>
      <c r="R775" s="30"/>
      <c r="S775" s="30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 ht="15.75" customHeight="1">
      <c r="A776" s="14" t="s">
        <v>53</v>
      </c>
      <c r="B776" s="14" t="s">
        <v>2705</v>
      </c>
      <c r="C776" s="14" t="s">
        <v>2703</v>
      </c>
      <c r="D776" s="14" t="s">
        <v>2701</v>
      </c>
      <c r="E776" s="14" t="s">
        <v>31</v>
      </c>
      <c r="F776" s="14">
        <f>vlookup($B776&amp;"*",'Lat&amp;Long'!$A$2:$C$999,2,false)</f>
        <v>41.175784</v>
      </c>
      <c r="G776" s="14">
        <f>vlookup($B776&amp;"*",'Lat&amp;Long'!$A$2:$C$999,3,false)</f>
        <v>-111.99867</v>
      </c>
      <c r="H776" s="84">
        <v>226985.0</v>
      </c>
      <c r="I776" s="51"/>
      <c r="J776" s="51"/>
      <c r="K776" s="24" t="s">
        <v>2582</v>
      </c>
      <c r="L776" s="18">
        <v>8.82</v>
      </c>
      <c r="M776" s="49" t="s">
        <v>109</v>
      </c>
      <c r="N776" s="28">
        <v>2018.0</v>
      </c>
      <c r="O776" s="30"/>
      <c r="P776" s="30"/>
      <c r="Q776" s="30"/>
      <c r="R776" s="30"/>
      <c r="S776" s="30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 ht="15.75" customHeight="1">
      <c r="A777" s="14" t="s">
        <v>53</v>
      </c>
      <c r="B777" s="50" t="s">
        <v>2706</v>
      </c>
      <c r="C777" s="50" t="s">
        <v>2707</v>
      </c>
      <c r="D777" s="50" t="s">
        <v>2708</v>
      </c>
      <c r="E777" s="14" t="s">
        <v>31</v>
      </c>
      <c r="F777" s="14">
        <f>vlookup($B777&amp;"*",'Lat&amp;Long'!$A$2:$C$999,2,false)</f>
        <v>39.599694</v>
      </c>
      <c r="G777" s="14">
        <f>vlookup($B777&amp;"*",'Lat&amp;Long'!$A$2:$C$999,3,false)</f>
        <v>-110.806224</v>
      </c>
      <c r="H777" s="50">
        <v>182717.0</v>
      </c>
      <c r="L777" s="18">
        <v>8.82</v>
      </c>
      <c r="M777" s="87" t="s">
        <v>109</v>
      </c>
      <c r="N777" s="87">
        <v>2015.0</v>
      </c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 ht="15.75" customHeight="1">
      <c r="A778" s="14" t="s">
        <v>215</v>
      </c>
      <c r="B778" s="14" t="s">
        <v>2709</v>
      </c>
      <c r="C778" s="14" t="s">
        <v>2710</v>
      </c>
      <c r="D778" s="14" t="s">
        <v>2711</v>
      </c>
      <c r="E778" s="14" t="s">
        <v>31</v>
      </c>
      <c r="F778" s="14">
        <f>vlookup($B778&amp;"*",'Lat&amp;Long'!$A$2:$C$999,2,false)</f>
        <v>40.216245</v>
      </c>
      <c r="G778" s="14">
        <f>vlookup($B778&amp;"*",'Lat&amp;Long'!$A$2:$C$999,3,false)</f>
        <v>-111.657002</v>
      </c>
      <c r="H778" s="84">
        <v>144506.0</v>
      </c>
      <c r="I778" s="51"/>
      <c r="J778" s="51"/>
      <c r="K778" s="24" t="s">
        <v>2712</v>
      </c>
      <c r="L778" s="18">
        <v>8.82</v>
      </c>
      <c r="M778" s="49" t="s">
        <v>109</v>
      </c>
      <c r="N778" s="28">
        <v>2018.0</v>
      </c>
      <c r="O778" s="30"/>
      <c r="P778" s="30"/>
      <c r="Q778" s="30"/>
      <c r="R778" s="30"/>
      <c r="S778" s="30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 ht="15.75" customHeight="1">
      <c r="A779" s="14" t="s">
        <v>27</v>
      </c>
      <c r="B779" s="14" t="s">
        <v>2713</v>
      </c>
      <c r="C779" s="70" t="s">
        <v>2710</v>
      </c>
      <c r="D779" s="70" t="s">
        <v>2714</v>
      </c>
      <c r="E779" s="14" t="s">
        <v>31</v>
      </c>
      <c r="F779" s="14">
        <f>vlookup($B779&amp;"*",'Lat&amp;Long'!$A$2:$C$999,2,false)</f>
        <v>40.251664</v>
      </c>
      <c r="G779" s="14">
        <f>vlookup($B779&amp;"*",'Lat&amp;Long'!$A$2:$C$999,3,false)</f>
        <v>-111.666447</v>
      </c>
      <c r="H779" s="84">
        <v>56525.0</v>
      </c>
      <c r="I779" s="51"/>
      <c r="J779" s="51"/>
      <c r="K779" s="24" t="s">
        <v>2712</v>
      </c>
      <c r="L779" s="18">
        <v>8.82</v>
      </c>
      <c r="M779" s="49" t="s">
        <v>109</v>
      </c>
      <c r="N779" s="28">
        <v>2018.0</v>
      </c>
      <c r="O779" s="30"/>
      <c r="P779" s="30"/>
      <c r="Q779" s="30"/>
      <c r="R779" s="30"/>
      <c r="S779" s="30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 ht="15.75" customHeight="1">
      <c r="A780" s="14" t="s">
        <v>53</v>
      </c>
      <c r="B780" s="14" t="s">
        <v>2715</v>
      </c>
      <c r="C780" s="14" t="s">
        <v>2716</v>
      </c>
      <c r="D780" s="14" t="s">
        <v>2717</v>
      </c>
      <c r="E780" s="14" t="s">
        <v>31</v>
      </c>
      <c r="F780" s="14">
        <f>vlookup($B780&amp;"*",'Lat&amp;Long'!$A$2:$C$999,2,false)</f>
        <v>39.373732</v>
      </c>
      <c r="G780" s="14">
        <f>vlookup($B780&amp;"*",'Lat&amp;Long'!$A$2:$C$999,3,false)</f>
        <v>-111.589832</v>
      </c>
      <c r="H780" s="84">
        <v>110456.0</v>
      </c>
      <c r="I780" s="51"/>
      <c r="J780" s="51"/>
      <c r="K780" s="24" t="s">
        <v>2587</v>
      </c>
      <c r="L780" s="18">
        <v>8.82</v>
      </c>
      <c r="M780" s="49" t="s">
        <v>109</v>
      </c>
      <c r="N780" s="28">
        <v>2015.0</v>
      </c>
      <c r="O780" s="30"/>
      <c r="P780" s="30"/>
      <c r="Q780" s="30"/>
      <c r="R780" s="30"/>
      <c r="S780" s="30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 ht="15.75" customHeight="1">
      <c r="A781" s="14" t="s">
        <v>53</v>
      </c>
      <c r="B781" s="14" t="s">
        <v>2718</v>
      </c>
      <c r="C781" s="14" t="s">
        <v>2719</v>
      </c>
      <c r="D781" s="14" t="s">
        <v>2720</v>
      </c>
      <c r="E781" s="14" t="s">
        <v>31</v>
      </c>
      <c r="F781" s="14">
        <f>vlookup($B781&amp;"*",'Lat&amp;Long'!$A$2:$C$999,2,false)</f>
        <v>40.027776</v>
      </c>
      <c r="G781" s="14">
        <f>vlookup($B781&amp;"*",'Lat&amp;Long'!$A$2:$C$999,3,false)</f>
        <v>-111.75697</v>
      </c>
      <c r="H781" s="84">
        <v>182426.0</v>
      </c>
      <c r="I781" s="51"/>
      <c r="J781" s="51"/>
      <c r="K781" s="24" t="s">
        <v>2587</v>
      </c>
      <c r="L781" s="18">
        <v>8.82</v>
      </c>
      <c r="M781" s="49" t="s">
        <v>109</v>
      </c>
      <c r="N781" s="28">
        <v>2019.0</v>
      </c>
      <c r="O781" s="30"/>
      <c r="P781" s="30"/>
      <c r="Q781" s="30"/>
      <c r="R781" s="30"/>
      <c r="S781" s="30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 ht="15.75" customHeight="1">
      <c r="A782" s="14" t="s">
        <v>116</v>
      </c>
      <c r="B782" s="14" t="s">
        <v>2721</v>
      </c>
      <c r="C782" s="14" t="s">
        <v>2722</v>
      </c>
      <c r="D782" s="14" t="s">
        <v>2723</v>
      </c>
      <c r="E782" s="14" t="s">
        <v>31</v>
      </c>
      <c r="F782" s="14">
        <f>vlookup($B782&amp;"*",'Lat&amp;Long'!$A$2:$C$999,2,false)</f>
        <v>40.124507</v>
      </c>
      <c r="G782" s="14">
        <f>vlookup($B782&amp;"*",'Lat&amp;Long'!$A$2:$C$999,3,false)</f>
        <v>-111.649707</v>
      </c>
      <c r="H782" s="84">
        <v>160204.0</v>
      </c>
      <c r="I782" s="51"/>
      <c r="J782" s="51"/>
      <c r="K782" s="24" t="s">
        <v>2712</v>
      </c>
      <c r="L782" s="18">
        <v>8.82</v>
      </c>
      <c r="M782" s="49" t="s">
        <v>109</v>
      </c>
      <c r="N782" s="28">
        <v>2018.0</v>
      </c>
      <c r="O782" s="30"/>
      <c r="P782" s="30"/>
      <c r="Q782" s="30"/>
      <c r="R782" s="30"/>
      <c r="S782" s="30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 ht="15.75" customHeight="1">
      <c r="A783" s="14" t="s">
        <v>53</v>
      </c>
      <c r="B783" s="14" t="s">
        <v>2724</v>
      </c>
      <c r="C783" s="14" t="s">
        <v>2722</v>
      </c>
      <c r="D783" s="14" t="s">
        <v>2723</v>
      </c>
      <c r="E783" s="14" t="s">
        <v>31</v>
      </c>
      <c r="F783" s="14">
        <f>vlookup($B783&amp;"*",'Lat&amp;Long'!$A$2:$C$999,2,false)</f>
        <v>40.123779</v>
      </c>
      <c r="G783" s="14">
        <f>vlookup($B783&amp;"*",'Lat&amp;Long'!$A$2:$C$999,3,false)</f>
        <v>-111.638733</v>
      </c>
      <c r="H783" s="21" t="str">
        <f>if(or(isblank(I783),isblank(J783)),"",if(or(I783=0,J783=0),"",I783*J783))</f>
        <v/>
      </c>
      <c r="I783" s="34">
        <v>0.0</v>
      </c>
      <c r="J783" s="34">
        <v>0.0</v>
      </c>
      <c r="K783" s="41" t="s">
        <v>2712</v>
      </c>
      <c r="L783" s="18">
        <v>8.82</v>
      </c>
      <c r="M783" s="35" t="s">
        <v>1582</v>
      </c>
      <c r="N783" s="83"/>
      <c r="O783" s="30"/>
      <c r="P783" s="30"/>
      <c r="Q783" s="30"/>
      <c r="R783" s="30"/>
      <c r="S783" s="30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 ht="15.75" customHeight="1">
      <c r="A784" s="14" t="s">
        <v>53</v>
      </c>
      <c r="B784" s="14" t="s">
        <v>2725</v>
      </c>
      <c r="C784" s="14" t="s">
        <v>2726</v>
      </c>
      <c r="D784" s="14" t="s">
        <v>2727</v>
      </c>
      <c r="E784" s="14" t="s">
        <v>31</v>
      </c>
      <c r="F784" s="14">
        <f>vlookup($B784&amp;"*",'Lat&amp;Long'!$A$2:$C$999,2,false)</f>
        <v>40.157376</v>
      </c>
      <c r="G784" s="14">
        <f>vlookup($B784&amp;"*",'Lat&amp;Long'!$A$2:$C$999,3,false)</f>
        <v>-111.644873</v>
      </c>
      <c r="H784" s="84">
        <v>210411.0</v>
      </c>
      <c r="I784" s="51"/>
      <c r="J784" s="51"/>
      <c r="K784" s="24" t="s">
        <v>2582</v>
      </c>
      <c r="L784" s="18">
        <v>8.82</v>
      </c>
      <c r="M784" s="49" t="s">
        <v>109</v>
      </c>
      <c r="N784" s="28">
        <v>2018.0</v>
      </c>
      <c r="O784" s="30"/>
      <c r="P784" s="30"/>
      <c r="Q784" s="30"/>
      <c r="R784" s="30"/>
      <c r="S784" s="30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 ht="15.75" customHeight="1">
      <c r="A785" s="14" t="s">
        <v>53</v>
      </c>
      <c r="B785" s="14" t="s">
        <v>2728</v>
      </c>
      <c r="C785" s="14" t="s">
        <v>2729</v>
      </c>
      <c r="D785" s="14" t="s">
        <v>2730</v>
      </c>
      <c r="E785" s="14" t="s">
        <v>31</v>
      </c>
      <c r="F785" s="14">
        <f>vlookup($B785&amp;"*",'Lat&amp;Long'!$A$2:$C$999,2,false)</f>
        <v>38.748326</v>
      </c>
      <c r="G785" s="14">
        <f>vlookup($B785&amp;"*",'Lat&amp;Long'!$A$2:$C$999,3,false)</f>
        <v>-112.084784</v>
      </c>
      <c r="H785" s="84">
        <v>158007.0</v>
      </c>
      <c r="I785" s="51"/>
      <c r="J785" s="51"/>
      <c r="K785" s="24" t="s">
        <v>2582</v>
      </c>
      <c r="L785" s="18">
        <v>8.82</v>
      </c>
      <c r="M785" s="49" t="s">
        <v>109</v>
      </c>
      <c r="N785" s="28">
        <v>2014.0</v>
      </c>
      <c r="O785" s="30"/>
      <c r="P785" s="30"/>
      <c r="Q785" s="30"/>
      <c r="R785" s="30"/>
      <c r="S785" s="30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 ht="15.75" customHeight="1">
      <c r="A786" s="14" t="s">
        <v>53</v>
      </c>
      <c r="B786" s="14" t="s">
        <v>2731</v>
      </c>
      <c r="C786" s="14" t="s">
        <v>2732</v>
      </c>
      <c r="D786" s="14" t="s">
        <v>2733</v>
      </c>
      <c r="E786" s="14" t="s">
        <v>31</v>
      </c>
      <c r="F786" s="14">
        <f>vlookup($B786&amp;"*",'Lat&amp;Long'!$A$2:$C$999,2,false)</f>
        <v>37.654489</v>
      </c>
      <c r="G786" s="14">
        <f>vlookup($B786&amp;"*",'Lat&amp;Long'!$A$2:$C$999,3,false)</f>
        <v>-113.088361</v>
      </c>
      <c r="H786" s="84">
        <v>199167.0</v>
      </c>
      <c r="I786" s="51"/>
      <c r="J786" s="51"/>
      <c r="K786" s="24" t="s">
        <v>2582</v>
      </c>
      <c r="L786" s="18">
        <v>8.82</v>
      </c>
      <c r="M786" s="49" t="s">
        <v>109</v>
      </c>
      <c r="N786" s="28">
        <v>2015.0</v>
      </c>
      <c r="O786" s="30"/>
      <c r="P786" s="30"/>
      <c r="Q786" s="30"/>
      <c r="R786" s="30"/>
      <c r="S786" s="30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 ht="15.75" customHeight="1">
      <c r="A787" s="14" t="s">
        <v>53</v>
      </c>
      <c r="B787" s="14" t="s">
        <v>2734</v>
      </c>
      <c r="C787" s="14" t="s">
        <v>2735</v>
      </c>
      <c r="D787" s="14" t="s">
        <v>2736</v>
      </c>
      <c r="E787" s="14" t="s">
        <v>31</v>
      </c>
      <c r="F787" s="14">
        <f>vlookup($B787&amp;"*",'Lat&amp;Long'!$A$2:$C$999,2,false)</f>
        <v>37.172653</v>
      </c>
      <c r="G787" s="14">
        <f>vlookup($B787&amp;"*",'Lat&amp;Long'!$A$2:$C$999,3,false)</f>
        <v>-113.364553</v>
      </c>
      <c r="H787" s="84">
        <v>158500.0</v>
      </c>
      <c r="I787" s="51"/>
      <c r="J787" s="51"/>
      <c r="K787" s="24" t="s">
        <v>2587</v>
      </c>
      <c r="L787" s="18">
        <v>8.82</v>
      </c>
      <c r="M787" s="49" t="s">
        <v>109</v>
      </c>
      <c r="N787" s="28">
        <v>2017.0</v>
      </c>
      <c r="O787" s="30"/>
      <c r="P787" s="30"/>
      <c r="Q787" s="30"/>
      <c r="R787" s="30"/>
      <c r="S787" s="30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 ht="15.75" customHeight="1">
      <c r="A788" s="14" t="s">
        <v>53</v>
      </c>
      <c r="B788" s="14" t="s">
        <v>2737</v>
      </c>
      <c r="C788" s="14" t="s">
        <v>2210</v>
      </c>
      <c r="D788" s="14" t="s">
        <v>2738</v>
      </c>
      <c r="E788" s="14" t="s">
        <v>31</v>
      </c>
      <c r="F788" s="14">
        <f>vlookup($B788&amp;"*",'Lat&amp;Long'!$A$2:$C$999,2,false)</f>
        <v>37.126309</v>
      </c>
      <c r="G788" s="14">
        <f>vlookup($B788&amp;"*",'Lat&amp;Long'!$A$2:$C$999,3,false)</f>
        <v>-113.517644</v>
      </c>
      <c r="H788" s="84">
        <v>226439.0</v>
      </c>
      <c r="I788" s="51"/>
      <c r="J788" s="51"/>
      <c r="K788" s="24" t="s">
        <v>2587</v>
      </c>
      <c r="L788" s="18">
        <v>8.82</v>
      </c>
      <c r="M788" s="49" t="s">
        <v>109</v>
      </c>
      <c r="N788" s="28">
        <v>2018.0</v>
      </c>
      <c r="O788" s="30"/>
      <c r="P788" s="30"/>
      <c r="Q788" s="30"/>
      <c r="R788" s="30"/>
      <c r="S788" s="30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 ht="15.75" customHeight="1">
      <c r="A789" s="14" t="s">
        <v>116</v>
      </c>
      <c r="B789" s="14" t="s">
        <v>2739</v>
      </c>
      <c r="C789" s="14" t="s">
        <v>2740</v>
      </c>
      <c r="D789" s="14" t="s">
        <v>2741</v>
      </c>
      <c r="E789" s="14" t="s">
        <v>31</v>
      </c>
      <c r="F789" s="14">
        <f>vlookup($B789&amp;"*",'Lat&amp;Long'!$A$2:$C$999,2,false)</f>
        <v>37.122239</v>
      </c>
      <c r="G789" s="14">
        <f>vlookup($B789&amp;"*",'Lat&amp;Long'!$A$2:$C$999,3,false)</f>
        <v>-113.522931</v>
      </c>
      <c r="H789" s="84">
        <v>158818.0</v>
      </c>
      <c r="I789" s="51"/>
      <c r="J789" s="51"/>
      <c r="K789" s="24" t="s">
        <v>2587</v>
      </c>
      <c r="L789" s="18">
        <v>8.82</v>
      </c>
      <c r="M789" s="49" t="s">
        <v>109</v>
      </c>
      <c r="N789" s="28">
        <v>2018.0</v>
      </c>
      <c r="O789" s="30"/>
      <c r="P789" s="30"/>
      <c r="Q789" s="30"/>
      <c r="R789" s="30"/>
      <c r="S789" s="30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 ht="15.75" customHeight="1">
      <c r="A790" s="14" t="s">
        <v>27</v>
      </c>
      <c r="B790" s="14" t="s">
        <v>2742</v>
      </c>
      <c r="C790" s="70" t="s">
        <v>2740</v>
      </c>
      <c r="D790" s="70" t="s">
        <v>2741</v>
      </c>
      <c r="E790" s="14" t="s">
        <v>31</v>
      </c>
      <c r="F790" s="14">
        <f>vlookup($B790&amp;"*",'Lat&amp;Long'!$A$2:$C$999,2,false)</f>
        <v>37.104097</v>
      </c>
      <c r="G790" s="14">
        <f>vlookup($B790&amp;"*",'Lat&amp;Long'!$A$2:$C$999,3,false)</f>
        <v>-113.554027</v>
      </c>
      <c r="H790" s="84">
        <v>131375.0</v>
      </c>
      <c r="I790" s="51"/>
      <c r="J790" s="51"/>
      <c r="K790" s="24" t="s">
        <v>2587</v>
      </c>
      <c r="L790" s="18">
        <v>8.82</v>
      </c>
      <c r="M790" s="49" t="s">
        <v>109</v>
      </c>
      <c r="N790" s="28">
        <v>2018.0</v>
      </c>
      <c r="O790" s="30"/>
      <c r="P790" s="30"/>
      <c r="Q790" s="30"/>
      <c r="R790" s="30"/>
      <c r="S790" s="30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 ht="15.75" customHeight="1">
      <c r="A791" s="14" t="s">
        <v>53</v>
      </c>
      <c r="B791" s="14" t="s">
        <v>2743</v>
      </c>
      <c r="C791" s="14" t="s">
        <v>2740</v>
      </c>
      <c r="D791" s="14" t="s">
        <v>2741</v>
      </c>
      <c r="E791" s="14" t="s">
        <v>31</v>
      </c>
      <c r="F791" s="14">
        <f>vlookup($B791&amp;"*",'Lat&amp;Long'!$A$2:$C$999,2,false)</f>
        <v>37.063503</v>
      </c>
      <c r="G791" s="14">
        <f>vlookup($B791&amp;"*",'Lat&amp;Long'!$A$2:$C$999,3,false)</f>
        <v>-113.587341</v>
      </c>
      <c r="H791" s="84">
        <v>190401.0</v>
      </c>
      <c r="I791" s="51"/>
      <c r="J791" s="51"/>
      <c r="K791" s="41" t="s">
        <v>2587</v>
      </c>
      <c r="L791" s="18">
        <v>8.82</v>
      </c>
      <c r="M791" s="49" t="s">
        <v>109</v>
      </c>
      <c r="N791" s="28">
        <v>2018.0</v>
      </c>
      <c r="O791" s="30"/>
      <c r="P791" s="30"/>
      <c r="Q791" s="30"/>
      <c r="R791" s="30"/>
      <c r="S791" s="30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 ht="15.75" customHeight="1">
      <c r="A792" s="88"/>
      <c r="B792" s="75"/>
      <c r="C792" s="75"/>
      <c r="D792" s="75"/>
      <c r="E792" s="75"/>
      <c r="F792" s="75"/>
      <c r="G792" s="75"/>
      <c r="H792" s="89"/>
      <c r="I792" s="69"/>
      <c r="J792" s="69"/>
      <c r="K792" s="49"/>
      <c r="L792" s="75"/>
      <c r="M792" s="35"/>
      <c r="N792" s="35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 ht="15.75" customHeight="1">
      <c r="A793" s="90"/>
      <c r="B793" s="75"/>
      <c r="C793" s="75"/>
      <c r="D793" s="75"/>
      <c r="E793" s="75"/>
      <c r="F793" s="75"/>
      <c r="G793" s="75"/>
      <c r="H793" s="89"/>
      <c r="I793" s="69"/>
      <c r="J793" s="69"/>
      <c r="K793" s="49"/>
      <c r="L793" s="75"/>
      <c r="M793" s="35"/>
      <c r="N793" s="35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 ht="15.75" customHeight="1">
      <c r="A794" s="88"/>
      <c r="B794" s="75"/>
      <c r="C794" s="91"/>
      <c r="D794" s="91"/>
      <c r="E794" s="75"/>
      <c r="F794" s="75"/>
      <c r="G794" s="75"/>
      <c r="H794" s="92"/>
      <c r="I794" s="69"/>
      <c r="J794" s="69"/>
      <c r="K794" s="49"/>
      <c r="L794" s="75"/>
      <c r="M794" s="35"/>
      <c r="N794" s="35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 ht="15.75" customHeight="1">
      <c r="A795" s="90"/>
      <c r="B795" s="75"/>
      <c r="C795" s="75"/>
      <c r="D795" s="75"/>
      <c r="E795" s="75"/>
      <c r="F795" s="75"/>
      <c r="G795" s="75"/>
      <c r="H795" s="89"/>
      <c r="I795" s="69"/>
      <c r="J795" s="69"/>
      <c r="K795" s="49"/>
      <c r="L795" s="75"/>
      <c r="M795" s="35"/>
      <c r="N795" s="35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 ht="15.75" customHeight="1">
      <c r="A796" s="88"/>
      <c r="B796" s="75"/>
      <c r="C796" s="75"/>
      <c r="D796" s="75"/>
      <c r="E796" s="75"/>
      <c r="F796" s="75"/>
      <c r="G796" s="75"/>
      <c r="H796" s="89"/>
      <c r="I796" s="69"/>
      <c r="J796" s="69"/>
      <c r="K796" s="49"/>
      <c r="L796" s="75"/>
      <c r="M796" s="35"/>
      <c r="N796" s="35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 ht="15.75" customHeight="1">
      <c r="A797" s="90"/>
      <c r="B797" s="75"/>
      <c r="C797" s="91"/>
      <c r="D797" s="91"/>
      <c r="E797" s="75"/>
      <c r="F797" s="75"/>
      <c r="G797" s="75"/>
      <c r="H797" s="89"/>
      <c r="I797" s="69"/>
      <c r="J797" s="69"/>
      <c r="K797" s="49"/>
      <c r="L797" s="75"/>
      <c r="M797" s="35"/>
      <c r="N797" s="35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 ht="15.75" customHeight="1">
      <c r="A798" s="88"/>
      <c r="B798" s="75"/>
      <c r="C798" s="75"/>
      <c r="D798" s="75"/>
      <c r="E798" s="75"/>
      <c r="F798" s="75"/>
      <c r="G798" s="75"/>
      <c r="H798" s="89"/>
      <c r="I798" s="69"/>
      <c r="J798" s="69"/>
      <c r="K798" s="49"/>
      <c r="L798" s="75"/>
      <c r="M798" s="35"/>
      <c r="N798" s="35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 ht="15.75" customHeight="1">
      <c r="A799" s="90"/>
      <c r="B799" s="75"/>
      <c r="C799" s="75"/>
      <c r="D799" s="75"/>
      <c r="E799" s="75"/>
      <c r="F799" s="75"/>
      <c r="G799" s="75"/>
      <c r="H799" s="89"/>
      <c r="I799" s="69"/>
      <c r="J799" s="69"/>
      <c r="K799" s="49"/>
      <c r="L799" s="75"/>
      <c r="M799" s="35"/>
      <c r="N799" s="35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 ht="15.75" customHeight="1">
      <c r="A800" s="88"/>
      <c r="B800" s="75"/>
      <c r="C800" s="75"/>
      <c r="D800" s="75"/>
      <c r="E800" s="75"/>
      <c r="F800" s="75"/>
      <c r="G800" s="75"/>
      <c r="H800" s="89"/>
      <c r="I800" s="69"/>
      <c r="J800" s="69"/>
      <c r="K800" s="49"/>
      <c r="L800" s="75"/>
      <c r="M800" s="35"/>
      <c r="N800" s="35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 ht="15.75" customHeight="1">
      <c r="A801" s="90"/>
      <c r="B801" s="75"/>
      <c r="C801" s="75"/>
      <c r="D801" s="75"/>
      <c r="E801" s="75"/>
      <c r="F801" s="75"/>
      <c r="G801" s="75"/>
      <c r="H801" s="89"/>
      <c r="I801" s="69"/>
      <c r="J801" s="69"/>
      <c r="K801" s="49"/>
      <c r="L801" s="75"/>
      <c r="M801" s="35"/>
      <c r="N801" s="35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 ht="15.75" customHeight="1">
      <c r="A802" s="88"/>
      <c r="B802" s="75"/>
      <c r="C802" s="75"/>
      <c r="D802" s="75"/>
      <c r="E802" s="75"/>
      <c r="F802" s="75"/>
      <c r="G802" s="75"/>
      <c r="H802" s="89"/>
      <c r="I802" s="69"/>
      <c r="J802" s="69"/>
      <c r="K802" s="49"/>
      <c r="L802" s="75"/>
      <c r="M802" s="35"/>
      <c r="N802" s="35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 ht="15.75" customHeight="1">
      <c r="A803" s="90"/>
      <c r="B803" s="75"/>
      <c r="C803" s="75"/>
      <c r="D803" s="75"/>
      <c r="E803" s="75"/>
      <c r="F803" s="75"/>
      <c r="G803" s="75"/>
      <c r="H803" s="89"/>
      <c r="I803" s="69"/>
      <c r="J803" s="69"/>
      <c r="K803" s="49"/>
      <c r="L803" s="75"/>
      <c r="M803" s="35"/>
      <c r="N803" s="35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 ht="15.75" customHeight="1">
      <c r="A804" s="88"/>
      <c r="B804" s="75"/>
      <c r="C804" s="75"/>
      <c r="D804" s="75"/>
      <c r="E804" s="75"/>
      <c r="F804" s="75"/>
      <c r="G804" s="75"/>
      <c r="H804" s="89"/>
      <c r="I804" s="69"/>
      <c r="J804" s="69"/>
      <c r="K804" s="49"/>
      <c r="L804" s="75"/>
      <c r="M804" s="35"/>
      <c r="N804" s="35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 ht="15.75" customHeight="1">
      <c r="A805" s="90"/>
      <c r="B805" s="75"/>
      <c r="C805" s="75"/>
      <c r="D805" s="75"/>
      <c r="E805" s="75"/>
      <c r="F805" s="75"/>
      <c r="G805" s="75"/>
      <c r="H805" s="89"/>
      <c r="I805" s="69"/>
      <c r="J805" s="69"/>
      <c r="K805" s="49"/>
      <c r="L805" s="75"/>
      <c r="M805" s="35"/>
      <c r="N805" s="35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 ht="15.75" customHeight="1">
      <c r="A806" s="88"/>
      <c r="B806" s="75"/>
      <c r="C806" s="75"/>
      <c r="D806" s="75"/>
      <c r="E806" s="75"/>
      <c r="F806" s="75"/>
      <c r="G806" s="75"/>
      <c r="H806" s="89"/>
      <c r="I806" s="69"/>
      <c r="J806" s="69"/>
      <c r="K806" s="49"/>
      <c r="L806" s="75"/>
      <c r="M806" s="35"/>
      <c r="N806" s="35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 ht="15.75" customHeight="1">
      <c r="A807" s="75"/>
      <c r="B807" s="75"/>
      <c r="C807" s="75"/>
      <c r="D807" s="75"/>
      <c r="E807" s="75"/>
      <c r="F807" s="75"/>
      <c r="G807" s="75"/>
      <c r="H807" s="89"/>
      <c r="I807" s="69"/>
      <c r="J807" s="69"/>
      <c r="K807" s="49"/>
      <c r="L807" s="75"/>
      <c r="M807" s="35"/>
      <c r="N807" s="35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 ht="15.75" customHeight="1">
      <c r="A808" s="75"/>
      <c r="B808" s="75"/>
      <c r="C808" s="91"/>
      <c r="D808" s="91"/>
      <c r="E808" s="75"/>
      <c r="F808" s="75"/>
      <c r="G808" s="75"/>
      <c r="H808" s="92"/>
      <c r="I808" s="69"/>
      <c r="J808" s="69"/>
      <c r="K808" s="49"/>
      <c r="L808" s="75"/>
      <c r="M808" s="35"/>
      <c r="N808" s="35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 ht="15.75" customHeight="1">
      <c r="A809" s="75"/>
      <c r="B809" s="75"/>
      <c r="C809" s="91"/>
      <c r="D809" s="91"/>
      <c r="E809" s="75"/>
      <c r="F809" s="75"/>
      <c r="G809" s="75"/>
      <c r="H809" s="92"/>
      <c r="I809" s="69"/>
      <c r="J809" s="69"/>
      <c r="K809" s="49"/>
      <c r="L809" s="75"/>
      <c r="M809" s="35"/>
      <c r="N809" s="35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 ht="15.75" customHeight="1">
      <c r="A810" s="75"/>
      <c r="B810" s="75"/>
      <c r="C810" s="75"/>
      <c r="D810" s="75"/>
      <c r="E810" s="75"/>
      <c r="F810" s="75"/>
      <c r="G810" s="75"/>
      <c r="H810" s="89"/>
      <c r="I810" s="69"/>
      <c r="J810" s="69"/>
      <c r="K810" s="49"/>
      <c r="L810" s="75"/>
      <c r="M810" s="35"/>
      <c r="N810" s="35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 ht="15.75" customHeight="1">
      <c r="A811" s="75"/>
      <c r="B811" s="75"/>
      <c r="C811" s="75"/>
      <c r="D811" s="75"/>
      <c r="E811" s="75"/>
      <c r="F811" s="75"/>
      <c r="G811" s="75"/>
      <c r="H811" s="89"/>
      <c r="I811" s="69"/>
      <c r="J811" s="69"/>
      <c r="K811" s="49"/>
      <c r="L811" s="75"/>
      <c r="M811" s="35"/>
      <c r="N811" s="35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 ht="15.75" customHeight="1">
      <c r="A812" s="75"/>
      <c r="B812" s="75"/>
      <c r="C812" s="75"/>
      <c r="D812" s="75"/>
      <c r="E812" s="75"/>
      <c r="F812" s="75"/>
      <c r="G812" s="75"/>
      <c r="H812" s="89"/>
      <c r="I812" s="69"/>
      <c r="J812" s="69"/>
      <c r="K812" s="49"/>
      <c r="L812" s="75"/>
      <c r="M812" s="35"/>
      <c r="N812" s="35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 ht="15.75" customHeight="1">
      <c r="A813" s="75"/>
      <c r="B813" s="75"/>
      <c r="C813" s="75"/>
      <c r="D813" s="75"/>
      <c r="E813" s="75"/>
      <c r="F813" s="75"/>
      <c r="G813" s="75"/>
      <c r="H813" s="89"/>
      <c r="I813" s="69"/>
      <c r="J813" s="69"/>
      <c r="K813" s="49"/>
      <c r="L813" s="75"/>
      <c r="M813" s="35"/>
      <c r="N813" s="35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 ht="15.75" customHeight="1">
      <c r="A814" s="75"/>
      <c r="B814" s="75"/>
      <c r="C814" s="75"/>
      <c r="D814" s="75"/>
      <c r="E814" s="75"/>
      <c r="F814" s="75"/>
      <c r="G814" s="75"/>
      <c r="H814" s="89"/>
      <c r="I814" s="69"/>
      <c r="J814" s="69"/>
      <c r="K814" s="49"/>
      <c r="L814" s="75"/>
      <c r="M814" s="35"/>
      <c r="N814" s="35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 ht="15.75" customHeight="1">
      <c r="A815" s="75"/>
      <c r="B815" s="75"/>
      <c r="C815" s="75"/>
      <c r="D815" s="75"/>
      <c r="E815" s="75"/>
      <c r="F815" s="75"/>
      <c r="G815" s="75"/>
      <c r="H815" s="89"/>
      <c r="I815" s="69"/>
      <c r="J815" s="69"/>
      <c r="K815" s="49"/>
      <c r="L815" s="75"/>
      <c r="M815" s="35"/>
      <c r="N815" s="35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 ht="15.75" customHeight="1">
      <c r="A816" s="75"/>
      <c r="B816" s="75"/>
      <c r="C816" s="75"/>
      <c r="D816" s="75"/>
      <c r="E816" s="75"/>
      <c r="F816" s="75"/>
      <c r="G816" s="75"/>
      <c r="H816" s="89"/>
      <c r="I816" s="69"/>
      <c r="J816" s="69"/>
      <c r="K816" s="49"/>
      <c r="L816" s="75"/>
      <c r="M816" s="35"/>
      <c r="N816" s="35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 ht="15.75" customHeight="1">
      <c r="A817" s="75"/>
      <c r="B817" s="75"/>
      <c r="C817" s="75"/>
      <c r="D817" s="75"/>
      <c r="E817" s="75"/>
      <c r="F817" s="75"/>
      <c r="G817" s="75"/>
      <c r="H817" s="89"/>
      <c r="I817" s="69"/>
      <c r="J817" s="69"/>
      <c r="K817" s="49"/>
      <c r="L817" s="75"/>
      <c r="M817" s="35"/>
      <c r="N817" s="35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 ht="15.75" customHeight="1">
      <c r="A818" s="75"/>
      <c r="B818" s="75"/>
      <c r="C818" s="75"/>
      <c r="D818" s="75"/>
      <c r="E818" s="75"/>
      <c r="F818" s="75"/>
      <c r="G818" s="75"/>
      <c r="H818" s="89"/>
      <c r="I818" s="69"/>
      <c r="J818" s="69"/>
      <c r="K818" s="49"/>
      <c r="L818" s="75"/>
      <c r="M818" s="35"/>
      <c r="N818" s="35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 ht="15.75" customHeight="1">
      <c r="A819" s="75"/>
      <c r="B819" s="75"/>
      <c r="C819" s="75"/>
      <c r="D819" s="75"/>
      <c r="E819" s="75"/>
      <c r="F819" s="75"/>
      <c r="G819" s="75"/>
      <c r="H819" s="89"/>
      <c r="I819" s="69"/>
      <c r="J819" s="69"/>
      <c r="K819" s="49"/>
      <c r="L819" s="75"/>
      <c r="M819" s="35"/>
      <c r="N819" s="35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 ht="15.75" customHeight="1">
      <c r="A820" s="75"/>
      <c r="B820" s="75"/>
      <c r="C820" s="91"/>
      <c r="D820" s="91"/>
      <c r="E820" s="75"/>
      <c r="F820" s="75"/>
      <c r="G820" s="75"/>
      <c r="H820" s="92"/>
      <c r="I820" s="69"/>
      <c r="J820" s="69"/>
      <c r="K820" s="49"/>
      <c r="L820" s="75"/>
      <c r="M820" s="35"/>
      <c r="N820" s="35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 ht="15.75" customHeight="1">
      <c r="A821" s="75"/>
      <c r="B821" s="75"/>
      <c r="C821" s="75"/>
      <c r="D821" s="75"/>
      <c r="E821" s="75"/>
      <c r="F821" s="75"/>
      <c r="G821" s="75"/>
      <c r="H821" s="89"/>
      <c r="I821" s="69"/>
      <c r="J821" s="69"/>
      <c r="K821" s="49"/>
      <c r="L821" s="75"/>
      <c r="M821" s="35"/>
      <c r="N821" s="35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 ht="15.75" customHeight="1">
      <c r="A822" s="75"/>
      <c r="B822" s="75"/>
      <c r="C822" s="75"/>
      <c r="D822" s="75"/>
      <c r="E822" s="75"/>
      <c r="F822" s="75"/>
      <c r="G822" s="75"/>
      <c r="H822" s="89"/>
      <c r="I822" s="69"/>
      <c r="J822" s="69"/>
      <c r="K822" s="49"/>
      <c r="L822" s="75"/>
      <c r="M822" s="35"/>
      <c r="N822" s="35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 ht="15.75" customHeight="1">
      <c r="A823" s="75"/>
      <c r="B823" s="75"/>
      <c r="C823" s="91"/>
      <c r="D823" s="91"/>
      <c r="E823" s="75"/>
      <c r="F823" s="75"/>
      <c r="G823" s="75"/>
      <c r="H823" s="89"/>
      <c r="I823" s="69"/>
      <c r="J823" s="69"/>
      <c r="K823" s="49"/>
      <c r="L823" s="75"/>
      <c r="M823" s="35"/>
      <c r="N823" s="35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 ht="15.75" customHeight="1">
      <c r="A824" s="75"/>
      <c r="B824" s="75"/>
      <c r="C824" s="75"/>
      <c r="D824" s="75"/>
      <c r="E824" s="75"/>
      <c r="F824" s="75"/>
      <c r="G824" s="75"/>
      <c r="H824" s="89"/>
      <c r="I824" s="69"/>
      <c r="J824" s="69"/>
      <c r="K824" s="49"/>
      <c r="L824" s="75"/>
      <c r="M824" s="35"/>
      <c r="N824" s="35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 ht="15.75" customHeight="1">
      <c r="A825" s="75"/>
      <c r="B825" s="75"/>
      <c r="C825" s="75"/>
      <c r="D825" s="75"/>
      <c r="E825" s="75"/>
      <c r="F825" s="75"/>
      <c r="G825" s="75"/>
      <c r="H825" s="89"/>
      <c r="I825" s="69"/>
      <c r="J825" s="69"/>
      <c r="K825" s="49"/>
      <c r="L825" s="75"/>
      <c r="M825" s="35"/>
      <c r="N825" s="35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 ht="15.75" customHeight="1">
      <c r="A826" s="75"/>
      <c r="B826" s="75"/>
      <c r="C826" s="75"/>
      <c r="D826" s="75"/>
      <c r="E826" s="75"/>
      <c r="F826" s="75"/>
      <c r="G826" s="75"/>
      <c r="H826" s="89"/>
      <c r="I826" s="69"/>
      <c r="J826" s="69"/>
      <c r="K826" s="49"/>
      <c r="L826" s="75"/>
      <c r="M826" s="35"/>
      <c r="N826" s="35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 ht="15.75" customHeight="1">
      <c r="A827" s="75"/>
      <c r="B827" s="75"/>
      <c r="C827" s="75"/>
      <c r="D827" s="75"/>
      <c r="E827" s="75"/>
      <c r="F827" s="75"/>
      <c r="G827" s="75"/>
      <c r="H827" s="93"/>
      <c r="I827" s="69"/>
      <c r="J827" s="69"/>
      <c r="K827" s="49"/>
      <c r="L827" s="75"/>
      <c r="M827" s="35"/>
      <c r="N827" s="35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 ht="15.75" customHeight="1">
      <c r="A828" s="75"/>
      <c r="B828" s="75"/>
      <c r="C828" s="75"/>
      <c r="D828" s="75"/>
      <c r="E828" s="75"/>
      <c r="F828" s="75"/>
      <c r="G828" s="75"/>
      <c r="H828" s="89"/>
      <c r="I828" s="69"/>
      <c r="J828" s="69"/>
      <c r="K828" s="49"/>
      <c r="L828" s="75"/>
      <c r="M828" s="35"/>
      <c r="N828" s="35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 ht="15.75" customHeight="1">
      <c r="A829" s="75"/>
      <c r="B829" s="75"/>
      <c r="C829" s="75"/>
      <c r="D829" s="75"/>
      <c r="E829" s="75"/>
      <c r="F829" s="75"/>
      <c r="G829" s="75"/>
      <c r="H829" s="89"/>
      <c r="I829" s="69"/>
      <c r="J829" s="69"/>
      <c r="K829" s="49"/>
      <c r="L829" s="75"/>
      <c r="M829" s="35"/>
      <c r="N829" s="35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 ht="15.75" customHeight="1">
      <c r="A830" s="75"/>
      <c r="B830" s="75"/>
      <c r="C830" s="75"/>
      <c r="D830" s="75"/>
      <c r="E830" s="75"/>
      <c r="F830" s="75"/>
      <c r="G830" s="75"/>
      <c r="H830" s="89"/>
      <c r="I830" s="69"/>
      <c r="J830" s="69"/>
      <c r="K830" s="49"/>
      <c r="L830" s="75"/>
      <c r="M830" s="35"/>
      <c r="N830" s="35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 ht="15.75" customHeight="1">
      <c r="A831" s="75"/>
      <c r="B831" s="75"/>
      <c r="C831" s="75"/>
      <c r="D831" s="75"/>
      <c r="E831" s="75"/>
      <c r="F831" s="75"/>
      <c r="G831" s="75"/>
      <c r="H831" s="89"/>
      <c r="I831" s="69"/>
      <c r="J831" s="69"/>
      <c r="K831" s="49"/>
      <c r="L831" s="75"/>
      <c r="M831" s="35"/>
      <c r="N831" s="35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 ht="15.75" customHeight="1">
      <c r="A832" s="75"/>
      <c r="B832" s="75"/>
      <c r="C832" s="75"/>
      <c r="D832" s="75"/>
      <c r="E832" s="75"/>
      <c r="F832" s="75"/>
      <c r="G832" s="75"/>
      <c r="H832" s="89"/>
      <c r="I832" s="69"/>
      <c r="J832" s="69"/>
      <c r="K832" s="49"/>
      <c r="L832" s="75"/>
      <c r="M832" s="35"/>
      <c r="N832" s="35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 ht="15.75" customHeight="1">
      <c r="A833" s="75"/>
      <c r="B833" s="75"/>
      <c r="C833" s="75"/>
      <c r="D833" s="75"/>
      <c r="E833" s="75"/>
      <c r="F833" s="75"/>
      <c r="G833" s="75"/>
      <c r="H833" s="89"/>
      <c r="I833" s="69"/>
      <c r="J833" s="69"/>
      <c r="K833" s="49"/>
      <c r="L833" s="75"/>
      <c r="M833" s="35"/>
      <c r="N833" s="35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 ht="15.75" customHeight="1">
      <c r="A834" s="75"/>
      <c r="B834" s="75"/>
      <c r="C834" s="75"/>
      <c r="D834" s="75"/>
      <c r="E834" s="75"/>
      <c r="F834" s="75"/>
      <c r="G834" s="75"/>
      <c r="H834" s="89"/>
      <c r="I834" s="69"/>
      <c r="J834" s="69"/>
      <c r="K834" s="49"/>
      <c r="L834" s="75"/>
      <c r="M834" s="35"/>
      <c r="N834" s="35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 ht="15.75" customHeight="1">
      <c r="A835" s="75"/>
      <c r="B835" s="75"/>
      <c r="C835" s="91"/>
      <c r="D835" s="91"/>
      <c r="E835" s="75"/>
      <c r="F835" s="75"/>
      <c r="G835" s="75"/>
      <c r="H835" s="89"/>
      <c r="I835" s="69"/>
      <c r="J835" s="69"/>
      <c r="K835" s="49"/>
      <c r="L835" s="75"/>
      <c r="M835" s="35"/>
      <c r="N835" s="35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 ht="15.75" customHeight="1">
      <c r="A836" s="31"/>
      <c r="B836" s="31"/>
      <c r="C836" s="94"/>
      <c r="D836" s="91"/>
      <c r="E836" s="31"/>
      <c r="F836" s="31"/>
      <c r="G836" s="31"/>
      <c r="H836" s="92"/>
      <c r="I836" s="69"/>
      <c r="J836" s="69"/>
      <c r="K836" s="35"/>
      <c r="L836" s="31"/>
      <c r="M836" s="35"/>
      <c r="N836" s="35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 ht="15.75" customHeight="1">
      <c r="A837" s="31"/>
      <c r="B837" s="31"/>
      <c r="C837" s="91"/>
      <c r="D837" s="91"/>
      <c r="E837" s="31"/>
      <c r="F837" s="31"/>
      <c r="G837" s="31"/>
      <c r="H837" s="92"/>
      <c r="I837" s="69"/>
      <c r="J837" s="69"/>
      <c r="K837" s="35"/>
      <c r="L837" s="31"/>
      <c r="M837" s="35"/>
      <c r="N837" s="35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 ht="15.75" customHeight="1">
      <c r="A838" s="31"/>
      <c r="B838" s="31"/>
      <c r="C838" s="91"/>
      <c r="D838" s="91"/>
      <c r="E838" s="31"/>
      <c r="F838" s="31"/>
      <c r="G838" s="31"/>
      <c r="H838" s="92"/>
      <c r="I838" s="69"/>
      <c r="J838" s="69"/>
      <c r="K838" s="35"/>
      <c r="L838" s="31"/>
      <c r="M838" s="35"/>
      <c r="N838" s="35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 ht="15.75" customHeight="1">
      <c r="A839" s="31"/>
      <c r="B839" s="31"/>
      <c r="C839" s="91"/>
      <c r="D839" s="91"/>
      <c r="E839" s="31"/>
      <c r="F839" s="31"/>
      <c r="G839" s="31"/>
      <c r="H839" s="92"/>
      <c r="I839" s="69"/>
      <c r="J839" s="69"/>
      <c r="K839" s="35"/>
      <c r="L839" s="31"/>
      <c r="M839" s="35"/>
      <c r="N839" s="35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 ht="15.75" customHeight="1">
      <c r="A840" s="31"/>
      <c r="B840" s="31"/>
      <c r="C840" s="91"/>
      <c r="D840" s="91"/>
      <c r="E840" s="31"/>
      <c r="F840" s="31"/>
      <c r="G840" s="31"/>
      <c r="H840" s="92"/>
      <c r="I840" s="69"/>
      <c r="J840" s="69"/>
      <c r="K840" s="35"/>
      <c r="L840" s="31"/>
      <c r="M840" s="35"/>
      <c r="N840" s="35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 ht="15.75" customHeight="1">
      <c r="A841" s="31"/>
      <c r="B841" s="31"/>
      <c r="C841" s="91"/>
      <c r="D841" s="91"/>
      <c r="E841" s="31"/>
      <c r="F841" s="31"/>
      <c r="G841" s="31"/>
      <c r="H841" s="92"/>
      <c r="I841" s="69"/>
      <c r="J841" s="69"/>
      <c r="K841" s="35"/>
      <c r="L841" s="31"/>
      <c r="M841" s="35"/>
      <c r="N841" s="35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 ht="15.75" customHeight="1">
      <c r="A842" s="31"/>
      <c r="B842" s="31"/>
      <c r="C842" s="91"/>
      <c r="D842" s="91"/>
      <c r="E842" s="31"/>
      <c r="F842" s="31"/>
      <c r="G842" s="31"/>
      <c r="H842" s="92"/>
      <c r="I842" s="69"/>
      <c r="J842" s="69"/>
      <c r="K842" s="35"/>
      <c r="L842" s="31"/>
      <c r="M842" s="35"/>
      <c r="N842" s="35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 ht="15.75" customHeight="1">
      <c r="A843" s="31"/>
      <c r="B843" s="31"/>
      <c r="C843" s="91"/>
      <c r="D843" s="91"/>
      <c r="E843" s="31"/>
      <c r="F843" s="31"/>
      <c r="G843" s="31"/>
      <c r="H843" s="92"/>
      <c r="I843" s="69"/>
      <c r="J843" s="69"/>
      <c r="K843" s="35"/>
      <c r="L843" s="31"/>
      <c r="M843" s="35"/>
      <c r="N843" s="35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 ht="15.75" customHeight="1">
      <c r="A844" s="31"/>
      <c r="B844" s="31"/>
      <c r="C844" s="91"/>
      <c r="D844" s="91"/>
      <c r="E844" s="31"/>
      <c r="F844" s="31"/>
      <c r="G844" s="31"/>
      <c r="H844" s="92"/>
      <c r="I844" s="69"/>
      <c r="J844" s="69"/>
      <c r="K844" s="35"/>
      <c r="L844" s="31"/>
      <c r="M844" s="35"/>
      <c r="N844" s="35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 ht="15.75" customHeight="1">
      <c r="A845" s="31"/>
      <c r="B845" s="31"/>
      <c r="C845" s="91"/>
      <c r="D845" s="91"/>
      <c r="E845" s="31"/>
      <c r="F845" s="31"/>
      <c r="G845" s="31"/>
      <c r="H845" s="92"/>
      <c r="I845" s="69"/>
      <c r="J845" s="69"/>
      <c r="K845" s="35"/>
      <c r="L845" s="31"/>
      <c r="M845" s="35"/>
      <c r="N845" s="35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 ht="15.75" customHeight="1">
      <c r="A846" s="31"/>
      <c r="B846" s="31"/>
      <c r="C846" s="91"/>
      <c r="D846" s="91"/>
      <c r="E846" s="31"/>
      <c r="F846" s="31"/>
      <c r="G846" s="31"/>
      <c r="H846" s="92"/>
      <c r="I846" s="69"/>
      <c r="J846" s="69"/>
      <c r="K846" s="35"/>
      <c r="L846" s="31"/>
      <c r="M846" s="35"/>
      <c r="N846" s="35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 ht="15.75" customHeight="1">
      <c r="A847" s="31"/>
      <c r="B847" s="31"/>
      <c r="C847" s="91"/>
      <c r="D847" s="31"/>
      <c r="E847" s="31"/>
      <c r="F847" s="31"/>
      <c r="G847" s="31"/>
      <c r="H847" s="92"/>
      <c r="I847" s="69"/>
      <c r="J847" s="69"/>
      <c r="K847" s="35"/>
      <c r="L847" s="31"/>
      <c r="M847" s="35"/>
      <c r="N847" s="35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 ht="15.75" customHeight="1">
      <c r="A848" s="31"/>
      <c r="B848" s="31"/>
      <c r="C848" s="91"/>
      <c r="D848" s="91"/>
      <c r="E848" s="31"/>
      <c r="F848" s="31"/>
      <c r="G848" s="31"/>
      <c r="H848" s="92"/>
      <c r="I848" s="69"/>
      <c r="J848" s="69"/>
      <c r="K848" s="35"/>
      <c r="L848" s="31"/>
      <c r="M848" s="35"/>
      <c r="N848" s="35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 ht="15.75" customHeight="1">
      <c r="A849" s="31"/>
      <c r="B849" s="31"/>
      <c r="C849" s="91"/>
      <c r="D849" s="91"/>
      <c r="E849" s="31"/>
      <c r="F849" s="31"/>
      <c r="G849" s="31"/>
      <c r="H849" s="92"/>
      <c r="I849" s="69"/>
      <c r="J849" s="69"/>
      <c r="K849" s="35"/>
      <c r="L849" s="31"/>
      <c r="M849" s="35"/>
      <c r="N849" s="35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95"/>
      <c r="I850" s="69"/>
      <c r="J850" s="69"/>
      <c r="K850" s="35"/>
      <c r="L850" s="31"/>
      <c r="M850" s="35"/>
      <c r="N850" s="35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95"/>
      <c r="I851" s="69"/>
      <c r="J851" s="69"/>
      <c r="K851" s="35"/>
      <c r="L851" s="31"/>
      <c r="M851" s="35"/>
      <c r="N851" s="35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95"/>
      <c r="I852" s="69"/>
      <c r="J852" s="69"/>
      <c r="K852" s="35"/>
      <c r="L852" s="31"/>
      <c r="M852" s="35"/>
      <c r="N852" s="35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95"/>
      <c r="I853" s="69"/>
      <c r="J853" s="69"/>
      <c r="K853" s="35"/>
      <c r="L853" s="31"/>
      <c r="M853" s="35"/>
      <c r="N853" s="35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95"/>
      <c r="I854" s="69"/>
      <c r="J854" s="69"/>
      <c r="K854" s="35"/>
      <c r="L854" s="31"/>
      <c r="M854" s="35"/>
      <c r="N854" s="35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95"/>
      <c r="I855" s="69"/>
      <c r="J855" s="69"/>
      <c r="K855" s="35"/>
      <c r="L855" s="31"/>
      <c r="M855" s="35"/>
      <c r="N855" s="35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95"/>
      <c r="I856" s="69"/>
      <c r="J856" s="69"/>
      <c r="K856" s="35"/>
      <c r="L856" s="31"/>
      <c r="M856" s="35"/>
      <c r="N856" s="35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95"/>
      <c r="I857" s="69"/>
      <c r="J857" s="69"/>
      <c r="K857" s="35"/>
      <c r="L857" s="31"/>
      <c r="M857" s="35"/>
      <c r="N857" s="35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95"/>
      <c r="I858" s="69"/>
      <c r="J858" s="69"/>
      <c r="K858" s="35"/>
      <c r="L858" s="31"/>
      <c r="M858" s="35"/>
      <c r="N858" s="35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95"/>
      <c r="I859" s="69"/>
      <c r="J859" s="69"/>
      <c r="K859" s="35"/>
      <c r="L859" s="31"/>
      <c r="M859" s="35"/>
      <c r="N859" s="35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95"/>
      <c r="I860" s="69"/>
      <c r="J860" s="69"/>
      <c r="K860" s="35"/>
      <c r="L860" s="31"/>
      <c r="M860" s="35"/>
      <c r="N860" s="35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95"/>
      <c r="I861" s="69"/>
      <c r="J861" s="69"/>
      <c r="K861" s="35"/>
      <c r="L861" s="31"/>
      <c r="M861" s="35"/>
      <c r="N861" s="35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95"/>
      <c r="I862" s="69"/>
      <c r="J862" s="69"/>
      <c r="K862" s="35"/>
      <c r="L862" s="31"/>
      <c r="M862" s="35"/>
      <c r="N862" s="35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95"/>
      <c r="I863" s="69"/>
      <c r="J863" s="69"/>
      <c r="K863" s="35"/>
      <c r="L863" s="31"/>
      <c r="M863" s="35"/>
      <c r="N863" s="35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95"/>
      <c r="I864" s="69"/>
      <c r="J864" s="69"/>
      <c r="K864" s="35"/>
      <c r="L864" s="31"/>
      <c r="M864" s="35"/>
      <c r="N864" s="35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95"/>
      <c r="I865" s="69"/>
      <c r="J865" s="69"/>
      <c r="K865" s="35"/>
      <c r="L865" s="31"/>
      <c r="M865" s="35"/>
      <c r="N865" s="35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95"/>
      <c r="I866" s="69"/>
      <c r="J866" s="69"/>
      <c r="K866" s="35"/>
      <c r="L866" s="31"/>
      <c r="M866" s="35"/>
      <c r="N866" s="35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95"/>
      <c r="I867" s="69"/>
      <c r="J867" s="69"/>
      <c r="K867" s="35"/>
      <c r="L867" s="31"/>
      <c r="M867" s="35"/>
      <c r="N867" s="35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95"/>
      <c r="I868" s="69"/>
      <c r="J868" s="69"/>
      <c r="K868" s="35"/>
      <c r="L868" s="31"/>
      <c r="M868" s="35"/>
      <c r="N868" s="35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95"/>
      <c r="I869" s="69"/>
      <c r="J869" s="69"/>
      <c r="K869" s="35"/>
      <c r="L869" s="31"/>
      <c r="M869" s="35"/>
      <c r="N869" s="35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95"/>
      <c r="I870" s="69"/>
      <c r="J870" s="69"/>
      <c r="K870" s="35"/>
      <c r="L870" s="31"/>
      <c r="M870" s="35"/>
      <c r="N870" s="35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95"/>
      <c r="I871" s="69"/>
      <c r="J871" s="69"/>
      <c r="K871" s="35"/>
      <c r="L871" s="31"/>
      <c r="M871" s="35"/>
      <c r="N871" s="35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95"/>
      <c r="I872" s="69"/>
      <c r="J872" s="69"/>
      <c r="K872" s="35"/>
      <c r="L872" s="31"/>
      <c r="M872" s="35"/>
      <c r="N872" s="35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95"/>
      <c r="I873" s="69"/>
      <c r="J873" s="69"/>
      <c r="K873" s="35"/>
      <c r="L873" s="31"/>
      <c r="M873" s="35"/>
      <c r="N873" s="35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95"/>
      <c r="I874" s="69"/>
      <c r="J874" s="69"/>
      <c r="K874" s="35"/>
      <c r="L874" s="31"/>
      <c r="M874" s="35"/>
      <c r="N874" s="35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95"/>
      <c r="I875" s="69"/>
      <c r="J875" s="69"/>
      <c r="K875" s="35"/>
      <c r="L875" s="31"/>
      <c r="M875" s="35"/>
      <c r="N875" s="35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95"/>
      <c r="I876" s="69"/>
      <c r="J876" s="69"/>
      <c r="K876" s="35"/>
      <c r="L876" s="31"/>
      <c r="M876" s="35"/>
      <c r="N876" s="35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95"/>
      <c r="I877" s="69"/>
      <c r="J877" s="69"/>
      <c r="K877" s="35"/>
      <c r="L877" s="31"/>
      <c r="M877" s="35"/>
      <c r="N877" s="35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95"/>
      <c r="I878" s="69"/>
      <c r="J878" s="69"/>
      <c r="K878" s="35"/>
      <c r="L878" s="31"/>
      <c r="M878" s="35"/>
      <c r="N878" s="35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95"/>
      <c r="I879" s="69"/>
      <c r="J879" s="69"/>
      <c r="K879" s="35"/>
      <c r="L879" s="31"/>
      <c r="M879" s="35"/>
      <c r="N879" s="35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95"/>
      <c r="I880" s="69"/>
      <c r="J880" s="69"/>
      <c r="K880" s="35"/>
      <c r="L880" s="31"/>
      <c r="M880" s="35"/>
      <c r="N880" s="35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95"/>
      <c r="I881" s="69"/>
      <c r="J881" s="69"/>
      <c r="K881" s="35"/>
      <c r="L881" s="31"/>
      <c r="M881" s="35"/>
      <c r="N881" s="35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95"/>
      <c r="I882" s="69"/>
      <c r="J882" s="69"/>
      <c r="K882" s="35"/>
      <c r="L882" s="31"/>
      <c r="M882" s="35"/>
      <c r="N882" s="35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95"/>
      <c r="I883" s="69"/>
      <c r="J883" s="69"/>
      <c r="K883" s="35"/>
      <c r="L883" s="31"/>
      <c r="M883" s="35"/>
      <c r="N883" s="35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95"/>
      <c r="I884" s="69"/>
      <c r="J884" s="69"/>
      <c r="K884" s="35"/>
      <c r="L884" s="31"/>
      <c r="M884" s="35"/>
      <c r="N884" s="35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95"/>
      <c r="I885" s="69"/>
      <c r="J885" s="69"/>
      <c r="K885" s="35"/>
      <c r="L885" s="31"/>
      <c r="M885" s="35"/>
      <c r="N885" s="35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95"/>
      <c r="I886" s="69"/>
      <c r="J886" s="69"/>
      <c r="K886" s="35"/>
      <c r="L886" s="31"/>
      <c r="M886" s="35"/>
      <c r="N886" s="35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95"/>
      <c r="I887" s="69"/>
      <c r="J887" s="69"/>
      <c r="K887" s="35"/>
      <c r="L887" s="31"/>
      <c r="M887" s="35"/>
      <c r="N887" s="35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95"/>
      <c r="I888" s="69"/>
      <c r="J888" s="69"/>
      <c r="K888" s="35"/>
      <c r="L888" s="31"/>
      <c r="M888" s="35"/>
      <c r="N888" s="35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95"/>
      <c r="I889" s="69"/>
      <c r="J889" s="69"/>
      <c r="K889" s="35"/>
      <c r="L889" s="31"/>
      <c r="M889" s="35"/>
      <c r="N889" s="35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95"/>
      <c r="I890" s="69"/>
      <c r="J890" s="69"/>
      <c r="K890" s="35"/>
      <c r="L890" s="31"/>
      <c r="M890" s="35"/>
      <c r="N890" s="35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95"/>
      <c r="I891" s="69"/>
      <c r="J891" s="69"/>
      <c r="K891" s="35"/>
      <c r="L891" s="31"/>
      <c r="M891" s="35"/>
      <c r="N891" s="35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95"/>
      <c r="I892" s="69"/>
      <c r="J892" s="69"/>
      <c r="K892" s="35"/>
      <c r="L892" s="31"/>
      <c r="M892" s="35"/>
      <c r="N892" s="35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95"/>
      <c r="I893" s="69"/>
      <c r="J893" s="69"/>
      <c r="K893" s="35"/>
      <c r="L893" s="31"/>
      <c r="M893" s="35"/>
      <c r="N893" s="35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95"/>
      <c r="I894" s="69"/>
      <c r="J894" s="69"/>
      <c r="K894" s="35"/>
      <c r="L894" s="31"/>
      <c r="M894" s="35"/>
      <c r="N894" s="35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95"/>
      <c r="I895" s="69"/>
      <c r="J895" s="69"/>
      <c r="K895" s="35"/>
      <c r="L895" s="31"/>
      <c r="M895" s="35"/>
      <c r="N895" s="35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95"/>
      <c r="I896" s="69"/>
      <c r="J896" s="69"/>
      <c r="K896" s="35"/>
      <c r="L896" s="31"/>
      <c r="M896" s="35"/>
      <c r="N896" s="35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95"/>
      <c r="I897" s="69"/>
      <c r="J897" s="69"/>
      <c r="K897" s="35"/>
      <c r="L897" s="31"/>
      <c r="M897" s="35"/>
      <c r="N897" s="35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95"/>
      <c r="I898" s="69"/>
      <c r="J898" s="69"/>
      <c r="K898" s="35"/>
      <c r="L898" s="31"/>
      <c r="M898" s="35"/>
      <c r="N898" s="35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95"/>
      <c r="I899" s="69"/>
      <c r="J899" s="69"/>
      <c r="K899" s="35"/>
      <c r="L899" s="31"/>
      <c r="M899" s="35"/>
      <c r="N899" s="35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95"/>
      <c r="I900" s="69"/>
      <c r="J900" s="69"/>
      <c r="K900" s="35"/>
      <c r="L900" s="31"/>
      <c r="M900" s="35"/>
      <c r="N900" s="35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95"/>
      <c r="I901" s="69"/>
      <c r="J901" s="69"/>
      <c r="K901" s="35"/>
      <c r="L901" s="31"/>
      <c r="M901" s="35"/>
      <c r="N901" s="35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95"/>
      <c r="I902" s="69"/>
      <c r="J902" s="69"/>
      <c r="K902" s="35"/>
      <c r="L902" s="31"/>
      <c r="M902" s="35"/>
      <c r="N902" s="35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95"/>
      <c r="I903" s="69"/>
      <c r="J903" s="69"/>
      <c r="K903" s="35"/>
      <c r="L903" s="31"/>
      <c r="M903" s="35"/>
      <c r="N903" s="35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95"/>
      <c r="I904" s="69"/>
      <c r="J904" s="69"/>
      <c r="K904" s="35"/>
      <c r="L904" s="31"/>
      <c r="M904" s="35"/>
      <c r="N904" s="35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95"/>
      <c r="I905" s="69"/>
      <c r="J905" s="69"/>
      <c r="K905" s="35"/>
      <c r="L905" s="31"/>
      <c r="M905" s="35"/>
      <c r="N905" s="35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95"/>
      <c r="I906" s="69"/>
      <c r="J906" s="69"/>
      <c r="K906" s="35"/>
      <c r="L906" s="31"/>
      <c r="M906" s="35"/>
      <c r="N906" s="35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95"/>
      <c r="I907" s="69"/>
      <c r="J907" s="69"/>
      <c r="K907" s="35"/>
      <c r="L907" s="31"/>
      <c r="M907" s="35"/>
      <c r="N907" s="35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95"/>
      <c r="I908" s="69"/>
      <c r="J908" s="69"/>
      <c r="K908" s="35"/>
      <c r="L908" s="31"/>
      <c r="M908" s="35"/>
      <c r="N908" s="35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95"/>
      <c r="I909" s="69"/>
      <c r="J909" s="69"/>
      <c r="K909" s="35"/>
      <c r="L909" s="31"/>
      <c r="M909" s="35"/>
      <c r="N909" s="35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95"/>
      <c r="I910" s="69"/>
      <c r="J910" s="69"/>
      <c r="K910" s="35"/>
      <c r="L910" s="31"/>
      <c r="M910" s="35"/>
      <c r="N910" s="35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95"/>
      <c r="I911" s="69"/>
      <c r="J911" s="69"/>
      <c r="K911" s="35"/>
      <c r="L911" s="31"/>
      <c r="M911" s="35"/>
      <c r="N911" s="35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95"/>
      <c r="I912" s="69"/>
      <c r="J912" s="69"/>
      <c r="K912" s="35"/>
      <c r="L912" s="31"/>
      <c r="M912" s="35"/>
      <c r="N912" s="35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95"/>
      <c r="I913" s="69"/>
      <c r="J913" s="69"/>
      <c r="K913" s="35"/>
      <c r="L913" s="31"/>
      <c r="M913" s="35"/>
      <c r="N913" s="35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95"/>
      <c r="I914" s="69"/>
      <c r="J914" s="69"/>
      <c r="K914" s="35"/>
      <c r="L914" s="31"/>
      <c r="M914" s="35"/>
      <c r="N914" s="35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95"/>
      <c r="I915" s="69"/>
      <c r="J915" s="69"/>
      <c r="K915" s="35"/>
      <c r="L915" s="31"/>
      <c r="M915" s="35"/>
      <c r="N915" s="35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95"/>
      <c r="I916" s="69"/>
      <c r="J916" s="69"/>
      <c r="K916" s="35"/>
      <c r="L916" s="31"/>
      <c r="M916" s="35"/>
      <c r="N916" s="35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95"/>
      <c r="I917" s="69"/>
      <c r="J917" s="69"/>
      <c r="K917" s="35"/>
      <c r="L917" s="31"/>
      <c r="M917" s="35"/>
      <c r="N917" s="35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95"/>
      <c r="I918" s="69"/>
      <c r="J918" s="69"/>
      <c r="K918" s="35"/>
      <c r="L918" s="31"/>
      <c r="M918" s="35"/>
      <c r="N918" s="35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95"/>
      <c r="I919" s="69"/>
      <c r="J919" s="69"/>
      <c r="K919" s="35"/>
      <c r="L919" s="31"/>
      <c r="M919" s="35"/>
      <c r="N919" s="35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95"/>
      <c r="I920" s="69"/>
      <c r="J920" s="69"/>
      <c r="K920" s="35"/>
      <c r="L920" s="31"/>
      <c r="M920" s="35"/>
      <c r="N920" s="35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95"/>
      <c r="I921" s="69"/>
      <c r="J921" s="69"/>
      <c r="K921" s="35"/>
      <c r="L921" s="31"/>
      <c r="M921" s="35"/>
      <c r="N921" s="35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95"/>
      <c r="I922" s="69"/>
      <c r="J922" s="69"/>
      <c r="K922" s="35"/>
      <c r="L922" s="31"/>
      <c r="M922" s="35"/>
      <c r="N922" s="35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95"/>
      <c r="I923" s="69"/>
      <c r="J923" s="69"/>
      <c r="K923" s="35"/>
      <c r="L923" s="31"/>
      <c r="M923" s="35"/>
      <c r="N923" s="35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95"/>
      <c r="I924" s="69"/>
      <c r="J924" s="69"/>
      <c r="K924" s="35"/>
      <c r="L924" s="31"/>
      <c r="M924" s="35"/>
      <c r="N924" s="35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95"/>
      <c r="I925" s="69"/>
      <c r="J925" s="69"/>
      <c r="K925" s="35"/>
      <c r="L925" s="31"/>
      <c r="M925" s="35"/>
      <c r="N925" s="35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95"/>
      <c r="I926" s="69"/>
      <c r="J926" s="69"/>
      <c r="K926" s="35"/>
      <c r="L926" s="31"/>
      <c r="M926" s="35"/>
      <c r="N926" s="35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95"/>
      <c r="I927" s="69"/>
      <c r="J927" s="69"/>
      <c r="K927" s="35"/>
      <c r="L927" s="31"/>
      <c r="M927" s="35"/>
      <c r="N927" s="35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95"/>
      <c r="I928" s="69"/>
      <c r="J928" s="69"/>
      <c r="K928" s="35"/>
      <c r="L928" s="31"/>
      <c r="M928" s="35"/>
      <c r="N928" s="35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95"/>
      <c r="I929" s="69"/>
      <c r="J929" s="69"/>
      <c r="K929" s="35"/>
      <c r="L929" s="31"/>
      <c r="M929" s="35"/>
      <c r="N929" s="35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95"/>
      <c r="I930" s="69"/>
      <c r="J930" s="69"/>
      <c r="K930" s="35"/>
      <c r="L930" s="31"/>
      <c r="M930" s="35"/>
      <c r="N930" s="35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95"/>
      <c r="I931" s="69"/>
      <c r="J931" s="69"/>
      <c r="K931" s="35"/>
      <c r="L931" s="31"/>
      <c r="M931" s="35"/>
      <c r="N931" s="35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95"/>
      <c r="I932" s="69"/>
      <c r="J932" s="69"/>
      <c r="K932" s="35"/>
      <c r="L932" s="31"/>
      <c r="M932" s="35"/>
      <c r="N932" s="35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95"/>
      <c r="I933" s="69"/>
      <c r="J933" s="69"/>
      <c r="K933" s="35"/>
      <c r="L933" s="31"/>
      <c r="M933" s="35"/>
      <c r="N933" s="35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95"/>
      <c r="I934" s="69"/>
      <c r="J934" s="69"/>
      <c r="K934" s="35"/>
      <c r="L934" s="31"/>
      <c r="M934" s="35"/>
      <c r="N934" s="35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95"/>
      <c r="I935" s="69"/>
      <c r="J935" s="69"/>
      <c r="K935" s="35"/>
      <c r="L935" s="31"/>
      <c r="M935" s="35"/>
      <c r="N935" s="35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95"/>
      <c r="I936" s="69"/>
      <c r="J936" s="69"/>
      <c r="K936" s="35"/>
      <c r="L936" s="31"/>
      <c r="M936" s="35"/>
      <c r="N936" s="35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95"/>
      <c r="I937" s="69"/>
      <c r="J937" s="69"/>
      <c r="K937" s="35"/>
      <c r="L937" s="31"/>
      <c r="M937" s="35"/>
      <c r="N937" s="35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95"/>
      <c r="I938" s="69"/>
      <c r="J938" s="69"/>
      <c r="K938" s="35"/>
      <c r="L938" s="31"/>
      <c r="M938" s="35"/>
      <c r="N938" s="35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95"/>
      <c r="I939" s="69"/>
      <c r="J939" s="69"/>
      <c r="K939" s="35"/>
      <c r="L939" s="31"/>
      <c r="M939" s="35"/>
      <c r="N939" s="35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95"/>
      <c r="I940" s="69"/>
      <c r="J940" s="69"/>
      <c r="K940" s="35"/>
      <c r="L940" s="31"/>
      <c r="M940" s="35"/>
      <c r="N940" s="35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95"/>
      <c r="I941" s="69"/>
      <c r="J941" s="69"/>
      <c r="K941" s="35"/>
      <c r="L941" s="31"/>
      <c r="M941" s="35"/>
      <c r="N941" s="35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95"/>
      <c r="I942" s="69"/>
      <c r="J942" s="69"/>
      <c r="K942" s="35"/>
      <c r="L942" s="31"/>
      <c r="M942" s="35"/>
      <c r="N942" s="35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95"/>
      <c r="I943" s="69"/>
      <c r="J943" s="69"/>
      <c r="K943" s="35"/>
      <c r="L943" s="31"/>
      <c r="M943" s="35"/>
      <c r="N943" s="35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95"/>
      <c r="I944" s="69"/>
      <c r="J944" s="69"/>
      <c r="K944" s="35"/>
      <c r="L944" s="31"/>
      <c r="M944" s="35"/>
      <c r="N944" s="35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95"/>
      <c r="I945" s="69"/>
      <c r="J945" s="69"/>
      <c r="K945" s="35"/>
      <c r="L945" s="31"/>
      <c r="M945" s="35"/>
      <c r="N945" s="35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95"/>
      <c r="I946" s="69"/>
      <c r="J946" s="69"/>
      <c r="K946" s="35"/>
      <c r="L946" s="31"/>
      <c r="M946" s="35"/>
      <c r="N946" s="35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95"/>
      <c r="I947" s="69"/>
      <c r="J947" s="69"/>
      <c r="K947" s="35"/>
      <c r="L947" s="31"/>
      <c r="M947" s="35"/>
      <c r="N947" s="35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95"/>
      <c r="I948" s="69"/>
      <c r="J948" s="69"/>
      <c r="K948" s="35"/>
      <c r="L948" s="31"/>
      <c r="M948" s="35"/>
      <c r="N948" s="35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95"/>
      <c r="I949" s="69"/>
      <c r="J949" s="69"/>
      <c r="K949" s="35"/>
      <c r="L949" s="31"/>
      <c r="M949" s="35"/>
      <c r="N949" s="35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95"/>
      <c r="I950" s="69"/>
      <c r="J950" s="69"/>
      <c r="K950" s="35"/>
      <c r="L950" s="31"/>
      <c r="M950" s="35"/>
      <c r="N950" s="35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95"/>
      <c r="I951" s="69"/>
      <c r="J951" s="69"/>
      <c r="K951" s="35"/>
      <c r="L951" s="31"/>
      <c r="M951" s="35"/>
      <c r="N951" s="35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95"/>
      <c r="I952" s="69"/>
      <c r="J952" s="69"/>
      <c r="K952" s="35"/>
      <c r="L952" s="31"/>
      <c r="M952" s="35"/>
      <c r="N952" s="35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95"/>
      <c r="I953" s="69"/>
      <c r="J953" s="69"/>
      <c r="K953" s="35"/>
      <c r="L953" s="31"/>
      <c r="M953" s="35"/>
      <c r="N953" s="35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95"/>
      <c r="I954" s="69"/>
      <c r="J954" s="69"/>
      <c r="K954" s="35"/>
      <c r="L954" s="31"/>
      <c r="M954" s="35"/>
      <c r="N954" s="35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95"/>
      <c r="I955" s="69"/>
      <c r="J955" s="69"/>
      <c r="K955" s="35"/>
      <c r="L955" s="31"/>
      <c r="M955" s="35"/>
      <c r="N955" s="35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95"/>
      <c r="I956" s="69"/>
      <c r="J956" s="69"/>
      <c r="K956" s="35"/>
      <c r="L956" s="31"/>
      <c r="M956" s="35"/>
      <c r="N956" s="35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95"/>
      <c r="I957" s="69"/>
      <c r="J957" s="69"/>
      <c r="K957" s="35"/>
      <c r="L957" s="31"/>
      <c r="M957" s="35"/>
      <c r="N957" s="35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95"/>
      <c r="I958" s="69"/>
      <c r="J958" s="69"/>
      <c r="K958" s="35"/>
      <c r="L958" s="31"/>
      <c r="M958" s="35"/>
      <c r="N958" s="35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95"/>
      <c r="I959" s="69"/>
      <c r="J959" s="69"/>
      <c r="K959" s="35"/>
      <c r="L959" s="31"/>
      <c r="M959" s="35"/>
      <c r="N959" s="35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95"/>
      <c r="I960" s="69"/>
      <c r="J960" s="69"/>
      <c r="K960" s="35"/>
      <c r="L960" s="31"/>
      <c r="M960" s="35"/>
      <c r="N960" s="35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95"/>
      <c r="I961" s="69"/>
      <c r="J961" s="69"/>
      <c r="K961" s="35"/>
      <c r="L961" s="31"/>
      <c r="M961" s="35"/>
      <c r="N961" s="35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95"/>
      <c r="I962" s="69"/>
      <c r="J962" s="69"/>
      <c r="K962" s="35"/>
      <c r="L962" s="31"/>
      <c r="M962" s="35"/>
      <c r="N962" s="35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95"/>
      <c r="I963" s="69"/>
      <c r="J963" s="69"/>
      <c r="K963" s="35"/>
      <c r="L963" s="31"/>
      <c r="M963" s="35"/>
      <c r="N963" s="35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95"/>
      <c r="I964" s="69"/>
      <c r="J964" s="69"/>
      <c r="K964" s="35"/>
      <c r="L964" s="31"/>
      <c r="M964" s="35"/>
      <c r="N964" s="35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95"/>
      <c r="I965" s="69"/>
      <c r="J965" s="69"/>
      <c r="K965" s="35"/>
      <c r="L965" s="31"/>
      <c r="M965" s="35"/>
      <c r="N965" s="35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95"/>
      <c r="I966" s="69"/>
      <c r="J966" s="69"/>
      <c r="K966" s="35"/>
      <c r="L966" s="31"/>
      <c r="M966" s="35"/>
      <c r="N966" s="35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95"/>
      <c r="I967" s="69"/>
      <c r="J967" s="69"/>
      <c r="K967" s="35"/>
      <c r="L967" s="31"/>
      <c r="M967" s="35"/>
      <c r="N967" s="35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95"/>
      <c r="I968" s="69"/>
      <c r="J968" s="69"/>
      <c r="K968" s="35"/>
      <c r="L968" s="31"/>
      <c r="M968" s="35"/>
      <c r="N968" s="35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95"/>
      <c r="I969" s="69"/>
      <c r="J969" s="69"/>
      <c r="K969" s="35"/>
      <c r="L969" s="31"/>
      <c r="M969" s="35"/>
      <c r="N969" s="35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95"/>
      <c r="I970" s="69"/>
      <c r="J970" s="69"/>
      <c r="K970" s="35"/>
      <c r="L970" s="31"/>
      <c r="M970" s="35"/>
      <c r="N970" s="35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95"/>
      <c r="I971" s="69"/>
      <c r="J971" s="69"/>
      <c r="K971" s="35"/>
      <c r="L971" s="31"/>
      <c r="M971" s="35"/>
      <c r="N971" s="35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95"/>
      <c r="I972" s="69"/>
      <c r="J972" s="69"/>
      <c r="K972" s="35"/>
      <c r="L972" s="31"/>
      <c r="M972" s="35"/>
      <c r="N972" s="35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95"/>
      <c r="I973" s="69"/>
      <c r="J973" s="69"/>
      <c r="K973" s="35"/>
      <c r="L973" s="31"/>
      <c r="M973" s="35"/>
      <c r="N973" s="35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95"/>
      <c r="I974" s="69"/>
      <c r="J974" s="69"/>
      <c r="K974" s="35"/>
      <c r="L974" s="31"/>
      <c r="M974" s="35"/>
      <c r="N974" s="35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95"/>
      <c r="I975" s="69"/>
      <c r="J975" s="69"/>
      <c r="K975" s="35"/>
      <c r="L975" s="31"/>
      <c r="M975" s="35"/>
      <c r="N975" s="35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95"/>
      <c r="I976" s="69"/>
      <c r="J976" s="69"/>
      <c r="K976" s="35"/>
      <c r="L976" s="31"/>
      <c r="M976" s="35"/>
      <c r="N976" s="35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95"/>
      <c r="I977" s="69"/>
      <c r="J977" s="69"/>
      <c r="K977" s="35"/>
      <c r="L977" s="31"/>
      <c r="M977" s="35"/>
      <c r="N977" s="35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95"/>
      <c r="I978" s="69"/>
      <c r="J978" s="69"/>
      <c r="K978" s="35"/>
      <c r="L978" s="31"/>
      <c r="M978" s="35"/>
      <c r="N978" s="35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95"/>
      <c r="I979" s="69"/>
      <c r="J979" s="69"/>
      <c r="K979" s="35"/>
      <c r="L979" s="31"/>
      <c r="M979" s="35"/>
      <c r="N979" s="35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95"/>
      <c r="I980" s="69"/>
      <c r="J980" s="69"/>
      <c r="K980" s="35"/>
      <c r="L980" s="31"/>
      <c r="M980" s="35"/>
      <c r="N980" s="35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95"/>
      <c r="I981" s="69"/>
      <c r="J981" s="69"/>
      <c r="K981" s="35"/>
      <c r="L981" s="31"/>
      <c r="M981" s="35"/>
      <c r="N981" s="35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95"/>
      <c r="I982" s="69"/>
      <c r="J982" s="69"/>
      <c r="K982" s="35"/>
      <c r="L982" s="31"/>
      <c r="M982" s="35"/>
      <c r="N982" s="35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95"/>
      <c r="I983" s="69"/>
      <c r="J983" s="69"/>
      <c r="K983" s="35"/>
      <c r="L983" s="31"/>
      <c r="M983" s="35"/>
      <c r="N983" s="35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95"/>
      <c r="I984" s="69"/>
      <c r="J984" s="69"/>
      <c r="K984" s="35"/>
      <c r="L984" s="31"/>
      <c r="M984" s="35"/>
      <c r="N984" s="35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95"/>
      <c r="I985" s="69"/>
      <c r="J985" s="69"/>
      <c r="K985" s="35"/>
      <c r="L985" s="31"/>
      <c r="M985" s="35"/>
      <c r="N985" s="35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95"/>
      <c r="I986" s="69"/>
      <c r="J986" s="69"/>
      <c r="K986" s="35"/>
      <c r="L986" s="31"/>
      <c r="M986" s="35"/>
      <c r="N986" s="35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95"/>
      <c r="I987" s="69"/>
      <c r="J987" s="69"/>
      <c r="K987" s="35"/>
      <c r="L987" s="31"/>
      <c r="M987" s="35"/>
      <c r="N987" s="35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95"/>
      <c r="I988" s="69"/>
      <c r="J988" s="69"/>
      <c r="K988" s="35"/>
      <c r="L988" s="31"/>
      <c r="M988" s="35"/>
      <c r="N988" s="35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95"/>
      <c r="I989" s="69"/>
      <c r="J989" s="69"/>
      <c r="K989" s="35"/>
      <c r="L989" s="31"/>
      <c r="M989" s="35"/>
      <c r="N989" s="35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95"/>
      <c r="I990" s="69"/>
      <c r="J990" s="69"/>
      <c r="K990" s="35"/>
      <c r="L990" s="31"/>
      <c r="M990" s="35"/>
      <c r="N990" s="35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95"/>
      <c r="I991" s="69"/>
      <c r="J991" s="69"/>
      <c r="K991" s="35"/>
      <c r="L991" s="31"/>
      <c r="M991" s="35"/>
      <c r="N991" s="35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95"/>
      <c r="I992" s="69"/>
      <c r="J992" s="69"/>
      <c r="K992" s="35"/>
      <c r="L992" s="31"/>
      <c r="M992" s="35"/>
      <c r="N992" s="35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95"/>
      <c r="I993" s="69"/>
      <c r="J993" s="69"/>
      <c r="K993" s="35"/>
      <c r="L993" s="31"/>
      <c r="M993" s="35"/>
      <c r="N993" s="35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95"/>
      <c r="I994" s="69"/>
      <c r="J994" s="69"/>
      <c r="K994" s="35"/>
      <c r="L994" s="31"/>
      <c r="M994" s="35"/>
      <c r="N994" s="35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95"/>
      <c r="I995" s="69"/>
      <c r="J995" s="69"/>
      <c r="K995" s="35"/>
      <c r="L995" s="31"/>
      <c r="M995" s="35"/>
      <c r="N995" s="35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95"/>
      <c r="I996" s="69"/>
      <c r="J996" s="69"/>
      <c r="K996" s="35"/>
      <c r="L996" s="31"/>
      <c r="M996" s="35"/>
      <c r="N996" s="35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95"/>
      <c r="I997" s="69"/>
      <c r="J997" s="69"/>
      <c r="K997" s="35"/>
      <c r="L997" s="31"/>
      <c r="M997" s="35"/>
      <c r="N997" s="35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95"/>
      <c r="I998" s="69"/>
      <c r="J998" s="69"/>
      <c r="K998" s="35"/>
      <c r="L998" s="31"/>
      <c r="M998" s="35"/>
      <c r="N998" s="35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95"/>
      <c r="I999" s="69"/>
      <c r="J999" s="69"/>
      <c r="K999" s="35"/>
      <c r="L999" s="31"/>
      <c r="M999" s="35"/>
      <c r="N999" s="35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95"/>
      <c r="I1000" s="69"/>
      <c r="J1000" s="69"/>
      <c r="K1000" s="35"/>
      <c r="L1000" s="31"/>
      <c r="M1000" s="35"/>
      <c r="N1000" s="35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  <row r="1001" ht="15.75" customHeight="1">
      <c r="A1001" s="31"/>
      <c r="B1001" s="31"/>
      <c r="C1001" s="31"/>
      <c r="D1001" s="31"/>
      <c r="E1001" s="31"/>
      <c r="F1001" s="31"/>
      <c r="G1001" s="31"/>
      <c r="H1001" s="95"/>
      <c r="I1001" s="69"/>
      <c r="J1001" s="69"/>
      <c r="K1001" s="35"/>
      <c r="L1001" s="31"/>
      <c r="M1001" s="35"/>
      <c r="N1001" s="35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</row>
    <row r="1002" ht="15.75" customHeight="1">
      <c r="A1002" s="31"/>
      <c r="B1002" s="31"/>
      <c r="C1002" s="31"/>
      <c r="D1002" s="31"/>
      <c r="E1002" s="31"/>
      <c r="F1002" s="31"/>
      <c r="G1002" s="31"/>
      <c r="H1002" s="95"/>
      <c r="I1002" s="69"/>
      <c r="J1002" s="69"/>
      <c r="K1002" s="35"/>
      <c r="L1002" s="31"/>
      <c r="M1002" s="35"/>
      <c r="N1002" s="35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</row>
    <row r="1003" ht="15.75" customHeight="1">
      <c r="A1003" s="31"/>
      <c r="B1003" s="31"/>
      <c r="C1003" s="31"/>
      <c r="D1003" s="31"/>
      <c r="E1003" s="31"/>
      <c r="F1003" s="31"/>
      <c r="G1003" s="31"/>
      <c r="H1003" s="95"/>
      <c r="I1003" s="69"/>
      <c r="J1003" s="69"/>
      <c r="K1003" s="35"/>
      <c r="L1003" s="31"/>
      <c r="M1003" s="35"/>
      <c r="N1003" s="35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</row>
    <row r="1004" ht="15.75" customHeight="1">
      <c r="A1004" s="31"/>
      <c r="B1004" s="31"/>
      <c r="C1004" s="31"/>
      <c r="D1004" s="31"/>
      <c r="E1004" s="31"/>
      <c r="F1004" s="31"/>
      <c r="G1004" s="31"/>
      <c r="H1004" s="95"/>
      <c r="I1004" s="69"/>
      <c r="J1004" s="69"/>
      <c r="K1004" s="35"/>
      <c r="L1004" s="31"/>
      <c r="M1004" s="35"/>
      <c r="N1004" s="35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</row>
    <row r="1005" ht="15.75" customHeight="1">
      <c r="A1005" s="31"/>
      <c r="B1005" s="31"/>
      <c r="C1005" s="31"/>
      <c r="D1005" s="31"/>
      <c r="E1005" s="31"/>
      <c r="F1005" s="31"/>
      <c r="G1005" s="31"/>
      <c r="H1005" s="95"/>
      <c r="I1005" s="69"/>
      <c r="J1005" s="69"/>
      <c r="K1005" s="35"/>
      <c r="L1005" s="31"/>
      <c r="M1005" s="35"/>
      <c r="N1005" s="35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</row>
    <row r="1006" ht="15.75" customHeight="1">
      <c r="A1006" s="31"/>
      <c r="B1006" s="31"/>
      <c r="C1006" s="31"/>
      <c r="D1006" s="31"/>
      <c r="E1006" s="31"/>
      <c r="F1006" s="31"/>
      <c r="G1006" s="31"/>
      <c r="H1006" s="95"/>
      <c r="I1006" s="69"/>
      <c r="J1006" s="69"/>
      <c r="K1006" s="35"/>
      <c r="L1006" s="31"/>
      <c r="M1006" s="35"/>
      <c r="N1006" s="35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</row>
    <row r="1007" ht="15.75" customHeight="1">
      <c r="A1007" s="31"/>
      <c r="B1007" s="31"/>
      <c r="C1007" s="31"/>
      <c r="D1007" s="31"/>
      <c r="E1007" s="31"/>
      <c r="F1007" s="31"/>
      <c r="G1007" s="31"/>
      <c r="H1007" s="95"/>
      <c r="I1007" s="69"/>
      <c r="J1007" s="69"/>
      <c r="K1007" s="35"/>
      <c r="L1007" s="31"/>
      <c r="M1007" s="35"/>
      <c r="N1007" s="35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</row>
    <row r="1008" ht="15.75" customHeight="1">
      <c r="A1008" s="31"/>
      <c r="B1008" s="31"/>
      <c r="C1008" s="31"/>
      <c r="D1008" s="31"/>
      <c r="E1008" s="31"/>
      <c r="F1008" s="31"/>
      <c r="G1008" s="31"/>
      <c r="H1008" s="95"/>
      <c r="I1008" s="69"/>
      <c r="J1008" s="69"/>
      <c r="K1008" s="35"/>
      <c r="L1008" s="31"/>
      <c r="M1008" s="35"/>
      <c r="N1008" s="35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</row>
    <row r="1009" ht="15.75" customHeight="1">
      <c r="A1009" s="31"/>
      <c r="B1009" s="31"/>
      <c r="C1009" s="31"/>
      <c r="D1009" s="31"/>
      <c r="E1009" s="31"/>
      <c r="F1009" s="31"/>
      <c r="G1009" s="31"/>
      <c r="H1009" s="95"/>
      <c r="I1009" s="69"/>
      <c r="J1009" s="69"/>
      <c r="K1009" s="35"/>
      <c r="L1009" s="31"/>
      <c r="M1009" s="35"/>
      <c r="N1009" s="35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</row>
    <row r="1010" ht="15.75" customHeight="1">
      <c r="A1010" s="31"/>
      <c r="B1010" s="31"/>
      <c r="C1010" s="31"/>
      <c r="D1010" s="31"/>
      <c r="E1010" s="31"/>
      <c r="F1010" s="31"/>
      <c r="G1010" s="31"/>
      <c r="H1010" s="95"/>
      <c r="I1010" s="69"/>
      <c r="J1010" s="69"/>
      <c r="K1010" s="35"/>
      <c r="L1010" s="31"/>
      <c r="M1010" s="35"/>
      <c r="N1010" s="35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</row>
    <row r="1011" ht="15.75" customHeight="1">
      <c r="A1011" s="31"/>
      <c r="B1011" s="31"/>
      <c r="C1011" s="31"/>
      <c r="D1011" s="31"/>
      <c r="E1011" s="31"/>
      <c r="F1011" s="31"/>
      <c r="G1011" s="31"/>
      <c r="H1011" s="95"/>
      <c r="I1011" s="69"/>
      <c r="J1011" s="69"/>
      <c r="K1011" s="35"/>
      <c r="L1011" s="31"/>
      <c r="M1011" s="35"/>
      <c r="N1011" s="35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</row>
    <row r="1012" ht="15.75" customHeight="1">
      <c r="A1012" s="31"/>
      <c r="B1012" s="31"/>
      <c r="C1012" s="31"/>
      <c r="D1012" s="31"/>
      <c r="E1012" s="31"/>
      <c r="F1012" s="31"/>
      <c r="G1012" s="31"/>
      <c r="H1012" s="95"/>
      <c r="I1012" s="69"/>
      <c r="J1012" s="69"/>
      <c r="K1012" s="35"/>
      <c r="L1012" s="31"/>
      <c r="M1012" s="35"/>
      <c r="N1012" s="35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</row>
    <row r="1013" ht="15.75" customHeight="1">
      <c r="A1013" s="31"/>
      <c r="B1013" s="31"/>
      <c r="C1013" s="31"/>
      <c r="D1013" s="31"/>
      <c r="E1013" s="31"/>
      <c r="F1013" s="31"/>
      <c r="G1013" s="31"/>
      <c r="H1013" s="95"/>
      <c r="I1013" s="69"/>
      <c r="J1013" s="69"/>
      <c r="K1013" s="35"/>
      <c r="L1013" s="31"/>
      <c r="M1013" s="35"/>
      <c r="N1013" s="35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</row>
    <row r="1014" ht="15.75" customHeight="1">
      <c r="A1014" s="31"/>
      <c r="B1014" s="31"/>
      <c r="C1014" s="31"/>
      <c r="D1014" s="31"/>
      <c r="E1014" s="31"/>
      <c r="F1014" s="31"/>
      <c r="G1014" s="31"/>
      <c r="H1014" s="95"/>
      <c r="I1014" s="69"/>
      <c r="J1014" s="69"/>
      <c r="K1014" s="35"/>
      <c r="L1014" s="31"/>
      <c r="M1014" s="35"/>
      <c r="N1014" s="35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</row>
    <row r="1015" ht="15.75" customHeight="1">
      <c r="A1015" s="31"/>
      <c r="B1015" s="31"/>
      <c r="C1015" s="31"/>
      <c r="D1015" s="31"/>
      <c r="E1015" s="31"/>
      <c r="F1015" s="31"/>
      <c r="G1015" s="31"/>
      <c r="H1015" s="95"/>
      <c r="I1015" s="69"/>
      <c r="J1015" s="69"/>
      <c r="K1015" s="35"/>
      <c r="L1015" s="31"/>
      <c r="M1015" s="35"/>
      <c r="N1015" s="35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</row>
    <row r="1016" ht="15.75" customHeight="1">
      <c r="A1016" s="31"/>
      <c r="B1016" s="31"/>
      <c r="C1016" s="31"/>
      <c r="D1016" s="31"/>
      <c r="E1016" s="31"/>
      <c r="F1016" s="31"/>
      <c r="G1016" s="31"/>
      <c r="H1016" s="95"/>
      <c r="I1016" s="69"/>
      <c r="J1016" s="69"/>
      <c r="K1016" s="35"/>
      <c r="L1016" s="31"/>
      <c r="M1016" s="35"/>
      <c r="N1016" s="35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</row>
    <row r="1017" ht="15.75" customHeight="1">
      <c r="A1017" s="31"/>
      <c r="B1017" s="31"/>
      <c r="C1017" s="31"/>
      <c r="D1017" s="31"/>
      <c r="E1017" s="31"/>
      <c r="F1017" s="31"/>
      <c r="G1017" s="31"/>
      <c r="H1017" s="95"/>
      <c r="I1017" s="69"/>
      <c r="J1017" s="69"/>
      <c r="K1017" s="35"/>
      <c r="L1017" s="31"/>
      <c r="M1017" s="35"/>
      <c r="N1017" s="35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</row>
    <row r="1018" ht="15.75" customHeight="1">
      <c r="A1018" s="31"/>
      <c r="B1018" s="31"/>
      <c r="C1018" s="31"/>
      <c r="D1018" s="31"/>
      <c r="E1018" s="31"/>
      <c r="F1018" s="31"/>
      <c r="G1018" s="31"/>
      <c r="H1018" s="95"/>
      <c r="I1018" s="69"/>
      <c r="J1018" s="69"/>
      <c r="K1018" s="35"/>
      <c r="L1018" s="31"/>
      <c r="M1018" s="35"/>
      <c r="N1018" s="35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</row>
    <row r="1019" ht="15.75" customHeight="1">
      <c r="A1019" s="31"/>
      <c r="B1019" s="31"/>
      <c r="C1019" s="31"/>
      <c r="D1019" s="31"/>
      <c r="E1019" s="31"/>
      <c r="F1019" s="31"/>
      <c r="G1019" s="31"/>
      <c r="H1019" s="95"/>
      <c r="I1019" s="69"/>
      <c r="J1019" s="69"/>
      <c r="K1019" s="35"/>
      <c r="L1019" s="31"/>
      <c r="M1019" s="35"/>
      <c r="N1019" s="35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</row>
    <row r="1020" ht="15.75" customHeight="1">
      <c r="A1020" s="31"/>
      <c r="B1020" s="31"/>
      <c r="C1020" s="31"/>
      <c r="D1020" s="31"/>
      <c r="E1020" s="31"/>
      <c r="F1020" s="31"/>
      <c r="G1020" s="31"/>
      <c r="H1020" s="95"/>
      <c r="I1020" s="69"/>
      <c r="J1020" s="69"/>
      <c r="K1020" s="35"/>
      <c r="L1020" s="31"/>
      <c r="M1020" s="35"/>
      <c r="N1020" s="35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</row>
    <row r="1021" ht="15.75" customHeight="1">
      <c r="A1021" s="31"/>
      <c r="B1021" s="31"/>
      <c r="C1021" s="31"/>
      <c r="D1021" s="31"/>
      <c r="E1021" s="31"/>
      <c r="F1021" s="31"/>
      <c r="G1021" s="31"/>
      <c r="H1021" s="95"/>
      <c r="I1021" s="69"/>
      <c r="J1021" s="69"/>
      <c r="K1021" s="35"/>
      <c r="L1021" s="31"/>
      <c r="M1021" s="35"/>
      <c r="N1021" s="35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</row>
    <row r="1022" ht="15.75" customHeight="1">
      <c r="A1022" s="31"/>
      <c r="B1022" s="31"/>
      <c r="C1022" s="31"/>
      <c r="D1022" s="31"/>
      <c r="E1022" s="31"/>
      <c r="F1022" s="31"/>
      <c r="G1022" s="31"/>
      <c r="H1022" s="95"/>
      <c r="I1022" s="69"/>
      <c r="J1022" s="69"/>
      <c r="K1022" s="35"/>
      <c r="L1022" s="31"/>
      <c r="M1022" s="35"/>
      <c r="N1022" s="35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</row>
    <row r="1023" ht="15.75" customHeight="1">
      <c r="A1023" s="31"/>
      <c r="B1023" s="31"/>
      <c r="C1023" s="31"/>
      <c r="D1023" s="31"/>
      <c r="E1023" s="31"/>
      <c r="F1023" s="31"/>
      <c r="G1023" s="31"/>
      <c r="H1023" s="95"/>
      <c r="I1023" s="69"/>
      <c r="J1023" s="69"/>
      <c r="K1023" s="35"/>
      <c r="L1023" s="31"/>
      <c r="M1023" s="35"/>
      <c r="N1023" s="35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</row>
    <row r="1024" ht="15.75" customHeight="1">
      <c r="A1024" s="31"/>
      <c r="B1024" s="31"/>
      <c r="C1024" s="31"/>
      <c r="D1024" s="31"/>
      <c r="E1024" s="31"/>
      <c r="F1024" s="31"/>
      <c r="G1024" s="31"/>
      <c r="H1024" s="95"/>
      <c r="I1024" s="69"/>
      <c r="J1024" s="69"/>
      <c r="K1024" s="35"/>
      <c r="L1024" s="31"/>
      <c r="M1024" s="35"/>
      <c r="N1024" s="35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</row>
    <row r="1025" ht="15.75" customHeight="1">
      <c r="A1025" s="31"/>
      <c r="B1025" s="31"/>
      <c r="C1025" s="31"/>
      <c r="D1025" s="31"/>
      <c r="E1025" s="31"/>
      <c r="F1025" s="31"/>
      <c r="G1025" s="31"/>
      <c r="H1025" s="95"/>
      <c r="I1025" s="69"/>
      <c r="J1025" s="69"/>
      <c r="K1025" s="35"/>
      <c r="L1025" s="31"/>
      <c r="M1025" s="35"/>
      <c r="N1025" s="35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</row>
    <row r="1026" ht="15.75" customHeight="1">
      <c r="A1026" s="31"/>
      <c r="B1026" s="31"/>
      <c r="C1026" s="31"/>
      <c r="D1026" s="31"/>
      <c r="E1026" s="31"/>
      <c r="F1026" s="31"/>
      <c r="G1026" s="31"/>
      <c r="H1026" s="95"/>
      <c r="I1026" s="69"/>
      <c r="J1026" s="69"/>
      <c r="K1026" s="35"/>
      <c r="L1026" s="31"/>
      <c r="M1026" s="35"/>
      <c r="N1026" s="35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</row>
    <row r="1027" ht="15.75" customHeight="1">
      <c r="A1027" s="31"/>
      <c r="B1027" s="31"/>
      <c r="C1027" s="31"/>
      <c r="D1027" s="31"/>
      <c r="E1027" s="31"/>
      <c r="F1027" s="31"/>
      <c r="G1027" s="31"/>
      <c r="H1027" s="95"/>
      <c r="I1027" s="69"/>
      <c r="J1027" s="69"/>
      <c r="K1027" s="35"/>
      <c r="L1027" s="31"/>
      <c r="M1027" s="35"/>
      <c r="N1027" s="35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</row>
    <row r="1028" ht="15.75" customHeight="1">
      <c r="A1028" s="31"/>
      <c r="B1028" s="31"/>
      <c r="C1028" s="31"/>
      <c r="D1028" s="31"/>
      <c r="E1028" s="31"/>
      <c r="F1028" s="31"/>
      <c r="G1028" s="31"/>
      <c r="H1028" s="95"/>
      <c r="I1028" s="69"/>
      <c r="J1028" s="69"/>
      <c r="K1028" s="35"/>
      <c r="L1028" s="31"/>
      <c r="M1028" s="35"/>
      <c r="N1028" s="35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</row>
    <row r="1029" ht="15.75" customHeight="1">
      <c r="A1029" s="31"/>
      <c r="B1029" s="31"/>
      <c r="C1029" s="31"/>
      <c r="D1029" s="31"/>
      <c r="E1029" s="31"/>
      <c r="F1029" s="31"/>
      <c r="G1029" s="31"/>
      <c r="H1029" s="95"/>
      <c r="I1029" s="69"/>
      <c r="J1029" s="69"/>
      <c r="K1029" s="35"/>
      <c r="L1029" s="31"/>
      <c r="M1029" s="35"/>
      <c r="N1029" s="35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</row>
    <row r="1030" ht="15.75" customHeight="1">
      <c r="A1030" s="31"/>
      <c r="B1030" s="31"/>
      <c r="C1030" s="31"/>
      <c r="D1030" s="31"/>
      <c r="E1030" s="31"/>
      <c r="F1030" s="31"/>
      <c r="G1030" s="31"/>
      <c r="H1030" s="95"/>
      <c r="I1030" s="69"/>
      <c r="J1030" s="69"/>
      <c r="K1030" s="35"/>
      <c r="L1030" s="31"/>
      <c r="M1030" s="35"/>
      <c r="N1030" s="35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</row>
    <row r="1031" ht="15.75" customHeight="1">
      <c r="A1031" s="31"/>
      <c r="B1031" s="31"/>
      <c r="C1031" s="31"/>
      <c r="D1031" s="31"/>
      <c r="E1031" s="31"/>
      <c r="F1031" s="31"/>
      <c r="G1031" s="31"/>
      <c r="H1031" s="95"/>
      <c r="I1031" s="69"/>
      <c r="J1031" s="69"/>
      <c r="K1031" s="35"/>
      <c r="L1031" s="31"/>
      <c r="M1031" s="35"/>
      <c r="N1031" s="35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</row>
    <row r="1032" ht="15.75" customHeight="1">
      <c r="A1032" s="31"/>
      <c r="B1032" s="31"/>
      <c r="C1032" s="31"/>
      <c r="D1032" s="31"/>
      <c r="E1032" s="31"/>
      <c r="F1032" s="31"/>
      <c r="G1032" s="31"/>
      <c r="H1032" s="95"/>
      <c r="I1032" s="69"/>
      <c r="J1032" s="69"/>
      <c r="K1032" s="35"/>
      <c r="L1032" s="31"/>
      <c r="M1032" s="35"/>
      <c r="N1032" s="35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</row>
    <row r="1033" ht="15.75" customHeight="1">
      <c r="A1033" s="31"/>
      <c r="B1033" s="31"/>
      <c r="C1033" s="31"/>
      <c r="D1033" s="31"/>
      <c r="E1033" s="31"/>
      <c r="F1033" s="31"/>
      <c r="G1033" s="31"/>
      <c r="H1033" s="95"/>
      <c r="I1033" s="69"/>
      <c r="J1033" s="69"/>
      <c r="K1033" s="35"/>
      <c r="L1033" s="31"/>
      <c r="M1033" s="35"/>
      <c r="N1033" s="35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</row>
    <row r="1034" ht="15.75" customHeight="1">
      <c r="A1034" s="31"/>
      <c r="B1034" s="31"/>
      <c r="C1034" s="31"/>
      <c r="D1034" s="31"/>
      <c r="E1034" s="31"/>
      <c r="F1034" s="31"/>
      <c r="G1034" s="31"/>
      <c r="H1034" s="95"/>
      <c r="I1034" s="69"/>
      <c r="J1034" s="69"/>
      <c r="K1034" s="35"/>
      <c r="L1034" s="31"/>
      <c r="M1034" s="35"/>
      <c r="N1034" s="35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</row>
    <row r="1035" ht="15.75" customHeight="1">
      <c r="A1035" s="31"/>
      <c r="B1035" s="31"/>
      <c r="C1035" s="31"/>
      <c r="D1035" s="31"/>
      <c r="E1035" s="31"/>
      <c r="F1035" s="31"/>
      <c r="G1035" s="31"/>
      <c r="H1035" s="95"/>
      <c r="I1035" s="69"/>
      <c r="J1035" s="69"/>
      <c r="K1035" s="35"/>
      <c r="L1035" s="31"/>
      <c r="M1035" s="35"/>
      <c r="N1035" s="35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</row>
    <row r="1036" ht="15.75" customHeight="1">
      <c r="A1036" s="31"/>
      <c r="B1036" s="31"/>
      <c r="C1036" s="31"/>
      <c r="D1036" s="31"/>
      <c r="E1036" s="31"/>
      <c r="F1036" s="31"/>
      <c r="G1036" s="31"/>
      <c r="H1036" s="95"/>
      <c r="I1036" s="69"/>
      <c r="J1036" s="69"/>
      <c r="K1036" s="35"/>
      <c r="L1036" s="31"/>
      <c r="M1036" s="35"/>
      <c r="N1036" s="35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</row>
    <row r="1037" ht="15.75" customHeight="1">
      <c r="A1037" s="31"/>
      <c r="B1037" s="31"/>
      <c r="C1037" s="31"/>
      <c r="D1037" s="31"/>
      <c r="E1037" s="31"/>
      <c r="F1037" s="31"/>
      <c r="G1037" s="31"/>
      <c r="H1037" s="95"/>
      <c r="I1037" s="69"/>
      <c r="J1037" s="69"/>
      <c r="K1037" s="35"/>
      <c r="L1037" s="31"/>
      <c r="M1037" s="35"/>
      <c r="N1037" s="35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</row>
    <row r="1038" ht="15.75" customHeight="1">
      <c r="A1038" s="31"/>
      <c r="B1038" s="31"/>
      <c r="C1038" s="31"/>
      <c r="D1038" s="31"/>
      <c r="E1038" s="31"/>
      <c r="F1038" s="31"/>
      <c r="G1038" s="31"/>
      <c r="H1038" s="95"/>
      <c r="I1038" s="69"/>
      <c r="J1038" s="69"/>
      <c r="K1038" s="35"/>
      <c r="L1038" s="31"/>
      <c r="M1038" s="35"/>
      <c r="N1038" s="35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</row>
    <row r="1039" ht="15.75" customHeight="1">
      <c r="A1039" s="31"/>
      <c r="B1039" s="31"/>
      <c r="C1039" s="31"/>
      <c r="D1039" s="31"/>
      <c r="E1039" s="31"/>
      <c r="F1039" s="31"/>
      <c r="G1039" s="31"/>
      <c r="H1039" s="95"/>
      <c r="I1039" s="69"/>
      <c r="J1039" s="69"/>
      <c r="K1039" s="35"/>
      <c r="L1039" s="31"/>
      <c r="M1039" s="35"/>
      <c r="N1039" s="35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</row>
    <row r="1040" ht="15.75" customHeight="1">
      <c r="A1040" s="31"/>
      <c r="B1040" s="31"/>
      <c r="C1040" s="31"/>
      <c r="D1040" s="31"/>
      <c r="E1040" s="31"/>
      <c r="F1040" s="31"/>
      <c r="G1040" s="31"/>
      <c r="H1040" s="95"/>
      <c r="I1040" s="69"/>
      <c r="J1040" s="69"/>
      <c r="K1040" s="35"/>
      <c r="L1040" s="31"/>
      <c r="M1040" s="35"/>
      <c r="N1040" s="35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</row>
    <row r="1041" ht="15.75" customHeight="1">
      <c r="A1041" s="31"/>
      <c r="B1041" s="31"/>
      <c r="C1041" s="31"/>
      <c r="D1041" s="31"/>
      <c r="E1041" s="31"/>
      <c r="F1041" s="31"/>
      <c r="G1041" s="31"/>
      <c r="H1041" s="95"/>
      <c r="I1041" s="69"/>
      <c r="J1041" s="69"/>
      <c r="K1041" s="35"/>
      <c r="L1041" s="31"/>
      <c r="M1041" s="35"/>
      <c r="N1041" s="35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</row>
    <row r="1042" ht="15.75" customHeight="1">
      <c r="A1042" s="31"/>
      <c r="B1042" s="31"/>
      <c r="C1042" s="31"/>
      <c r="D1042" s="31"/>
      <c r="E1042" s="31"/>
      <c r="F1042" s="31"/>
      <c r="G1042" s="31"/>
      <c r="H1042" s="95"/>
      <c r="I1042" s="69"/>
      <c r="J1042" s="69"/>
      <c r="K1042" s="35"/>
      <c r="L1042" s="31"/>
      <c r="M1042" s="35"/>
      <c r="N1042" s="35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</row>
    <row r="1043" ht="15.75" customHeight="1">
      <c r="A1043" s="31"/>
      <c r="B1043" s="31"/>
      <c r="C1043" s="31"/>
      <c r="D1043" s="31"/>
      <c r="E1043" s="31"/>
      <c r="F1043" s="31"/>
      <c r="G1043" s="31"/>
      <c r="H1043" s="95"/>
      <c r="I1043" s="69"/>
      <c r="J1043" s="69"/>
      <c r="K1043" s="35"/>
      <c r="L1043" s="31"/>
      <c r="M1043" s="35"/>
      <c r="N1043" s="35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</row>
    <row r="1044" ht="15.75" customHeight="1">
      <c r="A1044" s="31"/>
      <c r="B1044" s="31"/>
      <c r="C1044" s="31"/>
      <c r="D1044" s="31"/>
      <c r="E1044" s="31"/>
      <c r="F1044" s="31"/>
      <c r="G1044" s="31"/>
      <c r="H1044" s="95"/>
      <c r="I1044" s="69"/>
      <c r="J1044" s="69"/>
      <c r="K1044" s="35"/>
      <c r="L1044" s="31"/>
      <c r="M1044" s="35"/>
      <c r="N1044" s="35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</row>
    <row r="1045" ht="15.75" customHeight="1">
      <c r="A1045" s="31"/>
      <c r="B1045" s="31"/>
      <c r="C1045" s="31"/>
      <c r="D1045" s="31"/>
      <c r="E1045" s="31"/>
      <c r="F1045" s="31"/>
      <c r="G1045" s="31"/>
      <c r="H1045" s="95"/>
      <c r="I1045" s="69"/>
      <c r="J1045" s="69"/>
      <c r="K1045" s="35"/>
      <c r="L1045" s="31"/>
      <c r="M1045" s="35"/>
      <c r="N1045" s="35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</row>
    <row r="1046" ht="15.75" customHeight="1">
      <c r="A1046" s="31"/>
      <c r="B1046" s="31"/>
      <c r="C1046" s="31"/>
      <c r="D1046" s="31"/>
      <c r="E1046" s="31"/>
      <c r="F1046" s="31"/>
      <c r="G1046" s="31"/>
      <c r="H1046" s="95"/>
      <c r="I1046" s="69"/>
      <c r="J1046" s="69"/>
      <c r="K1046" s="35"/>
      <c r="L1046" s="31"/>
      <c r="M1046" s="35"/>
      <c r="N1046" s="35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</row>
    <row r="1047" ht="15.75" customHeight="1">
      <c r="A1047" s="31"/>
      <c r="B1047" s="31"/>
      <c r="C1047" s="31"/>
      <c r="D1047" s="31"/>
      <c r="E1047" s="31"/>
      <c r="F1047" s="31"/>
      <c r="G1047" s="31"/>
      <c r="H1047" s="95"/>
      <c r="I1047" s="69"/>
      <c r="J1047" s="69"/>
      <c r="K1047" s="35"/>
      <c r="L1047" s="31"/>
      <c r="M1047" s="35"/>
      <c r="N1047" s="35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</row>
    <row r="1048" ht="15.75" customHeight="1">
      <c r="A1048" s="31"/>
      <c r="B1048" s="31"/>
      <c r="C1048" s="31"/>
      <c r="D1048" s="31"/>
      <c r="E1048" s="31"/>
      <c r="F1048" s="31"/>
      <c r="G1048" s="31"/>
      <c r="H1048" s="95"/>
      <c r="I1048" s="69"/>
      <c r="J1048" s="69"/>
      <c r="K1048" s="35"/>
      <c r="L1048" s="31"/>
      <c r="M1048" s="35"/>
      <c r="N1048" s="35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</row>
    <row r="1049" ht="15.75" customHeight="1">
      <c r="A1049" s="31"/>
      <c r="B1049" s="31"/>
      <c r="C1049" s="31"/>
      <c r="D1049" s="31"/>
      <c r="E1049" s="31"/>
      <c r="F1049" s="31"/>
      <c r="G1049" s="31"/>
      <c r="H1049" s="95"/>
      <c r="I1049" s="69"/>
      <c r="J1049" s="69"/>
      <c r="K1049" s="35"/>
      <c r="L1049" s="31"/>
      <c r="M1049" s="35"/>
      <c r="N1049" s="35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</row>
    <row r="1050" ht="15.75" customHeight="1">
      <c r="A1050" s="31"/>
      <c r="B1050" s="31"/>
      <c r="C1050" s="31"/>
      <c r="D1050" s="31"/>
      <c r="E1050" s="31"/>
      <c r="F1050" s="31"/>
      <c r="G1050" s="31"/>
      <c r="H1050" s="95"/>
      <c r="I1050" s="69"/>
      <c r="J1050" s="69"/>
      <c r="K1050" s="35"/>
      <c r="L1050" s="31"/>
      <c r="M1050" s="35"/>
      <c r="N1050" s="35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</row>
    <row r="1051" ht="15.75" customHeight="1">
      <c r="A1051" s="31"/>
      <c r="B1051" s="31"/>
      <c r="C1051" s="31"/>
      <c r="D1051" s="31"/>
      <c r="E1051" s="31"/>
      <c r="F1051" s="31"/>
      <c r="G1051" s="31"/>
      <c r="H1051" s="95"/>
      <c r="I1051" s="69"/>
      <c r="J1051" s="69"/>
      <c r="K1051" s="35"/>
      <c r="L1051" s="31"/>
      <c r="M1051" s="35"/>
      <c r="N1051" s="35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</row>
    <row r="1052" ht="15.75" customHeight="1">
      <c r="A1052" s="31"/>
      <c r="B1052" s="31"/>
      <c r="C1052" s="31"/>
      <c r="D1052" s="31"/>
      <c r="E1052" s="31"/>
      <c r="F1052" s="31"/>
      <c r="G1052" s="31"/>
      <c r="H1052" s="95"/>
      <c r="I1052" s="69"/>
      <c r="J1052" s="69"/>
      <c r="K1052" s="35"/>
      <c r="L1052" s="31"/>
      <c r="M1052" s="35"/>
      <c r="N1052" s="35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</row>
    <row r="1053" ht="15.75" customHeight="1">
      <c r="A1053" s="31"/>
      <c r="B1053" s="31"/>
      <c r="C1053" s="31"/>
      <c r="D1053" s="31"/>
      <c r="E1053" s="31"/>
      <c r="F1053" s="31"/>
      <c r="G1053" s="31"/>
      <c r="H1053" s="95"/>
      <c r="I1053" s="69"/>
      <c r="J1053" s="69"/>
      <c r="K1053" s="35"/>
      <c r="L1053" s="31"/>
      <c r="M1053" s="35"/>
      <c r="N1053" s="35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</row>
    <row r="1054" ht="15.75" customHeight="1">
      <c r="A1054" s="31"/>
      <c r="B1054" s="31"/>
      <c r="C1054" s="31"/>
      <c r="D1054" s="31"/>
      <c r="E1054" s="31"/>
      <c r="F1054" s="31"/>
      <c r="G1054" s="31"/>
      <c r="H1054" s="95"/>
      <c r="I1054" s="69"/>
      <c r="J1054" s="69"/>
      <c r="K1054" s="35"/>
      <c r="L1054" s="31"/>
      <c r="M1054" s="35"/>
      <c r="N1054" s="35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</row>
    <row r="1055" ht="15.75" customHeight="1">
      <c r="A1055" s="31"/>
      <c r="B1055" s="31"/>
      <c r="C1055" s="31"/>
      <c r="D1055" s="31"/>
      <c r="E1055" s="31"/>
      <c r="F1055" s="31"/>
      <c r="G1055" s="31"/>
      <c r="H1055" s="95"/>
      <c r="I1055" s="69"/>
      <c r="J1055" s="69"/>
      <c r="K1055" s="35"/>
      <c r="L1055" s="31"/>
      <c r="M1055" s="35"/>
      <c r="N1055" s="35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</row>
    <row r="1056" ht="15.75" customHeight="1">
      <c r="A1056" s="31"/>
      <c r="B1056" s="31"/>
      <c r="C1056" s="31"/>
      <c r="D1056" s="31"/>
      <c r="E1056" s="31"/>
      <c r="F1056" s="31"/>
      <c r="G1056" s="31"/>
      <c r="H1056" s="95"/>
      <c r="I1056" s="69"/>
      <c r="J1056" s="69"/>
      <c r="K1056" s="35"/>
      <c r="L1056" s="31"/>
      <c r="M1056" s="35"/>
      <c r="N1056" s="35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</row>
    <row r="1057" ht="15.75" customHeight="1">
      <c r="A1057" s="31"/>
      <c r="B1057" s="31"/>
      <c r="C1057" s="31"/>
      <c r="D1057" s="31"/>
      <c r="E1057" s="31"/>
      <c r="F1057" s="31"/>
      <c r="G1057" s="31"/>
      <c r="H1057" s="95"/>
      <c r="I1057" s="69"/>
      <c r="J1057" s="69"/>
      <c r="K1057" s="35"/>
      <c r="L1057" s="31"/>
      <c r="M1057" s="35"/>
      <c r="N1057" s="35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</row>
    <row r="1058" ht="15.75" customHeight="1">
      <c r="A1058" s="31"/>
      <c r="B1058" s="31"/>
      <c r="C1058" s="31"/>
      <c r="D1058" s="31"/>
      <c r="E1058" s="31"/>
      <c r="F1058" s="31"/>
      <c r="G1058" s="31"/>
      <c r="H1058" s="95"/>
      <c r="I1058" s="69"/>
      <c r="J1058" s="69"/>
      <c r="K1058" s="35"/>
      <c r="L1058" s="31"/>
      <c r="M1058" s="35"/>
      <c r="N1058" s="35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</row>
    <row r="1059" ht="15.75" customHeight="1">
      <c r="A1059" s="31"/>
      <c r="B1059" s="31"/>
      <c r="C1059" s="31"/>
      <c r="D1059" s="31"/>
      <c r="E1059" s="31"/>
      <c r="F1059" s="31"/>
      <c r="G1059" s="31"/>
      <c r="H1059" s="95"/>
      <c r="I1059" s="69"/>
      <c r="J1059" s="69"/>
      <c r="K1059" s="35"/>
      <c r="L1059" s="31"/>
      <c r="M1059" s="35"/>
      <c r="N1059" s="35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</row>
    <row r="1060" ht="15.75" customHeight="1">
      <c r="A1060" s="31"/>
      <c r="B1060" s="31"/>
      <c r="C1060" s="31"/>
      <c r="D1060" s="31"/>
      <c r="E1060" s="31"/>
      <c r="F1060" s="31"/>
      <c r="G1060" s="31"/>
      <c r="H1060" s="95"/>
      <c r="I1060" s="69"/>
      <c r="J1060" s="69"/>
      <c r="K1060" s="35"/>
      <c r="L1060" s="31"/>
      <c r="M1060" s="35"/>
      <c r="N1060" s="35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</row>
    <row r="1061" ht="15.75" customHeight="1">
      <c r="A1061" s="31"/>
      <c r="B1061" s="31"/>
      <c r="C1061" s="31"/>
      <c r="D1061" s="31"/>
      <c r="E1061" s="31"/>
      <c r="F1061" s="31"/>
      <c r="G1061" s="31"/>
      <c r="H1061" s="95"/>
      <c r="I1061" s="69"/>
      <c r="J1061" s="69"/>
      <c r="K1061" s="35"/>
      <c r="L1061" s="31"/>
      <c r="M1061" s="35"/>
      <c r="N1061" s="35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</row>
    <row r="1062" ht="15.75" customHeight="1">
      <c r="A1062" s="31"/>
      <c r="B1062" s="31"/>
      <c r="C1062" s="31"/>
      <c r="D1062" s="31"/>
      <c r="E1062" s="31"/>
      <c r="F1062" s="31"/>
      <c r="G1062" s="31"/>
      <c r="H1062" s="95"/>
      <c r="I1062" s="69"/>
      <c r="J1062" s="69"/>
      <c r="K1062" s="35"/>
      <c r="L1062" s="31"/>
      <c r="M1062" s="35"/>
      <c r="N1062" s="35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</row>
    <row r="1063" ht="15.75" customHeight="1">
      <c r="A1063" s="31"/>
      <c r="B1063" s="31"/>
      <c r="C1063" s="31"/>
      <c r="D1063" s="31"/>
      <c r="E1063" s="31"/>
      <c r="F1063" s="31"/>
      <c r="G1063" s="31"/>
      <c r="H1063" s="95"/>
      <c r="I1063" s="69"/>
      <c r="J1063" s="69"/>
      <c r="K1063" s="35"/>
      <c r="L1063" s="31"/>
      <c r="M1063" s="35"/>
      <c r="N1063" s="35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</row>
    <row r="1064" ht="15.75" customHeight="1">
      <c r="A1064" s="31"/>
      <c r="B1064" s="31"/>
      <c r="C1064" s="31"/>
      <c r="D1064" s="31"/>
      <c r="E1064" s="31"/>
      <c r="F1064" s="31"/>
      <c r="G1064" s="31"/>
      <c r="H1064" s="95"/>
      <c r="I1064" s="69"/>
      <c r="J1064" s="69"/>
      <c r="K1064" s="35"/>
      <c r="L1064" s="31"/>
      <c r="M1064" s="35"/>
      <c r="N1064" s="35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</row>
    <row r="1065" ht="15.75" customHeight="1">
      <c r="A1065" s="31"/>
      <c r="B1065" s="31"/>
      <c r="C1065" s="31"/>
      <c r="D1065" s="31"/>
      <c r="E1065" s="31"/>
      <c r="F1065" s="31"/>
      <c r="G1065" s="31"/>
      <c r="H1065" s="95"/>
      <c r="I1065" s="69"/>
      <c r="J1065" s="69"/>
      <c r="K1065" s="35"/>
      <c r="L1065" s="31"/>
      <c r="M1065" s="35"/>
      <c r="N1065" s="35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</row>
    <row r="1066" ht="15.75" customHeight="1">
      <c r="A1066" s="31"/>
      <c r="B1066" s="31"/>
      <c r="C1066" s="31"/>
      <c r="D1066" s="31"/>
      <c r="E1066" s="31"/>
      <c r="F1066" s="31"/>
      <c r="G1066" s="31"/>
      <c r="H1066" s="95"/>
      <c r="I1066" s="69"/>
      <c r="J1066" s="69"/>
      <c r="K1066" s="35"/>
      <c r="L1066" s="31"/>
      <c r="M1066" s="35"/>
      <c r="N1066" s="35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</row>
    <row r="1067" ht="15.75" customHeight="1">
      <c r="A1067" s="31"/>
      <c r="B1067" s="31"/>
      <c r="C1067" s="31"/>
      <c r="D1067" s="31"/>
      <c r="E1067" s="31"/>
      <c r="F1067" s="31"/>
      <c r="G1067" s="31"/>
      <c r="H1067" s="95"/>
      <c r="I1067" s="69"/>
      <c r="J1067" s="69"/>
      <c r="K1067" s="35"/>
      <c r="L1067" s="31"/>
      <c r="M1067" s="35"/>
      <c r="N1067" s="35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</row>
    <row r="1068" ht="15.75" customHeight="1">
      <c r="A1068" s="31"/>
      <c r="B1068" s="31"/>
      <c r="C1068" s="31"/>
      <c r="D1068" s="31"/>
      <c r="E1068" s="31"/>
      <c r="F1068" s="31"/>
      <c r="G1068" s="31"/>
      <c r="H1068" s="95"/>
      <c r="I1068" s="69"/>
      <c r="J1068" s="69"/>
      <c r="K1068" s="35"/>
      <c r="L1068" s="31"/>
      <c r="M1068" s="35"/>
      <c r="N1068" s="35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</row>
    <row r="1069" ht="15.75" customHeight="1">
      <c r="A1069" s="31"/>
      <c r="B1069" s="31"/>
      <c r="C1069" s="31"/>
      <c r="D1069" s="31"/>
      <c r="E1069" s="31"/>
      <c r="F1069" s="31"/>
      <c r="G1069" s="31"/>
      <c r="H1069" s="95"/>
      <c r="I1069" s="69"/>
      <c r="J1069" s="69"/>
      <c r="K1069" s="35"/>
      <c r="L1069" s="31"/>
      <c r="M1069" s="35"/>
      <c r="N1069" s="35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</row>
    <row r="1070" ht="15.75" customHeight="1">
      <c r="A1070" s="31"/>
      <c r="B1070" s="31"/>
      <c r="C1070" s="31"/>
      <c r="D1070" s="31"/>
      <c r="E1070" s="31"/>
      <c r="F1070" s="31"/>
      <c r="G1070" s="31"/>
      <c r="H1070" s="95"/>
      <c r="I1070" s="69"/>
      <c r="J1070" s="69"/>
      <c r="K1070" s="35"/>
      <c r="L1070" s="31"/>
      <c r="M1070" s="35"/>
      <c r="N1070" s="35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</row>
    <row r="1071" ht="15.75" customHeight="1">
      <c r="A1071" s="31"/>
      <c r="B1071" s="31"/>
      <c r="C1071" s="31"/>
      <c r="D1071" s="31"/>
      <c r="E1071" s="31"/>
      <c r="F1071" s="31"/>
      <c r="G1071" s="31"/>
      <c r="H1071" s="95"/>
      <c r="I1071" s="69"/>
      <c r="J1071" s="69"/>
      <c r="K1071" s="35"/>
      <c r="L1071" s="31"/>
      <c r="M1071" s="35"/>
      <c r="N1071" s="35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</row>
    <row r="1072" ht="15.75" customHeight="1">
      <c r="A1072" s="31"/>
      <c r="B1072" s="31"/>
      <c r="C1072" s="31"/>
      <c r="D1072" s="31"/>
      <c r="E1072" s="31"/>
      <c r="F1072" s="31"/>
      <c r="G1072" s="31"/>
      <c r="H1072" s="95"/>
      <c r="I1072" s="69"/>
      <c r="J1072" s="69"/>
      <c r="K1072" s="35"/>
      <c r="L1072" s="31"/>
      <c r="M1072" s="35"/>
      <c r="N1072" s="35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</row>
    <row r="1073" ht="15.75" customHeight="1">
      <c r="A1073" s="31"/>
      <c r="B1073" s="31"/>
      <c r="C1073" s="31"/>
      <c r="D1073" s="31"/>
      <c r="E1073" s="31"/>
      <c r="F1073" s="31"/>
      <c r="G1073" s="31"/>
      <c r="H1073" s="95"/>
      <c r="I1073" s="69"/>
      <c r="J1073" s="69"/>
      <c r="K1073" s="35"/>
      <c r="L1073" s="31"/>
      <c r="M1073" s="35"/>
      <c r="N1073" s="35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</row>
    <row r="1074" ht="15.75" customHeight="1">
      <c r="A1074" s="31"/>
      <c r="B1074" s="31"/>
      <c r="C1074" s="31"/>
      <c r="D1074" s="31"/>
      <c r="E1074" s="31"/>
      <c r="F1074" s="31"/>
      <c r="G1074" s="31"/>
      <c r="H1074" s="95"/>
      <c r="I1074" s="69"/>
      <c r="J1074" s="69"/>
      <c r="K1074" s="35"/>
      <c r="L1074" s="31"/>
      <c r="M1074" s="35"/>
      <c r="N1074" s="35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</row>
    <row r="1075" ht="15.75" customHeight="1">
      <c r="A1075" s="31"/>
      <c r="B1075" s="31"/>
      <c r="C1075" s="31"/>
      <c r="D1075" s="31"/>
      <c r="E1075" s="31"/>
      <c r="F1075" s="31"/>
      <c r="G1075" s="31"/>
      <c r="H1075" s="95"/>
      <c r="I1075" s="69"/>
      <c r="J1075" s="69"/>
      <c r="K1075" s="35"/>
      <c r="L1075" s="31"/>
      <c r="M1075" s="35"/>
      <c r="N1075" s="35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</row>
    <row r="1076" ht="15.75" customHeight="1">
      <c r="A1076" s="31"/>
      <c r="B1076" s="31"/>
      <c r="C1076" s="31"/>
      <c r="D1076" s="31"/>
      <c r="E1076" s="31"/>
      <c r="F1076" s="31"/>
      <c r="G1076" s="31"/>
      <c r="H1076" s="95"/>
      <c r="I1076" s="69"/>
      <c r="J1076" s="69"/>
      <c r="K1076" s="35"/>
      <c r="L1076" s="31"/>
      <c r="M1076" s="35"/>
      <c r="N1076" s="35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</row>
    <row r="1077" ht="15.75" customHeight="1">
      <c r="A1077" s="31"/>
      <c r="B1077" s="31"/>
      <c r="C1077" s="31"/>
      <c r="D1077" s="31"/>
      <c r="E1077" s="31"/>
      <c r="F1077" s="31"/>
      <c r="G1077" s="31"/>
      <c r="H1077" s="95"/>
      <c r="I1077" s="69"/>
      <c r="J1077" s="69"/>
      <c r="K1077" s="35"/>
      <c r="L1077" s="31"/>
      <c r="M1077" s="35"/>
      <c r="N1077" s="35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</row>
    <row r="1078" ht="15.75" customHeight="1">
      <c r="A1078" s="31"/>
      <c r="B1078" s="31"/>
      <c r="C1078" s="31"/>
      <c r="D1078" s="31"/>
      <c r="E1078" s="31"/>
      <c r="F1078" s="31"/>
      <c r="G1078" s="31"/>
      <c r="H1078" s="95"/>
      <c r="I1078" s="69"/>
      <c r="J1078" s="69"/>
      <c r="K1078" s="35"/>
      <c r="L1078" s="31"/>
      <c r="M1078" s="35"/>
      <c r="N1078" s="35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</row>
    <row r="1079" ht="15.75" customHeight="1">
      <c r="A1079" s="31"/>
      <c r="B1079" s="31"/>
      <c r="C1079" s="31"/>
      <c r="D1079" s="31"/>
      <c r="E1079" s="31"/>
      <c r="F1079" s="31"/>
      <c r="G1079" s="31"/>
      <c r="H1079" s="95"/>
      <c r="I1079" s="69"/>
      <c r="J1079" s="69"/>
      <c r="K1079" s="35"/>
      <c r="L1079" s="31"/>
      <c r="M1079" s="35"/>
      <c r="N1079" s="35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</row>
    <row r="1080" ht="15.75" customHeight="1">
      <c r="A1080" s="31"/>
      <c r="B1080" s="31"/>
      <c r="C1080" s="31"/>
      <c r="D1080" s="31"/>
      <c r="E1080" s="31"/>
      <c r="F1080" s="31"/>
      <c r="G1080" s="31"/>
      <c r="H1080" s="95"/>
      <c r="I1080" s="69"/>
      <c r="J1080" s="69"/>
      <c r="K1080" s="35"/>
      <c r="L1080" s="31"/>
      <c r="M1080" s="35"/>
      <c r="N1080" s="35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</row>
    <row r="1081" ht="15.75" customHeight="1">
      <c r="A1081" s="31"/>
      <c r="B1081" s="31"/>
      <c r="C1081" s="31"/>
      <c r="D1081" s="31"/>
      <c r="E1081" s="31"/>
      <c r="F1081" s="31"/>
      <c r="G1081" s="31"/>
      <c r="H1081" s="95"/>
      <c r="I1081" s="69"/>
      <c r="J1081" s="69"/>
      <c r="K1081" s="35"/>
      <c r="L1081" s="31"/>
      <c r="M1081" s="35"/>
      <c r="N1081" s="35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</row>
    <row r="1082" ht="15.75" customHeight="1">
      <c r="A1082" s="31"/>
      <c r="B1082" s="31"/>
      <c r="C1082" s="31"/>
      <c r="D1082" s="31"/>
      <c r="E1082" s="31"/>
      <c r="F1082" s="31"/>
      <c r="G1082" s="31"/>
      <c r="H1082" s="95"/>
      <c r="I1082" s="69"/>
      <c r="J1082" s="69"/>
      <c r="K1082" s="35"/>
      <c r="L1082" s="31"/>
      <c r="M1082" s="35"/>
      <c r="N1082" s="35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</row>
    <row r="1083" ht="15.75" customHeight="1">
      <c r="A1083" s="31"/>
      <c r="B1083" s="31"/>
      <c r="C1083" s="31"/>
      <c r="D1083" s="31"/>
      <c r="E1083" s="31"/>
      <c r="F1083" s="31"/>
      <c r="G1083" s="31"/>
      <c r="H1083" s="95"/>
      <c r="I1083" s="69"/>
      <c r="J1083" s="69"/>
      <c r="K1083" s="35"/>
      <c r="L1083" s="31"/>
      <c r="M1083" s="35"/>
      <c r="N1083" s="35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</row>
    <row r="1084" ht="15.75" customHeight="1">
      <c r="A1084" s="31"/>
      <c r="B1084" s="31"/>
      <c r="C1084" s="31"/>
      <c r="D1084" s="31"/>
      <c r="E1084" s="31"/>
      <c r="F1084" s="31"/>
      <c r="G1084" s="31"/>
      <c r="H1084" s="95"/>
      <c r="I1084" s="69"/>
      <c r="J1084" s="69"/>
      <c r="K1084" s="35"/>
      <c r="L1084" s="31"/>
      <c r="M1084" s="35"/>
      <c r="N1084" s="35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</row>
    <row r="1085" ht="15.75" customHeight="1">
      <c r="A1085" s="31"/>
      <c r="B1085" s="31"/>
      <c r="C1085" s="31"/>
      <c r="D1085" s="31"/>
      <c r="E1085" s="31"/>
      <c r="F1085" s="31"/>
      <c r="G1085" s="31"/>
      <c r="H1085" s="95"/>
      <c r="I1085" s="69"/>
      <c r="J1085" s="69"/>
      <c r="K1085" s="35"/>
      <c r="L1085" s="31"/>
      <c r="M1085" s="35"/>
      <c r="N1085" s="35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</row>
    <row r="1086" ht="15.75" customHeight="1">
      <c r="A1086" s="31"/>
      <c r="B1086" s="31"/>
      <c r="C1086" s="31"/>
      <c r="D1086" s="31"/>
      <c r="E1086" s="31"/>
      <c r="F1086" s="31"/>
      <c r="G1086" s="31"/>
      <c r="H1086" s="95"/>
      <c r="I1086" s="69"/>
      <c r="J1086" s="69"/>
      <c r="K1086" s="35"/>
      <c r="L1086" s="31"/>
      <c r="M1086" s="35"/>
      <c r="N1086" s="35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</row>
    <row r="1087" ht="15.75" customHeight="1">
      <c r="A1087" s="31"/>
      <c r="B1087" s="31"/>
      <c r="C1087" s="31"/>
      <c r="D1087" s="31"/>
      <c r="E1087" s="31"/>
      <c r="F1087" s="31"/>
      <c r="G1087" s="31"/>
      <c r="H1087" s="95"/>
      <c r="I1087" s="69"/>
      <c r="J1087" s="69"/>
      <c r="K1087" s="35"/>
      <c r="L1087" s="31"/>
      <c r="M1087" s="35"/>
      <c r="N1087" s="35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</row>
    <row r="1088" ht="15.75" customHeight="1">
      <c r="A1088" s="31"/>
      <c r="B1088" s="31"/>
      <c r="C1088" s="31"/>
      <c r="D1088" s="31"/>
      <c r="E1088" s="31"/>
      <c r="F1088" s="31"/>
      <c r="G1088" s="31"/>
      <c r="H1088" s="95"/>
      <c r="I1088" s="69"/>
      <c r="J1088" s="69"/>
      <c r="K1088" s="35"/>
      <c r="L1088" s="31"/>
      <c r="M1088" s="35"/>
      <c r="N1088" s="35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</row>
    <row r="1089" ht="15.75" customHeight="1">
      <c r="A1089" s="31"/>
      <c r="B1089" s="31"/>
      <c r="C1089" s="31"/>
      <c r="D1089" s="31"/>
      <c r="E1089" s="31"/>
      <c r="F1089" s="31"/>
      <c r="G1089" s="31"/>
      <c r="H1089" s="95"/>
      <c r="I1089" s="69"/>
      <c r="J1089" s="69"/>
      <c r="K1089" s="35"/>
      <c r="L1089" s="31"/>
      <c r="M1089" s="35"/>
      <c r="N1089" s="35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</row>
    <row r="1090" ht="15.75" customHeight="1">
      <c r="A1090" s="31"/>
      <c r="B1090" s="31"/>
      <c r="C1090" s="31"/>
      <c r="D1090" s="31"/>
      <c r="E1090" s="31"/>
      <c r="F1090" s="31"/>
      <c r="G1090" s="31"/>
      <c r="H1090" s="95"/>
      <c r="I1090" s="69"/>
      <c r="J1090" s="69"/>
      <c r="K1090" s="35"/>
      <c r="L1090" s="31"/>
      <c r="M1090" s="35"/>
      <c r="N1090" s="35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</row>
    <row r="1091" ht="15.75" customHeight="1">
      <c r="A1091" s="31"/>
      <c r="B1091" s="31"/>
      <c r="C1091" s="31"/>
      <c r="D1091" s="31"/>
      <c r="E1091" s="31"/>
      <c r="F1091" s="31"/>
      <c r="G1091" s="31"/>
      <c r="H1091" s="95"/>
      <c r="I1091" s="69"/>
      <c r="J1091" s="69"/>
      <c r="K1091" s="35"/>
      <c r="L1091" s="31"/>
      <c r="M1091" s="35"/>
      <c r="N1091" s="35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</row>
    <row r="1092" ht="15.75" customHeight="1">
      <c r="A1092" s="31"/>
      <c r="B1092" s="31"/>
      <c r="C1092" s="31"/>
      <c r="D1092" s="31"/>
      <c r="E1092" s="31"/>
      <c r="F1092" s="31"/>
      <c r="G1092" s="31"/>
      <c r="H1092" s="95"/>
      <c r="I1092" s="69"/>
      <c r="J1092" s="69"/>
      <c r="K1092" s="35"/>
      <c r="L1092" s="31"/>
      <c r="M1092" s="35"/>
      <c r="N1092" s="35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</row>
    <row r="1093" ht="15.75" customHeight="1">
      <c r="A1093" s="31"/>
      <c r="B1093" s="31"/>
      <c r="C1093" s="31"/>
      <c r="D1093" s="31"/>
      <c r="E1093" s="31"/>
      <c r="F1093" s="31"/>
      <c r="G1093" s="31"/>
      <c r="H1093" s="95"/>
      <c r="I1093" s="69"/>
      <c r="J1093" s="69"/>
      <c r="K1093" s="35"/>
      <c r="L1093" s="31"/>
      <c r="M1093" s="35"/>
      <c r="N1093" s="35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</row>
    <row r="1094" ht="15.75" customHeight="1">
      <c r="A1094" s="31"/>
      <c r="B1094" s="31"/>
      <c r="C1094" s="31"/>
      <c r="D1094" s="31"/>
      <c r="E1094" s="31"/>
      <c r="F1094" s="31"/>
      <c r="G1094" s="31"/>
      <c r="H1094" s="95"/>
      <c r="I1094" s="69"/>
      <c r="J1094" s="69"/>
      <c r="K1094" s="35"/>
      <c r="L1094" s="31"/>
      <c r="M1094" s="35"/>
      <c r="N1094" s="35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</row>
    <row r="1095" ht="15.75" customHeight="1">
      <c r="A1095" s="31"/>
      <c r="B1095" s="31"/>
      <c r="C1095" s="31"/>
      <c r="D1095" s="31"/>
      <c r="E1095" s="31"/>
      <c r="F1095" s="31"/>
      <c r="G1095" s="31"/>
      <c r="H1095" s="95"/>
      <c r="I1095" s="69"/>
      <c r="J1095" s="69"/>
      <c r="K1095" s="35"/>
      <c r="L1095" s="31"/>
      <c r="M1095" s="35"/>
      <c r="N1095" s="35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</row>
    <row r="1096" ht="15.75" customHeight="1">
      <c r="A1096" s="31"/>
      <c r="B1096" s="31"/>
      <c r="C1096" s="31"/>
      <c r="D1096" s="31"/>
      <c r="E1096" s="31"/>
      <c r="F1096" s="31"/>
      <c r="G1096" s="31"/>
      <c r="H1096" s="95"/>
      <c r="I1096" s="69"/>
      <c r="J1096" s="69"/>
      <c r="K1096" s="35"/>
      <c r="L1096" s="31"/>
      <c r="M1096" s="35"/>
      <c r="N1096" s="35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</row>
    <row r="1097" ht="15.75" customHeight="1">
      <c r="A1097" s="31"/>
      <c r="B1097" s="31"/>
      <c r="C1097" s="31"/>
      <c r="D1097" s="31"/>
      <c r="E1097" s="31"/>
      <c r="F1097" s="31"/>
      <c r="G1097" s="31"/>
      <c r="H1097" s="95"/>
      <c r="I1097" s="69"/>
      <c r="J1097" s="69"/>
      <c r="K1097" s="35"/>
      <c r="L1097" s="31"/>
      <c r="M1097" s="35"/>
      <c r="N1097" s="35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</row>
    <row r="1098" ht="15.75" customHeight="1">
      <c r="A1098" s="31"/>
      <c r="B1098" s="31"/>
      <c r="C1098" s="31"/>
      <c r="D1098" s="31"/>
      <c r="E1098" s="31"/>
      <c r="F1098" s="31"/>
      <c r="G1098" s="31"/>
      <c r="H1098" s="95"/>
      <c r="I1098" s="69"/>
      <c r="J1098" s="69"/>
      <c r="K1098" s="35"/>
      <c r="L1098" s="31"/>
      <c r="M1098" s="35"/>
      <c r="N1098" s="35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</row>
    <row r="1099" ht="15.75" customHeight="1">
      <c r="A1099" s="31"/>
      <c r="B1099" s="31"/>
      <c r="C1099" s="31"/>
      <c r="D1099" s="31"/>
      <c r="E1099" s="31"/>
      <c r="F1099" s="31"/>
      <c r="G1099" s="31"/>
      <c r="H1099" s="95"/>
      <c r="I1099" s="69"/>
      <c r="J1099" s="69"/>
      <c r="K1099" s="35"/>
      <c r="L1099" s="31"/>
      <c r="M1099" s="35"/>
      <c r="N1099" s="35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</row>
    <row r="1100" ht="15.75" customHeight="1">
      <c r="A1100" s="31"/>
      <c r="B1100" s="31"/>
      <c r="C1100" s="31"/>
      <c r="D1100" s="31"/>
      <c r="E1100" s="31"/>
      <c r="F1100" s="31"/>
      <c r="G1100" s="31"/>
      <c r="H1100" s="95"/>
      <c r="I1100" s="69"/>
      <c r="J1100" s="69"/>
      <c r="K1100" s="35"/>
      <c r="L1100" s="31"/>
      <c r="M1100" s="35"/>
      <c r="N1100" s="35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</row>
    <row r="1101" ht="15.75" customHeight="1">
      <c r="A1101" s="31"/>
      <c r="B1101" s="31"/>
      <c r="C1101" s="31"/>
      <c r="D1101" s="31"/>
      <c r="E1101" s="31"/>
      <c r="F1101" s="31"/>
      <c r="G1101" s="31"/>
      <c r="H1101" s="95"/>
      <c r="I1101" s="69"/>
      <c r="J1101" s="69"/>
      <c r="K1101" s="35"/>
      <c r="L1101" s="31"/>
      <c r="M1101" s="35"/>
      <c r="N1101" s="35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</row>
    <row r="1102" ht="15.75" customHeight="1">
      <c r="A1102" s="31"/>
      <c r="B1102" s="31"/>
      <c r="C1102" s="31"/>
      <c r="D1102" s="31"/>
      <c r="E1102" s="31"/>
      <c r="F1102" s="31"/>
      <c r="G1102" s="31"/>
      <c r="H1102" s="95"/>
      <c r="I1102" s="69"/>
      <c r="J1102" s="69"/>
      <c r="K1102" s="35"/>
      <c r="L1102" s="31"/>
      <c r="M1102" s="35"/>
      <c r="N1102" s="35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</row>
    <row r="1103" ht="15.75" customHeight="1">
      <c r="A1103" s="31"/>
      <c r="B1103" s="31"/>
      <c r="C1103" s="31"/>
      <c r="D1103" s="31"/>
      <c r="E1103" s="31"/>
      <c r="F1103" s="31"/>
      <c r="G1103" s="31"/>
      <c r="H1103" s="95"/>
      <c r="I1103" s="69"/>
      <c r="J1103" s="69"/>
      <c r="K1103" s="35"/>
      <c r="L1103" s="31"/>
      <c r="M1103" s="35"/>
      <c r="N1103" s="35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</row>
    <row r="1104" ht="15.75" customHeight="1">
      <c r="A1104" s="31"/>
      <c r="B1104" s="31"/>
      <c r="C1104" s="31"/>
      <c r="D1104" s="31"/>
      <c r="E1104" s="31"/>
      <c r="F1104" s="31"/>
      <c r="G1104" s="31"/>
      <c r="H1104" s="95"/>
      <c r="I1104" s="69"/>
      <c r="J1104" s="69"/>
      <c r="K1104" s="35"/>
      <c r="L1104" s="31"/>
      <c r="M1104" s="35"/>
      <c r="N1104" s="35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</row>
    <row r="1105" ht="15.75" customHeight="1">
      <c r="A1105" s="31"/>
      <c r="B1105" s="31"/>
      <c r="C1105" s="31"/>
      <c r="D1105" s="31"/>
      <c r="E1105" s="31"/>
      <c r="F1105" s="31"/>
      <c r="G1105" s="31"/>
      <c r="H1105" s="95"/>
      <c r="I1105" s="69"/>
      <c r="J1105" s="69"/>
      <c r="K1105" s="35"/>
      <c r="L1105" s="31"/>
      <c r="M1105" s="35"/>
      <c r="N1105" s="35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</row>
    <row r="1106" ht="15.75" customHeight="1">
      <c r="A1106" s="31"/>
      <c r="B1106" s="31"/>
      <c r="C1106" s="31"/>
      <c r="D1106" s="31"/>
      <c r="E1106" s="31"/>
      <c r="F1106" s="31"/>
      <c r="G1106" s="31"/>
      <c r="H1106" s="95"/>
      <c r="I1106" s="69"/>
      <c r="J1106" s="69"/>
      <c r="K1106" s="35"/>
      <c r="L1106" s="31"/>
      <c r="M1106" s="35"/>
      <c r="N1106" s="35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</row>
    <row r="1107" ht="15.75" customHeight="1">
      <c r="A1107" s="31"/>
      <c r="B1107" s="31"/>
      <c r="C1107" s="31"/>
      <c r="D1107" s="31"/>
      <c r="E1107" s="31"/>
      <c r="F1107" s="31"/>
      <c r="G1107" s="31"/>
      <c r="H1107" s="95"/>
      <c r="I1107" s="69"/>
      <c r="J1107" s="69"/>
      <c r="K1107" s="35"/>
      <c r="L1107" s="31"/>
      <c r="M1107" s="35"/>
      <c r="N1107" s="35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</row>
    <row r="1108" ht="15.75" customHeight="1">
      <c r="A1108" s="31"/>
      <c r="B1108" s="31"/>
      <c r="C1108" s="31"/>
      <c r="D1108" s="31"/>
      <c r="E1108" s="31"/>
      <c r="F1108" s="31"/>
      <c r="G1108" s="31"/>
      <c r="H1108" s="95"/>
      <c r="I1108" s="69"/>
      <c r="J1108" s="69"/>
      <c r="K1108" s="35"/>
      <c r="L1108" s="31"/>
      <c r="M1108" s="35"/>
      <c r="N1108" s="35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</row>
    <row r="1109" ht="15.75" customHeight="1">
      <c r="A1109" s="31"/>
      <c r="B1109" s="31"/>
      <c r="C1109" s="31"/>
      <c r="D1109" s="31"/>
      <c r="E1109" s="31"/>
      <c r="F1109" s="31"/>
      <c r="G1109" s="31"/>
      <c r="H1109" s="95"/>
      <c r="I1109" s="69"/>
      <c r="J1109" s="69"/>
      <c r="K1109" s="35"/>
      <c r="L1109" s="31"/>
      <c r="M1109" s="35"/>
      <c r="N1109" s="35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</row>
    <row r="1110" ht="15.75" customHeight="1">
      <c r="A1110" s="31"/>
      <c r="B1110" s="31"/>
      <c r="C1110" s="31"/>
      <c r="D1110" s="31"/>
      <c r="E1110" s="31"/>
      <c r="F1110" s="31"/>
      <c r="G1110" s="31"/>
      <c r="H1110" s="95"/>
      <c r="I1110" s="69"/>
      <c r="J1110" s="69"/>
      <c r="K1110" s="35"/>
      <c r="L1110" s="31"/>
      <c r="M1110" s="35"/>
      <c r="N1110" s="35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</row>
    <row r="1111" ht="15.75" customHeight="1">
      <c r="A1111" s="31"/>
      <c r="B1111" s="31"/>
      <c r="C1111" s="31"/>
      <c r="D1111" s="31"/>
      <c r="E1111" s="31"/>
      <c r="F1111" s="31"/>
      <c r="G1111" s="31"/>
      <c r="H1111" s="95"/>
      <c r="I1111" s="69"/>
      <c r="J1111" s="69"/>
      <c r="K1111" s="35"/>
      <c r="L1111" s="31"/>
      <c r="M1111" s="35"/>
      <c r="N1111" s="35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</row>
    <row r="1112" ht="15.75" customHeight="1">
      <c r="A1112" s="31"/>
      <c r="B1112" s="31"/>
      <c r="C1112" s="31"/>
      <c r="D1112" s="31"/>
      <c r="E1112" s="31"/>
      <c r="F1112" s="31"/>
      <c r="G1112" s="31"/>
      <c r="H1112" s="95"/>
      <c r="I1112" s="69"/>
      <c r="J1112" s="69"/>
      <c r="K1112" s="35"/>
      <c r="L1112" s="31"/>
      <c r="M1112" s="35"/>
      <c r="N1112" s="35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</row>
    <row r="1113" ht="15.75" customHeight="1">
      <c r="A1113" s="31"/>
      <c r="B1113" s="31"/>
      <c r="C1113" s="31"/>
      <c r="D1113" s="31"/>
      <c r="E1113" s="31"/>
      <c r="F1113" s="31"/>
      <c r="G1113" s="31"/>
      <c r="H1113" s="95"/>
      <c r="I1113" s="69"/>
      <c r="J1113" s="69"/>
      <c r="K1113" s="35"/>
      <c r="L1113" s="31"/>
      <c r="M1113" s="35"/>
      <c r="N1113" s="35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</row>
    <row r="1114" ht="15.75" customHeight="1">
      <c r="A1114" s="31"/>
      <c r="B1114" s="31"/>
      <c r="C1114" s="31"/>
      <c r="D1114" s="31"/>
      <c r="E1114" s="31"/>
      <c r="F1114" s="31"/>
      <c r="G1114" s="31"/>
      <c r="H1114" s="95"/>
      <c r="I1114" s="69"/>
      <c r="J1114" s="69"/>
      <c r="K1114" s="35"/>
      <c r="L1114" s="31"/>
      <c r="M1114" s="35"/>
      <c r="N1114" s="35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</row>
    <row r="1115" ht="15.75" customHeight="1">
      <c r="A1115" s="31"/>
      <c r="B1115" s="31"/>
      <c r="C1115" s="31"/>
      <c r="D1115" s="31"/>
      <c r="E1115" s="31"/>
      <c r="F1115" s="31"/>
      <c r="G1115" s="31"/>
      <c r="H1115" s="95"/>
      <c r="I1115" s="69"/>
      <c r="J1115" s="69"/>
      <c r="K1115" s="35"/>
      <c r="L1115" s="31"/>
      <c r="M1115" s="35"/>
      <c r="N1115" s="35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</row>
    <row r="1116" ht="15.75" customHeight="1">
      <c r="A1116" s="31"/>
      <c r="B1116" s="31"/>
      <c r="C1116" s="31"/>
      <c r="D1116" s="31"/>
      <c r="E1116" s="31"/>
      <c r="F1116" s="31"/>
      <c r="G1116" s="31"/>
      <c r="H1116" s="95"/>
      <c r="I1116" s="69"/>
      <c r="J1116" s="69"/>
      <c r="K1116" s="35"/>
      <c r="L1116" s="31"/>
      <c r="M1116" s="35"/>
      <c r="N1116" s="35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</row>
    <row r="1117" ht="15.75" customHeight="1">
      <c r="A1117" s="31"/>
      <c r="B1117" s="31"/>
      <c r="C1117" s="31"/>
      <c r="D1117" s="31"/>
      <c r="E1117" s="31"/>
      <c r="F1117" s="31"/>
      <c r="G1117" s="31"/>
      <c r="H1117" s="95"/>
      <c r="I1117" s="69"/>
      <c r="J1117" s="69"/>
      <c r="K1117" s="35"/>
      <c r="L1117" s="31"/>
      <c r="M1117" s="35"/>
      <c r="N1117" s="35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</row>
    <row r="1118" ht="15.75" customHeight="1">
      <c r="A1118" s="31"/>
      <c r="B1118" s="31"/>
      <c r="C1118" s="31"/>
      <c r="D1118" s="31"/>
      <c r="E1118" s="31"/>
      <c r="F1118" s="31"/>
      <c r="G1118" s="31"/>
      <c r="H1118" s="95"/>
      <c r="I1118" s="69"/>
      <c r="J1118" s="69"/>
      <c r="K1118" s="35"/>
      <c r="L1118" s="31"/>
      <c r="M1118" s="35"/>
      <c r="N1118" s="35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</row>
    <row r="1119" ht="15.75" customHeight="1">
      <c r="A1119" s="31"/>
      <c r="B1119" s="31"/>
      <c r="C1119" s="31"/>
      <c r="D1119" s="31"/>
      <c r="E1119" s="31"/>
      <c r="F1119" s="31"/>
      <c r="G1119" s="31"/>
      <c r="H1119" s="95"/>
      <c r="I1119" s="69"/>
      <c r="J1119" s="69"/>
      <c r="K1119" s="35"/>
      <c r="L1119" s="31"/>
      <c r="M1119" s="35"/>
      <c r="N1119" s="35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</row>
    <row r="1120" ht="15.75" customHeight="1">
      <c r="A1120" s="31"/>
      <c r="B1120" s="31"/>
      <c r="C1120" s="31"/>
      <c r="D1120" s="31"/>
      <c r="E1120" s="31"/>
      <c r="F1120" s="31"/>
      <c r="G1120" s="31"/>
      <c r="H1120" s="95"/>
      <c r="I1120" s="69"/>
      <c r="J1120" s="69"/>
      <c r="K1120" s="35"/>
      <c r="L1120" s="31"/>
      <c r="M1120" s="35"/>
      <c r="N1120" s="35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</row>
    <row r="1121" ht="15.75" customHeight="1">
      <c r="A1121" s="31"/>
      <c r="B1121" s="31"/>
      <c r="C1121" s="31"/>
      <c r="D1121" s="31"/>
      <c r="E1121" s="31"/>
      <c r="F1121" s="31"/>
      <c r="G1121" s="31"/>
      <c r="H1121" s="95"/>
      <c r="I1121" s="69"/>
      <c r="J1121" s="69"/>
      <c r="K1121" s="35"/>
      <c r="L1121" s="31"/>
      <c r="M1121" s="35"/>
      <c r="N1121" s="35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</row>
    <row r="1122" ht="15.75" customHeight="1">
      <c r="A1122" s="31"/>
      <c r="B1122" s="31"/>
      <c r="C1122" s="31"/>
      <c r="D1122" s="31"/>
      <c r="E1122" s="31"/>
      <c r="F1122" s="31"/>
      <c r="G1122" s="31"/>
      <c r="H1122" s="95"/>
      <c r="I1122" s="69"/>
      <c r="J1122" s="69"/>
      <c r="K1122" s="35"/>
      <c r="L1122" s="31"/>
      <c r="M1122" s="35"/>
      <c r="N1122" s="35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</row>
    <row r="1123" ht="15.75" customHeight="1">
      <c r="A1123" s="31"/>
      <c r="B1123" s="31"/>
      <c r="C1123" s="31"/>
      <c r="D1123" s="31"/>
      <c r="E1123" s="31"/>
      <c r="F1123" s="31"/>
      <c r="G1123" s="31"/>
      <c r="H1123" s="95"/>
      <c r="I1123" s="69"/>
      <c r="J1123" s="69"/>
      <c r="K1123" s="35"/>
      <c r="L1123" s="31"/>
      <c r="M1123" s="35"/>
      <c r="N1123" s="35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</row>
    <row r="1124" ht="15.75" customHeight="1">
      <c r="A1124" s="31"/>
      <c r="B1124" s="31"/>
      <c r="C1124" s="31"/>
      <c r="D1124" s="31"/>
      <c r="E1124" s="31"/>
      <c r="F1124" s="31"/>
      <c r="G1124" s="31"/>
      <c r="H1124" s="95"/>
      <c r="I1124" s="69"/>
      <c r="J1124" s="69"/>
      <c r="K1124" s="35"/>
      <c r="L1124" s="31"/>
      <c r="M1124" s="35"/>
      <c r="N1124" s="35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</row>
    <row r="1125" ht="15.75" customHeight="1">
      <c r="A1125" s="31"/>
      <c r="B1125" s="31"/>
      <c r="C1125" s="31"/>
      <c r="D1125" s="31"/>
      <c r="E1125" s="31"/>
      <c r="F1125" s="31"/>
      <c r="G1125" s="31"/>
      <c r="H1125" s="95"/>
      <c r="I1125" s="69"/>
      <c r="J1125" s="69"/>
      <c r="K1125" s="35"/>
      <c r="L1125" s="31"/>
      <c r="M1125" s="35"/>
      <c r="N1125" s="35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</row>
    <row r="1126" ht="15.75" customHeight="1">
      <c r="A1126" s="31"/>
      <c r="B1126" s="31"/>
      <c r="C1126" s="31"/>
      <c r="D1126" s="31"/>
      <c r="E1126" s="31"/>
      <c r="F1126" s="31"/>
      <c r="G1126" s="31"/>
      <c r="H1126" s="95"/>
      <c r="I1126" s="69"/>
      <c r="J1126" s="69"/>
      <c r="K1126" s="35"/>
      <c r="L1126" s="31"/>
      <c r="M1126" s="35"/>
      <c r="N1126" s="35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</row>
    <row r="1127" ht="15.75" customHeight="1">
      <c r="A1127" s="31"/>
      <c r="B1127" s="31"/>
      <c r="C1127" s="31"/>
      <c r="D1127" s="31"/>
      <c r="E1127" s="31"/>
      <c r="F1127" s="31"/>
      <c r="G1127" s="31"/>
      <c r="H1127" s="95"/>
      <c r="I1127" s="69"/>
      <c r="J1127" s="69"/>
      <c r="K1127" s="35"/>
      <c r="L1127" s="31"/>
      <c r="M1127" s="35"/>
      <c r="N1127" s="35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</row>
    <row r="1128" ht="15.75" customHeight="1">
      <c r="A1128" s="31"/>
      <c r="B1128" s="31"/>
      <c r="C1128" s="31"/>
      <c r="D1128" s="31"/>
      <c r="E1128" s="31"/>
      <c r="F1128" s="31"/>
      <c r="G1128" s="31"/>
      <c r="H1128" s="95"/>
      <c r="I1128" s="69"/>
      <c r="J1128" s="69"/>
      <c r="K1128" s="35"/>
      <c r="L1128" s="31"/>
      <c r="M1128" s="35"/>
      <c r="N1128" s="35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</row>
    <row r="1129" ht="15.75" customHeight="1">
      <c r="A1129" s="31"/>
      <c r="B1129" s="31"/>
      <c r="C1129" s="31"/>
      <c r="D1129" s="31"/>
      <c r="E1129" s="31"/>
      <c r="F1129" s="31"/>
      <c r="G1129" s="31"/>
      <c r="H1129" s="95"/>
      <c r="I1129" s="69"/>
      <c r="J1129" s="69"/>
      <c r="K1129" s="35"/>
      <c r="L1129" s="31"/>
      <c r="M1129" s="35"/>
      <c r="N1129" s="35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</row>
    <row r="1130" ht="15.75" customHeight="1">
      <c r="A1130" s="31"/>
      <c r="B1130" s="31"/>
      <c r="C1130" s="31"/>
      <c r="D1130" s="31"/>
      <c r="E1130" s="31"/>
      <c r="F1130" s="31"/>
      <c r="G1130" s="31"/>
      <c r="H1130" s="95"/>
      <c r="I1130" s="69"/>
      <c r="J1130" s="69"/>
      <c r="K1130" s="35"/>
      <c r="L1130" s="31"/>
      <c r="M1130" s="35"/>
      <c r="N1130" s="35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</row>
    <row r="1131" ht="15.75" customHeight="1">
      <c r="A1131" s="31"/>
      <c r="B1131" s="31"/>
      <c r="C1131" s="31"/>
      <c r="D1131" s="31"/>
      <c r="E1131" s="31"/>
      <c r="F1131" s="31"/>
      <c r="G1131" s="31"/>
      <c r="H1131" s="95"/>
      <c r="I1131" s="69"/>
      <c r="J1131" s="69"/>
      <c r="K1131" s="35"/>
      <c r="L1131" s="31"/>
      <c r="M1131" s="35"/>
      <c r="N1131" s="35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</row>
    <row r="1132" ht="15.75" customHeight="1">
      <c r="A1132" s="31"/>
      <c r="B1132" s="31"/>
      <c r="C1132" s="31"/>
      <c r="D1132" s="31"/>
      <c r="E1132" s="31"/>
      <c r="F1132" s="31"/>
      <c r="G1132" s="31"/>
      <c r="H1132" s="95"/>
      <c r="I1132" s="69"/>
      <c r="J1132" s="69"/>
      <c r="K1132" s="35"/>
      <c r="L1132" s="31"/>
      <c r="M1132" s="35"/>
      <c r="N1132" s="35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</row>
    <row r="1133" ht="15.75" customHeight="1">
      <c r="A1133" s="31"/>
      <c r="B1133" s="31"/>
      <c r="C1133" s="31"/>
      <c r="D1133" s="31"/>
      <c r="E1133" s="31"/>
      <c r="F1133" s="31"/>
      <c r="G1133" s="31"/>
      <c r="H1133" s="95"/>
      <c r="I1133" s="69"/>
      <c r="J1133" s="69"/>
      <c r="K1133" s="35"/>
      <c r="L1133" s="31"/>
      <c r="M1133" s="35"/>
      <c r="N1133" s="35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</row>
    <row r="1134" ht="15.75" customHeight="1">
      <c r="A1134" s="31"/>
      <c r="B1134" s="31"/>
      <c r="C1134" s="31"/>
      <c r="D1134" s="31"/>
      <c r="E1134" s="31"/>
      <c r="F1134" s="31"/>
      <c r="G1134" s="31"/>
      <c r="H1134" s="95"/>
      <c r="I1134" s="69"/>
      <c r="J1134" s="69"/>
      <c r="K1134" s="35"/>
      <c r="L1134" s="31"/>
      <c r="M1134" s="35"/>
      <c r="N1134" s="35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</row>
    <row r="1135" ht="15.75" customHeight="1">
      <c r="A1135" s="31"/>
      <c r="B1135" s="31"/>
      <c r="C1135" s="31"/>
      <c r="D1135" s="31"/>
      <c r="E1135" s="31"/>
      <c r="F1135" s="31"/>
      <c r="G1135" s="31"/>
      <c r="H1135" s="95"/>
      <c r="I1135" s="69"/>
      <c r="J1135" s="69"/>
      <c r="K1135" s="35"/>
      <c r="L1135" s="31"/>
      <c r="M1135" s="35"/>
      <c r="N1135" s="35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</row>
    <row r="1136" ht="15.75" customHeight="1">
      <c r="A1136" s="31"/>
      <c r="B1136" s="31"/>
      <c r="C1136" s="31"/>
      <c r="D1136" s="31"/>
      <c r="E1136" s="31"/>
      <c r="F1136" s="31"/>
      <c r="G1136" s="31"/>
      <c r="H1136" s="95"/>
      <c r="I1136" s="69"/>
      <c r="J1136" s="69"/>
      <c r="K1136" s="35"/>
      <c r="L1136" s="31"/>
      <c r="M1136" s="35"/>
      <c r="N1136" s="35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</row>
    <row r="1137" ht="15.75" customHeight="1">
      <c r="A1137" s="31"/>
      <c r="B1137" s="31"/>
      <c r="C1137" s="31"/>
      <c r="D1137" s="31"/>
      <c r="E1137" s="31"/>
      <c r="F1137" s="31"/>
      <c r="G1137" s="31"/>
      <c r="H1137" s="95"/>
      <c r="I1137" s="69"/>
      <c r="J1137" s="69"/>
      <c r="K1137" s="35"/>
      <c r="L1137" s="31"/>
      <c r="M1137" s="35"/>
      <c r="N1137" s="35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</row>
    <row r="1138" ht="15.75" customHeight="1">
      <c r="A1138" s="31"/>
      <c r="B1138" s="31"/>
      <c r="C1138" s="31"/>
      <c r="D1138" s="31"/>
      <c r="E1138" s="31"/>
      <c r="F1138" s="31"/>
      <c r="G1138" s="31"/>
      <c r="H1138" s="95"/>
      <c r="I1138" s="69"/>
      <c r="J1138" s="69"/>
      <c r="K1138" s="35"/>
      <c r="L1138" s="31"/>
      <c r="M1138" s="35"/>
      <c r="N1138" s="35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</row>
    <row r="1139" ht="15.75" customHeight="1">
      <c r="A1139" s="31"/>
      <c r="B1139" s="31"/>
      <c r="C1139" s="31"/>
      <c r="D1139" s="31"/>
      <c r="E1139" s="31"/>
      <c r="F1139" s="31"/>
      <c r="G1139" s="31"/>
      <c r="H1139" s="95"/>
      <c r="I1139" s="69"/>
      <c r="J1139" s="69"/>
      <c r="K1139" s="35"/>
      <c r="L1139" s="31"/>
      <c r="M1139" s="35"/>
      <c r="N1139" s="35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</row>
    <row r="1140" ht="15.75" customHeight="1">
      <c r="A1140" s="31"/>
      <c r="B1140" s="31"/>
      <c r="C1140" s="31"/>
      <c r="D1140" s="31"/>
      <c r="E1140" s="31"/>
      <c r="F1140" s="31"/>
      <c r="G1140" s="31"/>
      <c r="H1140" s="95"/>
      <c r="I1140" s="69"/>
      <c r="J1140" s="69"/>
      <c r="K1140" s="35"/>
      <c r="L1140" s="31"/>
      <c r="M1140" s="35"/>
      <c r="N1140" s="35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</row>
    <row r="1141" ht="15.75" customHeight="1">
      <c r="A1141" s="31"/>
      <c r="B1141" s="31"/>
      <c r="C1141" s="31"/>
      <c r="D1141" s="31"/>
      <c r="E1141" s="31"/>
      <c r="F1141" s="31"/>
      <c r="G1141" s="31"/>
      <c r="H1141" s="95"/>
      <c r="I1141" s="69"/>
      <c r="J1141" s="69"/>
      <c r="K1141" s="35"/>
      <c r="L1141" s="31"/>
      <c r="M1141" s="35"/>
      <c r="N1141" s="35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</row>
    <row r="1142" ht="15.75" customHeight="1">
      <c r="A1142" s="31"/>
      <c r="B1142" s="31"/>
      <c r="C1142" s="31"/>
      <c r="D1142" s="31"/>
      <c r="E1142" s="31"/>
      <c r="F1142" s="31"/>
      <c r="G1142" s="31"/>
      <c r="H1142" s="95"/>
      <c r="I1142" s="69"/>
      <c r="J1142" s="69"/>
      <c r="K1142" s="35"/>
      <c r="L1142" s="31"/>
      <c r="M1142" s="35"/>
      <c r="N1142" s="35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</row>
    <row r="1143" ht="15.75" customHeight="1">
      <c r="A1143" s="31"/>
      <c r="B1143" s="31"/>
      <c r="C1143" s="31"/>
      <c r="D1143" s="31"/>
      <c r="E1143" s="31"/>
      <c r="F1143" s="31"/>
      <c r="G1143" s="31"/>
      <c r="H1143" s="95"/>
      <c r="I1143" s="69"/>
      <c r="J1143" s="69"/>
      <c r="K1143" s="35"/>
      <c r="L1143" s="31"/>
      <c r="M1143" s="35"/>
      <c r="N1143" s="35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</row>
    <row r="1144" ht="15.75" customHeight="1">
      <c r="A1144" s="31"/>
      <c r="B1144" s="31"/>
      <c r="C1144" s="31"/>
      <c r="D1144" s="31"/>
      <c r="E1144" s="31"/>
      <c r="F1144" s="31"/>
      <c r="G1144" s="31"/>
      <c r="H1144" s="95"/>
      <c r="I1144" s="69"/>
      <c r="J1144" s="69"/>
      <c r="K1144" s="35"/>
      <c r="L1144" s="31"/>
      <c r="M1144" s="35"/>
      <c r="N1144" s="35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</row>
    <row r="1145" ht="15.75" customHeight="1">
      <c r="A1145" s="31"/>
      <c r="B1145" s="31"/>
      <c r="C1145" s="31"/>
      <c r="D1145" s="31"/>
      <c r="E1145" s="31"/>
      <c r="F1145" s="31"/>
      <c r="G1145" s="31"/>
      <c r="H1145" s="95"/>
      <c r="I1145" s="69"/>
      <c r="J1145" s="69"/>
      <c r="K1145" s="35"/>
      <c r="L1145" s="31"/>
      <c r="M1145" s="35"/>
      <c r="N1145" s="35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</row>
    <row r="1146" ht="15.75" customHeight="1">
      <c r="A1146" s="31"/>
      <c r="B1146" s="31"/>
      <c r="C1146" s="31"/>
      <c r="D1146" s="31"/>
      <c r="E1146" s="31"/>
      <c r="F1146" s="31"/>
      <c r="G1146" s="31"/>
      <c r="H1146" s="95"/>
      <c r="I1146" s="69"/>
      <c r="J1146" s="69"/>
      <c r="K1146" s="35"/>
      <c r="L1146" s="31"/>
      <c r="M1146" s="35"/>
      <c r="N1146" s="35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</row>
    <row r="1147" ht="15.75" customHeight="1">
      <c r="A1147" s="31"/>
      <c r="B1147" s="31"/>
      <c r="C1147" s="31"/>
      <c r="D1147" s="31"/>
      <c r="E1147" s="31"/>
      <c r="F1147" s="31"/>
      <c r="G1147" s="31"/>
      <c r="H1147" s="95"/>
      <c r="I1147" s="69"/>
      <c r="J1147" s="69"/>
      <c r="K1147" s="35"/>
      <c r="L1147" s="31"/>
      <c r="M1147" s="35"/>
      <c r="N1147" s="35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</row>
    <row r="1148" ht="15.75" customHeight="1">
      <c r="A1148" s="31"/>
      <c r="B1148" s="31"/>
      <c r="C1148" s="31"/>
      <c r="D1148" s="31"/>
      <c r="E1148" s="31"/>
      <c r="F1148" s="31"/>
      <c r="G1148" s="31"/>
      <c r="H1148" s="95"/>
      <c r="I1148" s="69"/>
      <c r="J1148" s="69"/>
      <c r="K1148" s="35"/>
      <c r="L1148" s="31"/>
      <c r="M1148" s="35"/>
      <c r="N1148" s="35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</row>
    <row r="1149" ht="15.75" customHeight="1">
      <c r="A1149" s="31"/>
      <c r="B1149" s="31"/>
      <c r="C1149" s="31"/>
      <c r="D1149" s="31"/>
      <c r="E1149" s="31"/>
      <c r="F1149" s="31"/>
      <c r="G1149" s="31"/>
      <c r="H1149" s="95"/>
      <c r="I1149" s="69"/>
      <c r="J1149" s="69"/>
      <c r="K1149" s="35"/>
      <c r="L1149" s="31"/>
      <c r="M1149" s="35"/>
      <c r="N1149" s="35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</row>
    <row r="1150" ht="15.75" customHeight="1">
      <c r="A1150" s="31"/>
      <c r="B1150" s="31"/>
      <c r="C1150" s="31"/>
      <c r="D1150" s="31"/>
      <c r="E1150" s="31"/>
      <c r="F1150" s="31"/>
      <c r="G1150" s="31"/>
      <c r="H1150" s="95"/>
      <c r="I1150" s="69"/>
      <c r="J1150" s="69"/>
      <c r="K1150" s="35"/>
      <c r="L1150" s="31"/>
      <c r="M1150" s="35"/>
      <c r="N1150" s="35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</row>
    <row r="1151" ht="15.75" customHeight="1">
      <c r="A1151" s="31"/>
      <c r="B1151" s="31"/>
      <c r="C1151" s="31"/>
      <c r="D1151" s="31"/>
      <c r="E1151" s="31"/>
      <c r="F1151" s="31"/>
      <c r="G1151" s="31"/>
      <c r="H1151" s="95"/>
      <c r="I1151" s="69"/>
      <c r="J1151" s="69"/>
      <c r="K1151" s="35"/>
      <c r="L1151" s="31"/>
      <c r="M1151" s="35"/>
      <c r="N1151" s="35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</row>
    <row r="1152" ht="15.75" customHeight="1">
      <c r="A1152" s="31"/>
      <c r="B1152" s="31"/>
      <c r="C1152" s="31"/>
      <c r="D1152" s="31"/>
      <c r="E1152" s="31"/>
      <c r="F1152" s="31"/>
      <c r="G1152" s="31"/>
      <c r="H1152" s="95"/>
      <c r="I1152" s="69"/>
      <c r="J1152" s="69"/>
      <c r="K1152" s="35"/>
      <c r="L1152" s="31"/>
      <c r="M1152" s="35"/>
      <c r="N1152" s="35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</row>
    <row r="1153" ht="15.75" customHeight="1">
      <c r="A1153" s="31"/>
      <c r="B1153" s="31"/>
      <c r="C1153" s="31"/>
      <c r="D1153" s="31"/>
      <c r="E1153" s="31"/>
      <c r="F1153" s="31"/>
      <c r="G1153" s="31"/>
      <c r="H1153" s="95"/>
      <c r="I1153" s="69"/>
      <c r="J1153" s="69"/>
      <c r="K1153" s="35"/>
      <c r="L1153" s="31"/>
      <c r="M1153" s="35"/>
      <c r="N1153" s="35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</row>
    <row r="1154" ht="15.75" customHeight="1">
      <c r="A1154" s="31"/>
      <c r="B1154" s="31"/>
      <c r="C1154" s="31"/>
      <c r="D1154" s="31"/>
      <c r="E1154" s="31"/>
      <c r="F1154" s="31"/>
      <c r="G1154" s="31"/>
      <c r="H1154" s="95"/>
      <c r="I1154" s="69"/>
      <c r="J1154" s="69"/>
      <c r="K1154" s="35"/>
      <c r="L1154" s="31"/>
      <c r="M1154" s="35"/>
      <c r="N1154" s="35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</row>
    <row r="1155" ht="15.75" customHeight="1">
      <c r="A1155" s="31"/>
      <c r="B1155" s="31"/>
      <c r="C1155" s="31"/>
      <c r="D1155" s="31"/>
      <c r="E1155" s="31"/>
      <c r="F1155" s="31"/>
      <c r="G1155" s="31"/>
      <c r="H1155" s="95"/>
      <c r="I1155" s="69"/>
      <c r="J1155" s="69"/>
      <c r="K1155" s="35"/>
      <c r="L1155" s="31"/>
      <c r="M1155" s="35"/>
      <c r="N1155" s="35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</row>
    <row r="1156" ht="15.75" customHeight="1">
      <c r="A1156" s="31"/>
      <c r="B1156" s="31"/>
      <c r="C1156" s="31"/>
      <c r="D1156" s="31"/>
      <c r="E1156" s="31"/>
      <c r="F1156" s="31"/>
      <c r="G1156" s="31"/>
      <c r="H1156" s="95"/>
      <c r="I1156" s="69"/>
      <c r="J1156" s="69"/>
      <c r="K1156" s="35"/>
      <c r="L1156" s="31"/>
      <c r="M1156" s="35"/>
      <c r="N1156" s="35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</row>
    <row r="1157" ht="15.75" customHeight="1">
      <c r="A1157" s="31"/>
      <c r="B1157" s="31"/>
      <c r="C1157" s="31"/>
      <c r="D1157" s="31"/>
      <c r="E1157" s="31"/>
      <c r="F1157" s="31"/>
      <c r="G1157" s="31"/>
      <c r="H1157" s="95"/>
      <c r="I1157" s="69"/>
      <c r="J1157" s="69"/>
      <c r="K1157" s="35"/>
      <c r="L1157" s="31"/>
      <c r="M1157" s="35"/>
      <c r="N1157" s="35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</row>
    <row r="1158" ht="15.75" customHeight="1">
      <c r="A1158" s="31"/>
      <c r="B1158" s="31"/>
      <c r="C1158" s="31"/>
      <c r="D1158" s="31"/>
      <c r="E1158" s="31"/>
      <c r="F1158" s="31"/>
      <c r="G1158" s="31"/>
      <c r="H1158" s="95"/>
      <c r="I1158" s="69"/>
      <c r="J1158" s="69"/>
      <c r="K1158" s="35"/>
      <c r="L1158" s="31"/>
      <c r="M1158" s="35"/>
      <c r="N1158" s="35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</row>
    <row r="1159" ht="15.75" customHeight="1">
      <c r="A1159" s="31"/>
      <c r="B1159" s="31"/>
      <c r="C1159" s="31"/>
      <c r="D1159" s="31"/>
      <c r="E1159" s="31"/>
      <c r="F1159" s="31"/>
      <c r="G1159" s="31"/>
      <c r="H1159" s="95"/>
      <c r="I1159" s="69"/>
      <c r="J1159" s="69"/>
      <c r="K1159" s="35"/>
      <c r="L1159" s="31"/>
      <c r="M1159" s="35"/>
      <c r="N1159" s="35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</row>
    <row r="1160" ht="15.75" customHeight="1">
      <c r="A1160" s="31"/>
      <c r="B1160" s="31"/>
      <c r="C1160" s="31"/>
      <c r="D1160" s="31"/>
      <c r="E1160" s="31"/>
      <c r="F1160" s="31"/>
      <c r="G1160" s="31"/>
      <c r="H1160" s="95"/>
      <c r="I1160" s="69"/>
      <c r="J1160" s="69"/>
      <c r="K1160" s="35"/>
      <c r="L1160" s="31"/>
      <c r="M1160" s="35"/>
      <c r="N1160" s="35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</row>
    <row r="1161" ht="15.75" customHeight="1">
      <c r="A1161" s="31"/>
      <c r="B1161" s="31"/>
      <c r="C1161" s="31"/>
      <c r="D1161" s="31"/>
      <c r="E1161" s="31"/>
      <c r="F1161" s="31"/>
      <c r="G1161" s="31"/>
      <c r="H1161" s="95"/>
      <c r="I1161" s="69"/>
      <c r="J1161" s="69"/>
      <c r="K1161" s="35"/>
      <c r="L1161" s="31"/>
      <c r="M1161" s="35"/>
      <c r="N1161" s="35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</row>
    <row r="1162" ht="15.75" customHeight="1">
      <c r="A1162" s="31"/>
      <c r="B1162" s="31"/>
      <c r="C1162" s="31"/>
      <c r="D1162" s="31"/>
      <c r="E1162" s="31"/>
      <c r="F1162" s="31"/>
      <c r="G1162" s="31"/>
      <c r="H1162" s="95"/>
      <c r="I1162" s="69"/>
      <c r="J1162" s="69"/>
      <c r="K1162" s="35"/>
      <c r="L1162" s="31"/>
      <c r="M1162" s="35"/>
      <c r="N1162" s="35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</row>
    <row r="1163" ht="15.75" customHeight="1">
      <c r="A1163" s="31"/>
      <c r="B1163" s="31"/>
      <c r="C1163" s="31"/>
      <c r="D1163" s="31"/>
      <c r="E1163" s="31"/>
      <c r="F1163" s="31"/>
      <c r="G1163" s="31"/>
      <c r="H1163" s="95"/>
      <c r="I1163" s="69"/>
      <c r="J1163" s="69"/>
      <c r="K1163" s="35"/>
      <c r="L1163" s="31"/>
      <c r="M1163" s="35"/>
      <c r="N1163" s="35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</row>
    <row r="1164" ht="15.75" customHeight="1">
      <c r="A1164" s="31"/>
      <c r="B1164" s="31"/>
      <c r="C1164" s="31"/>
      <c r="D1164" s="31"/>
      <c r="E1164" s="31"/>
      <c r="F1164" s="31"/>
      <c r="G1164" s="31"/>
      <c r="H1164" s="95"/>
      <c r="I1164" s="69"/>
      <c r="J1164" s="69"/>
      <c r="K1164" s="35"/>
      <c r="L1164" s="31"/>
      <c r="M1164" s="35"/>
      <c r="N1164" s="35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</row>
    <row r="1165" ht="15.75" customHeight="1">
      <c r="A1165" s="31"/>
      <c r="B1165" s="31"/>
      <c r="C1165" s="31"/>
      <c r="D1165" s="31"/>
      <c r="E1165" s="31"/>
      <c r="F1165" s="31"/>
      <c r="G1165" s="31"/>
      <c r="H1165" s="95"/>
      <c r="I1165" s="69"/>
      <c r="J1165" s="69"/>
      <c r="K1165" s="35"/>
      <c r="L1165" s="31"/>
      <c r="M1165" s="35"/>
      <c r="N1165" s="35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</row>
    <row r="1166" ht="15.75" customHeight="1">
      <c r="A1166" s="31"/>
      <c r="B1166" s="31"/>
      <c r="C1166" s="31"/>
      <c r="D1166" s="31"/>
      <c r="E1166" s="31"/>
      <c r="F1166" s="31"/>
      <c r="G1166" s="31"/>
      <c r="H1166" s="95"/>
      <c r="I1166" s="69"/>
      <c r="J1166" s="69"/>
      <c r="K1166" s="35"/>
      <c r="L1166" s="31"/>
      <c r="M1166" s="35"/>
      <c r="N1166" s="35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</row>
    <row r="1167" ht="15.75" customHeight="1">
      <c r="A1167" s="31"/>
      <c r="B1167" s="31"/>
      <c r="C1167" s="31"/>
      <c r="D1167" s="31"/>
      <c r="E1167" s="31"/>
      <c r="F1167" s="31"/>
      <c r="G1167" s="31"/>
      <c r="H1167" s="95"/>
      <c r="I1167" s="69"/>
      <c r="J1167" s="69"/>
      <c r="K1167" s="35"/>
      <c r="L1167" s="31"/>
      <c r="M1167" s="35"/>
      <c r="N1167" s="35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</row>
    <row r="1168" ht="15.75" customHeight="1">
      <c r="A1168" s="31"/>
      <c r="B1168" s="31"/>
      <c r="C1168" s="31"/>
      <c r="D1168" s="31"/>
      <c r="E1168" s="31"/>
      <c r="F1168" s="31"/>
      <c r="G1168" s="31"/>
      <c r="H1168" s="95"/>
      <c r="I1168" s="69"/>
      <c r="J1168" s="69"/>
      <c r="K1168" s="35"/>
      <c r="L1168" s="31"/>
      <c r="M1168" s="35"/>
      <c r="N1168" s="35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</row>
    <row r="1169" ht="15.75" customHeight="1">
      <c r="A1169" s="31"/>
      <c r="B1169" s="31"/>
      <c r="C1169" s="31"/>
      <c r="D1169" s="31"/>
      <c r="E1169" s="31"/>
      <c r="F1169" s="31"/>
      <c r="G1169" s="31"/>
      <c r="H1169" s="95"/>
      <c r="I1169" s="69"/>
      <c r="J1169" s="69"/>
      <c r="K1169" s="35"/>
      <c r="L1169" s="31"/>
      <c r="M1169" s="35"/>
      <c r="N1169" s="35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</row>
    <row r="1170" ht="15.75" customHeight="1">
      <c r="A1170" s="31"/>
      <c r="B1170" s="31"/>
      <c r="C1170" s="31"/>
      <c r="D1170" s="31"/>
      <c r="E1170" s="31"/>
      <c r="F1170" s="31"/>
      <c r="G1170" s="31"/>
      <c r="H1170" s="95"/>
      <c r="I1170" s="69"/>
      <c r="J1170" s="69"/>
      <c r="K1170" s="35"/>
      <c r="L1170" s="31"/>
      <c r="M1170" s="35"/>
      <c r="N1170" s="35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</row>
    <row r="1171" ht="15.75" customHeight="1">
      <c r="A1171" s="31"/>
      <c r="B1171" s="31"/>
      <c r="C1171" s="31"/>
      <c r="D1171" s="31"/>
      <c r="E1171" s="31"/>
      <c r="F1171" s="31"/>
      <c r="G1171" s="31"/>
      <c r="H1171" s="95"/>
      <c r="I1171" s="69"/>
      <c r="J1171" s="69"/>
      <c r="K1171" s="35"/>
      <c r="L1171" s="31"/>
      <c r="M1171" s="35"/>
      <c r="N1171" s="35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</row>
    <row r="1172" ht="15.75" customHeight="1">
      <c r="A1172" s="31"/>
      <c r="B1172" s="31"/>
      <c r="C1172" s="31"/>
      <c r="D1172" s="31"/>
      <c r="E1172" s="31"/>
      <c r="F1172" s="31"/>
      <c r="G1172" s="31"/>
      <c r="H1172" s="95"/>
      <c r="I1172" s="69"/>
      <c r="J1172" s="69"/>
      <c r="K1172" s="35"/>
      <c r="L1172" s="31"/>
      <c r="M1172" s="35"/>
      <c r="N1172" s="35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</row>
    <row r="1173" ht="15.75" customHeight="1">
      <c r="A1173" s="31"/>
      <c r="B1173" s="31"/>
      <c r="C1173" s="31"/>
      <c r="D1173" s="31"/>
      <c r="E1173" s="31"/>
      <c r="F1173" s="31"/>
      <c r="G1173" s="31"/>
      <c r="H1173" s="95"/>
      <c r="I1173" s="69"/>
      <c r="J1173" s="69"/>
      <c r="K1173" s="35"/>
      <c r="L1173" s="31"/>
      <c r="M1173" s="35"/>
      <c r="N1173" s="35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</row>
    <row r="1174" ht="15.75" customHeight="1">
      <c r="A1174" s="31"/>
      <c r="B1174" s="31"/>
      <c r="C1174" s="31"/>
      <c r="D1174" s="31"/>
      <c r="E1174" s="31"/>
      <c r="F1174" s="31"/>
      <c r="G1174" s="31"/>
      <c r="H1174" s="95"/>
      <c r="I1174" s="69"/>
      <c r="J1174" s="69"/>
      <c r="K1174" s="35"/>
      <c r="L1174" s="31"/>
      <c r="M1174" s="35"/>
      <c r="N1174" s="35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</row>
    <row r="1175" ht="15.75" customHeight="1">
      <c r="A1175" s="31"/>
      <c r="B1175" s="31"/>
      <c r="C1175" s="31"/>
      <c r="D1175" s="31"/>
      <c r="E1175" s="31"/>
      <c r="F1175" s="31"/>
      <c r="G1175" s="31"/>
      <c r="H1175" s="95"/>
      <c r="I1175" s="69"/>
      <c r="J1175" s="69"/>
      <c r="K1175" s="35"/>
      <c r="L1175" s="31"/>
      <c r="M1175" s="35"/>
      <c r="N1175" s="35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</row>
    <row r="1176" ht="15.75" customHeight="1">
      <c r="A1176" s="31"/>
      <c r="B1176" s="31"/>
      <c r="C1176" s="31"/>
      <c r="D1176" s="31"/>
      <c r="E1176" s="31"/>
      <c r="F1176" s="31"/>
      <c r="G1176" s="31"/>
      <c r="H1176" s="95"/>
      <c r="I1176" s="69"/>
      <c r="J1176" s="69"/>
      <c r="K1176" s="35"/>
      <c r="L1176" s="31"/>
      <c r="M1176" s="35"/>
      <c r="N1176" s="35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</row>
    <row r="1177" ht="15.75" customHeight="1">
      <c r="A1177" s="31"/>
      <c r="B1177" s="31"/>
      <c r="C1177" s="31"/>
      <c r="D1177" s="31"/>
      <c r="E1177" s="31"/>
      <c r="F1177" s="31"/>
      <c r="G1177" s="31"/>
      <c r="H1177" s="95"/>
      <c r="I1177" s="69"/>
      <c r="J1177" s="69"/>
      <c r="K1177" s="35"/>
      <c r="L1177" s="31"/>
      <c r="M1177" s="35"/>
      <c r="N1177" s="35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</row>
    <row r="1178" ht="15.75" customHeight="1">
      <c r="A1178" s="31"/>
      <c r="B1178" s="31"/>
      <c r="C1178" s="31"/>
      <c r="D1178" s="31"/>
      <c r="E1178" s="31"/>
      <c r="F1178" s="31"/>
      <c r="G1178" s="31"/>
      <c r="H1178" s="95"/>
      <c r="I1178" s="69"/>
      <c r="J1178" s="69"/>
      <c r="K1178" s="35"/>
      <c r="L1178" s="31"/>
      <c r="M1178" s="35"/>
      <c r="N1178" s="35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</row>
    <row r="1179" ht="15.75" customHeight="1">
      <c r="A1179" s="31"/>
      <c r="B1179" s="31"/>
      <c r="C1179" s="31"/>
      <c r="D1179" s="31"/>
      <c r="E1179" s="31"/>
      <c r="F1179" s="31"/>
      <c r="G1179" s="31"/>
      <c r="H1179" s="95"/>
      <c r="I1179" s="69"/>
      <c r="J1179" s="69"/>
      <c r="K1179" s="35"/>
      <c r="L1179" s="31"/>
      <c r="M1179" s="35"/>
      <c r="N1179" s="35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</row>
    <row r="1180" ht="15.75" customHeight="1">
      <c r="A1180" s="31"/>
      <c r="B1180" s="31"/>
      <c r="C1180" s="31"/>
      <c r="D1180" s="31"/>
      <c r="E1180" s="31"/>
      <c r="F1180" s="31"/>
      <c r="G1180" s="31"/>
      <c r="H1180" s="95"/>
      <c r="I1180" s="69"/>
      <c r="J1180" s="69"/>
      <c r="K1180" s="35"/>
      <c r="L1180" s="31"/>
      <c r="M1180" s="35"/>
      <c r="N1180" s="35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</row>
    <row r="1181" ht="15.75" customHeight="1">
      <c r="A1181" s="31"/>
      <c r="B1181" s="31"/>
      <c r="C1181" s="31"/>
      <c r="D1181" s="31"/>
      <c r="E1181" s="31"/>
      <c r="F1181" s="31"/>
      <c r="G1181" s="31"/>
      <c r="H1181" s="95"/>
      <c r="I1181" s="69"/>
      <c r="J1181" s="69"/>
      <c r="K1181" s="35"/>
      <c r="L1181" s="31"/>
      <c r="M1181" s="35"/>
      <c r="N1181" s="35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</row>
    <row r="1182" ht="15.75" customHeight="1">
      <c r="A1182" s="31"/>
      <c r="B1182" s="31"/>
      <c r="C1182" s="31"/>
      <c r="D1182" s="31"/>
      <c r="E1182" s="31"/>
      <c r="F1182" s="31"/>
      <c r="G1182" s="31"/>
      <c r="H1182" s="95"/>
      <c r="I1182" s="69"/>
      <c r="J1182" s="69"/>
      <c r="K1182" s="35"/>
      <c r="L1182" s="31"/>
      <c r="M1182" s="35"/>
      <c r="N1182" s="35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</row>
    <row r="1183" ht="15.75" customHeight="1">
      <c r="A1183" s="31"/>
      <c r="B1183" s="31"/>
      <c r="C1183" s="31"/>
      <c r="D1183" s="31"/>
      <c r="E1183" s="31"/>
      <c r="F1183" s="31"/>
      <c r="G1183" s="31"/>
      <c r="H1183" s="95"/>
      <c r="I1183" s="69"/>
      <c r="J1183" s="69"/>
      <c r="K1183" s="35"/>
      <c r="L1183" s="31"/>
      <c r="M1183" s="35"/>
      <c r="N1183" s="35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</row>
    <row r="1184" ht="15.75" customHeight="1">
      <c r="A1184" s="31"/>
      <c r="B1184" s="31"/>
      <c r="C1184" s="31"/>
      <c r="D1184" s="31"/>
      <c r="E1184" s="31"/>
      <c r="F1184" s="31"/>
      <c r="G1184" s="31"/>
      <c r="H1184" s="95"/>
      <c r="I1184" s="69"/>
      <c r="J1184" s="69"/>
      <c r="K1184" s="35"/>
      <c r="L1184" s="31"/>
      <c r="M1184" s="35"/>
      <c r="N1184" s="35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</row>
    <row r="1185" ht="15.75" customHeight="1">
      <c r="A1185" s="31"/>
      <c r="B1185" s="31"/>
      <c r="C1185" s="31"/>
      <c r="D1185" s="31"/>
      <c r="E1185" s="31"/>
      <c r="F1185" s="31"/>
      <c r="G1185" s="31"/>
      <c r="H1185" s="95"/>
      <c r="I1185" s="69"/>
      <c r="J1185" s="69"/>
      <c r="K1185" s="35"/>
      <c r="L1185" s="31"/>
      <c r="M1185" s="35"/>
      <c r="N1185" s="35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</row>
    <row r="1186" ht="15.75" customHeight="1">
      <c r="A1186" s="31"/>
      <c r="B1186" s="31"/>
      <c r="C1186" s="31"/>
      <c r="D1186" s="31"/>
      <c r="E1186" s="31"/>
      <c r="F1186" s="31"/>
      <c r="G1186" s="31"/>
      <c r="H1186" s="95"/>
      <c r="I1186" s="69"/>
      <c r="J1186" s="69"/>
      <c r="K1186" s="35"/>
      <c r="L1186" s="31"/>
      <c r="M1186" s="35"/>
      <c r="N1186" s="35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</row>
    <row r="1187" ht="15.75" customHeight="1">
      <c r="A1187" s="31"/>
      <c r="B1187" s="31"/>
      <c r="C1187" s="31"/>
      <c r="D1187" s="31"/>
      <c r="E1187" s="31"/>
      <c r="F1187" s="31"/>
      <c r="G1187" s="31"/>
      <c r="H1187" s="95"/>
      <c r="I1187" s="69"/>
      <c r="J1187" s="69"/>
      <c r="K1187" s="35"/>
      <c r="L1187" s="31"/>
      <c r="M1187" s="35"/>
      <c r="N1187" s="35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</row>
    <row r="1188" ht="15.75" customHeight="1">
      <c r="A1188" s="31"/>
      <c r="B1188" s="31"/>
      <c r="C1188" s="31"/>
      <c r="D1188" s="31"/>
      <c r="E1188" s="31"/>
      <c r="F1188" s="31"/>
      <c r="G1188" s="31"/>
      <c r="H1188" s="95"/>
      <c r="I1188" s="69"/>
      <c r="J1188" s="69"/>
      <c r="K1188" s="35"/>
      <c r="L1188" s="31"/>
      <c r="M1188" s="35"/>
      <c r="N1188" s="35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</row>
    <row r="1189" ht="15.75" customHeight="1">
      <c r="A1189" s="31"/>
      <c r="B1189" s="31"/>
      <c r="C1189" s="31"/>
      <c r="D1189" s="31"/>
      <c r="E1189" s="31"/>
      <c r="F1189" s="31"/>
      <c r="G1189" s="31"/>
      <c r="H1189" s="95"/>
      <c r="I1189" s="69"/>
      <c r="J1189" s="69"/>
      <c r="K1189" s="35"/>
      <c r="L1189" s="31"/>
      <c r="M1189" s="35"/>
      <c r="N1189" s="35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</row>
    <row r="1190" ht="15.75" customHeight="1">
      <c r="A1190" s="31"/>
      <c r="B1190" s="31"/>
      <c r="C1190" s="31"/>
      <c r="D1190" s="31"/>
      <c r="E1190" s="31"/>
      <c r="F1190" s="31"/>
      <c r="G1190" s="31"/>
      <c r="H1190" s="95"/>
      <c r="I1190" s="69"/>
      <c r="J1190" s="69"/>
      <c r="K1190" s="35"/>
      <c r="L1190" s="31"/>
      <c r="M1190" s="35"/>
      <c r="N1190" s="35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</row>
    <row r="1191" ht="15.75" customHeight="1">
      <c r="A1191" s="31"/>
      <c r="B1191" s="31"/>
      <c r="C1191" s="31"/>
      <c r="D1191" s="31"/>
      <c r="E1191" s="31"/>
      <c r="F1191" s="31"/>
      <c r="G1191" s="31"/>
      <c r="H1191" s="95"/>
      <c r="I1191" s="69"/>
      <c r="J1191" s="69"/>
      <c r="K1191" s="35"/>
      <c r="L1191" s="31"/>
      <c r="M1191" s="35"/>
      <c r="N1191" s="35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</row>
    <row r="1192" ht="15.75" customHeight="1">
      <c r="A1192" s="31"/>
      <c r="B1192" s="31"/>
      <c r="C1192" s="31"/>
      <c r="D1192" s="31"/>
      <c r="E1192" s="31"/>
      <c r="F1192" s="31"/>
      <c r="G1192" s="31"/>
      <c r="H1192" s="95"/>
      <c r="I1192" s="69"/>
      <c r="J1192" s="69"/>
      <c r="K1192" s="35"/>
      <c r="L1192" s="31"/>
      <c r="M1192" s="35"/>
      <c r="N1192" s="35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</row>
    <row r="1193" ht="15.75" customHeight="1">
      <c r="A1193" s="31"/>
      <c r="B1193" s="31"/>
      <c r="C1193" s="31"/>
      <c r="D1193" s="31"/>
      <c r="E1193" s="31"/>
      <c r="F1193" s="31"/>
      <c r="G1193" s="31"/>
      <c r="H1193" s="95"/>
      <c r="I1193" s="69"/>
      <c r="J1193" s="69"/>
      <c r="K1193" s="35"/>
      <c r="L1193" s="31"/>
      <c r="M1193" s="35"/>
      <c r="N1193" s="35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</row>
    <row r="1194" ht="15.75" customHeight="1">
      <c r="A1194" s="31"/>
      <c r="B1194" s="31"/>
      <c r="C1194" s="31"/>
      <c r="D1194" s="31"/>
      <c r="E1194" s="31"/>
      <c r="F1194" s="31"/>
      <c r="G1194" s="31"/>
      <c r="H1194" s="95"/>
      <c r="I1194" s="69"/>
      <c r="J1194" s="69"/>
      <c r="K1194" s="35"/>
      <c r="L1194" s="31"/>
      <c r="M1194" s="35"/>
      <c r="N1194" s="35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</row>
    <row r="1195" ht="15.75" customHeight="1">
      <c r="A1195" s="31"/>
      <c r="B1195" s="31"/>
      <c r="C1195" s="31"/>
      <c r="D1195" s="31"/>
      <c r="E1195" s="31"/>
      <c r="F1195" s="31"/>
      <c r="G1195" s="31"/>
      <c r="H1195" s="95"/>
      <c r="I1195" s="69"/>
      <c r="J1195" s="69"/>
      <c r="K1195" s="35"/>
      <c r="L1195" s="31"/>
      <c r="M1195" s="35"/>
      <c r="N1195" s="35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</row>
    <row r="1196" ht="15.75" customHeight="1">
      <c r="A1196" s="31"/>
      <c r="B1196" s="31"/>
      <c r="C1196" s="31"/>
      <c r="D1196" s="31"/>
      <c r="E1196" s="31"/>
      <c r="F1196" s="31"/>
      <c r="G1196" s="31"/>
      <c r="H1196" s="95"/>
      <c r="I1196" s="69"/>
      <c r="J1196" s="69"/>
      <c r="K1196" s="35"/>
      <c r="L1196" s="31"/>
      <c r="M1196" s="35"/>
      <c r="N1196" s="35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</row>
    <row r="1197" ht="15.75" customHeight="1">
      <c r="A1197" s="31"/>
      <c r="B1197" s="31"/>
      <c r="C1197" s="31"/>
      <c r="D1197" s="31"/>
      <c r="E1197" s="31"/>
      <c r="F1197" s="31"/>
      <c r="G1197" s="31"/>
      <c r="H1197" s="95"/>
      <c r="I1197" s="69"/>
      <c r="J1197" s="69"/>
      <c r="K1197" s="35"/>
      <c r="L1197" s="31"/>
      <c r="M1197" s="35"/>
      <c r="N1197" s="35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</row>
    <row r="1198" ht="15.75" customHeight="1">
      <c r="A1198" s="31"/>
      <c r="B1198" s="31"/>
      <c r="C1198" s="31"/>
      <c r="D1198" s="31"/>
      <c r="E1198" s="31"/>
      <c r="F1198" s="31"/>
      <c r="G1198" s="31"/>
      <c r="H1198" s="95"/>
      <c r="I1198" s="69"/>
      <c r="J1198" s="69"/>
      <c r="K1198" s="35"/>
      <c r="L1198" s="31"/>
      <c r="M1198" s="35"/>
      <c r="N1198" s="35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</row>
    <row r="1199" ht="15.75" customHeight="1">
      <c r="A1199" s="31"/>
      <c r="B1199" s="31"/>
      <c r="C1199" s="31"/>
      <c r="D1199" s="31"/>
      <c r="E1199" s="31"/>
      <c r="F1199" s="31"/>
      <c r="G1199" s="31"/>
      <c r="H1199" s="95"/>
      <c r="I1199" s="69"/>
      <c r="J1199" s="69"/>
      <c r="K1199" s="35"/>
      <c r="L1199" s="31"/>
      <c r="M1199" s="35"/>
      <c r="N1199" s="35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</row>
    <row r="1200" ht="15.75" customHeight="1">
      <c r="A1200" s="31"/>
      <c r="B1200" s="31"/>
      <c r="C1200" s="31"/>
      <c r="D1200" s="31"/>
      <c r="E1200" s="31"/>
      <c r="F1200" s="31"/>
      <c r="G1200" s="31"/>
      <c r="H1200" s="95"/>
      <c r="I1200" s="69"/>
      <c r="J1200" s="69"/>
      <c r="K1200" s="35"/>
      <c r="L1200" s="31"/>
      <c r="M1200" s="35"/>
      <c r="N1200" s="35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</row>
    <row r="1201" ht="15.75" customHeight="1">
      <c r="A1201" s="31"/>
      <c r="B1201" s="31"/>
      <c r="C1201" s="31"/>
      <c r="D1201" s="31"/>
      <c r="E1201" s="31"/>
      <c r="F1201" s="31"/>
      <c r="G1201" s="31"/>
      <c r="H1201" s="95"/>
      <c r="I1201" s="69"/>
      <c r="J1201" s="69"/>
      <c r="K1201" s="35"/>
      <c r="L1201" s="31"/>
      <c r="M1201" s="35"/>
      <c r="N1201" s="35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</row>
    <row r="1202" ht="15.75" customHeight="1">
      <c r="A1202" s="31"/>
      <c r="B1202" s="31"/>
      <c r="C1202" s="31"/>
      <c r="D1202" s="31"/>
      <c r="E1202" s="31"/>
      <c r="F1202" s="31"/>
      <c r="G1202" s="31"/>
      <c r="H1202" s="95"/>
      <c r="I1202" s="69"/>
      <c r="J1202" s="69"/>
      <c r="K1202" s="35"/>
      <c r="L1202" s="31"/>
      <c r="M1202" s="35"/>
      <c r="N1202" s="35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</row>
    <row r="1203" ht="15.75" customHeight="1">
      <c r="A1203" s="31"/>
      <c r="B1203" s="31"/>
      <c r="C1203" s="31"/>
      <c r="D1203" s="31"/>
      <c r="E1203" s="31"/>
      <c r="F1203" s="31"/>
      <c r="G1203" s="31"/>
      <c r="H1203" s="95"/>
      <c r="I1203" s="69"/>
      <c r="J1203" s="69"/>
      <c r="K1203" s="35"/>
      <c r="L1203" s="31"/>
      <c r="M1203" s="35"/>
      <c r="N1203" s="35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</row>
    <row r="1204" ht="15.75" customHeight="1">
      <c r="A1204" s="31"/>
      <c r="B1204" s="31"/>
      <c r="C1204" s="31"/>
      <c r="D1204" s="31"/>
      <c r="E1204" s="31"/>
      <c r="F1204" s="31"/>
      <c r="G1204" s="31"/>
      <c r="H1204" s="95"/>
      <c r="I1204" s="69"/>
      <c r="J1204" s="69"/>
      <c r="K1204" s="35"/>
      <c r="L1204" s="31"/>
      <c r="M1204" s="35"/>
      <c r="N1204" s="35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</row>
    <row r="1205" ht="15.75" customHeight="1">
      <c r="A1205" s="31"/>
      <c r="B1205" s="31"/>
      <c r="C1205" s="31"/>
      <c r="D1205" s="31"/>
      <c r="E1205" s="31"/>
      <c r="F1205" s="31"/>
      <c r="G1205" s="31"/>
      <c r="H1205" s="95"/>
      <c r="I1205" s="69"/>
      <c r="J1205" s="69"/>
      <c r="K1205" s="35"/>
      <c r="L1205" s="31"/>
      <c r="M1205" s="35"/>
      <c r="N1205" s="35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</row>
    <row r="1206" ht="15.75" customHeight="1">
      <c r="A1206" s="31"/>
      <c r="B1206" s="31"/>
      <c r="C1206" s="31"/>
      <c r="D1206" s="31"/>
      <c r="E1206" s="31"/>
      <c r="F1206" s="31"/>
      <c r="G1206" s="31"/>
      <c r="H1206" s="95"/>
      <c r="I1206" s="69"/>
      <c r="J1206" s="69"/>
      <c r="K1206" s="35"/>
      <c r="L1206" s="31"/>
      <c r="M1206" s="35"/>
      <c r="N1206" s="35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</row>
    <row r="1207" ht="15.75" customHeight="1">
      <c r="A1207" s="31"/>
      <c r="B1207" s="31"/>
      <c r="C1207" s="31"/>
      <c r="D1207" s="31"/>
      <c r="E1207" s="31"/>
      <c r="F1207" s="31"/>
      <c r="G1207" s="31"/>
      <c r="H1207" s="95"/>
      <c r="I1207" s="69"/>
      <c r="J1207" s="69"/>
      <c r="K1207" s="35"/>
      <c r="L1207" s="31"/>
      <c r="M1207" s="35"/>
      <c r="N1207" s="35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</row>
    <row r="1208" ht="15.75" customHeight="1">
      <c r="A1208" s="31"/>
      <c r="B1208" s="31"/>
      <c r="C1208" s="31"/>
      <c r="D1208" s="31"/>
      <c r="E1208" s="31"/>
      <c r="F1208" s="31"/>
      <c r="G1208" s="31"/>
      <c r="H1208" s="95"/>
      <c r="I1208" s="69"/>
      <c r="J1208" s="69"/>
      <c r="K1208" s="35"/>
      <c r="L1208" s="31"/>
      <c r="M1208" s="35"/>
      <c r="N1208" s="35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</row>
    <row r="1209" ht="15.75" customHeight="1">
      <c r="A1209" s="31"/>
      <c r="B1209" s="31"/>
      <c r="C1209" s="31"/>
      <c r="D1209" s="31"/>
      <c r="E1209" s="31"/>
      <c r="F1209" s="31"/>
      <c r="G1209" s="31"/>
      <c r="H1209" s="95"/>
      <c r="I1209" s="69"/>
      <c r="J1209" s="69"/>
      <c r="K1209" s="35"/>
      <c r="L1209" s="31"/>
      <c r="M1209" s="35"/>
      <c r="N1209" s="35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</row>
    <row r="1210" ht="15.75" customHeight="1">
      <c r="A1210" s="31"/>
      <c r="B1210" s="31"/>
      <c r="C1210" s="31"/>
      <c r="D1210" s="31"/>
      <c r="E1210" s="31"/>
      <c r="F1210" s="31"/>
      <c r="G1210" s="31"/>
      <c r="H1210" s="95"/>
      <c r="I1210" s="69"/>
      <c r="J1210" s="69"/>
      <c r="K1210" s="35"/>
      <c r="L1210" s="31"/>
      <c r="M1210" s="35"/>
      <c r="N1210" s="35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</row>
    <row r="1211" ht="15.75" customHeight="1">
      <c r="A1211" s="31"/>
      <c r="B1211" s="31"/>
      <c r="C1211" s="31"/>
      <c r="D1211" s="31"/>
      <c r="E1211" s="31"/>
      <c r="F1211" s="31"/>
      <c r="G1211" s="31"/>
      <c r="H1211" s="95"/>
      <c r="I1211" s="69"/>
      <c r="J1211" s="69"/>
      <c r="K1211" s="35"/>
      <c r="L1211" s="31"/>
      <c r="M1211" s="35"/>
      <c r="N1211" s="35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</row>
    <row r="1212" ht="15.75" customHeight="1">
      <c r="A1212" s="31"/>
      <c r="B1212" s="31"/>
      <c r="C1212" s="31"/>
      <c r="D1212" s="31"/>
      <c r="E1212" s="31"/>
      <c r="F1212" s="31"/>
      <c r="G1212" s="31"/>
      <c r="H1212" s="95"/>
      <c r="I1212" s="69"/>
      <c r="J1212" s="69"/>
      <c r="K1212" s="35"/>
      <c r="L1212" s="31"/>
      <c r="M1212" s="35"/>
      <c r="N1212" s="35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</row>
    <row r="1213" ht="15.75" customHeight="1">
      <c r="A1213" s="31"/>
      <c r="B1213" s="31"/>
      <c r="C1213" s="31"/>
      <c r="D1213" s="31"/>
      <c r="E1213" s="31"/>
      <c r="F1213" s="31"/>
      <c r="G1213" s="31"/>
      <c r="H1213" s="95"/>
      <c r="I1213" s="69"/>
      <c r="J1213" s="69"/>
      <c r="K1213" s="35"/>
      <c r="L1213" s="31"/>
      <c r="M1213" s="35"/>
      <c r="N1213" s="35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</row>
    <row r="1214" ht="15.75" customHeight="1">
      <c r="A1214" s="31"/>
      <c r="B1214" s="31"/>
      <c r="C1214" s="31"/>
      <c r="D1214" s="31"/>
      <c r="E1214" s="31"/>
      <c r="F1214" s="31"/>
      <c r="G1214" s="31"/>
      <c r="H1214" s="95"/>
      <c r="I1214" s="69"/>
      <c r="J1214" s="69"/>
      <c r="K1214" s="35"/>
      <c r="L1214" s="31"/>
      <c r="M1214" s="35"/>
      <c r="N1214" s="35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</row>
    <row r="1215" ht="15.75" customHeight="1">
      <c r="A1215" s="31"/>
      <c r="B1215" s="31"/>
      <c r="C1215" s="31"/>
      <c r="D1215" s="31"/>
      <c r="E1215" s="31"/>
      <c r="F1215" s="31"/>
      <c r="G1215" s="31"/>
      <c r="H1215" s="95"/>
      <c r="I1215" s="69"/>
      <c r="J1215" s="69"/>
      <c r="K1215" s="35"/>
      <c r="L1215" s="31"/>
      <c r="M1215" s="35"/>
      <c r="N1215" s="35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</row>
    <row r="1216" ht="15.75" customHeight="1">
      <c r="A1216" s="31"/>
      <c r="B1216" s="31"/>
      <c r="C1216" s="31"/>
      <c r="D1216" s="31"/>
      <c r="E1216" s="31"/>
      <c r="F1216" s="31"/>
      <c r="G1216" s="31"/>
      <c r="H1216" s="95"/>
      <c r="I1216" s="69"/>
      <c r="J1216" s="69"/>
      <c r="K1216" s="35"/>
      <c r="L1216" s="31"/>
      <c r="M1216" s="35"/>
      <c r="N1216" s="35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</row>
    <row r="1217" ht="15.75" customHeight="1">
      <c r="A1217" s="31"/>
      <c r="B1217" s="31"/>
      <c r="C1217" s="31"/>
      <c r="D1217" s="31"/>
      <c r="E1217" s="31"/>
      <c r="F1217" s="31"/>
      <c r="G1217" s="31"/>
      <c r="H1217" s="95"/>
      <c r="I1217" s="69"/>
      <c r="J1217" s="69"/>
      <c r="K1217" s="35"/>
      <c r="L1217" s="31"/>
      <c r="M1217" s="35"/>
      <c r="N1217" s="35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</row>
    <row r="1218" ht="15.75" customHeight="1">
      <c r="A1218" s="31"/>
      <c r="B1218" s="31"/>
      <c r="C1218" s="31"/>
      <c r="D1218" s="31"/>
      <c r="E1218" s="31"/>
      <c r="F1218" s="31"/>
      <c r="G1218" s="31"/>
      <c r="H1218" s="95"/>
      <c r="I1218" s="69"/>
      <c r="J1218" s="69"/>
      <c r="K1218" s="35"/>
      <c r="L1218" s="31"/>
      <c r="M1218" s="35"/>
      <c r="N1218" s="35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</row>
    <row r="1219" ht="15.75" customHeight="1">
      <c r="A1219" s="31"/>
      <c r="B1219" s="31"/>
      <c r="C1219" s="31"/>
      <c r="D1219" s="31"/>
      <c r="E1219" s="31"/>
      <c r="F1219" s="31"/>
      <c r="G1219" s="31"/>
      <c r="H1219" s="95"/>
      <c r="I1219" s="69"/>
      <c r="J1219" s="69"/>
      <c r="K1219" s="35"/>
      <c r="L1219" s="31"/>
      <c r="M1219" s="35"/>
      <c r="N1219" s="35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</row>
    <row r="1220" ht="15.75" customHeight="1">
      <c r="A1220" s="31"/>
      <c r="B1220" s="31"/>
      <c r="C1220" s="31"/>
      <c r="D1220" s="31"/>
      <c r="E1220" s="31"/>
      <c r="F1220" s="31"/>
      <c r="G1220" s="31"/>
      <c r="H1220" s="95"/>
      <c r="I1220" s="69"/>
      <c r="J1220" s="69"/>
      <c r="K1220" s="35"/>
      <c r="L1220" s="31"/>
      <c r="M1220" s="35"/>
      <c r="N1220" s="35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</row>
    <row r="1221" ht="15.75" customHeight="1">
      <c r="A1221" s="31"/>
      <c r="B1221" s="31"/>
      <c r="C1221" s="31"/>
      <c r="D1221" s="31"/>
      <c r="E1221" s="31"/>
      <c r="F1221" s="31"/>
      <c r="G1221" s="31"/>
      <c r="H1221" s="95"/>
      <c r="I1221" s="69"/>
      <c r="J1221" s="69"/>
      <c r="K1221" s="35"/>
      <c r="L1221" s="31"/>
      <c r="M1221" s="35"/>
      <c r="N1221" s="35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</row>
    <row r="1222" ht="15.75" customHeight="1">
      <c r="A1222" s="31"/>
      <c r="B1222" s="31"/>
      <c r="C1222" s="31"/>
      <c r="D1222" s="31"/>
      <c r="E1222" s="31"/>
      <c r="F1222" s="31"/>
      <c r="G1222" s="31"/>
      <c r="H1222" s="95"/>
      <c r="I1222" s="69"/>
      <c r="J1222" s="69"/>
      <c r="K1222" s="35"/>
      <c r="L1222" s="31"/>
      <c r="M1222" s="35"/>
      <c r="N1222" s="35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</row>
    <row r="1223" ht="15.75" customHeight="1">
      <c r="A1223" s="31"/>
      <c r="B1223" s="31"/>
      <c r="C1223" s="31"/>
      <c r="D1223" s="31"/>
      <c r="E1223" s="31"/>
      <c r="F1223" s="31"/>
      <c r="G1223" s="31"/>
      <c r="H1223" s="95"/>
      <c r="I1223" s="69"/>
      <c r="J1223" s="69"/>
      <c r="K1223" s="35"/>
      <c r="L1223" s="31"/>
      <c r="M1223" s="35"/>
      <c r="N1223" s="35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</row>
    <row r="1224" ht="15.75" customHeight="1">
      <c r="A1224" s="31"/>
      <c r="B1224" s="31"/>
      <c r="C1224" s="31"/>
      <c r="D1224" s="31"/>
      <c r="E1224" s="31"/>
      <c r="F1224" s="31"/>
      <c r="G1224" s="31"/>
      <c r="H1224" s="95"/>
      <c r="I1224" s="69"/>
      <c r="J1224" s="69"/>
      <c r="K1224" s="35"/>
      <c r="L1224" s="31"/>
      <c r="M1224" s="35"/>
      <c r="N1224" s="35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</row>
    <row r="1225" ht="15.75" customHeight="1">
      <c r="A1225" s="31"/>
      <c r="B1225" s="31"/>
      <c r="C1225" s="31"/>
      <c r="D1225" s="31"/>
      <c r="E1225" s="31"/>
      <c r="F1225" s="31"/>
      <c r="G1225" s="31"/>
      <c r="H1225" s="95"/>
      <c r="I1225" s="69"/>
      <c r="J1225" s="69"/>
      <c r="K1225" s="35"/>
      <c r="L1225" s="31"/>
      <c r="M1225" s="35"/>
      <c r="N1225" s="35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</row>
    <row r="1226" ht="15.75" customHeight="1">
      <c r="A1226" s="31"/>
      <c r="B1226" s="31"/>
      <c r="C1226" s="31"/>
      <c r="D1226" s="31"/>
      <c r="E1226" s="31"/>
      <c r="F1226" s="31"/>
      <c r="G1226" s="31"/>
      <c r="H1226" s="95"/>
      <c r="I1226" s="69"/>
      <c r="J1226" s="69"/>
      <c r="K1226" s="35"/>
      <c r="L1226" s="31"/>
      <c r="M1226" s="35"/>
      <c r="N1226" s="35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</row>
    <row r="1227" ht="15.75" customHeight="1">
      <c r="A1227" s="31"/>
      <c r="B1227" s="31"/>
      <c r="C1227" s="31"/>
      <c r="D1227" s="31"/>
      <c r="E1227" s="31"/>
      <c r="F1227" s="31"/>
      <c r="G1227" s="31"/>
      <c r="H1227" s="95"/>
      <c r="I1227" s="69"/>
      <c r="J1227" s="69"/>
      <c r="K1227" s="35"/>
      <c r="L1227" s="31"/>
      <c r="M1227" s="35"/>
      <c r="N1227" s="35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</row>
    <row r="1228" ht="15.75" customHeight="1">
      <c r="A1228" s="31"/>
      <c r="B1228" s="31"/>
      <c r="C1228" s="31"/>
      <c r="D1228" s="31"/>
      <c r="E1228" s="31"/>
      <c r="F1228" s="31"/>
      <c r="G1228" s="31"/>
      <c r="H1228" s="95"/>
      <c r="I1228" s="69"/>
      <c r="J1228" s="69"/>
      <c r="K1228" s="35"/>
      <c r="L1228" s="31"/>
      <c r="M1228" s="35"/>
      <c r="N1228" s="35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</row>
    <row r="1229" ht="15.75" customHeight="1">
      <c r="A1229" s="31"/>
      <c r="B1229" s="31"/>
      <c r="C1229" s="31"/>
      <c r="D1229" s="31"/>
      <c r="E1229" s="31"/>
      <c r="F1229" s="31"/>
      <c r="G1229" s="31"/>
      <c r="H1229" s="95"/>
      <c r="I1229" s="69"/>
      <c r="J1229" s="69"/>
      <c r="K1229" s="35"/>
      <c r="L1229" s="31"/>
      <c r="M1229" s="35"/>
      <c r="N1229" s="35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</row>
    <row r="1230" ht="15.75" customHeight="1">
      <c r="A1230" s="31"/>
      <c r="B1230" s="31"/>
      <c r="C1230" s="31"/>
      <c r="D1230" s="31"/>
      <c r="E1230" s="31"/>
      <c r="F1230" s="31"/>
      <c r="G1230" s="31"/>
      <c r="H1230" s="95"/>
      <c r="I1230" s="69"/>
      <c r="J1230" s="69"/>
      <c r="K1230" s="35"/>
      <c r="L1230" s="31"/>
      <c r="M1230" s="35"/>
      <c r="N1230" s="35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</row>
    <row r="1231" ht="15.75" customHeight="1">
      <c r="A1231" s="31"/>
      <c r="B1231" s="31"/>
      <c r="C1231" s="31"/>
      <c r="D1231" s="31"/>
      <c r="E1231" s="31"/>
      <c r="F1231" s="31"/>
      <c r="G1231" s="31"/>
      <c r="H1231" s="95"/>
      <c r="I1231" s="69"/>
      <c r="J1231" s="69"/>
      <c r="K1231" s="35"/>
      <c r="L1231" s="31"/>
      <c r="M1231" s="35"/>
      <c r="N1231" s="35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</row>
    <row r="1232" ht="15.75" customHeight="1">
      <c r="A1232" s="31"/>
      <c r="B1232" s="31"/>
      <c r="C1232" s="31"/>
      <c r="D1232" s="31"/>
      <c r="E1232" s="31"/>
      <c r="F1232" s="31"/>
      <c r="G1232" s="31"/>
      <c r="H1232" s="95"/>
      <c r="I1232" s="69"/>
      <c r="J1232" s="69"/>
      <c r="K1232" s="35"/>
      <c r="L1232" s="31"/>
      <c r="M1232" s="35"/>
      <c r="N1232" s="35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</row>
    <row r="1233" ht="15.75" customHeight="1">
      <c r="A1233" s="31"/>
      <c r="B1233" s="31"/>
      <c r="C1233" s="31"/>
      <c r="D1233" s="31"/>
      <c r="E1233" s="31"/>
      <c r="F1233" s="31"/>
      <c r="G1233" s="31"/>
      <c r="H1233" s="95"/>
      <c r="I1233" s="69"/>
      <c r="J1233" s="69"/>
      <c r="K1233" s="35"/>
      <c r="L1233" s="31"/>
      <c r="M1233" s="35"/>
      <c r="N1233" s="35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</row>
    <row r="1234" ht="15.75" customHeight="1">
      <c r="A1234" s="31"/>
      <c r="B1234" s="31"/>
      <c r="C1234" s="31"/>
      <c r="D1234" s="31"/>
      <c r="E1234" s="31"/>
      <c r="F1234" s="31"/>
      <c r="G1234" s="31"/>
      <c r="H1234" s="95"/>
      <c r="I1234" s="69"/>
      <c r="J1234" s="69"/>
      <c r="K1234" s="35"/>
      <c r="L1234" s="31"/>
      <c r="M1234" s="35"/>
      <c r="N1234" s="35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</row>
    <row r="1235" ht="15.75" customHeight="1">
      <c r="A1235" s="31"/>
      <c r="B1235" s="31"/>
      <c r="C1235" s="31"/>
      <c r="D1235" s="31"/>
      <c r="E1235" s="31"/>
      <c r="F1235" s="31"/>
      <c r="G1235" s="31"/>
      <c r="H1235" s="95"/>
      <c r="I1235" s="69"/>
      <c r="J1235" s="69"/>
      <c r="K1235" s="35"/>
      <c r="L1235" s="31"/>
      <c r="M1235" s="35"/>
      <c r="N1235" s="35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</row>
    <row r="1236" ht="15.75" customHeight="1">
      <c r="A1236" s="31"/>
      <c r="B1236" s="31"/>
      <c r="C1236" s="31"/>
      <c r="D1236" s="31"/>
      <c r="E1236" s="31"/>
      <c r="F1236" s="31"/>
      <c r="G1236" s="31"/>
      <c r="H1236" s="95"/>
      <c r="I1236" s="69"/>
      <c r="J1236" s="69"/>
      <c r="K1236" s="35"/>
      <c r="L1236" s="31"/>
      <c r="M1236" s="35"/>
      <c r="N1236" s="35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</row>
    <row r="1237" ht="15.75" customHeight="1">
      <c r="A1237" s="31"/>
      <c r="B1237" s="31"/>
      <c r="C1237" s="31"/>
      <c r="D1237" s="31"/>
      <c r="E1237" s="31"/>
      <c r="F1237" s="31"/>
      <c r="G1237" s="31"/>
      <c r="H1237" s="95"/>
      <c r="I1237" s="69"/>
      <c r="J1237" s="69"/>
      <c r="K1237" s="35"/>
      <c r="L1237" s="31"/>
      <c r="M1237" s="35"/>
      <c r="N1237" s="35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</row>
    <row r="1238" ht="15.75" customHeight="1">
      <c r="A1238" s="31"/>
      <c r="B1238" s="31"/>
      <c r="C1238" s="31"/>
      <c r="D1238" s="31"/>
      <c r="E1238" s="31"/>
      <c r="F1238" s="31"/>
      <c r="G1238" s="31"/>
      <c r="H1238" s="95"/>
      <c r="I1238" s="69"/>
      <c r="J1238" s="69"/>
      <c r="K1238" s="35"/>
      <c r="L1238" s="31"/>
      <c r="M1238" s="35"/>
      <c r="N1238" s="35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</row>
    <row r="1239" ht="15.75" customHeight="1">
      <c r="A1239" s="31"/>
      <c r="B1239" s="31"/>
      <c r="C1239" s="31"/>
      <c r="D1239" s="31"/>
      <c r="E1239" s="31"/>
      <c r="F1239" s="31"/>
      <c r="G1239" s="31"/>
      <c r="H1239" s="95"/>
      <c r="I1239" s="69"/>
      <c r="J1239" s="69"/>
      <c r="K1239" s="35"/>
      <c r="L1239" s="31"/>
      <c r="M1239" s="35"/>
      <c r="N1239" s="35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  <c r="AE1239" s="31"/>
    </row>
    <row r="1240" ht="15.75" customHeight="1">
      <c r="A1240" s="31"/>
      <c r="B1240" s="31"/>
      <c r="C1240" s="31"/>
      <c r="D1240" s="31"/>
      <c r="E1240" s="31"/>
      <c r="F1240" s="31"/>
      <c r="G1240" s="31"/>
      <c r="H1240" s="95"/>
      <c r="I1240" s="69"/>
      <c r="J1240" s="69"/>
      <c r="K1240" s="35"/>
      <c r="L1240" s="31"/>
      <c r="M1240" s="35"/>
      <c r="N1240" s="35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</row>
    <row r="1241" ht="15.75" customHeight="1">
      <c r="A1241" s="31"/>
      <c r="B1241" s="31"/>
      <c r="C1241" s="31"/>
      <c r="D1241" s="31"/>
      <c r="E1241" s="31"/>
      <c r="F1241" s="31"/>
      <c r="G1241" s="31"/>
      <c r="H1241" s="95"/>
      <c r="I1241" s="69"/>
      <c r="J1241" s="69"/>
      <c r="K1241" s="35"/>
      <c r="L1241" s="31"/>
      <c r="M1241" s="35"/>
      <c r="N1241" s="35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</row>
    <row r="1242" ht="15.75" customHeight="1">
      <c r="A1242" s="31"/>
      <c r="B1242" s="31"/>
      <c r="C1242" s="31"/>
      <c r="D1242" s="31"/>
      <c r="E1242" s="31"/>
      <c r="F1242" s="31"/>
      <c r="G1242" s="31"/>
      <c r="H1242" s="95"/>
      <c r="I1242" s="69"/>
      <c r="J1242" s="69"/>
      <c r="K1242" s="35"/>
      <c r="L1242" s="31"/>
      <c r="M1242" s="35"/>
      <c r="N1242" s="35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</row>
    <row r="1243" ht="15.75" customHeight="1">
      <c r="A1243" s="31"/>
      <c r="B1243" s="31"/>
      <c r="C1243" s="31"/>
      <c r="D1243" s="31"/>
      <c r="E1243" s="31"/>
      <c r="F1243" s="31"/>
      <c r="G1243" s="31"/>
      <c r="H1243" s="95"/>
      <c r="I1243" s="69"/>
      <c r="J1243" s="69"/>
      <c r="K1243" s="35"/>
      <c r="L1243" s="31"/>
      <c r="M1243" s="35"/>
      <c r="N1243" s="35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</row>
    <row r="1244" ht="15.75" customHeight="1">
      <c r="A1244" s="31"/>
      <c r="B1244" s="31"/>
      <c r="C1244" s="31"/>
      <c r="D1244" s="31"/>
      <c r="E1244" s="31"/>
      <c r="F1244" s="31"/>
      <c r="G1244" s="31"/>
      <c r="H1244" s="95"/>
      <c r="I1244" s="69"/>
      <c r="J1244" s="69"/>
      <c r="K1244" s="35"/>
      <c r="L1244" s="31"/>
      <c r="M1244" s="35"/>
      <c r="N1244" s="35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</row>
    <row r="1245" ht="15.75" customHeight="1">
      <c r="A1245" s="31"/>
      <c r="B1245" s="31"/>
      <c r="C1245" s="31"/>
      <c r="D1245" s="31"/>
      <c r="E1245" s="31"/>
      <c r="F1245" s="31"/>
      <c r="G1245" s="31"/>
      <c r="H1245" s="95"/>
      <c r="I1245" s="69"/>
      <c r="J1245" s="69"/>
      <c r="K1245" s="35"/>
      <c r="L1245" s="31"/>
      <c r="M1245" s="35"/>
      <c r="N1245" s="35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</row>
    <row r="1246" ht="15.75" customHeight="1">
      <c r="A1246" s="31"/>
      <c r="B1246" s="31"/>
      <c r="C1246" s="31"/>
      <c r="D1246" s="31"/>
      <c r="E1246" s="31"/>
      <c r="F1246" s="31"/>
      <c r="G1246" s="31"/>
      <c r="H1246" s="95"/>
      <c r="I1246" s="69"/>
      <c r="J1246" s="69"/>
      <c r="K1246" s="35"/>
      <c r="L1246" s="31"/>
      <c r="M1246" s="35"/>
      <c r="N1246" s="35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</row>
    <row r="1247" ht="15.75" customHeight="1">
      <c r="A1247" s="31"/>
      <c r="B1247" s="31"/>
      <c r="C1247" s="31"/>
      <c r="D1247" s="31"/>
      <c r="E1247" s="31"/>
      <c r="F1247" s="31"/>
      <c r="G1247" s="31"/>
      <c r="H1247" s="95"/>
      <c r="I1247" s="69"/>
      <c r="J1247" s="69"/>
      <c r="K1247" s="35"/>
      <c r="L1247" s="31"/>
      <c r="M1247" s="35"/>
      <c r="N1247" s="35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</row>
    <row r="1248" ht="15.75" customHeight="1">
      <c r="A1248" s="31"/>
      <c r="B1248" s="31"/>
      <c r="C1248" s="31"/>
      <c r="D1248" s="31"/>
      <c r="E1248" s="31"/>
      <c r="F1248" s="31"/>
      <c r="G1248" s="31"/>
      <c r="H1248" s="95"/>
      <c r="I1248" s="69"/>
      <c r="J1248" s="69"/>
      <c r="K1248" s="35"/>
      <c r="L1248" s="31"/>
      <c r="M1248" s="35"/>
      <c r="N1248" s="35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</row>
    <row r="1249" ht="15.75" customHeight="1">
      <c r="A1249" s="31"/>
      <c r="B1249" s="31"/>
      <c r="C1249" s="31"/>
      <c r="D1249" s="31"/>
      <c r="E1249" s="31"/>
      <c r="F1249" s="31"/>
      <c r="G1249" s="31"/>
      <c r="H1249" s="95"/>
      <c r="I1249" s="69"/>
      <c r="J1249" s="69"/>
      <c r="K1249" s="35"/>
      <c r="L1249" s="31"/>
      <c r="M1249" s="35"/>
      <c r="N1249" s="35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</row>
    <row r="1250" ht="15.75" customHeight="1">
      <c r="A1250" s="31"/>
      <c r="B1250" s="31"/>
      <c r="C1250" s="31"/>
      <c r="D1250" s="31"/>
      <c r="E1250" s="31"/>
      <c r="F1250" s="31"/>
      <c r="G1250" s="31"/>
      <c r="H1250" s="95"/>
      <c r="I1250" s="69"/>
      <c r="J1250" s="69"/>
      <c r="K1250" s="35"/>
      <c r="L1250" s="31"/>
      <c r="M1250" s="35"/>
      <c r="N1250" s="35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</row>
    <row r="1251" ht="15.75" customHeight="1">
      <c r="A1251" s="31"/>
      <c r="B1251" s="31"/>
      <c r="C1251" s="31"/>
      <c r="D1251" s="31"/>
      <c r="E1251" s="31"/>
      <c r="F1251" s="31"/>
      <c r="G1251" s="31"/>
      <c r="H1251" s="95"/>
      <c r="I1251" s="69"/>
      <c r="J1251" s="69"/>
      <c r="K1251" s="35"/>
      <c r="L1251" s="31"/>
      <c r="M1251" s="35"/>
      <c r="N1251" s="35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</row>
    <row r="1252" ht="15.75" customHeight="1">
      <c r="A1252" s="31"/>
      <c r="B1252" s="31"/>
      <c r="C1252" s="31"/>
      <c r="D1252" s="31"/>
      <c r="E1252" s="31"/>
      <c r="F1252" s="31"/>
      <c r="G1252" s="31"/>
      <c r="H1252" s="95"/>
      <c r="I1252" s="69"/>
      <c r="J1252" s="69"/>
      <c r="K1252" s="35"/>
      <c r="L1252" s="31"/>
      <c r="M1252" s="35"/>
      <c r="N1252" s="35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</row>
    <row r="1253" ht="15.75" customHeight="1">
      <c r="A1253" s="31"/>
      <c r="B1253" s="31"/>
      <c r="C1253" s="31"/>
      <c r="D1253" s="31"/>
      <c r="E1253" s="31"/>
      <c r="F1253" s="31"/>
      <c r="G1253" s="31"/>
      <c r="H1253" s="95"/>
      <c r="I1253" s="69"/>
      <c r="J1253" s="69"/>
      <c r="K1253" s="35"/>
      <c r="L1253" s="31"/>
      <c r="M1253" s="35"/>
      <c r="N1253" s="35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</row>
    <row r="1254" ht="15.75" customHeight="1">
      <c r="A1254" s="31"/>
      <c r="B1254" s="31"/>
      <c r="C1254" s="31"/>
      <c r="D1254" s="31"/>
      <c r="E1254" s="31"/>
      <c r="F1254" s="31"/>
      <c r="G1254" s="31"/>
      <c r="H1254" s="95"/>
      <c r="I1254" s="69"/>
      <c r="J1254" s="69"/>
      <c r="K1254" s="35"/>
      <c r="L1254" s="31"/>
      <c r="M1254" s="35"/>
      <c r="N1254" s="35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</row>
    <row r="1255" ht="15.75" customHeight="1">
      <c r="A1255" s="31"/>
      <c r="B1255" s="31"/>
      <c r="C1255" s="31"/>
      <c r="D1255" s="31"/>
      <c r="E1255" s="31"/>
      <c r="F1255" s="31"/>
      <c r="G1255" s="31"/>
      <c r="H1255" s="95"/>
      <c r="I1255" s="69"/>
      <c r="J1255" s="69"/>
      <c r="K1255" s="35"/>
      <c r="L1255" s="31"/>
      <c r="M1255" s="35"/>
      <c r="N1255" s="35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</row>
    <row r="1256" ht="15.75" customHeight="1">
      <c r="A1256" s="31"/>
      <c r="B1256" s="31"/>
      <c r="C1256" s="31"/>
      <c r="D1256" s="31"/>
      <c r="E1256" s="31"/>
      <c r="F1256" s="31"/>
      <c r="G1256" s="31"/>
      <c r="H1256" s="95"/>
      <c r="I1256" s="69"/>
      <c r="J1256" s="69"/>
      <c r="K1256" s="35"/>
      <c r="L1256" s="31"/>
      <c r="M1256" s="35"/>
      <c r="N1256" s="35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</row>
    <row r="1257" ht="15.75" customHeight="1">
      <c r="A1257" s="31"/>
      <c r="B1257" s="31"/>
      <c r="C1257" s="31"/>
      <c r="D1257" s="31"/>
      <c r="E1257" s="31"/>
      <c r="F1257" s="31"/>
      <c r="G1257" s="31"/>
      <c r="H1257" s="95"/>
      <c r="I1257" s="69"/>
      <c r="J1257" s="69"/>
      <c r="K1257" s="35"/>
      <c r="L1257" s="31"/>
      <c r="M1257" s="35"/>
      <c r="N1257" s="35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  <c r="AE1257" s="31"/>
    </row>
    <row r="1258" ht="15.75" customHeight="1">
      <c r="A1258" s="31"/>
      <c r="B1258" s="31"/>
      <c r="C1258" s="31"/>
      <c r="D1258" s="31"/>
      <c r="E1258" s="31"/>
      <c r="F1258" s="31"/>
      <c r="G1258" s="31"/>
      <c r="H1258" s="95"/>
      <c r="I1258" s="69"/>
      <c r="J1258" s="69"/>
      <c r="K1258" s="35"/>
      <c r="L1258" s="31"/>
      <c r="M1258" s="35"/>
      <c r="N1258" s="35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  <c r="AE1258" s="31"/>
    </row>
    <row r="1259" ht="15.75" customHeight="1">
      <c r="A1259" s="31"/>
      <c r="B1259" s="31"/>
      <c r="C1259" s="31"/>
      <c r="D1259" s="31"/>
      <c r="E1259" s="31"/>
      <c r="F1259" s="31"/>
      <c r="G1259" s="31"/>
      <c r="H1259" s="95"/>
      <c r="I1259" s="69"/>
      <c r="J1259" s="69"/>
      <c r="K1259" s="35"/>
      <c r="L1259" s="31"/>
      <c r="M1259" s="35"/>
      <c r="N1259" s="35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  <c r="AE1259" s="31"/>
    </row>
    <row r="1260" ht="15.75" customHeight="1">
      <c r="A1260" s="31"/>
      <c r="B1260" s="31"/>
      <c r="C1260" s="31"/>
      <c r="D1260" s="31"/>
      <c r="E1260" s="31"/>
      <c r="F1260" s="31"/>
      <c r="G1260" s="31"/>
      <c r="H1260" s="95"/>
      <c r="I1260" s="69"/>
      <c r="J1260" s="69"/>
      <c r="K1260" s="35"/>
      <c r="L1260" s="31"/>
      <c r="M1260" s="35"/>
      <c r="N1260" s="35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  <c r="AE1260" s="31"/>
    </row>
    <row r="1261" ht="15.75" customHeight="1">
      <c r="A1261" s="31"/>
      <c r="B1261" s="31"/>
      <c r="C1261" s="31"/>
      <c r="D1261" s="31"/>
      <c r="E1261" s="31"/>
      <c r="F1261" s="31"/>
      <c r="G1261" s="31"/>
      <c r="H1261" s="95"/>
      <c r="I1261" s="69"/>
      <c r="J1261" s="69"/>
      <c r="K1261" s="35"/>
      <c r="L1261" s="31"/>
      <c r="M1261" s="35"/>
      <c r="N1261" s="35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</row>
    <row r="1262" ht="15.75" customHeight="1">
      <c r="A1262" s="31"/>
      <c r="B1262" s="31"/>
      <c r="C1262" s="31"/>
      <c r="D1262" s="31"/>
      <c r="E1262" s="31"/>
      <c r="F1262" s="31"/>
      <c r="G1262" s="31"/>
      <c r="H1262" s="95"/>
      <c r="I1262" s="69"/>
      <c r="J1262" s="69"/>
      <c r="K1262" s="35"/>
      <c r="L1262" s="31"/>
      <c r="M1262" s="35"/>
      <c r="N1262" s="35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</row>
    <row r="1263" ht="15.75" customHeight="1">
      <c r="A1263" s="31"/>
      <c r="B1263" s="31"/>
      <c r="C1263" s="31"/>
      <c r="D1263" s="31"/>
      <c r="E1263" s="31"/>
      <c r="F1263" s="31"/>
      <c r="G1263" s="31"/>
      <c r="H1263" s="95"/>
      <c r="I1263" s="69"/>
      <c r="J1263" s="69"/>
      <c r="K1263" s="35"/>
      <c r="L1263" s="31"/>
      <c r="M1263" s="35"/>
      <c r="N1263" s="35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</row>
    <row r="1264" ht="15.75" customHeight="1">
      <c r="A1264" s="31"/>
      <c r="B1264" s="31"/>
      <c r="C1264" s="31"/>
      <c r="D1264" s="31"/>
      <c r="E1264" s="31"/>
      <c r="F1264" s="31"/>
      <c r="G1264" s="31"/>
      <c r="H1264" s="95"/>
      <c r="I1264" s="69"/>
      <c r="J1264" s="69"/>
      <c r="K1264" s="35"/>
      <c r="L1264" s="31"/>
      <c r="M1264" s="35"/>
      <c r="N1264" s="35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  <c r="AE1264" s="31"/>
    </row>
    <row r="1265" ht="15.75" customHeight="1">
      <c r="A1265" s="31"/>
      <c r="B1265" s="31"/>
      <c r="C1265" s="31"/>
      <c r="D1265" s="31"/>
      <c r="E1265" s="31"/>
      <c r="F1265" s="31"/>
      <c r="G1265" s="31"/>
      <c r="H1265" s="95"/>
      <c r="I1265" s="69"/>
      <c r="J1265" s="69"/>
      <c r="K1265" s="35"/>
      <c r="L1265" s="31"/>
      <c r="M1265" s="35"/>
      <c r="N1265" s="35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  <c r="AE1265" s="31"/>
    </row>
    <row r="1266" ht="15.75" customHeight="1">
      <c r="A1266" s="31"/>
      <c r="B1266" s="31"/>
      <c r="C1266" s="31"/>
      <c r="D1266" s="31"/>
      <c r="E1266" s="31"/>
      <c r="F1266" s="31"/>
      <c r="G1266" s="31"/>
      <c r="H1266" s="95"/>
      <c r="I1266" s="69"/>
      <c r="J1266" s="69"/>
      <c r="K1266" s="35"/>
      <c r="L1266" s="31"/>
      <c r="M1266" s="35"/>
      <c r="N1266" s="35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  <c r="AE1266" s="31"/>
    </row>
    <row r="1267" ht="15.75" customHeight="1">
      <c r="A1267" s="31"/>
      <c r="B1267" s="31"/>
      <c r="C1267" s="31"/>
      <c r="D1267" s="31"/>
      <c r="E1267" s="31"/>
      <c r="F1267" s="31"/>
      <c r="G1267" s="31"/>
      <c r="H1267" s="95"/>
      <c r="I1267" s="69"/>
      <c r="J1267" s="69"/>
      <c r="K1267" s="35"/>
      <c r="L1267" s="31"/>
      <c r="M1267" s="35"/>
      <c r="N1267" s="35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  <c r="AE1267" s="31"/>
    </row>
    <row r="1268" ht="15.75" customHeight="1">
      <c r="A1268" s="31"/>
      <c r="B1268" s="31"/>
      <c r="C1268" s="31"/>
      <c r="D1268" s="31"/>
      <c r="E1268" s="31"/>
      <c r="F1268" s="31"/>
      <c r="G1268" s="31"/>
      <c r="H1268" s="95"/>
      <c r="I1268" s="69"/>
      <c r="J1268" s="69"/>
      <c r="K1268" s="35"/>
      <c r="L1268" s="31"/>
      <c r="M1268" s="35"/>
      <c r="N1268" s="35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  <c r="AE1268" s="31"/>
    </row>
    <row r="1269" ht="15.75" customHeight="1">
      <c r="A1269" s="31"/>
      <c r="B1269" s="31"/>
      <c r="C1269" s="31"/>
      <c r="D1269" s="31"/>
      <c r="E1269" s="31"/>
      <c r="F1269" s="31"/>
      <c r="G1269" s="31"/>
      <c r="H1269" s="95"/>
      <c r="I1269" s="69"/>
      <c r="J1269" s="69"/>
      <c r="K1269" s="35"/>
      <c r="L1269" s="31"/>
      <c r="M1269" s="35"/>
      <c r="N1269" s="35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  <c r="AE1269" s="31"/>
    </row>
    <row r="1270" ht="15.75" customHeight="1">
      <c r="A1270" s="31"/>
      <c r="B1270" s="31"/>
      <c r="C1270" s="31"/>
      <c r="D1270" s="31"/>
      <c r="E1270" s="31"/>
      <c r="F1270" s="31"/>
      <c r="G1270" s="31"/>
      <c r="H1270" s="95"/>
      <c r="I1270" s="69"/>
      <c r="J1270" s="69"/>
      <c r="K1270" s="35"/>
      <c r="L1270" s="31"/>
      <c r="M1270" s="35"/>
      <c r="N1270" s="35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  <c r="AE1270" s="31"/>
    </row>
    <row r="1271" ht="15.75" customHeight="1">
      <c r="A1271" s="31"/>
      <c r="B1271" s="31"/>
      <c r="C1271" s="31"/>
      <c r="D1271" s="31"/>
      <c r="E1271" s="31"/>
      <c r="F1271" s="31"/>
      <c r="G1271" s="31"/>
      <c r="H1271" s="95"/>
      <c r="I1271" s="69"/>
      <c r="J1271" s="69"/>
      <c r="K1271" s="35"/>
      <c r="L1271" s="31"/>
      <c r="M1271" s="35"/>
      <c r="N1271" s="35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  <c r="AE1271" s="31"/>
    </row>
    <row r="1272" ht="15.75" customHeight="1">
      <c r="A1272" s="31"/>
      <c r="B1272" s="31"/>
      <c r="C1272" s="31"/>
      <c r="D1272" s="31"/>
      <c r="E1272" s="31"/>
      <c r="F1272" s="31"/>
      <c r="G1272" s="31"/>
      <c r="H1272" s="95"/>
      <c r="I1272" s="69"/>
      <c r="J1272" s="69"/>
      <c r="K1272" s="35"/>
      <c r="L1272" s="31"/>
      <c r="M1272" s="35"/>
      <c r="N1272" s="35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  <c r="AE1272" s="31"/>
    </row>
    <row r="1273" ht="15.75" customHeight="1">
      <c r="A1273" s="31"/>
      <c r="B1273" s="31"/>
      <c r="C1273" s="31"/>
      <c r="D1273" s="31"/>
      <c r="E1273" s="31"/>
      <c r="F1273" s="31"/>
      <c r="G1273" s="31"/>
      <c r="H1273" s="95"/>
      <c r="I1273" s="69"/>
      <c r="J1273" s="69"/>
      <c r="K1273" s="35"/>
      <c r="L1273" s="31"/>
      <c r="M1273" s="35"/>
      <c r="N1273" s="35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  <c r="AE1273" s="31"/>
    </row>
    <row r="1274" ht="15.75" customHeight="1">
      <c r="A1274" s="31"/>
      <c r="B1274" s="31"/>
      <c r="C1274" s="31"/>
      <c r="D1274" s="31"/>
      <c r="E1274" s="31"/>
      <c r="F1274" s="31"/>
      <c r="G1274" s="31"/>
      <c r="H1274" s="95"/>
      <c r="I1274" s="69"/>
      <c r="J1274" s="69"/>
      <c r="K1274" s="35"/>
      <c r="L1274" s="31"/>
      <c r="M1274" s="35"/>
      <c r="N1274" s="35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  <c r="AE1274" s="31"/>
    </row>
    <row r="1275" ht="15.75" customHeight="1">
      <c r="A1275" s="31"/>
      <c r="B1275" s="31"/>
      <c r="C1275" s="31"/>
      <c r="D1275" s="31"/>
      <c r="E1275" s="31"/>
      <c r="F1275" s="31"/>
      <c r="G1275" s="31"/>
      <c r="H1275" s="95"/>
      <c r="I1275" s="69"/>
      <c r="J1275" s="69"/>
      <c r="K1275" s="35"/>
      <c r="L1275" s="31"/>
      <c r="M1275" s="35"/>
      <c r="N1275" s="35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</row>
    <row r="1276" ht="15.75" customHeight="1">
      <c r="A1276" s="31"/>
      <c r="B1276" s="31"/>
      <c r="C1276" s="31"/>
      <c r="D1276" s="31"/>
      <c r="E1276" s="31"/>
      <c r="F1276" s="31"/>
      <c r="G1276" s="31"/>
      <c r="H1276" s="95"/>
      <c r="I1276" s="69"/>
      <c r="J1276" s="69"/>
      <c r="K1276" s="35"/>
      <c r="L1276" s="31"/>
      <c r="M1276" s="35"/>
      <c r="N1276" s="35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</row>
    <row r="1277" ht="15.75" customHeight="1">
      <c r="A1277" s="31"/>
      <c r="B1277" s="31"/>
      <c r="C1277" s="31"/>
      <c r="D1277" s="31"/>
      <c r="E1277" s="31"/>
      <c r="F1277" s="31"/>
      <c r="G1277" s="31"/>
      <c r="H1277" s="95"/>
      <c r="I1277" s="69"/>
      <c r="J1277" s="69"/>
      <c r="K1277" s="35"/>
      <c r="L1277" s="31"/>
      <c r="M1277" s="35"/>
      <c r="N1277" s="35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</row>
    <row r="1278" ht="15.75" customHeight="1">
      <c r="A1278" s="31"/>
      <c r="B1278" s="31"/>
      <c r="C1278" s="31"/>
      <c r="D1278" s="31"/>
      <c r="E1278" s="31"/>
      <c r="F1278" s="31"/>
      <c r="G1278" s="31"/>
      <c r="H1278" s="95"/>
      <c r="I1278" s="69"/>
      <c r="J1278" s="69"/>
      <c r="K1278" s="35"/>
      <c r="L1278" s="31"/>
      <c r="M1278" s="35"/>
      <c r="N1278" s="35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</row>
    <row r="1279" ht="15.75" customHeight="1">
      <c r="A1279" s="31"/>
      <c r="B1279" s="31"/>
      <c r="C1279" s="31"/>
      <c r="D1279" s="31"/>
      <c r="E1279" s="31"/>
      <c r="F1279" s="31"/>
      <c r="G1279" s="31"/>
      <c r="H1279" s="95"/>
      <c r="I1279" s="69"/>
      <c r="J1279" s="69"/>
      <c r="K1279" s="35"/>
      <c r="L1279" s="31"/>
      <c r="M1279" s="35"/>
      <c r="N1279" s="35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</row>
    <row r="1280" ht="15.75" customHeight="1">
      <c r="A1280" s="31"/>
      <c r="B1280" s="31"/>
      <c r="C1280" s="31"/>
      <c r="D1280" s="31"/>
      <c r="E1280" s="31"/>
      <c r="F1280" s="31"/>
      <c r="G1280" s="31"/>
      <c r="H1280" s="95"/>
      <c r="I1280" s="69"/>
      <c r="J1280" s="69"/>
      <c r="K1280" s="35"/>
      <c r="L1280" s="31"/>
      <c r="M1280" s="35"/>
      <c r="N1280" s="35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  <c r="AE1280" s="31"/>
    </row>
    <row r="1281" ht="15.75" customHeight="1">
      <c r="A1281" s="31"/>
      <c r="B1281" s="31"/>
      <c r="C1281" s="31"/>
      <c r="D1281" s="31"/>
      <c r="E1281" s="31"/>
      <c r="F1281" s="31"/>
      <c r="G1281" s="31"/>
      <c r="H1281" s="95"/>
      <c r="I1281" s="69"/>
      <c r="J1281" s="69"/>
      <c r="K1281" s="35"/>
      <c r="L1281" s="31"/>
      <c r="M1281" s="35"/>
      <c r="N1281" s="35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  <c r="AE1281" s="31"/>
    </row>
    <row r="1282" ht="15.75" customHeight="1">
      <c r="A1282" s="31"/>
      <c r="B1282" s="31"/>
      <c r="C1282" s="31"/>
      <c r="D1282" s="31"/>
      <c r="E1282" s="31"/>
      <c r="F1282" s="31"/>
      <c r="G1282" s="31"/>
      <c r="H1282" s="95"/>
      <c r="I1282" s="69"/>
      <c r="J1282" s="69"/>
      <c r="K1282" s="35"/>
      <c r="L1282" s="31"/>
      <c r="M1282" s="35"/>
      <c r="N1282" s="35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  <c r="AE1282" s="31"/>
    </row>
    <row r="1283" ht="15.75" customHeight="1">
      <c r="A1283" s="31"/>
      <c r="B1283" s="31"/>
      <c r="C1283" s="31"/>
      <c r="D1283" s="31"/>
      <c r="E1283" s="31"/>
      <c r="F1283" s="31"/>
      <c r="G1283" s="31"/>
      <c r="H1283" s="95"/>
      <c r="I1283" s="69"/>
      <c r="J1283" s="69"/>
      <c r="K1283" s="35"/>
      <c r="L1283" s="31"/>
      <c r="M1283" s="35"/>
      <c r="N1283" s="35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</row>
    <row r="1284" ht="15.75" customHeight="1">
      <c r="A1284" s="31"/>
      <c r="B1284" s="31"/>
      <c r="C1284" s="31"/>
      <c r="D1284" s="31"/>
      <c r="E1284" s="31"/>
      <c r="F1284" s="31"/>
      <c r="G1284" s="31"/>
      <c r="H1284" s="95"/>
      <c r="I1284" s="69"/>
      <c r="J1284" s="69"/>
      <c r="K1284" s="35"/>
      <c r="L1284" s="31"/>
      <c r="M1284" s="35"/>
      <c r="N1284" s="35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</row>
    <row r="1285" ht="15.75" customHeight="1">
      <c r="A1285" s="31"/>
      <c r="B1285" s="31"/>
      <c r="C1285" s="31"/>
      <c r="D1285" s="31"/>
      <c r="E1285" s="31"/>
      <c r="F1285" s="31"/>
      <c r="G1285" s="31"/>
      <c r="H1285" s="95"/>
      <c r="I1285" s="69"/>
      <c r="J1285" s="69"/>
      <c r="K1285" s="35"/>
      <c r="L1285" s="31"/>
      <c r="M1285" s="35"/>
      <c r="N1285" s="35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</row>
    <row r="1286" ht="15.75" customHeight="1">
      <c r="A1286" s="31"/>
      <c r="B1286" s="31"/>
      <c r="C1286" s="31"/>
      <c r="D1286" s="31"/>
      <c r="E1286" s="31"/>
      <c r="F1286" s="31"/>
      <c r="G1286" s="31"/>
      <c r="H1286" s="95"/>
      <c r="I1286" s="69"/>
      <c r="J1286" s="69"/>
      <c r="K1286" s="35"/>
      <c r="L1286" s="31"/>
      <c r="M1286" s="35"/>
      <c r="N1286" s="35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</row>
    <row r="1287" ht="15.75" customHeight="1">
      <c r="A1287" s="31"/>
      <c r="B1287" s="31"/>
      <c r="C1287" s="31"/>
      <c r="D1287" s="31"/>
      <c r="E1287" s="31"/>
      <c r="F1287" s="31"/>
      <c r="G1287" s="31"/>
      <c r="H1287" s="95"/>
      <c r="I1287" s="69"/>
      <c r="J1287" s="69"/>
      <c r="K1287" s="35"/>
      <c r="L1287" s="31"/>
      <c r="M1287" s="35"/>
      <c r="N1287" s="35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</row>
    <row r="1288" ht="15.75" customHeight="1">
      <c r="A1288" s="31"/>
      <c r="B1288" s="31"/>
      <c r="C1288" s="31"/>
      <c r="D1288" s="31"/>
      <c r="E1288" s="31"/>
      <c r="F1288" s="31"/>
      <c r="G1288" s="31"/>
      <c r="H1288" s="95"/>
      <c r="I1288" s="69"/>
      <c r="J1288" s="69"/>
      <c r="K1288" s="35"/>
      <c r="L1288" s="31"/>
      <c r="M1288" s="35"/>
      <c r="N1288" s="35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</row>
    <row r="1289" ht="15.75" customHeight="1">
      <c r="A1289" s="31"/>
      <c r="B1289" s="31"/>
      <c r="C1289" s="31"/>
      <c r="D1289" s="31"/>
      <c r="E1289" s="31"/>
      <c r="F1289" s="31"/>
      <c r="G1289" s="31"/>
      <c r="H1289" s="95"/>
      <c r="I1289" s="69"/>
      <c r="J1289" s="69"/>
      <c r="K1289" s="35"/>
      <c r="L1289" s="31"/>
      <c r="M1289" s="35"/>
      <c r="N1289" s="35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</row>
    <row r="1290" ht="15.75" customHeight="1">
      <c r="A1290" s="31"/>
      <c r="B1290" s="31"/>
      <c r="C1290" s="31"/>
      <c r="D1290" s="31"/>
      <c r="E1290" s="31"/>
      <c r="F1290" s="31"/>
      <c r="G1290" s="31"/>
      <c r="H1290" s="95"/>
      <c r="I1290" s="69"/>
      <c r="J1290" s="69"/>
      <c r="K1290" s="35"/>
      <c r="L1290" s="31"/>
      <c r="M1290" s="35"/>
      <c r="N1290" s="35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</row>
    <row r="1291" ht="15.75" customHeight="1">
      <c r="A1291" s="31"/>
      <c r="B1291" s="31"/>
      <c r="C1291" s="31"/>
      <c r="D1291" s="31"/>
      <c r="E1291" s="31"/>
      <c r="F1291" s="31"/>
      <c r="G1291" s="31"/>
      <c r="H1291" s="95"/>
      <c r="I1291" s="69"/>
      <c r="J1291" s="69"/>
      <c r="K1291" s="35"/>
      <c r="L1291" s="31"/>
      <c r="M1291" s="35"/>
      <c r="N1291" s="35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</row>
    <row r="1292" ht="15.75" customHeight="1">
      <c r="A1292" s="31"/>
      <c r="B1292" s="31"/>
      <c r="C1292" s="31"/>
      <c r="D1292" s="31"/>
      <c r="E1292" s="31"/>
      <c r="F1292" s="31"/>
      <c r="G1292" s="31"/>
      <c r="H1292" s="95"/>
      <c r="I1292" s="69"/>
      <c r="J1292" s="69"/>
      <c r="K1292" s="35"/>
      <c r="L1292" s="31"/>
      <c r="M1292" s="35"/>
      <c r="N1292" s="35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</row>
    <row r="1293" ht="15.75" customHeight="1">
      <c r="A1293" s="31"/>
      <c r="B1293" s="31"/>
      <c r="C1293" s="31"/>
      <c r="D1293" s="31"/>
      <c r="E1293" s="31"/>
      <c r="F1293" s="31"/>
      <c r="G1293" s="31"/>
      <c r="H1293" s="95"/>
      <c r="I1293" s="69"/>
      <c r="J1293" s="69"/>
      <c r="K1293" s="35"/>
      <c r="L1293" s="31"/>
      <c r="M1293" s="35"/>
      <c r="N1293" s="35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</row>
    <row r="1294" ht="15.75" customHeight="1">
      <c r="A1294" s="31"/>
      <c r="B1294" s="31"/>
      <c r="C1294" s="31"/>
      <c r="D1294" s="31"/>
      <c r="E1294" s="31"/>
      <c r="F1294" s="31"/>
      <c r="G1294" s="31"/>
      <c r="H1294" s="95"/>
      <c r="I1294" s="69"/>
      <c r="J1294" s="69"/>
      <c r="K1294" s="35"/>
      <c r="L1294" s="31"/>
      <c r="M1294" s="35"/>
      <c r="N1294" s="35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</row>
  </sheetData>
  <autoFilter ref="$A$1:$S$791">
    <sortState ref="A1:S791">
      <sortCondition ref="D1:D791"/>
    </sortState>
  </autoFilter>
  <hyperlinks>
    <hyperlink r:id="rId2" ref="M2"/>
    <hyperlink r:id="rId3" ref="M9"/>
    <hyperlink r:id="rId4" ref="M16"/>
    <hyperlink r:id="rId5" ref="M17"/>
    <hyperlink r:id="rId6" ref="M18"/>
    <hyperlink r:id="rId7" ref="M19"/>
    <hyperlink r:id="rId8" ref="M22"/>
    <hyperlink r:id="rId9" ref="M23"/>
    <hyperlink r:id="rId10" ref="M26"/>
    <hyperlink r:id="rId11" ref="M34"/>
    <hyperlink r:id="rId12" ref="M43"/>
    <hyperlink r:id="rId13" ref="M48"/>
    <hyperlink r:id="rId14" ref="M49"/>
    <hyperlink r:id="rId15" ref="M51"/>
    <hyperlink r:id="rId16" ref="M57"/>
    <hyperlink r:id="rId17" ref="M60"/>
    <hyperlink r:id="rId18" ref="M65"/>
    <hyperlink r:id="rId19" ref="M67"/>
    <hyperlink r:id="rId20" ref="M73"/>
    <hyperlink r:id="rId21" ref="M88"/>
    <hyperlink r:id="rId22" ref="M99"/>
    <hyperlink r:id="rId23" ref="M100"/>
    <hyperlink r:id="rId24" ref="M103"/>
    <hyperlink r:id="rId25" ref="M104"/>
    <hyperlink r:id="rId26" ref="M113"/>
    <hyperlink r:id="rId27" ref="M116"/>
    <hyperlink r:id="rId28" ref="M122"/>
    <hyperlink r:id="rId29" ref="M126"/>
    <hyperlink r:id="rId30" ref="M130"/>
    <hyperlink r:id="rId31" ref="M132"/>
    <hyperlink r:id="rId32" ref="M135"/>
    <hyperlink r:id="rId33" ref="M165"/>
    <hyperlink r:id="rId34" ref="M177"/>
    <hyperlink r:id="rId35" ref="M183"/>
    <hyperlink r:id="rId36" ref="M186"/>
    <hyperlink r:id="rId37" ref="M187"/>
    <hyperlink r:id="rId38" ref="M188"/>
    <hyperlink r:id="rId39" ref="M189"/>
    <hyperlink r:id="rId40" ref="M199"/>
    <hyperlink r:id="rId41" ref="M205"/>
    <hyperlink r:id="rId42" ref="M221"/>
    <hyperlink r:id="rId43" ref="M222"/>
    <hyperlink r:id="rId44" ref="M226"/>
    <hyperlink r:id="rId45" ref="M229"/>
    <hyperlink r:id="rId46" ref="M249"/>
    <hyperlink r:id="rId47" ref="M251"/>
    <hyperlink r:id="rId48" ref="M252"/>
    <hyperlink r:id="rId49" ref="M258"/>
    <hyperlink r:id="rId50" ref="M273"/>
    <hyperlink r:id="rId51" ref="M289"/>
    <hyperlink r:id="rId52" ref="M296"/>
    <hyperlink r:id="rId53" ref="M299"/>
    <hyperlink r:id="rId54" ref="M300"/>
    <hyperlink r:id="rId55" ref="M645"/>
    <hyperlink r:id="rId56" ref="M651"/>
  </hyperlinks>
  <printOptions/>
  <pageMargins bottom="0.75" footer="0.0" header="0.0" left="0.7" right="0.7" top="0.75"/>
  <pageSetup orientation="portrait"/>
  <drawing r:id="rId57"/>
  <legacy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75"/>
  </cols>
  <sheetData>
    <row r="1">
      <c r="A1" s="14" t="s">
        <v>1</v>
      </c>
      <c r="B1" s="14" t="s">
        <v>8</v>
      </c>
      <c r="C1" s="16" t="s">
        <v>9</v>
      </c>
    </row>
    <row r="2">
      <c r="A2" s="14" t="s">
        <v>32</v>
      </c>
      <c r="B2" s="18">
        <v>37.78558</v>
      </c>
      <c r="C2" s="16">
        <v>-121.218286</v>
      </c>
    </row>
    <row r="3">
      <c r="A3" s="14" t="s">
        <v>33</v>
      </c>
      <c r="B3" s="18">
        <v>37.78492</v>
      </c>
      <c r="C3" s="16">
        <v>-121.260073</v>
      </c>
    </row>
    <row r="4">
      <c r="A4" s="14" t="s">
        <v>34</v>
      </c>
      <c r="B4" s="18">
        <v>37.303</v>
      </c>
      <c r="C4" s="16">
        <v>-120.49704</v>
      </c>
    </row>
    <row r="5">
      <c r="A5" s="14" t="s">
        <v>35</v>
      </c>
      <c r="B5" s="18">
        <v>37.32279</v>
      </c>
      <c r="C5" s="16">
        <v>-120.484613</v>
      </c>
    </row>
    <row r="6">
      <c r="A6" s="14" t="s">
        <v>36</v>
      </c>
      <c r="B6" s="18">
        <v>37.70067</v>
      </c>
      <c r="C6" s="16">
        <v>-121.065523</v>
      </c>
    </row>
    <row r="7">
      <c r="A7" s="14" t="s">
        <v>37</v>
      </c>
      <c r="B7" s="18">
        <v>37.69467</v>
      </c>
      <c r="C7" s="16">
        <v>-120.992336</v>
      </c>
    </row>
    <row r="8">
      <c r="A8" s="14" t="s">
        <v>38</v>
      </c>
      <c r="B8" s="18">
        <v>37.46285</v>
      </c>
      <c r="C8" s="16">
        <v>-121.142633</v>
      </c>
    </row>
    <row r="9">
      <c r="A9" s="14" t="s">
        <v>39</v>
      </c>
      <c r="B9" s="18">
        <v>37.97216</v>
      </c>
      <c r="C9" s="16">
        <v>-120.365673</v>
      </c>
    </row>
    <row r="10">
      <c r="A10" s="14" t="s">
        <v>40</v>
      </c>
      <c r="B10" s="18">
        <v>37.51085</v>
      </c>
      <c r="C10" s="16">
        <v>-120.885444</v>
      </c>
    </row>
    <row r="11">
      <c r="A11" s="14" t="s">
        <v>41</v>
      </c>
      <c r="B11" s="18">
        <v>38.41991</v>
      </c>
      <c r="C11" s="16">
        <v>-122.711443</v>
      </c>
    </row>
    <row r="12">
      <c r="A12" s="14" t="s">
        <v>42</v>
      </c>
      <c r="B12" s="18">
        <v>39.13065</v>
      </c>
      <c r="C12" s="16">
        <v>-123.198434</v>
      </c>
    </row>
    <row r="13">
      <c r="A13" s="14" t="s">
        <v>44</v>
      </c>
      <c r="B13" s="18">
        <v>40.79227</v>
      </c>
      <c r="C13" s="16">
        <v>-124.182358</v>
      </c>
    </row>
    <row r="14">
      <c r="A14" s="14" t="s">
        <v>45</v>
      </c>
      <c r="B14" s="18">
        <v>38.5874</v>
      </c>
      <c r="C14" s="16">
        <v>-121.550242</v>
      </c>
    </row>
    <row r="15">
      <c r="A15" s="14" t="s">
        <v>46</v>
      </c>
      <c r="B15" s="18">
        <v>38.55436</v>
      </c>
      <c r="C15" s="16">
        <v>-121.698483</v>
      </c>
    </row>
    <row r="16">
      <c r="A16" s="14" t="s">
        <v>47</v>
      </c>
      <c r="B16" s="18">
        <v>38.47121</v>
      </c>
      <c r="C16" s="16">
        <v>-121.820487</v>
      </c>
    </row>
    <row r="17">
      <c r="A17" s="14" t="s">
        <v>48</v>
      </c>
      <c r="B17" s="18">
        <v>38.68987</v>
      </c>
      <c r="C17" s="16">
        <v>-121.297546</v>
      </c>
    </row>
    <row r="18">
      <c r="A18" s="14" t="s">
        <v>49</v>
      </c>
      <c r="B18" s="18">
        <v>38.68949</v>
      </c>
      <c r="C18" s="16">
        <v>-121.295274</v>
      </c>
    </row>
    <row r="19">
      <c r="A19" s="14" t="s">
        <v>50</v>
      </c>
      <c r="B19" s="18">
        <v>38.67922</v>
      </c>
      <c r="C19" s="16">
        <v>-121.297731</v>
      </c>
    </row>
    <row r="20">
      <c r="A20" s="14" t="s">
        <v>51</v>
      </c>
      <c r="B20" s="18">
        <v>38.66836</v>
      </c>
      <c r="C20" s="16">
        <v>-121.167526</v>
      </c>
    </row>
    <row r="21">
      <c r="A21" s="14" t="s">
        <v>54</v>
      </c>
      <c r="B21" s="18">
        <v>38.6452</v>
      </c>
      <c r="C21" s="16">
        <v>-121.109591</v>
      </c>
    </row>
    <row r="22">
      <c r="A22" s="14" t="s">
        <v>55</v>
      </c>
      <c r="B22" s="18">
        <v>38.64459</v>
      </c>
      <c r="C22" s="16">
        <v>-121.118295</v>
      </c>
    </row>
    <row r="23">
      <c r="A23" s="14" t="s">
        <v>56</v>
      </c>
      <c r="B23" s="18">
        <v>38.28965</v>
      </c>
      <c r="C23" s="16">
        <v>-121.304762</v>
      </c>
    </row>
    <row r="24">
      <c r="A24" s="14" t="s">
        <v>57</v>
      </c>
      <c r="B24" s="18">
        <v>38.64982</v>
      </c>
      <c r="C24" s="16">
        <v>-121.38631</v>
      </c>
    </row>
    <row r="25">
      <c r="A25" s="14" t="s">
        <v>58</v>
      </c>
      <c r="B25" s="18">
        <v>38.74674</v>
      </c>
      <c r="C25" s="16">
        <v>-121.256344</v>
      </c>
    </row>
    <row r="26">
      <c r="A26" s="14" t="s">
        <v>59</v>
      </c>
      <c r="B26" s="18">
        <v>38.67951</v>
      </c>
      <c r="C26" s="16">
        <v>-121.222434</v>
      </c>
    </row>
    <row r="27">
      <c r="A27" s="14" t="s">
        <v>60</v>
      </c>
      <c r="B27" s="18">
        <v>38.59613</v>
      </c>
      <c r="C27" s="16">
        <v>-121.291814</v>
      </c>
    </row>
    <row r="28">
      <c r="A28" s="14" t="s">
        <v>61</v>
      </c>
      <c r="B28" s="18">
        <v>38.80286</v>
      </c>
      <c r="C28" s="16">
        <v>-121.201896</v>
      </c>
    </row>
    <row r="29">
      <c r="A29" s="14" t="s">
        <v>62</v>
      </c>
      <c r="B29" s="18">
        <v>38.7801</v>
      </c>
      <c r="C29" s="16">
        <v>-121.268008</v>
      </c>
    </row>
    <row r="30">
      <c r="A30" s="14" t="s">
        <v>63</v>
      </c>
      <c r="B30" s="18">
        <v>38.78743</v>
      </c>
      <c r="C30" s="16">
        <v>-121.290114</v>
      </c>
    </row>
    <row r="31">
      <c r="A31" s="14" t="s">
        <v>64</v>
      </c>
      <c r="B31" s="18">
        <v>38.78641</v>
      </c>
      <c r="C31" s="16">
        <v>-121.287517</v>
      </c>
    </row>
    <row r="32">
      <c r="A32" s="14" t="s">
        <v>65</v>
      </c>
      <c r="B32" s="18">
        <v>38.35076</v>
      </c>
      <c r="C32" s="16">
        <v>-121.9798</v>
      </c>
    </row>
    <row r="33">
      <c r="A33" s="14" t="s">
        <v>66</v>
      </c>
      <c r="B33" s="18">
        <v>38.36401</v>
      </c>
      <c r="C33" s="16">
        <v>-121.957892</v>
      </c>
    </row>
    <row r="34">
      <c r="A34" s="14" t="s">
        <v>67</v>
      </c>
      <c r="B34" s="18">
        <v>38.36239</v>
      </c>
      <c r="C34" s="16">
        <v>-121.959703</v>
      </c>
    </row>
    <row r="35">
      <c r="A35" s="14" t="s">
        <v>68</v>
      </c>
      <c r="B35" s="18">
        <v>38.58775</v>
      </c>
      <c r="C35" s="16">
        <v>-121.263874</v>
      </c>
    </row>
    <row r="36">
      <c r="A36" s="14" t="s">
        <v>69</v>
      </c>
      <c r="B36" s="18">
        <v>38.40578</v>
      </c>
      <c r="C36" s="16">
        <v>-121.413403</v>
      </c>
    </row>
    <row r="37">
      <c r="A37" s="14" t="s">
        <v>70</v>
      </c>
      <c r="B37" s="18">
        <v>38.67267</v>
      </c>
      <c r="C37" s="16">
        <v>-121.722226</v>
      </c>
    </row>
    <row r="38">
      <c r="A38" s="14" t="s">
        <v>71</v>
      </c>
      <c r="B38" s="18">
        <v>38.59714</v>
      </c>
      <c r="C38" s="16">
        <v>-121.452409</v>
      </c>
    </row>
    <row r="39">
      <c r="A39" s="14" t="s">
        <v>72</v>
      </c>
      <c r="B39" s="18">
        <v>38.49957</v>
      </c>
      <c r="C39" s="16">
        <v>-121.433798</v>
      </c>
    </row>
    <row r="40">
      <c r="A40" s="14" t="s">
        <v>73</v>
      </c>
      <c r="B40" s="18">
        <v>38.46848</v>
      </c>
      <c r="C40" s="16">
        <v>-121.414341</v>
      </c>
    </row>
    <row r="41">
      <c r="A41" s="14" t="s">
        <v>74</v>
      </c>
      <c r="B41" s="18">
        <v>38.45815</v>
      </c>
      <c r="C41" s="16">
        <v>-121.407186</v>
      </c>
    </row>
    <row r="42">
      <c r="A42" s="14" t="s">
        <v>75</v>
      </c>
      <c r="B42" s="18">
        <v>38.4828</v>
      </c>
      <c r="C42" s="16">
        <v>-121.369014</v>
      </c>
    </row>
    <row r="43">
      <c r="A43" s="14" t="s">
        <v>76</v>
      </c>
      <c r="B43" s="18">
        <v>38.4598</v>
      </c>
      <c r="C43" s="16">
        <v>-121.492446</v>
      </c>
    </row>
    <row r="44">
      <c r="A44" s="14" t="s">
        <v>77</v>
      </c>
      <c r="B44" s="18">
        <v>38.7042</v>
      </c>
      <c r="C44" s="16">
        <v>-121.331992</v>
      </c>
    </row>
    <row r="45">
      <c r="A45" s="14" t="s">
        <v>78</v>
      </c>
      <c r="B45" s="18">
        <v>38.71296</v>
      </c>
      <c r="C45" s="16">
        <v>-121.394492</v>
      </c>
    </row>
    <row r="46">
      <c r="A46" s="14" t="s">
        <v>79</v>
      </c>
      <c r="B46" s="18">
        <v>39.12667</v>
      </c>
      <c r="C46" s="16">
        <v>-121.573727</v>
      </c>
    </row>
    <row r="47">
      <c r="A47" s="14" t="s">
        <v>80</v>
      </c>
      <c r="B47" s="18">
        <v>39.72126</v>
      </c>
      <c r="C47" s="16">
        <v>-121.811499</v>
      </c>
    </row>
    <row r="48">
      <c r="A48" s="14" t="s">
        <v>81</v>
      </c>
      <c r="B48" s="18">
        <v>39.49114</v>
      </c>
      <c r="C48" s="16">
        <v>-121.570796</v>
      </c>
    </row>
    <row r="49">
      <c r="A49" s="14" t="s">
        <v>82</v>
      </c>
      <c r="B49" s="18">
        <v>39.52539</v>
      </c>
      <c r="C49" s="16">
        <v>-122.218093</v>
      </c>
    </row>
    <row r="50">
      <c r="A50" s="14" t="s">
        <v>83</v>
      </c>
      <c r="B50" s="18">
        <v>39.1442</v>
      </c>
      <c r="C50" s="16">
        <v>-121.654234</v>
      </c>
    </row>
    <row r="51">
      <c r="A51" s="14" t="s">
        <v>84</v>
      </c>
      <c r="B51" s="18">
        <v>39.13646</v>
      </c>
      <c r="C51" s="16">
        <v>-121.643911</v>
      </c>
    </row>
    <row r="52">
      <c r="A52" s="14" t="s">
        <v>85</v>
      </c>
      <c r="B52" s="18">
        <v>40.58634</v>
      </c>
      <c r="C52" s="16">
        <v>-122.34526</v>
      </c>
    </row>
    <row r="53">
      <c r="A53" s="14" t="s">
        <v>88</v>
      </c>
      <c r="B53" s="18">
        <v>40.4316</v>
      </c>
      <c r="C53" s="16">
        <v>-122.289775</v>
      </c>
    </row>
    <row r="54">
      <c r="A54" s="14" t="s">
        <v>89</v>
      </c>
      <c r="B54" s="18">
        <v>40.16232</v>
      </c>
      <c r="C54" s="16">
        <v>-122.234167</v>
      </c>
    </row>
    <row r="55">
      <c r="A55" s="14" t="s">
        <v>90</v>
      </c>
      <c r="B55" s="18">
        <v>30.18136</v>
      </c>
      <c r="C55" s="16">
        <v>-82.677318</v>
      </c>
    </row>
    <row r="56">
      <c r="A56" s="14" t="s">
        <v>91</v>
      </c>
      <c r="B56" s="18">
        <v>30.32522</v>
      </c>
      <c r="C56" s="16">
        <v>-82.9662</v>
      </c>
    </row>
    <row r="57">
      <c r="A57" s="14" t="s">
        <v>92</v>
      </c>
      <c r="B57" s="18">
        <v>29.21964</v>
      </c>
      <c r="C57" s="16">
        <v>-81.098278</v>
      </c>
    </row>
    <row r="58">
      <c r="A58" s="14" t="s">
        <v>93</v>
      </c>
      <c r="B58" s="18">
        <v>28.93352</v>
      </c>
      <c r="C58" s="16">
        <v>-81.960391</v>
      </c>
    </row>
    <row r="59">
      <c r="A59" s="14" t="s">
        <v>94</v>
      </c>
      <c r="B59" s="18">
        <v>28.94623</v>
      </c>
      <c r="C59" s="16">
        <v>-81.940942</v>
      </c>
    </row>
    <row r="60">
      <c r="A60" s="14" t="s">
        <v>95</v>
      </c>
      <c r="B60" s="18">
        <v>29.47716</v>
      </c>
      <c r="C60" s="16">
        <v>-81.219014</v>
      </c>
    </row>
    <row r="61">
      <c r="A61" s="14" t="s">
        <v>96</v>
      </c>
      <c r="B61" s="18">
        <v>30.28663</v>
      </c>
      <c r="C61" s="16">
        <v>-81.53968</v>
      </c>
    </row>
    <row r="62">
      <c r="A62" s="14" t="s">
        <v>97</v>
      </c>
      <c r="B62" s="18">
        <v>30.37728</v>
      </c>
      <c r="C62" s="16">
        <v>-86.289001</v>
      </c>
    </row>
    <row r="63">
      <c r="A63" s="14" t="s">
        <v>98</v>
      </c>
      <c r="B63" s="18">
        <v>30.61699</v>
      </c>
      <c r="C63" s="16">
        <v>-87.143242</v>
      </c>
    </row>
    <row r="64">
      <c r="A64" s="14" t="s">
        <v>99</v>
      </c>
      <c r="B64" s="18">
        <v>28.66183</v>
      </c>
      <c r="C64" s="16">
        <v>-81.41494</v>
      </c>
    </row>
    <row r="65">
      <c r="A65" s="14" t="s">
        <v>100</v>
      </c>
      <c r="B65" s="18">
        <v>28.79107</v>
      </c>
      <c r="C65" s="16">
        <v>-81.341939</v>
      </c>
    </row>
    <row r="66">
      <c r="A66" s="14" t="s">
        <v>101</v>
      </c>
      <c r="B66" s="18">
        <v>28.5978</v>
      </c>
      <c r="C66" s="16">
        <v>-81.300891</v>
      </c>
    </row>
    <row r="67">
      <c r="A67" s="14" t="s">
        <v>102</v>
      </c>
      <c r="B67" s="18">
        <v>28.59498</v>
      </c>
      <c r="C67" s="16">
        <v>-81.287563</v>
      </c>
    </row>
    <row r="68">
      <c r="A68" s="14" t="s">
        <v>103</v>
      </c>
      <c r="B68" s="18">
        <v>28.55568</v>
      </c>
      <c r="C68" s="16">
        <v>-81.344077</v>
      </c>
    </row>
    <row r="69">
      <c r="A69" s="14" t="s">
        <v>104</v>
      </c>
      <c r="B69" s="18">
        <v>28.5156</v>
      </c>
      <c r="C69" s="16">
        <v>-81.380088</v>
      </c>
    </row>
    <row r="70">
      <c r="A70" s="14" t="s">
        <v>105</v>
      </c>
      <c r="B70" s="18">
        <v>28.57136</v>
      </c>
      <c r="C70" s="16">
        <v>-81.417511</v>
      </c>
    </row>
    <row r="71">
      <c r="A71" s="14" t="s">
        <v>106</v>
      </c>
      <c r="B71" s="18">
        <v>28.44931</v>
      </c>
      <c r="C71" s="16">
        <v>-81.390799</v>
      </c>
    </row>
    <row r="72">
      <c r="A72" s="14" t="s">
        <v>107</v>
      </c>
      <c r="B72" s="18">
        <v>28.55031</v>
      </c>
      <c r="C72" s="16">
        <v>-81.489306</v>
      </c>
    </row>
    <row r="73">
      <c r="A73" s="14" t="s">
        <v>108</v>
      </c>
      <c r="B73" s="18">
        <v>28.4478</v>
      </c>
      <c r="C73" s="16">
        <v>-81.42744</v>
      </c>
    </row>
    <row r="74">
      <c r="A74" s="14" t="s">
        <v>110</v>
      </c>
      <c r="B74" s="18">
        <v>28.43994</v>
      </c>
      <c r="C74" s="16">
        <v>-81.477666</v>
      </c>
    </row>
    <row r="75">
      <c r="A75" s="14" t="s">
        <v>111</v>
      </c>
      <c r="B75" s="18">
        <v>28.55203</v>
      </c>
      <c r="C75" s="16">
        <v>-81.201755</v>
      </c>
    </row>
    <row r="76">
      <c r="A76" s="14" t="s">
        <v>112</v>
      </c>
      <c r="B76" s="18">
        <v>28.40345</v>
      </c>
      <c r="C76" s="16">
        <v>-81.407255</v>
      </c>
    </row>
    <row r="77">
      <c r="A77" s="14" t="s">
        <v>113</v>
      </c>
      <c r="B77" s="18">
        <v>28.3699</v>
      </c>
      <c r="C77" s="16">
        <v>-81.407096</v>
      </c>
    </row>
    <row r="78">
      <c r="A78" s="14" t="s">
        <v>114</v>
      </c>
      <c r="B78" s="18">
        <v>28.42222</v>
      </c>
      <c r="C78" s="16">
        <v>-81.406856</v>
      </c>
    </row>
    <row r="79">
      <c r="A79" s="14" t="s">
        <v>115</v>
      </c>
      <c r="B79" s="18">
        <v>28.49578</v>
      </c>
      <c r="C79" s="16">
        <v>-81.42539</v>
      </c>
    </row>
    <row r="80">
      <c r="A80" s="14" t="s">
        <v>118</v>
      </c>
      <c r="B80" s="18">
        <v>28.49404</v>
      </c>
      <c r="C80" s="16">
        <v>-81.428328</v>
      </c>
    </row>
    <row r="81">
      <c r="A81" s="14" t="s">
        <v>120</v>
      </c>
      <c r="B81" s="18">
        <v>26.00741</v>
      </c>
      <c r="C81" s="16">
        <v>-80.204331</v>
      </c>
    </row>
    <row r="82">
      <c r="A82" s="14" t="s">
        <v>121</v>
      </c>
      <c r="B82" s="18">
        <v>25.99303</v>
      </c>
      <c r="C82" s="16">
        <v>-80.247755</v>
      </c>
    </row>
    <row r="83">
      <c r="A83" s="14" t="s">
        <v>122</v>
      </c>
      <c r="B83" s="18">
        <v>25.4557</v>
      </c>
      <c r="C83" s="16">
        <v>-80.47505</v>
      </c>
    </row>
    <row r="84">
      <c r="A84" s="14" t="s">
        <v>123</v>
      </c>
      <c r="B84" s="18">
        <v>26.32317</v>
      </c>
      <c r="C84" s="16">
        <v>-80.18439</v>
      </c>
    </row>
    <row r="85">
      <c r="A85" s="14" t="s">
        <v>124</v>
      </c>
      <c r="B85" s="18">
        <v>26.16932</v>
      </c>
      <c r="C85" s="16">
        <v>-80.116482</v>
      </c>
    </row>
    <row r="86">
      <c r="A86" s="14" t="s">
        <v>125</v>
      </c>
      <c r="B86" s="18">
        <v>26.14577</v>
      </c>
      <c r="C86" s="16">
        <v>-80.328474</v>
      </c>
    </row>
    <row r="87">
      <c r="A87" s="14" t="s">
        <v>126</v>
      </c>
      <c r="B87" s="18">
        <v>26.35514</v>
      </c>
      <c r="C87" s="16">
        <v>-80.204971</v>
      </c>
    </row>
    <row r="88">
      <c r="A88" s="14" t="s">
        <v>127</v>
      </c>
      <c r="B88" s="18">
        <v>27.93757</v>
      </c>
      <c r="C88" s="16">
        <v>-82.316885</v>
      </c>
    </row>
    <row r="89">
      <c r="A89" s="14" t="s">
        <v>128</v>
      </c>
      <c r="B89" s="18">
        <v>27.98295</v>
      </c>
      <c r="C89" s="16">
        <v>-82.732522</v>
      </c>
    </row>
    <row r="90">
      <c r="A90" s="14" t="s">
        <v>129</v>
      </c>
      <c r="B90" s="18">
        <v>27.95889</v>
      </c>
      <c r="C90" s="16">
        <v>-82.731679</v>
      </c>
    </row>
    <row r="91">
      <c r="A91" s="14" t="s">
        <v>130</v>
      </c>
      <c r="B91" s="18">
        <v>27.84035</v>
      </c>
      <c r="C91" s="16">
        <v>-82.735254</v>
      </c>
    </row>
    <row r="92">
      <c r="A92" s="14" t="s">
        <v>131</v>
      </c>
      <c r="B92" s="18">
        <v>27.8456</v>
      </c>
      <c r="C92" s="16">
        <v>-82.68809</v>
      </c>
    </row>
    <row r="93">
      <c r="A93" s="14" t="s">
        <v>132</v>
      </c>
      <c r="B93" s="18">
        <v>28.00121</v>
      </c>
      <c r="C93" s="16">
        <v>-81.959312</v>
      </c>
    </row>
    <row r="94">
      <c r="A94" s="14" t="s">
        <v>133</v>
      </c>
      <c r="B94" s="18">
        <v>28.10135</v>
      </c>
      <c r="C94" s="16">
        <v>-81.976156</v>
      </c>
    </row>
    <row r="95">
      <c r="A95" s="14" t="s">
        <v>134</v>
      </c>
      <c r="B95" s="18">
        <v>28.11984</v>
      </c>
      <c r="C95" s="16">
        <v>-81.977012</v>
      </c>
    </row>
    <row r="96">
      <c r="A96" s="14" t="s">
        <v>138</v>
      </c>
      <c r="B96" s="18">
        <v>28.09292</v>
      </c>
      <c r="C96" s="16">
        <v>-81.808735</v>
      </c>
    </row>
    <row r="97">
      <c r="A97" s="14" t="s">
        <v>139</v>
      </c>
      <c r="B97" s="18">
        <v>28.23332</v>
      </c>
      <c r="C97" s="16">
        <v>-81.64414</v>
      </c>
    </row>
    <row r="98">
      <c r="A98" s="14" t="s">
        <v>140</v>
      </c>
      <c r="B98" s="18">
        <v>28.12621</v>
      </c>
      <c r="C98" s="16">
        <v>-81.636841</v>
      </c>
    </row>
    <row r="99">
      <c r="A99" s="14" t="s">
        <v>141</v>
      </c>
      <c r="B99" s="18">
        <v>27.44397</v>
      </c>
      <c r="C99" s="16">
        <v>-81.293115</v>
      </c>
    </row>
    <row r="100">
      <c r="A100" s="14" t="s">
        <v>142</v>
      </c>
      <c r="B100" s="18">
        <v>27.56816</v>
      </c>
      <c r="C100" s="16">
        <v>-81.81346</v>
      </c>
    </row>
    <row r="101">
      <c r="A101" s="14" t="s">
        <v>143</v>
      </c>
      <c r="B101" s="18">
        <v>27.02411</v>
      </c>
      <c r="C101" s="16">
        <v>-82.046246</v>
      </c>
    </row>
    <row r="102">
      <c r="A102" s="14" t="s">
        <v>144</v>
      </c>
      <c r="B102" s="18">
        <v>26.65209</v>
      </c>
      <c r="C102" s="16">
        <v>-81.980087</v>
      </c>
    </row>
    <row r="103">
      <c r="A103" s="14" t="s">
        <v>145</v>
      </c>
      <c r="B103" s="18">
        <v>26.27235</v>
      </c>
      <c r="C103" s="16">
        <v>-81.76908</v>
      </c>
    </row>
    <row r="104">
      <c r="A104" s="14" t="s">
        <v>146</v>
      </c>
      <c r="B104" s="18">
        <v>28.96236</v>
      </c>
      <c r="C104" s="16">
        <v>-81.964694</v>
      </c>
    </row>
    <row r="105">
      <c r="A105" s="14" t="s">
        <v>147</v>
      </c>
      <c r="B105" s="18">
        <v>28.22221</v>
      </c>
      <c r="C105" s="16">
        <v>-82.730702</v>
      </c>
    </row>
    <row r="106">
      <c r="A106" s="14" t="s">
        <v>148</v>
      </c>
      <c r="B106" s="18">
        <v>28.34058</v>
      </c>
      <c r="C106" s="16">
        <v>-82.589218</v>
      </c>
    </row>
    <row r="107">
      <c r="A107" s="14" t="s">
        <v>149</v>
      </c>
      <c r="B107" s="18">
        <v>28.09487</v>
      </c>
      <c r="C107" s="16">
        <v>-82.740723</v>
      </c>
    </row>
    <row r="108">
      <c r="A108" s="14" t="s">
        <v>150</v>
      </c>
      <c r="B108" s="18">
        <v>28.5084</v>
      </c>
      <c r="C108" s="16">
        <v>-81.706728</v>
      </c>
    </row>
    <row r="109">
      <c r="A109" s="14" t="s">
        <v>151</v>
      </c>
      <c r="B109" s="18">
        <v>28.35459</v>
      </c>
      <c r="C109" s="16">
        <v>-81.6743</v>
      </c>
    </row>
    <row r="110">
      <c r="A110" s="14" t="s">
        <v>152</v>
      </c>
      <c r="B110" s="18">
        <v>28.34167</v>
      </c>
      <c r="C110" s="16">
        <v>-81.486251</v>
      </c>
    </row>
    <row r="111">
      <c r="A111" s="14" t="s">
        <v>153</v>
      </c>
      <c r="B111" s="18">
        <v>28.33284</v>
      </c>
      <c r="C111" s="16">
        <v>-81.484753</v>
      </c>
    </row>
    <row r="112">
      <c r="A112" s="14" t="s">
        <v>154</v>
      </c>
      <c r="B112" s="18">
        <v>28.3433</v>
      </c>
      <c r="C112" s="16">
        <v>-81.61251</v>
      </c>
    </row>
    <row r="113">
      <c r="A113" s="14" t="s">
        <v>155</v>
      </c>
      <c r="B113" s="18">
        <v>27.26742</v>
      </c>
      <c r="C113" s="16">
        <v>-80.283886</v>
      </c>
    </row>
    <row r="114">
      <c r="A114" s="14" t="s">
        <v>156</v>
      </c>
      <c r="B114" s="18">
        <v>36.17767</v>
      </c>
      <c r="C114" s="16">
        <v>-81.027097</v>
      </c>
    </row>
    <row r="115">
      <c r="A115" s="14" t="s">
        <v>157</v>
      </c>
      <c r="B115" s="18">
        <v>42.10213</v>
      </c>
      <c r="C115" s="16">
        <v>-87.96192</v>
      </c>
    </row>
    <row r="116">
      <c r="A116" s="14" t="s">
        <v>158</v>
      </c>
      <c r="B116" s="18">
        <v>42.00198</v>
      </c>
      <c r="C116" s="16">
        <v>-88.043366</v>
      </c>
    </row>
    <row r="117">
      <c r="A117" s="14" t="s">
        <v>160</v>
      </c>
      <c r="B117" s="18">
        <v>42.20885</v>
      </c>
      <c r="C117" s="16">
        <v>-88.283604</v>
      </c>
    </row>
    <row r="118">
      <c r="A118" s="14" t="s">
        <v>163</v>
      </c>
      <c r="B118" s="18">
        <v>42.22917</v>
      </c>
      <c r="C118" s="16">
        <v>-88.305359</v>
      </c>
    </row>
    <row r="119">
      <c r="A119" s="14" t="s">
        <v>164</v>
      </c>
      <c r="B119" s="18">
        <v>42.22852</v>
      </c>
      <c r="C119" s="16">
        <v>-88.308147</v>
      </c>
    </row>
    <row r="120">
      <c r="A120" s="14" t="s">
        <v>165</v>
      </c>
      <c r="B120" s="18">
        <v>42.02181</v>
      </c>
      <c r="C120" s="16">
        <v>-87.923341</v>
      </c>
    </row>
    <row r="121">
      <c r="A121" s="14" t="s">
        <v>166</v>
      </c>
      <c r="B121" s="18">
        <v>42.00701</v>
      </c>
      <c r="C121" s="16">
        <v>-87.886882</v>
      </c>
    </row>
    <row r="122">
      <c r="A122" s="14" t="s">
        <v>167</v>
      </c>
      <c r="B122" s="18">
        <v>42.08731</v>
      </c>
      <c r="C122" s="16">
        <v>-87.822002</v>
      </c>
    </row>
    <row r="123">
      <c r="A123" s="14" t="s">
        <v>168</v>
      </c>
      <c r="B123" s="18">
        <v>42.38699</v>
      </c>
      <c r="C123" s="16">
        <v>-87.96647</v>
      </c>
    </row>
    <row r="124">
      <c r="A124" s="14" t="s">
        <v>169</v>
      </c>
      <c r="B124" s="18">
        <v>42.38822</v>
      </c>
      <c r="C124" s="16">
        <v>-87.966509</v>
      </c>
    </row>
    <row r="125">
      <c r="A125" s="14" t="s">
        <v>170</v>
      </c>
      <c r="B125" s="18">
        <v>42.38294</v>
      </c>
      <c r="C125" s="16">
        <v>-87.96629</v>
      </c>
    </row>
    <row r="126">
      <c r="A126" s="14" t="s">
        <v>171</v>
      </c>
      <c r="B126" s="18">
        <v>42.40615</v>
      </c>
      <c r="C126" s="16">
        <v>-88.611117</v>
      </c>
    </row>
    <row r="127">
      <c r="A127" s="14" t="s">
        <v>172</v>
      </c>
      <c r="B127" s="18">
        <v>42.23836</v>
      </c>
      <c r="C127" s="16">
        <v>-87.903247</v>
      </c>
    </row>
    <row r="128">
      <c r="A128" s="14" t="s">
        <v>173</v>
      </c>
      <c r="B128" s="18">
        <v>42.18766</v>
      </c>
      <c r="C128" s="16">
        <v>-88.093612</v>
      </c>
    </row>
    <row r="129">
      <c r="A129" s="14" t="s">
        <v>174</v>
      </c>
      <c r="B129" s="18">
        <v>42.37072</v>
      </c>
      <c r="C129" s="16">
        <v>-88.271897</v>
      </c>
    </row>
    <row r="130">
      <c r="A130" s="14" t="s">
        <v>175</v>
      </c>
      <c r="B130" s="18">
        <v>42.06882</v>
      </c>
      <c r="C130" s="16">
        <v>-87.923103</v>
      </c>
    </row>
    <row r="131">
      <c r="A131" s="14" t="s">
        <v>176</v>
      </c>
      <c r="B131" s="18">
        <v>42.08444</v>
      </c>
      <c r="C131" s="16">
        <v>-87.933324</v>
      </c>
    </row>
    <row r="132">
      <c r="A132" s="14" t="s">
        <v>177</v>
      </c>
      <c r="B132" s="18">
        <v>42.28444</v>
      </c>
      <c r="C132" s="16">
        <v>-88.044563</v>
      </c>
    </row>
    <row r="133">
      <c r="A133" s="14" t="s">
        <v>178</v>
      </c>
      <c r="B133" s="18">
        <v>42.2317</v>
      </c>
      <c r="C133" s="16">
        <v>-87.93894</v>
      </c>
    </row>
    <row r="134">
      <c r="A134" s="14" t="s">
        <v>179</v>
      </c>
      <c r="B134" s="18">
        <v>42.39726</v>
      </c>
      <c r="C134" s="16">
        <v>-88.068744</v>
      </c>
    </row>
    <row r="135">
      <c r="A135" s="14" t="s">
        <v>180</v>
      </c>
      <c r="B135" s="18">
        <v>42.01295</v>
      </c>
      <c r="C135" s="16">
        <v>-87.719349</v>
      </c>
    </row>
    <row r="136">
      <c r="A136" s="14" t="s">
        <v>181</v>
      </c>
      <c r="B136" s="18">
        <v>42.34505</v>
      </c>
      <c r="C136" s="16">
        <v>-87.898506</v>
      </c>
    </row>
    <row r="137">
      <c r="A137" s="14" t="s">
        <v>182</v>
      </c>
      <c r="B137" s="18">
        <v>42.15277</v>
      </c>
      <c r="C137" s="16">
        <v>-87.952029</v>
      </c>
    </row>
    <row r="138">
      <c r="A138" s="14" t="s">
        <v>183</v>
      </c>
      <c r="B138" s="18">
        <v>42.29727</v>
      </c>
      <c r="C138" s="16">
        <v>-88.423167</v>
      </c>
    </row>
    <row r="139">
      <c r="A139" s="14" t="s">
        <v>184</v>
      </c>
      <c r="B139" s="18">
        <v>42.46656</v>
      </c>
      <c r="C139" s="16">
        <v>-87.867809</v>
      </c>
    </row>
    <row r="140">
      <c r="A140" s="14" t="s">
        <v>185</v>
      </c>
      <c r="B140" s="18">
        <v>41.94789</v>
      </c>
      <c r="C140" s="16">
        <v>-88.03268</v>
      </c>
    </row>
    <row r="141">
      <c r="A141" s="14" t="s">
        <v>186</v>
      </c>
      <c r="B141" s="18">
        <v>41.94958</v>
      </c>
      <c r="C141" s="16">
        <v>-88.033631</v>
      </c>
    </row>
    <row r="142">
      <c r="A142" s="14" t="s">
        <v>187</v>
      </c>
      <c r="B142" s="18">
        <v>42.1551</v>
      </c>
      <c r="C142" s="16">
        <v>-88.339727</v>
      </c>
    </row>
    <row r="143">
      <c r="A143" s="14" t="s">
        <v>188</v>
      </c>
      <c r="B143" s="18">
        <v>42.16241</v>
      </c>
      <c r="C143" s="16">
        <v>-88.33899</v>
      </c>
    </row>
    <row r="144">
      <c r="A144" s="14" t="s">
        <v>189</v>
      </c>
      <c r="B144" s="18">
        <v>42.01521</v>
      </c>
      <c r="C144" s="16">
        <v>-88.148061</v>
      </c>
    </row>
    <row r="145">
      <c r="A145" s="14" t="s">
        <v>190</v>
      </c>
      <c r="B145" s="18">
        <v>41.93699</v>
      </c>
      <c r="C145" s="16">
        <v>-88.103152</v>
      </c>
    </row>
    <row r="146">
      <c r="A146" s="14" t="s">
        <v>191</v>
      </c>
      <c r="B146" s="18">
        <v>41.93445</v>
      </c>
      <c r="C146" s="16">
        <v>-88.05324</v>
      </c>
    </row>
    <row r="147">
      <c r="A147" s="14" t="s">
        <v>192</v>
      </c>
      <c r="B147" s="18">
        <v>41.94999</v>
      </c>
      <c r="C147" s="16">
        <v>-88.721821</v>
      </c>
    </row>
    <row r="148">
      <c r="A148" s="14" t="s">
        <v>195</v>
      </c>
      <c r="B148" s="18">
        <v>41.94009</v>
      </c>
      <c r="C148" s="16">
        <v>-88.741651</v>
      </c>
    </row>
    <row r="149">
      <c r="A149" s="14" t="s">
        <v>197</v>
      </c>
      <c r="B149" s="18">
        <v>42.00403</v>
      </c>
      <c r="C149" s="16">
        <v>-88.339486</v>
      </c>
    </row>
    <row r="150">
      <c r="A150" s="14" t="s">
        <v>198</v>
      </c>
      <c r="B150" s="18">
        <v>42.01551</v>
      </c>
      <c r="C150" s="16">
        <v>-88.336434</v>
      </c>
    </row>
    <row r="151">
      <c r="A151" s="14" t="s">
        <v>199</v>
      </c>
      <c r="B151" s="18">
        <v>41.86172</v>
      </c>
      <c r="C151" s="16">
        <v>-87.817646</v>
      </c>
    </row>
    <row r="152">
      <c r="A152" s="14" t="s">
        <v>200</v>
      </c>
      <c r="B152" s="18">
        <v>41.85929</v>
      </c>
      <c r="C152" s="16">
        <v>-88.052858</v>
      </c>
    </row>
    <row r="153">
      <c r="A153" s="14" t="s">
        <v>201</v>
      </c>
      <c r="B153" s="18">
        <v>42.15155</v>
      </c>
      <c r="C153" s="16">
        <v>-88.428894</v>
      </c>
    </row>
    <row r="154">
      <c r="A154" s="14" t="s">
        <v>202</v>
      </c>
      <c r="B154" s="18">
        <v>42.17905</v>
      </c>
      <c r="C154" s="16">
        <v>-88.33923</v>
      </c>
    </row>
    <row r="155">
      <c r="A155" s="14" t="s">
        <v>203</v>
      </c>
      <c r="B155" s="18">
        <v>41.90513</v>
      </c>
      <c r="C155" s="16">
        <v>-87.843631</v>
      </c>
    </row>
    <row r="156">
      <c r="A156" s="14" t="s">
        <v>204</v>
      </c>
      <c r="B156" s="18">
        <v>41.90572</v>
      </c>
      <c r="C156" s="16">
        <v>-87.911781</v>
      </c>
    </row>
    <row r="157">
      <c r="A157" s="14" t="s">
        <v>205</v>
      </c>
      <c r="B157" s="18">
        <v>41.92902</v>
      </c>
      <c r="C157" s="16">
        <v>-87.836254</v>
      </c>
    </row>
    <row r="158">
      <c r="A158" s="14" t="s">
        <v>206</v>
      </c>
      <c r="B158" s="18">
        <v>42.03823</v>
      </c>
      <c r="C158" s="16">
        <v>-88.047853</v>
      </c>
    </row>
    <row r="159">
      <c r="A159" s="14" t="s">
        <v>207</v>
      </c>
      <c r="B159" s="18">
        <v>42.05537</v>
      </c>
      <c r="C159" s="16">
        <v>-88.041907</v>
      </c>
    </row>
    <row r="160">
      <c r="A160" s="14" t="s">
        <v>208</v>
      </c>
      <c r="B160" s="18">
        <v>41.92313</v>
      </c>
      <c r="C160" s="16">
        <v>-88.260628</v>
      </c>
    </row>
    <row r="161">
      <c r="A161" s="14" t="s">
        <v>209</v>
      </c>
      <c r="B161" s="18">
        <v>41.90887</v>
      </c>
      <c r="C161" s="16">
        <v>-88.342464</v>
      </c>
    </row>
    <row r="162">
      <c r="A162" s="14" t="s">
        <v>210</v>
      </c>
      <c r="B162" s="18">
        <v>41.91827</v>
      </c>
      <c r="C162" s="16">
        <v>-88.264199</v>
      </c>
    </row>
    <row r="163">
      <c r="A163" s="14" t="s">
        <v>211</v>
      </c>
      <c r="B163" s="18">
        <v>41.97592</v>
      </c>
      <c r="C163" s="16">
        <v>-88.343915</v>
      </c>
    </row>
    <row r="164">
      <c r="A164" s="14" t="s">
        <v>212</v>
      </c>
      <c r="B164" s="18">
        <v>41.87325</v>
      </c>
      <c r="C164" s="16">
        <v>-87.969219</v>
      </c>
    </row>
    <row r="165">
      <c r="A165" s="14" t="s">
        <v>213</v>
      </c>
      <c r="B165" s="18">
        <v>41.96055</v>
      </c>
      <c r="C165" s="16">
        <v>-87.961324</v>
      </c>
    </row>
    <row r="166">
      <c r="A166" s="14" t="s">
        <v>214</v>
      </c>
      <c r="B166" s="18">
        <v>42.02557</v>
      </c>
      <c r="C166" s="16">
        <v>-88.148155</v>
      </c>
    </row>
    <row r="167">
      <c r="A167" s="14" t="s">
        <v>217</v>
      </c>
      <c r="B167" s="18">
        <v>42.03079</v>
      </c>
      <c r="C167" s="16">
        <v>-87.706329</v>
      </c>
    </row>
    <row r="168">
      <c r="A168" s="14" t="s">
        <v>220</v>
      </c>
      <c r="B168" s="18">
        <v>41.52626</v>
      </c>
      <c r="C168" s="16">
        <v>-88.19882</v>
      </c>
    </row>
    <row r="169">
      <c r="A169" s="14" t="s">
        <v>221</v>
      </c>
      <c r="B169" s="18">
        <v>41.59685</v>
      </c>
      <c r="C169" s="16">
        <v>-87.561932</v>
      </c>
    </row>
    <row r="170">
      <c r="A170" s="14" t="s">
        <v>222</v>
      </c>
      <c r="B170" s="18">
        <v>41.54057</v>
      </c>
      <c r="C170" s="16">
        <v>-87.633528</v>
      </c>
    </row>
    <row r="171">
      <c r="A171" s="14" t="s">
        <v>223</v>
      </c>
      <c r="B171" s="18">
        <v>41.56911</v>
      </c>
      <c r="C171" s="16">
        <v>-87.633728</v>
      </c>
    </row>
    <row r="172">
      <c r="A172" s="14" t="s">
        <v>224</v>
      </c>
      <c r="B172" s="18">
        <v>41.5477</v>
      </c>
      <c r="C172" s="16">
        <v>-88.163187</v>
      </c>
    </row>
    <row r="173">
      <c r="A173" s="14" t="s">
        <v>225</v>
      </c>
      <c r="B173" s="18">
        <v>41.51954</v>
      </c>
      <c r="C173" s="16">
        <v>-88.143014</v>
      </c>
    </row>
    <row r="174">
      <c r="A174" s="14" t="s">
        <v>226</v>
      </c>
      <c r="B174" s="18">
        <v>41.57706</v>
      </c>
      <c r="C174" s="16">
        <v>-88.15422</v>
      </c>
    </row>
    <row r="175">
      <c r="A175" s="14" t="s">
        <v>227</v>
      </c>
      <c r="B175" s="18">
        <v>41.51652</v>
      </c>
      <c r="C175" s="16">
        <v>-88.127387</v>
      </c>
    </row>
    <row r="176">
      <c r="A176" s="14" t="s">
        <v>228</v>
      </c>
      <c r="B176" s="18">
        <v>41.57427</v>
      </c>
      <c r="C176" s="16">
        <v>-87.555414</v>
      </c>
    </row>
    <row r="177">
      <c r="A177" s="14" t="s">
        <v>229</v>
      </c>
      <c r="B177" s="18">
        <v>41.70508</v>
      </c>
      <c r="C177" s="16">
        <v>-88.121871</v>
      </c>
    </row>
    <row r="178">
      <c r="A178" s="14" t="s">
        <v>230</v>
      </c>
      <c r="B178" s="18">
        <v>41.69585</v>
      </c>
      <c r="C178" s="16">
        <v>-88.065366</v>
      </c>
    </row>
    <row r="179">
      <c r="A179" s="14" t="s">
        <v>231</v>
      </c>
      <c r="B179" s="18">
        <v>41.72811</v>
      </c>
      <c r="C179" s="16">
        <v>-88.031971</v>
      </c>
    </row>
    <row r="180">
      <c r="A180" s="14" t="s">
        <v>232</v>
      </c>
      <c r="B180" s="18">
        <v>41.59198</v>
      </c>
      <c r="C180" s="16">
        <v>-88.023678</v>
      </c>
    </row>
    <row r="181">
      <c r="A181" s="14" t="s">
        <v>233</v>
      </c>
      <c r="B181" s="18">
        <v>41.64825</v>
      </c>
      <c r="C181" s="16">
        <v>-87.734202</v>
      </c>
    </row>
    <row r="182">
      <c r="A182" s="14" t="s">
        <v>234</v>
      </c>
      <c r="B182" s="18">
        <v>41.64769</v>
      </c>
      <c r="C182" s="16">
        <v>-87.728676</v>
      </c>
    </row>
    <row r="183">
      <c r="A183" s="14" t="s">
        <v>235</v>
      </c>
      <c r="B183" s="18">
        <v>41.60741</v>
      </c>
      <c r="C183" s="16">
        <v>-88.126788</v>
      </c>
    </row>
    <row r="184">
      <c r="A184" s="14" t="s">
        <v>236</v>
      </c>
      <c r="B184" s="18">
        <v>41.38436</v>
      </c>
      <c r="C184" s="16">
        <v>-88.417954</v>
      </c>
    </row>
    <row r="185">
      <c r="A185" s="14" t="s">
        <v>237</v>
      </c>
      <c r="B185" s="18">
        <v>41.50701</v>
      </c>
      <c r="C185" s="16">
        <v>-87.920901</v>
      </c>
    </row>
    <row r="186">
      <c r="A186" s="14" t="s">
        <v>238</v>
      </c>
      <c r="B186" s="18">
        <v>41.51439</v>
      </c>
      <c r="C186" s="16">
        <v>-87.953886</v>
      </c>
    </row>
    <row r="187">
      <c r="A187" s="14" t="s">
        <v>241</v>
      </c>
      <c r="B187" s="18">
        <v>41.72093</v>
      </c>
      <c r="C187" s="16">
        <v>-87.725623</v>
      </c>
    </row>
    <row r="188">
      <c r="A188" s="14" t="s">
        <v>243</v>
      </c>
      <c r="B188" s="18">
        <v>41.50736</v>
      </c>
      <c r="C188" s="16">
        <v>-87.675122</v>
      </c>
    </row>
    <row r="189">
      <c r="A189" s="14" t="s">
        <v>244</v>
      </c>
      <c r="B189" s="18">
        <v>41.62554</v>
      </c>
      <c r="C189" s="16">
        <v>-87.848686</v>
      </c>
    </row>
    <row r="190">
      <c r="A190" s="14" t="s">
        <v>245</v>
      </c>
      <c r="B190" s="18">
        <v>41.60136</v>
      </c>
      <c r="C190" s="16">
        <v>-87.857764</v>
      </c>
    </row>
    <row r="191">
      <c r="A191" s="14" t="s">
        <v>246</v>
      </c>
      <c r="B191" s="18">
        <v>41.59803</v>
      </c>
      <c r="C191" s="16">
        <v>-87.796852</v>
      </c>
    </row>
    <row r="192">
      <c r="A192" s="14" t="s">
        <v>247</v>
      </c>
      <c r="B192" s="18">
        <v>41.58348</v>
      </c>
      <c r="C192" s="16">
        <v>-87.715775</v>
      </c>
    </row>
    <row r="193">
      <c r="A193" s="14" t="s">
        <v>248</v>
      </c>
      <c r="B193" s="18">
        <v>41.54538</v>
      </c>
      <c r="C193" s="16">
        <v>-87.795796</v>
      </c>
    </row>
    <row r="194">
      <c r="A194" s="14" t="s">
        <v>249</v>
      </c>
      <c r="B194" s="18">
        <v>41.59902</v>
      </c>
      <c r="C194" s="16">
        <v>-87.843237</v>
      </c>
    </row>
    <row r="195">
      <c r="A195" s="14" t="s">
        <v>250</v>
      </c>
      <c r="B195" s="18">
        <v>41.81587</v>
      </c>
      <c r="C195" s="16">
        <v>-88.28309</v>
      </c>
    </row>
    <row r="196">
      <c r="A196" s="14" t="s">
        <v>251</v>
      </c>
      <c r="B196" s="18">
        <v>41.85221</v>
      </c>
      <c r="C196" s="16">
        <v>-88.342719</v>
      </c>
    </row>
    <row r="197">
      <c r="A197" s="14" t="s">
        <v>252</v>
      </c>
      <c r="B197" s="18">
        <v>41.86373</v>
      </c>
      <c r="C197" s="16">
        <v>-88.345775</v>
      </c>
    </row>
    <row r="198">
      <c r="A198" s="14" t="s">
        <v>253</v>
      </c>
      <c r="B198" s="18">
        <v>41.84559</v>
      </c>
      <c r="C198" s="16">
        <v>-87.965686</v>
      </c>
    </row>
    <row r="199">
      <c r="A199" s="14" t="s">
        <v>254</v>
      </c>
      <c r="B199" s="18">
        <v>41.78092</v>
      </c>
      <c r="C199" s="16">
        <v>-87.859439</v>
      </c>
    </row>
    <row r="200">
      <c r="A200" s="14" t="s">
        <v>255</v>
      </c>
      <c r="B200" s="18">
        <v>41.77762</v>
      </c>
      <c r="C200" s="16">
        <v>-87.863354</v>
      </c>
    </row>
    <row r="201">
      <c r="A201" s="14" t="s">
        <v>256</v>
      </c>
      <c r="B201" s="18">
        <v>41.77699</v>
      </c>
      <c r="C201" s="16">
        <v>-87.864616</v>
      </c>
    </row>
    <row r="202">
      <c r="A202" s="14" t="s">
        <v>257</v>
      </c>
      <c r="B202" s="18">
        <v>41.71807</v>
      </c>
      <c r="C202" s="16">
        <v>-88.289143</v>
      </c>
    </row>
    <row r="203">
      <c r="A203" s="14" t="s">
        <v>258</v>
      </c>
      <c r="B203" s="18">
        <v>41.71984</v>
      </c>
      <c r="C203" s="16">
        <v>-88.373227</v>
      </c>
    </row>
    <row r="204">
      <c r="A204" s="14" t="s">
        <v>259</v>
      </c>
      <c r="B204" s="18">
        <v>41.79884</v>
      </c>
      <c r="C204" s="16">
        <v>-88.354998</v>
      </c>
    </row>
    <row r="205">
      <c r="A205" s="14" t="s">
        <v>260</v>
      </c>
      <c r="B205" s="18">
        <v>41.70394</v>
      </c>
      <c r="C205" s="16">
        <v>-88.303162</v>
      </c>
    </row>
    <row r="206">
      <c r="A206" s="14" t="s">
        <v>262</v>
      </c>
      <c r="B206" s="18">
        <v>41.71624</v>
      </c>
      <c r="C206" s="16">
        <v>-88.407236</v>
      </c>
    </row>
    <row r="207">
      <c r="A207" s="14" t="s">
        <v>264</v>
      </c>
      <c r="B207" s="18">
        <v>41.65331</v>
      </c>
      <c r="C207" s="16">
        <v>-88.56387</v>
      </c>
    </row>
    <row r="208">
      <c r="A208" s="14" t="s">
        <v>265</v>
      </c>
      <c r="B208" s="18">
        <v>41.8538</v>
      </c>
      <c r="C208" s="16">
        <v>-87.804999</v>
      </c>
    </row>
    <row r="209">
      <c r="A209" s="14" t="s">
        <v>266</v>
      </c>
      <c r="B209" s="18">
        <v>41.80069</v>
      </c>
      <c r="C209" s="16">
        <v>-88.169583</v>
      </c>
    </row>
    <row r="210">
      <c r="A210" s="14" t="s">
        <v>267</v>
      </c>
      <c r="B210" s="18">
        <v>41.66247</v>
      </c>
      <c r="C210" s="16">
        <v>-88.465333</v>
      </c>
    </row>
    <row r="211">
      <c r="A211" s="14" t="s">
        <v>268</v>
      </c>
      <c r="B211" s="18">
        <v>41.74919</v>
      </c>
      <c r="C211" s="16">
        <v>-88.000332</v>
      </c>
    </row>
    <row r="212">
      <c r="A212" s="14" t="s">
        <v>269</v>
      </c>
      <c r="B212" s="18">
        <v>41.71575</v>
      </c>
      <c r="C212" s="16">
        <v>-88.175666</v>
      </c>
    </row>
    <row r="213">
      <c r="A213" s="14" t="s">
        <v>270</v>
      </c>
      <c r="B213" s="18">
        <v>41.7458</v>
      </c>
      <c r="C213" s="16">
        <v>-88.198512</v>
      </c>
    </row>
    <row r="214">
      <c r="A214" s="14" t="s">
        <v>271</v>
      </c>
      <c r="B214" s="18">
        <v>41.65325</v>
      </c>
      <c r="C214" s="16">
        <v>-88.2073</v>
      </c>
    </row>
    <row r="215">
      <c r="A215" s="14" t="s">
        <v>272</v>
      </c>
      <c r="B215" s="18">
        <v>41.64851</v>
      </c>
      <c r="C215" s="16">
        <v>-88.273976</v>
      </c>
    </row>
    <row r="216">
      <c r="A216" s="14" t="s">
        <v>273</v>
      </c>
      <c r="B216" s="18">
        <v>41.88156</v>
      </c>
      <c r="C216" s="16">
        <v>-87.627302</v>
      </c>
    </row>
    <row r="217">
      <c r="A217" s="14" t="s">
        <v>274</v>
      </c>
      <c r="B217" s="18">
        <v>41.86219</v>
      </c>
      <c r="C217" s="16">
        <v>-87.667582</v>
      </c>
    </row>
    <row r="218">
      <c r="A218" s="14" t="s">
        <v>275</v>
      </c>
      <c r="B218" s="18">
        <v>41.83613</v>
      </c>
      <c r="C218" s="16">
        <v>-87.674046</v>
      </c>
    </row>
    <row r="219">
      <c r="A219" s="14" t="s">
        <v>276</v>
      </c>
      <c r="B219" s="18">
        <v>41.90428</v>
      </c>
      <c r="C219" s="16">
        <v>-87.644224</v>
      </c>
    </row>
    <row r="220">
      <c r="A220" s="14" t="s">
        <v>277</v>
      </c>
      <c r="B220" s="18">
        <v>41.89083</v>
      </c>
      <c r="C220" s="16">
        <v>-87.616993</v>
      </c>
    </row>
    <row r="221">
      <c r="A221" s="14" t="s">
        <v>278</v>
      </c>
      <c r="B221" s="18">
        <v>41.93126</v>
      </c>
      <c r="C221" s="16">
        <v>-87.677371</v>
      </c>
    </row>
    <row r="222">
      <c r="A222" s="14" t="s">
        <v>279</v>
      </c>
      <c r="B222" s="18">
        <v>41.74003</v>
      </c>
      <c r="C222" s="16">
        <v>-87.632935</v>
      </c>
    </row>
    <row r="223">
      <c r="A223" s="14" t="s">
        <v>280</v>
      </c>
      <c r="B223" s="18">
        <v>41.69644</v>
      </c>
      <c r="C223" s="16">
        <v>-87.597043</v>
      </c>
    </row>
    <row r="224">
      <c r="A224" s="14" t="s">
        <v>281</v>
      </c>
      <c r="B224" s="18">
        <v>41.76299</v>
      </c>
      <c r="C224" s="16">
        <v>-87.743121</v>
      </c>
    </row>
    <row r="225">
      <c r="A225" s="14" t="s">
        <v>283</v>
      </c>
      <c r="B225" s="18">
        <v>41.75924</v>
      </c>
      <c r="C225" s="16">
        <v>-87.745203</v>
      </c>
    </row>
    <row r="226">
      <c r="A226" s="14" t="s">
        <v>286</v>
      </c>
      <c r="B226" s="18">
        <v>41.81286</v>
      </c>
      <c r="C226" s="16">
        <v>-87.721993</v>
      </c>
    </row>
    <row r="227">
      <c r="A227" s="14" t="s">
        <v>287</v>
      </c>
      <c r="B227" s="18">
        <v>41.76573</v>
      </c>
      <c r="C227" s="16">
        <v>-87.745536</v>
      </c>
    </row>
    <row r="228">
      <c r="A228" s="14" t="s">
        <v>288</v>
      </c>
      <c r="B228" s="18">
        <v>41.93315</v>
      </c>
      <c r="C228" s="16">
        <v>-87.742417</v>
      </c>
    </row>
    <row r="229">
      <c r="A229" s="14" t="s">
        <v>289</v>
      </c>
      <c r="B229" s="18">
        <v>41.91155</v>
      </c>
      <c r="C229" s="16">
        <v>-87.743087</v>
      </c>
    </row>
    <row r="230">
      <c r="A230" s="14" t="s">
        <v>290</v>
      </c>
      <c r="B230" s="18">
        <v>41.96334</v>
      </c>
      <c r="C230" s="16">
        <v>-87.656676</v>
      </c>
    </row>
    <row r="231">
      <c r="A231" s="14" t="s">
        <v>291</v>
      </c>
      <c r="B231" s="18">
        <v>41.9536</v>
      </c>
      <c r="C231" s="16">
        <v>-87.809101</v>
      </c>
    </row>
    <row r="232">
      <c r="A232" s="14" t="s">
        <v>292</v>
      </c>
      <c r="B232" s="18">
        <v>41.93004</v>
      </c>
      <c r="C232" s="16">
        <v>-87.789749</v>
      </c>
    </row>
    <row r="233">
      <c r="A233" s="14" t="s">
        <v>293</v>
      </c>
      <c r="B233" s="18">
        <v>42.01501</v>
      </c>
      <c r="C233" s="16">
        <v>-87.780464</v>
      </c>
    </row>
    <row r="234">
      <c r="A234" s="14" t="s">
        <v>294</v>
      </c>
      <c r="B234" s="18">
        <v>41.84294</v>
      </c>
      <c r="C234" s="16">
        <v>-87.741276</v>
      </c>
    </row>
    <row r="235">
      <c r="A235" s="14" t="s">
        <v>295</v>
      </c>
      <c r="B235" s="18">
        <v>41.83971</v>
      </c>
      <c r="C235" s="16">
        <v>-87.74108</v>
      </c>
    </row>
    <row r="236">
      <c r="A236" s="14" t="s">
        <v>296</v>
      </c>
      <c r="B236" s="18">
        <v>41.83113</v>
      </c>
      <c r="C236" s="16">
        <v>-87.747061</v>
      </c>
    </row>
    <row r="237">
      <c r="A237" s="14" t="s">
        <v>297</v>
      </c>
      <c r="B237" s="18">
        <v>41.72193</v>
      </c>
      <c r="C237" s="16">
        <v>-87.686257</v>
      </c>
    </row>
    <row r="238">
      <c r="A238" s="14" t="s">
        <v>298</v>
      </c>
      <c r="B238" s="18">
        <v>41.723</v>
      </c>
      <c r="C238" s="16">
        <v>-87.685211</v>
      </c>
    </row>
    <row r="239">
      <c r="A239" s="14" t="s">
        <v>299</v>
      </c>
      <c r="B239" s="18">
        <v>41.07999</v>
      </c>
      <c r="C239" s="16">
        <v>-87.860906</v>
      </c>
    </row>
    <row r="240">
      <c r="A240" s="14" t="s">
        <v>300</v>
      </c>
      <c r="B240" s="18">
        <v>41.1741</v>
      </c>
      <c r="C240" s="16">
        <v>-87.853926</v>
      </c>
    </row>
    <row r="241">
      <c r="A241" s="14" t="s">
        <v>301</v>
      </c>
      <c r="B241" s="18">
        <v>41.18983</v>
      </c>
      <c r="C241" s="16">
        <v>-87.847417</v>
      </c>
    </row>
    <row r="242">
      <c r="A242" s="14" t="s">
        <v>302</v>
      </c>
      <c r="B242" s="18">
        <v>40.77663</v>
      </c>
      <c r="C242" s="16">
        <v>-87.697242</v>
      </c>
    </row>
    <row r="243">
      <c r="A243" s="14" t="s">
        <v>303</v>
      </c>
      <c r="B243" s="18">
        <v>42.23877</v>
      </c>
      <c r="C243" s="16">
        <v>-88.817641</v>
      </c>
    </row>
    <row r="244">
      <c r="A244" s="14" t="s">
        <v>304</v>
      </c>
      <c r="B244" s="18">
        <v>41.82717</v>
      </c>
      <c r="C244" s="16">
        <v>-89.473203</v>
      </c>
    </row>
    <row r="245">
      <c r="A245" s="14" t="s">
        <v>305</v>
      </c>
      <c r="B245" s="18">
        <v>42.26414</v>
      </c>
      <c r="C245" s="16">
        <v>-89.629111</v>
      </c>
    </row>
    <row r="246">
      <c r="A246" s="14" t="s">
        <v>306</v>
      </c>
      <c r="B246" s="18">
        <v>41.93708</v>
      </c>
      <c r="C246" s="16">
        <v>-89.051705</v>
      </c>
    </row>
    <row r="247">
      <c r="A247" s="14" t="s">
        <v>307</v>
      </c>
      <c r="B247" s="18">
        <v>34.02323</v>
      </c>
      <c r="C247" s="16">
        <v>-118.372355</v>
      </c>
    </row>
    <row r="248">
      <c r="A248" s="14" t="s">
        <v>308</v>
      </c>
      <c r="B248" s="18">
        <v>33.96362</v>
      </c>
      <c r="C248" s="16">
        <v>-118.282703</v>
      </c>
    </row>
    <row r="249">
      <c r="A249" s="14" t="s">
        <v>309</v>
      </c>
      <c r="B249" s="18">
        <v>34.12554</v>
      </c>
      <c r="C249" s="16">
        <v>-118.264816</v>
      </c>
    </row>
    <row r="250">
      <c r="A250" s="14" t="s">
        <v>310</v>
      </c>
      <c r="B250" s="18">
        <v>34.09053</v>
      </c>
      <c r="C250" s="16">
        <v>-118.345774</v>
      </c>
    </row>
    <row r="251">
      <c r="A251" s="14" t="s">
        <v>311</v>
      </c>
      <c r="B251" s="18">
        <v>33.9087</v>
      </c>
      <c r="C251" s="16">
        <v>-118.208</v>
      </c>
    </row>
    <row r="252">
      <c r="A252" s="14" t="s">
        <v>312</v>
      </c>
      <c r="B252" s="18">
        <v>33.98561</v>
      </c>
      <c r="C252" s="16">
        <v>-118.39463</v>
      </c>
    </row>
    <row r="253">
      <c r="A253" s="14" t="s">
        <v>313</v>
      </c>
      <c r="B253" s="18">
        <v>33.92457</v>
      </c>
      <c r="C253" s="16">
        <v>-118.128676</v>
      </c>
    </row>
    <row r="254">
      <c r="A254" s="14" t="s">
        <v>317</v>
      </c>
      <c r="B254" s="18">
        <v>33.87293</v>
      </c>
      <c r="C254" s="16">
        <v>-118.312823</v>
      </c>
    </row>
    <row r="255">
      <c r="A255" s="14" t="s">
        <v>318</v>
      </c>
      <c r="B255" s="18">
        <v>33.89932</v>
      </c>
      <c r="C255" s="16">
        <v>-118.373168</v>
      </c>
    </row>
    <row r="256">
      <c r="A256" s="14" t="s">
        <v>319</v>
      </c>
      <c r="B256" s="18">
        <v>33.95481</v>
      </c>
      <c r="C256" s="16">
        <v>-118.187613</v>
      </c>
    </row>
    <row r="257">
      <c r="A257" s="14" t="s">
        <v>320</v>
      </c>
      <c r="B257" s="18">
        <v>33.95325</v>
      </c>
      <c r="C257" s="16">
        <v>-118.196522</v>
      </c>
    </row>
    <row r="258">
      <c r="A258" s="14" t="s">
        <v>321</v>
      </c>
      <c r="B258" s="18">
        <v>33.99219</v>
      </c>
      <c r="C258" s="16">
        <v>-118.445273</v>
      </c>
    </row>
    <row r="259">
      <c r="A259" s="14" t="s">
        <v>322</v>
      </c>
      <c r="B259" s="18">
        <v>33.94269</v>
      </c>
      <c r="C259" s="16">
        <v>-118.333407</v>
      </c>
    </row>
    <row r="260">
      <c r="A260" s="14" t="s">
        <v>323</v>
      </c>
      <c r="B260" s="18">
        <v>33.80223</v>
      </c>
      <c r="C260" s="16">
        <v>-118.33007</v>
      </c>
    </row>
    <row r="261">
      <c r="A261" s="14" t="s">
        <v>324</v>
      </c>
      <c r="B261" s="18">
        <v>33.80841</v>
      </c>
      <c r="C261" s="16">
        <v>-118.333926</v>
      </c>
    </row>
    <row r="262">
      <c r="A262" s="14" t="s">
        <v>325</v>
      </c>
      <c r="B262" s="18">
        <v>33.93196</v>
      </c>
      <c r="C262" s="16">
        <v>-117.968086</v>
      </c>
    </row>
    <row r="263">
      <c r="A263" s="14" t="s">
        <v>326</v>
      </c>
      <c r="B263" s="18">
        <v>33.91472</v>
      </c>
      <c r="C263" s="16">
        <v>-117.966157</v>
      </c>
    </row>
    <row r="264">
      <c r="A264" s="14" t="s">
        <v>327</v>
      </c>
      <c r="B264" s="18">
        <v>33.91417</v>
      </c>
      <c r="C264" s="16">
        <v>-117.970797</v>
      </c>
    </row>
    <row r="265">
      <c r="A265" s="14" t="s">
        <v>328</v>
      </c>
      <c r="B265" s="18">
        <v>33.9199</v>
      </c>
      <c r="C265" s="16">
        <v>-118.102147</v>
      </c>
    </row>
    <row r="266">
      <c r="A266" s="14" t="s">
        <v>329</v>
      </c>
      <c r="B266" s="18">
        <v>33.98393</v>
      </c>
      <c r="C266" s="16">
        <v>-118.102955</v>
      </c>
    </row>
    <row r="267">
      <c r="A267" s="14" t="s">
        <v>330</v>
      </c>
      <c r="B267" s="18">
        <v>33.94077</v>
      </c>
      <c r="C267" s="16">
        <v>-118.049799</v>
      </c>
    </row>
    <row r="268">
      <c r="A268" s="14" t="s">
        <v>331</v>
      </c>
      <c r="B268" s="18">
        <v>33.87252</v>
      </c>
      <c r="C268" s="16">
        <v>-118.061672</v>
      </c>
    </row>
    <row r="269">
      <c r="A269" s="14" t="s">
        <v>332</v>
      </c>
      <c r="B269" s="18">
        <v>33.83038</v>
      </c>
      <c r="C269" s="16">
        <v>-118.158543</v>
      </c>
    </row>
    <row r="270">
      <c r="A270" s="14" t="s">
        <v>333</v>
      </c>
      <c r="B270" s="18">
        <v>33.80453</v>
      </c>
      <c r="C270" s="16">
        <v>-118.03928</v>
      </c>
    </row>
    <row r="271">
      <c r="A271" s="14" t="s">
        <v>334</v>
      </c>
      <c r="B271" s="18">
        <v>33.90246</v>
      </c>
      <c r="C271" s="16">
        <v>-118.14535</v>
      </c>
    </row>
    <row r="272">
      <c r="A272" s="14" t="s">
        <v>335</v>
      </c>
      <c r="B272" s="18">
        <v>33.80423</v>
      </c>
      <c r="C272" s="16">
        <v>-118.167195</v>
      </c>
    </row>
    <row r="273">
      <c r="A273" s="14" t="s">
        <v>337</v>
      </c>
      <c r="B273" s="18">
        <v>33.8603</v>
      </c>
      <c r="C273" s="16">
        <v>-118.149226</v>
      </c>
    </row>
    <row r="274">
      <c r="A274" s="14" t="s">
        <v>338</v>
      </c>
      <c r="B274" s="18">
        <v>33.82954</v>
      </c>
      <c r="C274" s="16">
        <v>-118.090738</v>
      </c>
    </row>
    <row r="275">
      <c r="A275" s="14" t="s">
        <v>339</v>
      </c>
      <c r="B275" s="18">
        <v>33.82663</v>
      </c>
      <c r="C275" s="16">
        <v>-118.083326</v>
      </c>
    </row>
    <row r="276">
      <c r="A276" s="14" t="s">
        <v>340</v>
      </c>
      <c r="B276" s="18">
        <v>34.14621</v>
      </c>
      <c r="C276" s="16">
        <v>-118.091684</v>
      </c>
    </row>
    <row r="277">
      <c r="A277" s="14" t="s">
        <v>341</v>
      </c>
      <c r="B277" s="18">
        <v>34.14379</v>
      </c>
      <c r="C277" s="16">
        <v>-118.259704</v>
      </c>
    </row>
    <row r="278">
      <c r="A278" s="14" t="s">
        <v>342</v>
      </c>
      <c r="B278" s="18">
        <v>34.2302</v>
      </c>
      <c r="C278" s="16">
        <v>-118.553464</v>
      </c>
    </row>
    <row r="279">
      <c r="A279" s="14" t="s">
        <v>343</v>
      </c>
      <c r="B279" s="18">
        <v>34.27751</v>
      </c>
      <c r="C279" s="16">
        <v>-118.566868</v>
      </c>
    </row>
    <row r="280">
      <c r="A280" s="14" t="s">
        <v>344</v>
      </c>
      <c r="B280" s="18">
        <v>34.27247</v>
      </c>
      <c r="C280" s="16">
        <v>-118.42768</v>
      </c>
    </row>
    <row r="281">
      <c r="A281" s="14" t="s">
        <v>345</v>
      </c>
      <c r="B281" s="18">
        <v>34.41486</v>
      </c>
      <c r="C281" s="16">
        <v>-118.503723</v>
      </c>
    </row>
    <row r="282">
      <c r="A282" s="14" t="s">
        <v>346</v>
      </c>
      <c r="B282" s="18">
        <v>34.41394</v>
      </c>
      <c r="C282" s="16">
        <v>-118.506068</v>
      </c>
    </row>
    <row r="283">
      <c r="A283" s="14" t="s">
        <v>347</v>
      </c>
      <c r="B283" s="18">
        <v>34.4439</v>
      </c>
      <c r="C283" s="16">
        <v>-118.576094</v>
      </c>
    </row>
    <row r="284">
      <c r="A284" s="14" t="s">
        <v>348</v>
      </c>
      <c r="B284" s="18">
        <v>34.15467</v>
      </c>
      <c r="C284" s="16">
        <v>-118.795667</v>
      </c>
    </row>
    <row r="285">
      <c r="A285" s="14" t="s">
        <v>349</v>
      </c>
      <c r="B285" s="18">
        <v>34.18836</v>
      </c>
      <c r="C285" s="16">
        <v>-118.597985</v>
      </c>
    </row>
    <row r="286">
      <c r="A286" s="14" t="s">
        <v>353</v>
      </c>
      <c r="B286" s="18">
        <v>34.41009</v>
      </c>
      <c r="C286" s="16">
        <v>-118.475083</v>
      </c>
    </row>
    <row r="287">
      <c r="A287" s="14" t="s">
        <v>354</v>
      </c>
      <c r="B287" s="18">
        <v>34.18785</v>
      </c>
      <c r="C287" s="16">
        <v>-118.323599</v>
      </c>
    </row>
    <row r="288">
      <c r="A288" s="14" t="s">
        <v>355</v>
      </c>
      <c r="B288" s="18">
        <v>34.18574</v>
      </c>
      <c r="C288" s="16">
        <v>-118.324057</v>
      </c>
    </row>
    <row r="289">
      <c r="A289" s="14" t="s">
        <v>356</v>
      </c>
      <c r="B289" s="18">
        <v>34.13355</v>
      </c>
      <c r="C289" s="16">
        <v>-117.910622</v>
      </c>
    </row>
    <row r="290">
      <c r="A290" s="14" t="s">
        <v>357</v>
      </c>
      <c r="B290" s="18">
        <v>34.07194</v>
      </c>
      <c r="C290" s="16">
        <v>-117.963494</v>
      </c>
    </row>
    <row r="291">
      <c r="A291" s="14" t="s">
        <v>358</v>
      </c>
      <c r="B291" s="18">
        <v>34.01461</v>
      </c>
      <c r="C291" s="16">
        <v>-117.741689</v>
      </c>
    </row>
    <row r="292">
      <c r="A292" s="14" t="s">
        <v>359</v>
      </c>
      <c r="B292" s="18">
        <v>33.99533</v>
      </c>
      <c r="C292" s="16">
        <v>-117.719321</v>
      </c>
    </row>
    <row r="293">
      <c r="A293" s="14" t="s">
        <v>360</v>
      </c>
      <c r="B293" s="18">
        <v>33.99877</v>
      </c>
      <c r="C293" s="16">
        <v>-117.719437</v>
      </c>
    </row>
    <row r="294">
      <c r="A294" s="14" t="s">
        <v>361</v>
      </c>
      <c r="B294" s="18">
        <v>34.10262</v>
      </c>
      <c r="C294" s="16">
        <v>-117.909601</v>
      </c>
    </row>
    <row r="295">
      <c r="A295" s="14" t="s">
        <v>362</v>
      </c>
      <c r="B295" s="18">
        <v>34.07899</v>
      </c>
      <c r="C295" s="16">
        <v>-117.560252</v>
      </c>
    </row>
    <row r="296">
      <c r="A296" s="14" t="s">
        <v>363</v>
      </c>
      <c r="B296" s="18">
        <v>34.07115</v>
      </c>
      <c r="C296" s="16">
        <v>-118.042192</v>
      </c>
    </row>
    <row r="297">
      <c r="A297" s="14" t="s">
        <v>364</v>
      </c>
      <c r="B297" s="18">
        <v>34.11634</v>
      </c>
      <c r="C297" s="16">
        <v>-117.829097</v>
      </c>
    </row>
    <row r="298">
      <c r="A298" s="14" t="s">
        <v>365</v>
      </c>
      <c r="B298" s="18">
        <v>33.9989</v>
      </c>
      <c r="C298" s="16">
        <v>-117.932135</v>
      </c>
    </row>
    <row r="299">
      <c r="A299" s="14" t="s">
        <v>366</v>
      </c>
      <c r="B299" s="18">
        <v>33.99408</v>
      </c>
      <c r="C299" s="16">
        <v>-117.922</v>
      </c>
    </row>
    <row r="300">
      <c r="A300" s="14" t="s">
        <v>370</v>
      </c>
      <c r="B300" s="18">
        <v>33.95851</v>
      </c>
      <c r="C300" s="16">
        <v>-117.558233</v>
      </c>
    </row>
    <row r="301">
      <c r="A301" s="14" t="s">
        <v>371</v>
      </c>
      <c r="B301" s="18">
        <v>34.03618</v>
      </c>
      <c r="C301" s="16">
        <v>-118.101072</v>
      </c>
    </row>
    <row r="302">
      <c r="A302" s="14" t="s">
        <v>372</v>
      </c>
      <c r="B302" s="18">
        <v>34.0825</v>
      </c>
      <c r="C302" s="16">
        <v>-117.67248</v>
      </c>
    </row>
    <row r="303">
      <c r="A303" s="14" t="s">
        <v>373</v>
      </c>
      <c r="B303" s="18">
        <v>34.08315</v>
      </c>
      <c r="C303" s="16">
        <v>-117.689662</v>
      </c>
    </row>
    <row r="304">
      <c r="A304" s="14" t="s">
        <v>374</v>
      </c>
      <c r="B304" s="18">
        <v>34.0744</v>
      </c>
      <c r="C304" s="16">
        <v>-117.557544</v>
      </c>
    </row>
    <row r="305">
      <c r="A305" s="14" t="s">
        <v>375</v>
      </c>
      <c r="B305" s="18">
        <v>34.05039</v>
      </c>
      <c r="C305" s="16">
        <v>-118.085476</v>
      </c>
    </row>
    <row r="306">
      <c r="A306" s="14" t="s">
        <v>376</v>
      </c>
      <c r="B306" s="18">
        <v>34.11294</v>
      </c>
      <c r="C306" s="16">
        <v>-117.828741</v>
      </c>
    </row>
    <row r="307">
      <c r="A307" s="14" t="s">
        <v>377</v>
      </c>
      <c r="B307" s="18">
        <v>34.07368</v>
      </c>
      <c r="C307" s="16">
        <v>-117.886077</v>
      </c>
    </row>
    <row r="308">
      <c r="A308" s="14" t="s">
        <v>378</v>
      </c>
      <c r="B308" s="18">
        <v>32.63787</v>
      </c>
      <c r="C308" s="16">
        <v>-117.022032</v>
      </c>
    </row>
    <row r="309">
      <c r="A309" s="14" t="s">
        <v>379</v>
      </c>
      <c r="B309" s="18">
        <v>32.60865</v>
      </c>
      <c r="C309" s="16">
        <v>-117.083921</v>
      </c>
    </row>
    <row r="310">
      <c r="A310" s="14" t="s">
        <v>380</v>
      </c>
      <c r="B310" s="18">
        <v>32.63089</v>
      </c>
      <c r="C310" s="16">
        <v>-116.967969</v>
      </c>
    </row>
    <row r="311">
      <c r="A311" s="14" t="s">
        <v>381</v>
      </c>
      <c r="B311" s="18">
        <v>32.77333</v>
      </c>
      <c r="C311" s="16">
        <v>-117.029953</v>
      </c>
    </row>
    <row r="312">
      <c r="A312" s="14" t="s">
        <v>382</v>
      </c>
      <c r="B312" s="18">
        <v>32.67477</v>
      </c>
      <c r="C312" s="16">
        <v>-117.099334</v>
      </c>
    </row>
    <row r="313">
      <c r="A313" s="14" t="s">
        <v>383</v>
      </c>
      <c r="B313" s="18">
        <v>33.1208</v>
      </c>
      <c r="C313" s="16">
        <v>-117.314467</v>
      </c>
    </row>
    <row r="314">
      <c r="A314" s="14" t="s">
        <v>384</v>
      </c>
      <c r="B314" s="18">
        <v>33.06918</v>
      </c>
      <c r="C314" s="16">
        <v>-117.266312</v>
      </c>
    </row>
    <row r="315">
      <c r="A315" s="14" t="s">
        <v>385</v>
      </c>
      <c r="B315" s="18">
        <v>33.18133</v>
      </c>
      <c r="C315" s="16">
        <v>-117.347285</v>
      </c>
    </row>
    <row r="316">
      <c r="A316" s="14" t="s">
        <v>386</v>
      </c>
      <c r="B316" s="18">
        <v>33.24127</v>
      </c>
      <c r="C316" s="16">
        <v>-117.290843</v>
      </c>
    </row>
    <row r="317">
      <c r="A317" s="14" t="s">
        <v>387</v>
      </c>
      <c r="B317" s="18">
        <v>32.95974</v>
      </c>
      <c r="C317" s="16">
        <v>-117.038132</v>
      </c>
    </row>
    <row r="318">
      <c r="A318" s="14" t="s">
        <v>388</v>
      </c>
      <c r="B318" s="18">
        <v>33.13505</v>
      </c>
      <c r="C318" s="16">
        <v>-117.12592</v>
      </c>
    </row>
    <row r="319">
      <c r="A319" s="14" t="s">
        <v>392</v>
      </c>
      <c r="B319" s="18">
        <v>32.84081</v>
      </c>
      <c r="C319" s="16">
        <v>-116.987201</v>
      </c>
    </row>
    <row r="320">
      <c r="A320" s="14" t="s">
        <v>393</v>
      </c>
      <c r="B320" s="18">
        <v>33.18813</v>
      </c>
      <c r="C320" s="16">
        <v>-117.274692</v>
      </c>
    </row>
    <row r="321">
      <c r="A321" s="14" t="s">
        <v>394</v>
      </c>
      <c r="B321" s="18">
        <v>33.17257</v>
      </c>
      <c r="C321" s="16">
        <v>-117.216636</v>
      </c>
    </row>
    <row r="322">
      <c r="A322" s="14" t="s">
        <v>395</v>
      </c>
      <c r="B322" s="18">
        <v>32.71274</v>
      </c>
      <c r="C322" s="16">
        <v>-117.116411</v>
      </c>
    </row>
    <row r="323">
      <c r="A323" s="14" t="s">
        <v>396</v>
      </c>
      <c r="B323" s="18">
        <v>32.77219</v>
      </c>
      <c r="C323" s="16">
        <v>-117.135721</v>
      </c>
    </row>
    <row r="324">
      <c r="A324" s="14" t="s">
        <v>397</v>
      </c>
      <c r="B324" s="18">
        <v>32.78076</v>
      </c>
      <c r="C324" s="16">
        <v>-117.131115</v>
      </c>
    </row>
    <row r="325">
      <c r="A325" s="14" t="s">
        <v>398</v>
      </c>
      <c r="B325" s="18">
        <v>32.7416</v>
      </c>
      <c r="C325" s="16">
        <v>-117.053687</v>
      </c>
    </row>
    <row r="326">
      <c r="A326" s="14" t="s">
        <v>399</v>
      </c>
      <c r="B326" s="18">
        <v>32.74048</v>
      </c>
      <c r="C326" s="16">
        <v>-117.064182</v>
      </c>
    </row>
    <row r="327">
      <c r="A327" s="14" t="s">
        <v>400</v>
      </c>
      <c r="B327" s="18">
        <v>32.82055</v>
      </c>
      <c r="C327" s="16">
        <v>-117.225016</v>
      </c>
    </row>
    <row r="328">
      <c r="A328" s="14" t="s">
        <v>401</v>
      </c>
      <c r="B328" s="18">
        <v>32.98771</v>
      </c>
      <c r="C328" s="16">
        <v>-117.078324</v>
      </c>
    </row>
    <row r="329">
      <c r="A329" s="14" t="s">
        <v>402</v>
      </c>
      <c r="B329" s="18">
        <v>33.74388</v>
      </c>
      <c r="C329" s="16">
        <v>-116.20259</v>
      </c>
    </row>
    <row r="330">
      <c r="A330" s="14" t="s">
        <v>404</v>
      </c>
      <c r="B330" s="18">
        <v>33.80005</v>
      </c>
      <c r="C330" s="16">
        <v>-116.384453</v>
      </c>
    </row>
    <row r="331">
      <c r="A331" s="14" t="s">
        <v>405</v>
      </c>
      <c r="B331" s="18">
        <v>33.79811</v>
      </c>
      <c r="C331" s="16">
        <v>-116.384799</v>
      </c>
    </row>
    <row r="332">
      <c r="A332" s="14" t="s">
        <v>406</v>
      </c>
      <c r="B332" s="18">
        <v>33.79251</v>
      </c>
      <c r="C332" s="16">
        <v>-116.374515</v>
      </c>
    </row>
    <row r="333">
      <c r="A333" s="14" t="s">
        <v>407</v>
      </c>
      <c r="B333" s="18">
        <v>33.92333</v>
      </c>
      <c r="C333" s="16">
        <v>-116.951852</v>
      </c>
    </row>
    <row r="334">
      <c r="A334" s="14" t="s">
        <v>408</v>
      </c>
      <c r="B334" s="18">
        <v>32.96243</v>
      </c>
      <c r="C334" s="16">
        <v>-115.545833</v>
      </c>
    </row>
    <row r="335">
      <c r="A335" s="14" t="s">
        <v>409</v>
      </c>
      <c r="B335" s="18">
        <v>32.69414</v>
      </c>
      <c r="C335" s="16">
        <v>-115.496166</v>
      </c>
    </row>
    <row r="336">
      <c r="A336" s="14" t="s">
        <v>410</v>
      </c>
      <c r="B336" s="18">
        <v>32.81198</v>
      </c>
      <c r="C336" s="16">
        <v>-115.573408</v>
      </c>
    </row>
    <row r="337">
      <c r="A337" s="14" t="s">
        <v>411</v>
      </c>
      <c r="B337" s="18">
        <v>32.8133</v>
      </c>
      <c r="C337" s="16">
        <v>-115.577416</v>
      </c>
    </row>
    <row r="338">
      <c r="A338" s="14" t="s">
        <v>412</v>
      </c>
      <c r="B338" s="18">
        <v>33.70033</v>
      </c>
      <c r="C338" s="16">
        <v>-116.287993</v>
      </c>
    </row>
    <row r="339">
      <c r="A339" s="14" t="s">
        <v>413</v>
      </c>
      <c r="B339" s="18">
        <v>33.70727</v>
      </c>
      <c r="C339" s="16">
        <v>-116.27989</v>
      </c>
    </row>
    <row r="340">
      <c r="A340" s="14" t="s">
        <v>414</v>
      </c>
      <c r="B340" s="18">
        <v>33.70754</v>
      </c>
      <c r="C340" s="16">
        <v>-116.273173</v>
      </c>
    </row>
    <row r="341">
      <c r="A341" s="14" t="s">
        <v>415</v>
      </c>
      <c r="B341" s="18">
        <v>33.72081</v>
      </c>
      <c r="C341" s="16">
        <v>-116.391336</v>
      </c>
    </row>
    <row r="342">
      <c r="A342" s="14" t="s">
        <v>416</v>
      </c>
      <c r="B342" s="18">
        <v>33.81314</v>
      </c>
      <c r="C342" s="16">
        <v>-116.486894</v>
      </c>
    </row>
    <row r="343">
      <c r="A343" s="14" t="s">
        <v>417</v>
      </c>
      <c r="B343" s="18">
        <v>34.88468</v>
      </c>
      <c r="C343" s="16">
        <v>-116.992024</v>
      </c>
    </row>
    <row r="344">
      <c r="A344" s="14" t="s">
        <v>418</v>
      </c>
      <c r="B344" s="18">
        <v>34.05011</v>
      </c>
      <c r="C344" s="16">
        <v>-117.306233</v>
      </c>
    </row>
    <row r="345">
      <c r="A345" s="14" t="s">
        <v>422</v>
      </c>
      <c r="B345" s="18">
        <v>34.42663</v>
      </c>
      <c r="C345" s="16">
        <v>-117.369382</v>
      </c>
    </row>
    <row r="346">
      <c r="A346" s="14" t="s">
        <v>423</v>
      </c>
      <c r="B346" s="18">
        <v>34.1375</v>
      </c>
      <c r="C346" s="16">
        <v>-117.194548</v>
      </c>
    </row>
    <row r="347">
      <c r="A347" s="14" t="s">
        <v>424</v>
      </c>
      <c r="B347" s="18">
        <v>34.07615</v>
      </c>
      <c r="C347" s="16">
        <v>-117.373676</v>
      </c>
    </row>
    <row r="348">
      <c r="A348" s="14" t="s">
        <v>425</v>
      </c>
      <c r="B348" s="18">
        <v>34.46521</v>
      </c>
      <c r="C348" s="16">
        <v>-117.354392</v>
      </c>
    </row>
    <row r="349">
      <c r="A349" s="14" t="s">
        <v>426</v>
      </c>
      <c r="B349" s="18">
        <v>34.50945</v>
      </c>
      <c r="C349" s="16">
        <v>-117.39678</v>
      </c>
    </row>
    <row r="350">
      <c r="A350" s="14" t="s">
        <v>427</v>
      </c>
      <c r="B350" s="18">
        <v>34.51608</v>
      </c>
      <c r="C350" s="16">
        <v>-117.318997</v>
      </c>
    </row>
    <row r="351">
      <c r="A351" s="14" t="s">
        <v>428</v>
      </c>
      <c r="B351" s="18">
        <v>34.06571</v>
      </c>
      <c r="C351" s="16">
        <v>-117.262328</v>
      </c>
    </row>
    <row r="352">
      <c r="A352" s="14" t="s">
        <v>429</v>
      </c>
      <c r="B352" s="18">
        <v>34.06833</v>
      </c>
      <c r="C352" s="16">
        <v>-117.268167</v>
      </c>
    </row>
    <row r="353">
      <c r="A353" s="14" t="s">
        <v>430</v>
      </c>
      <c r="B353" s="18">
        <v>33.93712</v>
      </c>
      <c r="C353" s="16">
        <v>-117.455394</v>
      </c>
    </row>
    <row r="354">
      <c r="A354" s="14" t="s">
        <v>431</v>
      </c>
      <c r="B354" s="18">
        <v>33.93861</v>
      </c>
      <c r="C354" s="16">
        <v>-117.286187</v>
      </c>
    </row>
    <row r="355">
      <c r="A355" s="14" t="s">
        <v>432</v>
      </c>
      <c r="B355" s="18">
        <v>33.93527</v>
      </c>
      <c r="C355" s="16">
        <v>-117.28875</v>
      </c>
    </row>
    <row r="356">
      <c r="A356" s="14" t="s">
        <v>433</v>
      </c>
      <c r="B356" s="18">
        <v>33.72654</v>
      </c>
      <c r="C356" s="16">
        <v>-117.009899</v>
      </c>
    </row>
    <row r="357">
      <c r="A357" s="14" t="s">
        <v>434</v>
      </c>
      <c r="B357" s="18">
        <v>33.93604</v>
      </c>
      <c r="C357" s="16">
        <v>-117.275743</v>
      </c>
    </row>
    <row r="358">
      <c r="A358" s="14" t="s">
        <v>435</v>
      </c>
      <c r="B358" s="18">
        <v>33.93577</v>
      </c>
      <c r="C358" s="16">
        <v>-117.181929</v>
      </c>
    </row>
    <row r="359">
      <c r="A359" s="14" t="s">
        <v>436</v>
      </c>
      <c r="B359" s="18">
        <v>33.55633</v>
      </c>
      <c r="C359" s="16">
        <v>-117.175616</v>
      </c>
    </row>
    <row r="360">
      <c r="A360" s="14" t="s">
        <v>437</v>
      </c>
      <c r="B360" s="18">
        <v>33.80617</v>
      </c>
      <c r="C360" s="16">
        <v>-117.229541</v>
      </c>
    </row>
    <row r="361">
      <c r="A361" s="14" t="s">
        <v>439</v>
      </c>
      <c r="B361" s="18">
        <v>33.52143</v>
      </c>
      <c r="C361" s="16">
        <v>-117.156794</v>
      </c>
    </row>
    <row r="362">
      <c r="A362" s="14" t="s">
        <v>440</v>
      </c>
      <c r="B362" s="18">
        <v>33.50578</v>
      </c>
      <c r="C362" s="16">
        <v>-117.144368</v>
      </c>
    </row>
    <row r="363">
      <c r="A363" s="14" t="s">
        <v>441</v>
      </c>
      <c r="B363" s="18">
        <v>33.4801</v>
      </c>
      <c r="C363" s="16">
        <v>-117.094606</v>
      </c>
    </row>
    <row r="364">
      <c r="A364" s="14" t="s">
        <v>443</v>
      </c>
      <c r="B364" s="18">
        <v>33.69882</v>
      </c>
      <c r="C364" s="16">
        <v>-117.835707</v>
      </c>
    </row>
    <row r="365">
      <c r="A365" s="14" t="s">
        <v>444</v>
      </c>
      <c r="B365" s="18">
        <v>33.66024</v>
      </c>
      <c r="C365" s="16">
        <v>-117.745557</v>
      </c>
    </row>
    <row r="366">
      <c r="A366" s="14" t="s">
        <v>445</v>
      </c>
      <c r="B366" s="18">
        <v>33.6572</v>
      </c>
      <c r="C366" s="16">
        <v>-117.742859</v>
      </c>
    </row>
    <row r="367">
      <c r="A367" s="14" t="s">
        <v>446</v>
      </c>
      <c r="B367" s="18">
        <v>33.73388</v>
      </c>
      <c r="C367" s="16">
        <v>-117.997382</v>
      </c>
    </row>
    <row r="368">
      <c r="A368" s="14" t="s">
        <v>447</v>
      </c>
      <c r="B368" s="18">
        <v>33.56683</v>
      </c>
      <c r="C368" s="16">
        <v>-117.710937</v>
      </c>
    </row>
    <row r="369">
      <c r="A369" s="14" t="s">
        <v>448</v>
      </c>
      <c r="B369" s="18">
        <v>33.55687</v>
      </c>
      <c r="C369" s="16">
        <v>-117.678843</v>
      </c>
    </row>
    <row r="370">
      <c r="A370" s="14" t="s">
        <v>449</v>
      </c>
      <c r="B370" s="18">
        <v>33.73827</v>
      </c>
      <c r="C370" s="16">
        <v>-117.917195</v>
      </c>
    </row>
    <row r="371">
      <c r="A371" s="14" t="s">
        <v>450</v>
      </c>
      <c r="B371" s="18">
        <v>33.70065</v>
      </c>
      <c r="C371" s="16">
        <v>-117.954397</v>
      </c>
    </row>
    <row r="372">
      <c r="A372" s="14" t="s">
        <v>451</v>
      </c>
      <c r="B372" s="18">
        <v>33.70209</v>
      </c>
      <c r="C372" s="16">
        <v>-117.934506</v>
      </c>
    </row>
    <row r="373">
      <c r="A373" s="14" t="s">
        <v>452</v>
      </c>
      <c r="B373" s="18">
        <v>33.72759</v>
      </c>
      <c r="C373" s="16">
        <v>-117.797251</v>
      </c>
    </row>
    <row r="374">
      <c r="A374" s="14" t="s">
        <v>453</v>
      </c>
      <c r="B374" s="18">
        <v>33.69822</v>
      </c>
      <c r="C374" s="16">
        <v>-117.823468</v>
      </c>
    </row>
    <row r="375">
      <c r="A375" s="14" t="s">
        <v>454</v>
      </c>
      <c r="B375" s="18">
        <v>33.83762</v>
      </c>
      <c r="C375" s="16">
        <v>-117.941569</v>
      </c>
    </row>
    <row r="376">
      <c r="A376" s="14" t="s">
        <v>456</v>
      </c>
      <c r="B376" s="18">
        <v>33.85746</v>
      </c>
      <c r="C376" s="16">
        <v>-117.918694</v>
      </c>
    </row>
    <row r="377">
      <c r="A377" s="14" t="s">
        <v>457</v>
      </c>
      <c r="B377" s="18">
        <v>33.86622</v>
      </c>
      <c r="C377" s="16">
        <v>-117.882714</v>
      </c>
    </row>
    <row r="378">
      <c r="A378" s="14" t="s">
        <v>458</v>
      </c>
      <c r="B378" s="18">
        <v>33.86482</v>
      </c>
      <c r="C378" s="16">
        <v>-117.924121</v>
      </c>
    </row>
    <row r="379">
      <c r="A379" s="14" t="s">
        <v>459</v>
      </c>
      <c r="B379" s="18">
        <v>33.79075</v>
      </c>
      <c r="C379" s="16">
        <v>-117.964372</v>
      </c>
    </row>
    <row r="380">
      <c r="A380" s="14" t="s">
        <v>460</v>
      </c>
      <c r="B380" s="18">
        <v>33.77408</v>
      </c>
      <c r="C380" s="16">
        <v>-117.940791</v>
      </c>
    </row>
    <row r="381">
      <c r="A381" s="14" t="s">
        <v>461</v>
      </c>
      <c r="B381" s="18">
        <v>33.88777</v>
      </c>
      <c r="C381" s="16">
        <v>-117.518934</v>
      </c>
    </row>
    <row r="382">
      <c r="A382" s="14" t="s">
        <v>462</v>
      </c>
      <c r="B382" s="18">
        <v>33.84685</v>
      </c>
      <c r="C382" s="16">
        <v>-117.536975</v>
      </c>
    </row>
    <row r="383">
      <c r="A383" s="14" t="s">
        <v>463</v>
      </c>
      <c r="B383" s="18">
        <v>33.87482</v>
      </c>
      <c r="C383" s="16">
        <v>-117.743435</v>
      </c>
    </row>
    <row r="384">
      <c r="A384" s="14" t="s">
        <v>464</v>
      </c>
      <c r="B384" s="18">
        <v>34.22375</v>
      </c>
      <c r="C384" s="16">
        <v>-119.149993</v>
      </c>
    </row>
    <row r="385">
      <c r="A385" s="14" t="s">
        <v>465</v>
      </c>
      <c r="B385" s="18">
        <v>34.22435</v>
      </c>
      <c r="C385" s="16">
        <v>-119.158829</v>
      </c>
    </row>
    <row r="386">
      <c r="A386" s="14" t="s">
        <v>466</v>
      </c>
      <c r="B386" s="18">
        <v>34.28409</v>
      </c>
      <c r="C386" s="16">
        <v>-118.79629</v>
      </c>
    </row>
    <row r="387">
      <c r="A387" s="14" t="s">
        <v>467</v>
      </c>
      <c r="B387" s="18">
        <v>34.42763</v>
      </c>
      <c r="C387" s="16">
        <v>-119.874841</v>
      </c>
    </row>
    <row r="388">
      <c r="A388" s="14" t="s">
        <v>468</v>
      </c>
      <c r="B388" s="18">
        <v>35.74397</v>
      </c>
      <c r="C388" s="16">
        <v>-119.248072</v>
      </c>
    </row>
    <row r="389">
      <c r="A389" s="14" t="s">
        <v>469</v>
      </c>
      <c r="B389" s="18">
        <v>36.32554</v>
      </c>
      <c r="C389" s="16">
        <v>-119.606274</v>
      </c>
    </row>
    <row r="390">
      <c r="A390" s="14" t="s">
        <v>470</v>
      </c>
      <c r="B390" s="18">
        <v>36.2933</v>
      </c>
      <c r="C390" s="16">
        <v>-119.306084</v>
      </c>
    </row>
    <row r="391">
      <c r="A391" s="14" t="s">
        <v>471</v>
      </c>
      <c r="B391" s="18">
        <v>36.29678</v>
      </c>
      <c r="C391" s="16">
        <v>-119.310092</v>
      </c>
    </row>
    <row r="392">
      <c r="A392" s="14" t="s">
        <v>472</v>
      </c>
      <c r="B392" s="18">
        <v>35.59428</v>
      </c>
      <c r="C392" s="16">
        <v>-119.358154</v>
      </c>
    </row>
    <row r="393">
      <c r="A393" s="14" t="s">
        <v>476</v>
      </c>
      <c r="B393" s="18">
        <v>35.33938</v>
      </c>
      <c r="C393" s="16">
        <v>-119.034677</v>
      </c>
    </row>
    <row r="394">
      <c r="A394" s="14" t="s">
        <v>477</v>
      </c>
      <c r="B394" s="18">
        <v>35.39153</v>
      </c>
      <c r="C394" s="16">
        <v>-118.960829</v>
      </c>
    </row>
    <row r="395">
      <c r="A395" s="14" t="s">
        <v>478</v>
      </c>
      <c r="B395" s="18">
        <v>35.2988</v>
      </c>
      <c r="C395" s="16">
        <v>-119.029215</v>
      </c>
    </row>
    <row r="396">
      <c r="A396" s="14" t="s">
        <v>479</v>
      </c>
      <c r="B396" s="18">
        <v>35.38333</v>
      </c>
      <c r="C396" s="16">
        <v>-119.04989</v>
      </c>
    </row>
    <row r="397">
      <c r="A397" s="14" t="s">
        <v>480</v>
      </c>
      <c r="B397" s="18">
        <v>35.34894</v>
      </c>
      <c r="C397" s="16">
        <v>-119.127108</v>
      </c>
    </row>
    <row r="398">
      <c r="A398" s="14" t="s">
        <v>481</v>
      </c>
      <c r="B398" s="18">
        <v>35.38622</v>
      </c>
      <c r="C398" s="16">
        <v>-119.095724</v>
      </c>
    </row>
    <row r="399">
      <c r="A399" s="14" t="s">
        <v>482</v>
      </c>
      <c r="B399" s="18">
        <v>35.29605</v>
      </c>
      <c r="C399" s="16">
        <v>-119.058998</v>
      </c>
    </row>
    <row r="400">
      <c r="A400" s="14" t="s">
        <v>483</v>
      </c>
      <c r="B400" s="18">
        <v>35.30879</v>
      </c>
      <c r="C400" s="16">
        <v>-119.095393</v>
      </c>
    </row>
    <row r="401">
      <c r="A401" s="14" t="s">
        <v>484</v>
      </c>
      <c r="B401" s="18">
        <v>35.30303</v>
      </c>
      <c r="C401" s="16">
        <v>-119.092262</v>
      </c>
    </row>
    <row r="402">
      <c r="A402" s="14" t="s">
        <v>485</v>
      </c>
      <c r="B402" s="18">
        <v>35.25264</v>
      </c>
      <c r="C402" s="16">
        <v>-120.687683</v>
      </c>
    </row>
    <row r="403">
      <c r="A403" s="14" t="s">
        <v>486</v>
      </c>
      <c r="B403" s="18">
        <v>35.25226</v>
      </c>
      <c r="C403" s="16">
        <v>-120.688364</v>
      </c>
    </row>
    <row r="404">
      <c r="A404" s="14" t="s">
        <v>487</v>
      </c>
      <c r="B404" s="18">
        <v>34.66278</v>
      </c>
      <c r="C404" s="16">
        <v>-120.465407</v>
      </c>
    </row>
    <row r="405">
      <c r="A405" s="14" t="s">
        <v>488</v>
      </c>
      <c r="B405" s="18">
        <v>35.58426</v>
      </c>
      <c r="C405" s="16">
        <v>-120.697138</v>
      </c>
    </row>
    <row r="406">
      <c r="A406" s="14" t="s">
        <v>489</v>
      </c>
      <c r="B406" s="18">
        <v>34.92714</v>
      </c>
      <c r="C406" s="16">
        <v>-120.418823</v>
      </c>
    </row>
    <row r="407">
      <c r="A407" s="14" t="s">
        <v>490</v>
      </c>
      <c r="B407" s="18">
        <v>34.66188</v>
      </c>
      <c r="C407" s="16">
        <v>-118.151818</v>
      </c>
    </row>
    <row r="408">
      <c r="A408" s="14" t="s">
        <v>491</v>
      </c>
      <c r="B408" s="18">
        <v>34.69252</v>
      </c>
      <c r="C408" s="16">
        <v>-118.097675</v>
      </c>
    </row>
    <row r="409">
      <c r="A409" s="14" t="s">
        <v>492</v>
      </c>
      <c r="B409" s="18">
        <v>34.6938</v>
      </c>
      <c r="C409" s="16">
        <v>-118.174076</v>
      </c>
    </row>
    <row r="410">
      <c r="A410" s="14" t="s">
        <v>493</v>
      </c>
      <c r="B410" s="18">
        <v>34.60811</v>
      </c>
      <c r="C410" s="16">
        <v>-118.147669</v>
      </c>
    </row>
    <row r="411">
      <c r="A411" s="14" t="s">
        <v>494</v>
      </c>
      <c r="B411" s="18">
        <v>34.61146</v>
      </c>
      <c r="C411" s="16">
        <v>-118.144502</v>
      </c>
    </row>
    <row r="412">
      <c r="A412" s="14" t="s">
        <v>495</v>
      </c>
      <c r="B412" s="18">
        <v>34.55675</v>
      </c>
      <c r="C412" s="16">
        <v>-118.042345</v>
      </c>
    </row>
    <row r="413">
      <c r="A413" s="14" t="s">
        <v>496</v>
      </c>
      <c r="B413" s="18">
        <v>35.60659</v>
      </c>
      <c r="C413" s="16">
        <v>-117.666947</v>
      </c>
    </row>
    <row r="414">
      <c r="A414" s="14" t="s">
        <v>497</v>
      </c>
      <c r="B414" s="18">
        <v>36.83983</v>
      </c>
      <c r="C414" s="16">
        <v>-119.695791</v>
      </c>
    </row>
    <row r="415">
      <c r="A415" s="14" t="s">
        <v>500</v>
      </c>
      <c r="B415" s="18">
        <v>36.81128</v>
      </c>
      <c r="C415" s="16">
        <v>-119.716883</v>
      </c>
    </row>
    <row r="416">
      <c r="A416" s="14" t="s">
        <v>502</v>
      </c>
      <c r="B416" s="18">
        <v>36.54311</v>
      </c>
      <c r="C416" s="16">
        <v>-119.40228</v>
      </c>
    </row>
    <row r="417">
      <c r="A417" s="14" t="s">
        <v>503</v>
      </c>
      <c r="B417" s="18">
        <v>36.73256</v>
      </c>
      <c r="C417" s="16">
        <v>-120.044162</v>
      </c>
    </row>
    <row r="418">
      <c r="A418" s="14" t="s">
        <v>504</v>
      </c>
      <c r="B418" s="18">
        <v>37.05403</v>
      </c>
      <c r="C418" s="16">
        <v>-120.879093</v>
      </c>
    </row>
    <row r="419">
      <c r="A419" s="14" t="s">
        <v>505</v>
      </c>
      <c r="B419" s="18">
        <v>36.83913</v>
      </c>
      <c r="C419" s="16">
        <v>-119.803485</v>
      </c>
    </row>
    <row r="420">
      <c r="A420" s="14" t="s">
        <v>506</v>
      </c>
      <c r="B420" s="18">
        <v>36.7059</v>
      </c>
      <c r="C420" s="16">
        <v>-119.577675</v>
      </c>
    </row>
    <row r="421">
      <c r="A421" s="14" t="s">
        <v>507</v>
      </c>
      <c r="B421" s="18">
        <v>36.57721</v>
      </c>
      <c r="C421" s="16">
        <v>-119.634464</v>
      </c>
    </row>
    <row r="422">
      <c r="A422" s="14" t="s">
        <v>508</v>
      </c>
      <c r="B422" s="18">
        <v>36.839</v>
      </c>
      <c r="C422" s="16">
        <v>-119.787309</v>
      </c>
    </row>
    <row r="423">
      <c r="A423" s="14" t="s">
        <v>509</v>
      </c>
      <c r="B423" s="18">
        <v>36.80311</v>
      </c>
      <c r="C423" s="16">
        <v>-119.790578</v>
      </c>
    </row>
    <row r="424">
      <c r="A424" s="14" t="s">
        <v>510</v>
      </c>
      <c r="B424" s="18">
        <v>36.80833</v>
      </c>
      <c r="C424" s="16">
        <v>-119.864426</v>
      </c>
    </row>
    <row r="425">
      <c r="A425" s="14" t="s">
        <v>511</v>
      </c>
      <c r="B425" s="18">
        <v>36.81005</v>
      </c>
      <c r="C425" s="16">
        <v>-119.874053</v>
      </c>
    </row>
    <row r="426">
      <c r="A426" s="14" t="s">
        <v>512</v>
      </c>
      <c r="B426" s="18">
        <v>36.79263</v>
      </c>
      <c r="C426" s="16">
        <v>-119.789245</v>
      </c>
    </row>
    <row r="427">
      <c r="A427" s="14" t="s">
        <v>513</v>
      </c>
      <c r="B427" s="18">
        <v>36.73833</v>
      </c>
      <c r="C427" s="16">
        <v>-119.721709</v>
      </c>
    </row>
    <row r="428">
      <c r="A428" s="14" t="s">
        <v>514</v>
      </c>
      <c r="B428" s="18">
        <v>36.71011</v>
      </c>
      <c r="C428" s="16">
        <v>-121.653899</v>
      </c>
    </row>
    <row r="429">
      <c r="A429" s="14" t="s">
        <v>515</v>
      </c>
      <c r="B429" s="18">
        <v>36.71401</v>
      </c>
      <c r="C429" s="16">
        <v>-121.654642</v>
      </c>
    </row>
    <row r="430">
      <c r="A430" s="14" t="s">
        <v>516</v>
      </c>
      <c r="B430" s="18">
        <v>36.70148</v>
      </c>
      <c r="C430" s="16">
        <v>-121.666965</v>
      </c>
    </row>
    <row r="431">
      <c r="A431" s="14" t="s">
        <v>517</v>
      </c>
      <c r="B431" s="18">
        <v>36.70571</v>
      </c>
      <c r="C431" s="16">
        <v>-121.668872</v>
      </c>
    </row>
    <row r="432">
      <c r="A432" s="14" t="s">
        <v>518</v>
      </c>
      <c r="B432" s="18">
        <v>36.66781</v>
      </c>
      <c r="C432" s="16">
        <v>-121.810784</v>
      </c>
    </row>
    <row r="433">
      <c r="A433" s="14" t="s">
        <v>519</v>
      </c>
      <c r="B433" s="18">
        <v>36.6931</v>
      </c>
      <c r="C433" s="16">
        <v>-121.801112</v>
      </c>
    </row>
    <row r="434">
      <c r="A434" s="14" t="s">
        <v>520</v>
      </c>
      <c r="B434" s="18">
        <v>36.62251</v>
      </c>
      <c r="C434" s="16">
        <v>-121.841478</v>
      </c>
    </row>
    <row r="435">
      <c r="A435" s="14" t="s">
        <v>524</v>
      </c>
      <c r="B435" s="18">
        <v>36.61649</v>
      </c>
      <c r="C435" s="16">
        <v>-121.846407</v>
      </c>
    </row>
    <row r="436">
      <c r="A436" s="14" t="s">
        <v>525</v>
      </c>
      <c r="B436" s="18">
        <v>37.42096</v>
      </c>
      <c r="C436" s="16">
        <v>-122.095644</v>
      </c>
    </row>
    <row r="437">
      <c r="A437" s="14" t="s">
        <v>526</v>
      </c>
      <c r="B437" s="18">
        <v>37.47847</v>
      </c>
      <c r="C437" s="16">
        <v>-122.216241</v>
      </c>
    </row>
    <row r="438">
      <c r="A438" s="14" t="s">
        <v>527</v>
      </c>
      <c r="B438" s="18">
        <v>37.66437</v>
      </c>
      <c r="C438" s="16">
        <v>-122.448732</v>
      </c>
    </row>
    <row r="439">
      <c r="A439" s="14" t="s">
        <v>528</v>
      </c>
      <c r="B439" s="18">
        <v>37.64238</v>
      </c>
      <c r="C439" s="16">
        <v>-122.403039</v>
      </c>
    </row>
    <row r="440">
      <c r="A440" s="14" t="s">
        <v>529</v>
      </c>
      <c r="B440" s="18">
        <v>37.37196</v>
      </c>
      <c r="C440" s="16">
        <v>-121.994537</v>
      </c>
    </row>
    <row r="441">
      <c r="A441" s="14" t="s">
        <v>530</v>
      </c>
      <c r="B441" s="18">
        <v>37.77029</v>
      </c>
      <c r="C441" s="16">
        <v>-122.410858</v>
      </c>
    </row>
    <row r="442">
      <c r="A442" s="14" t="s">
        <v>531</v>
      </c>
      <c r="B442" s="18">
        <v>37.78453</v>
      </c>
      <c r="C442" s="16">
        <v>-122.403929</v>
      </c>
    </row>
    <row r="443">
      <c r="A443" s="14" t="s">
        <v>532</v>
      </c>
      <c r="B443" s="18">
        <v>37.55972</v>
      </c>
      <c r="C443" s="16">
        <v>-122.276517</v>
      </c>
    </row>
    <row r="444">
      <c r="A444" s="14" t="s">
        <v>533</v>
      </c>
      <c r="B444" s="18">
        <v>38.18311</v>
      </c>
      <c r="C444" s="16">
        <v>-122.252603</v>
      </c>
    </row>
    <row r="445">
      <c r="A445" s="14" t="s">
        <v>534</v>
      </c>
      <c r="B445" s="18">
        <v>38.00976</v>
      </c>
      <c r="C445" s="16">
        <v>-121.837909</v>
      </c>
    </row>
    <row r="446">
      <c r="A446" s="14" t="s">
        <v>535</v>
      </c>
      <c r="B446" s="18">
        <v>37.98095</v>
      </c>
      <c r="C446" s="16">
        <v>-122.053967</v>
      </c>
    </row>
    <row r="447">
      <c r="A447" s="14" t="s">
        <v>536</v>
      </c>
      <c r="B447" s="18">
        <v>37.96433</v>
      </c>
      <c r="C447" s="16">
        <v>-122.031809</v>
      </c>
    </row>
    <row r="448">
      <c r="A448" s="14" t="s">
        <v>537</v>
      </c>
      <c r="B448" s="18">
        <v>37.78276</v>
      </c>
      <c r="C448" s="16">
        <v>-121.969123</v>
      </c>
    </row>
    <row r="449">
      <c r="A449" s="14" t="s">
        <v>538</v>
      </c>
      <c r="B449" s="18">
        <v>37.96348</v>
      </c>
      <c r="C449" s="16">
        <v>-121.761615</v>
      </c>
    </row>
    <row r="450">
      <c r="A450" s="14" t="s">
        <v>539</v>
      </c>
      <c r="B450" s="18">
        <v>38.27933</v>
      </c>
      <c r="C450" s="16">
        <v>-122.035281</v>
      </c>
    </row>
    <row r="451">
      <c r="A451" s="14" t="s">
        <v>540</v>
      </c>
      <c r="B451" s="18">
        <v>38.22283</v>
      </c>
      <c r="C451" s="16">
        <v>-122.13347</v>
      </c>
    </row>
    <row r="452">
      <c r="A452" s="14" t="s">
        <v>541</v>
      </c>
      <c r="B452" s="18">
        <v>37.50365</v>
      </c>
      <c r="C452" s="16">
        <v>-121.972829</v>
      </c>
    </row>
    <row r="453">
      <c r="A453" s="14" t="s">
        <v>542</v>
      </c>
      <c r="B453" s="18">
        <v>37.61548</v>
      </c>
      <c r="C453" s="16">
        <v>-122.089682</v>
      </c>
    </row>
    <row r="454">
      <c r="A454" s="14" t="s">
        <v>543</v>
      </c>
      <c r="B454" s="18">
        <v>37.70523</v>
      </c>
      <c r="C454" s="16">
        <v>-121.812814</v>
      </c>
    </row>
    <row r="455">
      <c r="A455" s="14" t="s">
        <v>544</v>
      </c>
      <c r="B455" s="18">
        <v>38.30903</v>
      </c>
      <c r="C455" s="16">
        <v>-122.283286</v>
      </c>
    </row>
    <row r="456">
      <c r="A456" s="14" t="s">
        <v>545</v>
      </c>
      <c r="B456" s="18">
        <v>37.72081</v>
      </c>
      <c r="C456" s="16">
        <v>-122.181868</v>
      </c>
    </row>
    <row r="457">
      <c r="A457" s="14" t="s">
        <v>546</v>
      </c>
      <c r="B457" s="18">
        <v>38.24262</v>
      </c>
      <c r="C457" s="16">
        <v>-121.990103</v>
      </c>
    </row>
    <row r="458">
      <c r="A458" s="14" t="s">
        <v>547</v>
      </c>
      <c r="B458" s="18">
        <v>38.13307</v>
      </c>
      <c r="C458" s="16">
        <v>-122.213247</v>
      </c>
    </row>
    <row r="459">
      <c r="A459" s="14" t="s">
        <v>548</v>
      </c>
      <c r="B459" s="18">
        <v>37.89884</v>
      </c>
      <c r="C459" s="16">
        <v>-122.320177</v>
      </c>
    </row>
    <row r="460">
      <c r="A460" s="14" t="s">
        <v>552</v>
      </c>
      <c r="B460" s="18">
        <v>38.34718</v>
      </c>
      <c r="C460" s="16">
        <v>-122.716822</v>
      </c>
    </row>
    <row r="461">
      <c r="A461" s="14" t="s">
        <v>553</v>
      </c>
      <c r="B461" s="18">
        <v>38.09023</v>
      </c>
      <c r="C461" s="16">
        <v>-122.555805</v>
      </c>
    </row>
    <row r="462">
      <c r="A462" s="14" t="s">
        <v>554</v>
      </c>
      <c r="B462" s="18">
        <v>36.97506</v>
      </c>
      <c r="C462" s="16">
        <v>-121.968743</v>
      </c>
    </row>
    <row r="463">
      <c r="A463" s="14" t="s">
        <v>555</v>
      </c>
      <c r="B463" s="18">
        <v>36.9971</v>
      </c>
      <c r="C463" s="16">
        <v>-121.546792</v>
      </c>
    </row>
    <row r="464">
      <c r="A464" s="14" t="s">
        <v>556</v>
      </c>
      <c r="B464" s="18">
        <v>37.00858</v>
      </c>
      <c r="C464" s="16">
        <v>-121.551175</v>
      </c>
    </row>
    <row r="465">
      <c r="A465" s="14" t="s">
        <v>557</v>
      </c>
      <c r="B465" s="18">
        <v>37.43167</v>
      </c>
      <c r="C465" s="16">
        <v>-121.921131</v>
      </c>
    </row>
    <row r="466">
      <c r="A466" s="14" t="s">
        <v>558</v>
      </c>
      <c r="B466" s="18">
        <v>37.15501</v>
      </c>
      <c r="C466" s="16">
        <v>-121.649591</v>
      </c>
    </row>
    <row r="467">
      <c r="A467" s="14" t="s">
        <v>559</v>
      </c>
      <c r="B467" s="18">
        <v>37.14972</v>
      </c>
      <c r="C467" s="16">
        <v>-121.655179</v>
      </c>
    </row>
    <row r="468">
      <c r="A468" s="14" t="s">
        <v>560</v>
      </c>
      <c r="B468" s="18">
        <v>37.35647</v>
      </c>
      <c r="C468" s="16">
        <v>-121.938683</v>
      </c>
    </row>
    <row r="469">
      <c r="A469" s="14" t="s">
        <v>561</v>
      </c>
      <c r="B469" s="18">
        <v>37.3546</v>
      </c>
      <c r="C469" s="16">
        <v>-121.946489</v>
      </c>
    </row>
    <row r="470">
      <c r="A470" s="14" t="s">
        <v>562</v>
      </c>
      <c r="B470" s="18">
        <v>36.98437</v>
      </c>
      <c r="C470" s="16">
        <v>-122.034031</v>
      </c>
    </row>
    <row r="471">
      <c r="A471" s="14" t="s">
        <v>563</v>
      </c>
      <c r="B471" s="18">
        <v>36.91558</v>
      </c>
      <c r="C471" s="16">
        <v>-121.773355</v>
      </c>
    </row>
    <row r="472">
      <c r="A472" s="14" t="s">
        <v>564</v>
      </c>
      <c r="B472" s="18">
        <v>37.38869</v>
      </c>
      <c r="C472" s="16">
        <v>-121.882809</v>
      </c>
    </row>
    <row r="473">
      <c r="A473" s="14" t="s">
        <v>565</v>
      </c>
      <c r="B473" s="18">
        <v>37.33868</v>
      </c>
      <c r="C473" s="16">
        <v>-121.904431</v>
      </c>
    </row>
    <row r="474">
      <c r="A474" s="14" t="s">
        <v>566</v>
      </c>
      <c r="B474" s="18">
        <v>37.30992</v>
      </c>
      <c r="C474" s="16">
        <v>-121.852151</v>
      </c>
    </row>
    <row r="475">
      <c r="A475" s="14" t="s">
        <v>567</v>
      </c>
      <c r="B475" s="18">
        <v>37.25542</v>
      </c>
      <c r="C475" s="16">
        <v>-121.880165</v>
      </c>
    </row>
    <row r="476">
      <c r="A476" s="14" t="s">
        <v>568</v>
      </c>
      <c r="B476" s="18">
        <v>37.25319</v>
      </c>
      <c r="C476" s="16">
        <v>-121.880256</v>
      </c>
    </row>
    <row r="477">
      <c r="A477" s="14" t="s">
        <v>569</v>
      </c>
      <c r="B477" s="18">
        <v>37.30794</v>
      </c>
      <c r="C477" s="16">
        <v>-121.811654</v>
      </c>
    </row>
    <row r="478">
      <c r="A478" s="14" t="s">
        <v>570</v>
      </c>
      <c r="B478" s="18">
        <v>37.34007</v>
      </c>
      <c r="C478" s="16">
        <v>-121.840297</v>
      </c>
    </row>
    <row r="479">
      <c r="A479" s="14" t="s">
        <v>571</v>
      </c>
      <c r="B479" s="18">
        <v>37.33109</v>
      </c>
      <c r="C479" s="16">
        <v>-121.860359</v>
      </c>
    </row>
    <row r="480">
      <c r="A480" s="14" t="s">
        <v>572</v>
      </c>
      <c r="B480" s="18">
        <v>37.25076</v>
      </c>
      <c r="C480" s="16">
        <v>-121.802788</v>
      </c>
    </row>
    <row r="481">
      <c r="A481" s="14" t="s">
        <v>573</v>
      </c>
      <c r="B481" s="18">
        <v>37.2422</v>
      </c>
      <c r="C481" s="16">
        <v>-121.785231</v>
      </c>
    </row>
    <row r="482">
      <c r="A482" s="14" t="s">
        <v>574</v>
      </c>
      <c r="B482" s="18">
        <v>37.25221</v>
      </c>
      <c r="C482" s="16">
        <v>-121.860528</v>
      </c>
    </row>
    <row r="483">
      <c r="A483" s="14" t="s">
        <v>578</v>
      </c>
      <c r="B483" s="18">
        <v>37.26344</v>
      </c>
      <c r="C483" s="16">
        <v>-121.917342</v>
      </c>
    </row>
    <row r="484">
      <c r="A484" s="14" t="s">
        <v>579</v>
      </c>
      <c r="B484" s="18">
        <v>37.23915</v>
      </c>
      <c r="C484" s="16">
        <v>-121.775112</v>
      </c>
    </row>
    <row r="485">
      <c r="A485" s="14" t="s">
        <v>580</v>
      </c>
      <c r="B485" s="18">
        <v>37.41474</v>
      </c>
      <c r="C485" s="16">
        <v>-121.874734</v>
      </c>
    </row>
    <row r="486">
      <c r="A486" s="14" t="s">
        <v>581</v>
      </c>
      <c r="B486" s="18">
        <v>37.37264</v>
      </c>
      <c r="C486" s="16">
        <v>-121.845397</v>
      </c>
    </row>
    <row r="487">
      <c r="A487" s="14" t="s">
        <v>582</v>
      </c>
      <c r="B487" s="18">
        <v>38.01881</v>
      </c>
      <c r="C487" s="16">
        <v>-121.292736</v>
      </c>
    </row>
    <row r="488">
      <c r="A488" s="14" t="s">
        <v>583</v>
      </c>
      <c r="B488" s="18">
        <v>38.02349</v>
      </c>
      <c r="C488" s="16">
        <v>-121.273652</v>
      </c>
    </row>
    <row r="489">
      <c r="A489" s="14" t="s">
        <v>584</v>
      </c>
      <c r="B489" s="18">
        <v>38.0498</v>
      </c>
      <c r="C489" s="16">
        <v>-121.376288</v>
      </c>
    </row>
    <row r="490">
      <c r="A490" s="14" t="s">
        <v>585</v>
      </c>
      <c r="B490" s="18">
        <v>38.10086</v>
      </c>
      <c r="C490" s="16">
        <v>-121.266291</v>
      </c>
    </row>
    <row r="491">
      <c r="A491" s="14" t="s">
        <v>586</v>
      </c>
      <c r="B491" s="18">
        <v>38.11299</v>
      </c>
      <c r="C491" s="16">
        <v>-121.303278</v>
      </c>
    </row>
    <row r="492">
      <c r="A492" s="14" t="s">
        <v>587</v>
      </c>
      <c r="B492" s="18">
        <v>37.34031</v>
      </c>
      <c r="C492" s="16">
        <v>-120.609256</v>
      </c>
    </row>
    <row r="493">
      <c r="A493" s="14" t="s">
        <v>589</v>
      </c>
      <c r="B493" s="18">
        <v>37.75808</v>
      </c>
      <c r="C493" s="16">
        <v>-121.462106</v>
      </c>
    </row>
    <row r="494">
      <c r="A494" s="14" t="s">
        <v>590</v>
      </c>
      <c r="B494" s="18">
        <v>37.75098</v>
      </c>
      <c r="C494" s="16">
        <v>-121.472724</v>
      </c>
    </row>
    <row r="495">
      <c r="A495" s="50" t="s">
        <v>591</v>
      </c>
      <c r="B495" s="50">
        <v>42.454041</v>
      </c>
      <c r="C495" s="50">
        <v>-89.02432</v>
      </c>
    </row>
    <row r="496">
      <c r="A496" s="50" t="s">
        <v>592</v>
      </c>
      <c r="B496" s="50">
        <v>41.815285</v>
      </c>
      <c r="C496" s="50">
        <v>-89.6453</v>
      </c>
    </row>
    <row r="497">
      <c r="A497" s="50" t="s">
        <v>593</v>
      </c>
      <c r="B497" s="50">
        <v>42.269909</v>
      </c>
      <c r="C497" s="50">
        <v>-88.989021</v>
      </c>
    </row>
    <row r="498">
      <c r="A498" s="50" t="s">
        <v>594</v>
      </c>
      <c r="B498" s="50">
        <v>42.266911</v>
      </c>
      <c r="C498" s="50">
        <v>-88.976903</v>
      </c>
    </row>
    <row r="499">
      <c r="A499" s="50" t="s">
        <v>595</v>
      </c>
      <c r="B499" s="50">
        <v>42.266269</v>
      </c>
      <c r="C499" s="50">
        <v>-88.973078</v>
      </c>
    </row>
    <row r="500">
      <c r="A500" s="50" t="s">
        <v>596</v>
      </c>
      <c r="B500" s="50">
        <v>42.315451</v>
      </c>
      <c r="C500" s="50">
        <v>-89.032411</v>
      </c>
    </row>
    <row r="501">
      <c r="A501" s="50" t="s">
        <v>599</v>
      </c>
      <c r="B501" s="50">
        <v>42.367465</v>
      </c>
      <c r="C501" s="50">
        <v>-89.027398</v>
      </c>
    </row>
    <row r="502">
      <c r="A502" s="50" t="s">
        <v>601</v>
      </c>
      <c r="B502" s="50">
        <v>41.469067</v>
      </c>
      <c r="C502" s="50">
        <v>-90.480482</v>
      </c>
    </row>
    <row r="503">
      <c r="A503" s="50" t="s">
        <v>602</v>
      </c>
      <c r="B503" s="50">
        <v>41.494546</v>
      </c>
      <c r="C503" s="50">
        <v>-90.4023</v>
      </c>
    </row>
    <row r="504">
      <c r="A504" s="50" t="s">
        <v>603</v>
      </c>
      <c r="B504" s="50">
        <v>41.378661</v>
      </c>
      <c r="C504" s="50">
        <v>-88.84365</v>
      </c>
    </row>
    <row r="505">
      <c r="A505" s="50" t="s">
        <v>604</v>
      </c>
      <c r="B505" s="50">
        <v>41.362282</v>
      </c>
      <c r="C505" s="50">
        <v>-89.129387</v>
      </c>
    </row>
    <row r="506">
      <c r="A506" s="50" t="s">
        <v>605</v>
      </c>
      <c r="B506" s="50">
        <v>41.373264</v>
      </c>
      <c r="C506" s="50">
        <v>-89.123434</v>
      </c>
    </row>
    <row r="507">
      <c r="A507" s="50" t="s">
        <v>606</v>
      </c>
      <c r="B507" s="50">
        <v>41.396389</v>
      </c>
      <c r="C507" s="50">
        <v>-89.463496</v>
      </c>
    </row>
    <row r="508">
      <c r="A508" s="50" t="s">
        <v>607</v>
      </c>
      <c r="B508" s="50">
        <v>41.151563</v>
      </c>
      <c r="C508" s="50">
        <v>-88.83352</v>
      </c>
    </row>
    <row r="509">
      <c r="A509" s="50" t="s">
        <v>608</v>
      </c>
      <c r="B509" s="50">
        <v>40.975859</v>
      </c>
      <c r="C509" s="50">
        <v>-90.38737</v>
      </c>
    </row>
    <row r="510">
      <c r="A510" s="50" t="s">
        <v>609</v>
      </c>
      <c r="B510" s="50">
        <v>40.981035</v>
      </c>
      <c r="C510" s="50">
        <v>-90.359571</v>
      </c>
    </row>
    <row r="511">
      <c r="A511" s="50" t="s">
        <v>610</v>
      </c>
      <c r="B511" s="50">
        <v>41.221492</v>
      </c>
      <c r="C511" s="50">
        <v>-89.922847</v>
      </c>
    </row>
    <row r="512">
      <c r="A512" s="50" t="s">
        <v>611</v>
      </c>
      <c r="B512" s="50">
        <v>40.460974</v>
      </c>
      <c r="C512" s="50">
        <v>-90.642001</v>
      </c>
    </row>
    <row r="513">
      <c r="A513" s="50" t="s">
        <v>612</v>
      </c>
      <c r="B513" s="50">
        <v>40.629661</v>
      </c>
      <c r="C513" s="50">
        <v>-89.462045</v>
      </c>
    </row>
    <row r="514">
      <c r="A514" s="50" t="s">
        <v>613</v>
      </c>
      <c r="B514" s="50">
        <v>40.538559</v>
      </c>
      <c r="C514" s="50">
        <v>-89.595226</v>
      </c>
    </row>
    <row r="515">
      <c r="A515" s="50" t="s">
        <v>614</v>
      </c>
      <c r="B515" s="50">
        <v>40.706348</v>
      </c>
      <c r="C515" s="50">
        <v>-89.457395</v>
      </c>
    </row>
    <row r="516">
      <c r="A516" s="50" t="s">
        <v>615</v>
      </c>
      <c r="B516" s="50">
        <v>40.668522</v>
      </c>
      <c r="C516" s="50">
        <v>-89.585708</v>
      </c>
    </row>
    <row r="517">
      <c r="A517" s="50" t="s">
        <v>616</v>
      </c>
      <c r="B517" s="50">
        <v>40.683267</v>
      </c>
      <c r="C517" s="50">
        <v>-89.584494</v>
      </c>
    </row>
    <row r="518">
      <c r="A518" s="50" t="s">
        <v>617</v>
      </c>
      <c r="B518" s="50">
        <v>40.672433</v>
      </c>
      <c r="C518" s="50">
        <v>-89.584136</v>
      </c>
    </row>
    <row r="519">
      <c r="A519" s="50" t="s">
        <v>618</v>
      </c>
      <c r="B519" s="50">
        <v>40.776265</v>
      </c>
      <c r="C519" s="50">
        <v>-89.629731</v>
      </c>
    </row>
    <row r="520">
      <c r="A520" s="50" t="s">
        <v>619</v>
      </c>
      <c r="B520" s="50">
        <v>40.749792</v>
      </c>
      <c r="C520" s="50">
        <v>-89.637008</v>
      </c>
    </row>
    <row r="521">
      <c r="A521" s="50" t="s">
        <v>620</v>
      </c>
      <c r="B521" s="50">
        <v>40.796485</v>
      </c>
      <c r="C521" s="50">
        <v>-89.633691</v>
      </c>
    </row>
    <row r="522">
      <c r="A522" s="50" t="s">
        <v>621</v>
      </c>
      <c r="B522" s="50">
        <v>40.489112</v>
      </c>
      <c r="C522" s="50">
        <v>-89.042024</v>
      </c>
    </row>
    <row r="523">
      <c r="A523" s="50" t="s">
        <v>622</v>
      </c>
      <c r="B523" s="50">
        <v>40.52305</v>
      </c>
      <c r="C523" s="50">
        <v>-88.947567</v>
      </c>
    </row>
    <row r="524">
      <c r="A524" s="50" t="s">
        <v>623</v>
      </c>
      <c r="B524" s="50">
        <v>40.515391</v>
      </c>
      <c r="C524" s="50">
        <v>-88.949885</v>
      </c>
    </row>
    <row r="525">
      <c r="A525" s="50" t="s">
        <v>624</v>
      </c>
      <c r="B525" s="50">
        <v>40.490994</v>
      </c>
      <c r="C525" s="50">
        <v>-88.952993</v>
      </c>
    </row>
    <row r="526">
      <c r="A526" s="50" t="s">
        <v>625</v>
      </c>
      <c r="B526" s="50">
        <v>40.870708</v>
      </c>
      <c r="C526" s="50">
        <v>-88.660065</v>
      </c>
    </row>
    <row r="527">
      <c r="A527" s="50" t="s">
        <v>626</v>
      </c>
      <c r="B527" s="50">
        <v>40.112091</v>
      </c>
      <c r="C527" s="50">
        <v>-88.160119</v>
      </c>
    </row>
    <row r="528">
      <c r="A528" s="50" t="s">
        <v>627</v>
      </c>
      <c r="B528" s="50">
        <v>40.1417</v>
      </c>
      <c r="C528" s="50">
        <v>-88.254954</v>
      </c>
    </row>
    <row r="529">
      <c r="A529" s="50" t="s">
        <v>628</v>
      </c>
      <c r="B529" s="50">
        <v>40.147417</v>
      </c>
      <c r="C529" s="50">
        <v>-88.255584</v>
      </c>
    </row>
    <row r="530">
      <c r="A530" s="50" t="s">
        <v>629</v>
      </c>
      <c r="B530" s="50">
        <v>40.13901</v>
      </c>
      <c r="C530" s="50">
        <v>-88.264026</v>
      </c>
    </row>
    <row r="531">
      <c r="A531" s="50" t="s">
        <v>630</v>
      </c>
      <c r="B531" s="50">
        <v>40.202067</v>
      </c>
      <c r="C531" s="50">
        <v>-87.627525</v>
      </c>
    </row>
    <row r="532">
      <c r="A532" s="50" t="s">
        <v>633</v>
      </c>
      <c r="B532" s="50">
        <v>40.30525</v>
      </c>
      <c r="C532" s="50">
        <v>-88.178163</v>
      </c>
    </row>
    <row r="533">
      <c r="A533" s="50" t="s">
        <v>635</v>
      </c>
      <c r="B533" s="50">
        <v>40.048888</v>
      </c>
      <c r="C533" s="50">
        <v>-88.255481</v>
      </c>
    </row>
    <row r="534">
      <c r="A534" s="50" t="s">
        <v>636</v>
      </c>
      <c r="B534" s="50">
        <v>39.481474</v>
      </c>
      <c r="C534" s="50">
        <v>-88.337957</v>
      </c>
    </row>
    <row r="535">
      <c r="A535" s="50" t="s">
        <v>637</v>
      </c>
      <c r="B535" s="50">
        <v>39.602025</v>
      </c>
      <c r="C535" s="50">
        <v>-87.68149</v>
      </c>
    </row>
    <row r="536">
      <c r="A536" s="50" t="s">
        <v>638</v>
      </c>
      <c r="B536" s="50">
        <v>38.888953</v>
      </c>
      <c r="C536" s="50">
        <v>-90.119454</v>
      </c>
    </row>
    <row r="537">
      <c r="A537" s="50" t="s">
        <v>639</v>
      </c>
      <c r="B537" s="50">
        <v>38.755868</v>
      </c>
      <c r="C537" s="50">
        <v>-89.956513</v>
      </c>
    </row>
    <row r="538">
      <c r="A538" s="50" t="s">
        <v>640</v>
      </c>
      <c r="B538" s="50">
        <v>38.777184</v>
      </c>
      <c r="C538" s="50">
        <v>-89.955881</v>
      </c>
    </row>
    <row r="539">
      <c r="A539" s="50" t="s">
        <v>641</v>
      </c>
      <c r="B539" s="50">
        <v>38.780574</v>
      </c>
      <c r="C539" s="50">
        <v>-89.954537</v>
      </c>
    </row>
    <row r="540">
      <c r="A540" s="50" t="s">
        <v>642</v>
      </c>
      <c r="B540" s="50">
        <v>38.964363</v>
      </c>
      <c r="C540" s="50">
        <v>-90.195624</v>
      </c>
    </row>
    <row r="541">
      <c r="A541" s="50" t="s">
        <v>643</v>
      </c>
      <c r="B541" s="50">
        <v>39.103499</v>
      </c>
      <c r="C541" s="50">
        <v>-90.317755</v>
      </c>
    </row>
    <row r="542">
      <c r="A542" s="50" t="s">
        <v>644</v>
      </c>
      <c r="B542" s="50">
        <v>39.184924</v>
      </c>
      <c r="C542" s="50">
        <v>-89.668797</v>
      </c>
    </row>
    <row r="543">
      <c r="A543" s="50" t="s">
        <v>645</v>
      </c>
      <c r="B543" s="50">
        <v>38.870726</v>
      </c>
      <c r="C543" s="50">
        <v>-90.069637</v>
      </c>
    </row>
    <row r="544">
      <c r="A544" s="50" t="s">
        <v>646</v>
      </c>
      <c r="B544" s="50">
        <v>38.572483</v>
      </c>
      <c r="C544" s="50">
        <v>-89.986744</v>
      </c>
    </row>
    <row r="545">
      <c r="A545" s="50" t="s">
        <v>647</v>
      </c>
      <c r="B545" s="50">
        <v>38.521529</v>
      </c>
      <c r="C545" s="50">
        <v>-89.92272</v>
      </c>
    </row>
    <row r="546">
      <c r="A546" s="50" t="s">
        <v>648</v>
      </c>
      <c r="B546" s="50">
        <v>38.525808</v>
      </c>
      <c r="C546" s="50">
        <v>-90.032328</v>
      </c>
    </row>
    <row r="547">
      <c r="A547" s="50" t="s">
        <v>649</v>
      </c>
      <c r="B547" s="50">
        <v>38.675284</v>
      </c>
      <c r="C547" s="50">
        <v>-90.017328</v>
      </c>
    </row>
    <row r="548">
      <c r="A548" s="50" t="s">
        <v>650</v>
      </c>
      <c r="B548" s="50">
        <v>38.760601</v>
      </c>
      <c r="C548" s="50">
        <v>-89.684441</v>
      </c>
    </row>
    <row r="549">
      <c r="A549" s="50" t="s">
        <v>651</v>
      </c>
      <c r="B549" s="50">
        <v>38.594026</v>
      </c>
      <c r="C549" s="50">
        <v>-89.95013</v>
      </c>
    </row>
    <row r="550">
      <c r="A550" s="50" t="s">
        <v>652</v>
      </c>
      <c r="B550" s="50">
        <v>38.594556</v>
      </c>
      <c r="C550" s="50">
        <v>-89.953794</v>
      </c>
    </row>
    <row r="551">
      <c r="A551" s="50" t="s">
        <v>653</v>
      </c>
      <c r="B551" s="50">
        <v>38.572995</v>
      </c>
      <c r="C551" s="50">
        <v>-89.923137</v>
      </c>
    </row>
    <row r="552">
      <c r="A552" s="50" t="s">
        <v>654</v>
      </c>
      <c r="B552" s="50">
        <v>38.140963</v>
      </c>
      <c r="C552" s="50">
        <v>-89.70145</v>
      </c>
    </row>
    <row r="553">
      <c r="A553" s="50" t="s">
        <v>655</v>
      </c>
      <c r="B553" s="50">
        <v>38.358648</v>
      </c>
      <c r="C553" s="50">
        <v>-90.157069</v>
      </c>
    </row>
    <row r="554">
      <c r="A554" s="50" t="s">
        <v>656</v>
      </c>
      <c r="B554" s="50">
        <v>39.93761</v>
      </c>
      <c r="C554" s="50">
        <v>-91.332747</v>
      </c>
    </row>
    <row r="555">
      <c r="A555" s="50" t="s">
        <v>657</v>
      </c>
      <c r="B555" s="50">
        <v>39.938525</v>
      </c>
      <c r="C555" s="50">
        <v>-91.327486</v>
      </c>
    </row>
    <row r="556">
      <c r="A556" s="50" t="s">
        <v>658</v>
      </c>
      <c r="B556" s="50">
        <v>38.72525</v>
      </c>
      <c r="C556" s="50">
        <v>-87.699914</v>
      </c>
    </row>
    <row r="557">
      <c r="A557" s="50" t="s">
        <v>659</v>
      </c>
      <c r="B557" s="50">
        <v>39.414886</v>
      </c>
      <c r="C557" s="50">
        <v>-87.690785</v>
      </c>
    </row>
    <row r="558">
      <c r="A558" s="50" t="s">
        <v>660</v>
      </c>
      <c r="B558" s="50">
        <v>38.749662</v>
      </c>
      <c r="C558" s="50">
        <v>-88.097294</v>
      </c>
    </row>
    <row r="559">
      <c r="A559" s="50" t="s">
        <v>661</v>
      </c>
      <c r="B559" s="50">
        <v>38.966119</v>
      </c>
      <c r="C559" s="50">
        <v>-89.134792</v>
      </c>
    </row>
    <row r="560">
      <c r="A560" s="50" t="s">
        <v>662</v>
      </c>
      <c r="B560" s="50">
        <v>39.817992</v>
      </c>
      <c r="C560" s="50">
        <v>-88.882703</v>
      </c>
    </row>
    <row r="561">
      <c r="A561" s="50" t="s">
        <v>663</v>
      </c>
      <c r="B561" s="50">
        <v>39.89961</v>
      </c>
      <c r="C561" s="50">
        <v>-88.952175</v>
      </c>
    </row>
    <row r="562">
      <c r="A562" s="50" t="s">
        <v>664</v>
      </c>
      <c r="B562" s="50">
        <v>39.902038</v>
      </c>
      <c r="C562" s="50">
        <v>-88.951712</v>
      </c>
    </row>
    <row r="563">
      <c r="A563" s="50" t="s">
        <v>665</v>
      </c>
      <c r="B563" s="50">
        <v>39.407589</v>
      </c>
      <c r="C563" s="50">
        <v>-88.828615</v>
      </c>
    </row>
    <row r="564">
      <c r="A564" s="50" t="s">
        <v>666</v>
      </c>
      <c r="B564" s="50">
        <v>39.569455</v>
      </c>
      <c r="C564" s="50">
        <v>-89.314189</v>
      </c>
    </row>
    <row r="565">
      <c r="A565" s="50" t="s">
        <v>667</v>
      </c>
      <c r="B565" s="50">
        <v>39.997152</v>
      </c>
      <c r="C565" s="50">
        <v>-90.394632</v>
      </c>
    </row>
    <row r="566">
      <c r="A566" s="50" t="s">
        <v>668</v>
      </c>
      <c r="B566" s="50">
        <v>39.268214</v>
      </c>
      <c r="C566" s="50">
        <v>-89.894842</v>
      </c>
    </row>
    <row r="567">
      <c r="A567" s="50" t="s">
        <v>669</v>
      </c>
      <c r="B567" s="50">
        <v>39.720436</v>
      </c>
      <c r="C567" s="50">
        <v>-90.270777</v>
      </c>
    </row>
    <row r="568">
      <c r="A568" s="50" t="s">
        <v>670</v>
      </c>
      <c r="B568" s="50">
        <v>40.154775</v>
      </c>
      <c r="C568" s="50">
        <v>-89.397544</v>
      </c>
    </row>
    <row r="569">
      <c r="A569" s="50" t="s">
        <v>671</v>
      </c>
      <c r="B569" s="50">
        <v>39.839284</v>
      </c>
      <c r="C569" s="50">
        <v>-89.601635</v>
      </c>
    </row>
    <row r="570">
      <c r="A570" s="50" t="s">
        <v>672</v>
      </c>
      <c r="B570" s="50">
        <v>39.74479</v>
      </c>
      <c r="C570" s="50">
        <v>-89.639634</v>
      </c>
    </row>
    <row r="571">
      <c r="A571" s="50" t="s">
        <v>673</v>
      </c>
      <c r="B571" s="50">
        <v>39.760037</v>
      </c>
      <c r="C571" s="50">
        <v>-89.709048</v>
      </c>
    </row>
    <row r="572">
      <c r="A572" s="50" t="s">
        <v>674</v>
      </c>
      <c r="B572" s="50">
        <v>39.752132</v>
      </c>
      <c r="C572" s="50">
        <v>-89.710376</v>
      </c>
    </row>
    <row r="573">
      <c r="A573" s="50" t="s">
        <v>675</v>
      </c>
      <c r="B573" s="50">
        <v>39.749666</v>
      </c>
      <c r="C573" s="50">
        <v>-89.708518</v>
      </c>
    </row>
    <row r="574">
      <c r="A574" s="50" t="s">
        <v>678</v>
      </c>
      <c r="B574" s="50">
        <v>38.534872</v>
      </c>
      <c r="C574" s="50">
        <v>-89.159256</v>
      </c>
    </row>
    <row r="575">
      <c r="A575" s="50" t="s">
        <v>680</v>
      </c>
      <c r="B575" s="50">
        <v>38.000332</v>
      </c>
      <c r="C575" s="50">
        <v>-88.937063</v>
      </c>
    </row>
    <row r="576">
      <c r="A576" s="50" t="s">
        <v>681</v>
      </c>
      <c r="B576" s="50">
        <v>38.074107</v>
      </c>
      <c r="C576" s="50">
        <v>-88.190554</v>
      </c>
    </row>
    <row r="577">
      <c r="A577" s="50" t="s">
        <v>682</v>
      </c>
      <c r="B577" s="50">
        <v>37.99852</v>
      </c>
      <c r="C577" s="50">
        <v>-89.236798</v>
      </c>
    </row>
    <row r="578">
      <c r="A578" s="50" t="s">
        <v>683</v>
      </c>
      <c r="B578" s="50">
        <v>38.375968</v>
      </c>
      <c r="C578" s="50">
        <v>-88.389326</v>
      </c>
    </row>
    <row r="579">
      <c r="A579" s="50" t="s">
        <v>684</v>
      </c>
      <c r="B579" s="50">
        <v>38.318434</v>
      </c>
      <c r="C579" s="50">
        <v>-88.960657</v>
      </c>
    </row>
    <row r="580">
      <c r="A580" s="50" t="s">
        <v>685</v>
      </c>
      <c r="B580" s="50">
        <v>38.625498</v>
      </c>
      <c r="C580" s="50">
        <v>-88.981107</v>
      </c>
    </row>
    <row r="581">
      <c r="A581" s="50" t="s">
        <v>686</v>
      </c>
      <c r="B581" s="50">
        <v>37.738353</v>
      </c>
      <c r="C581" s="50">
        <v>-89.187215</v>
      </c>
    </row>
    <row r="582">
      <c r="A582" s="50" t="s">
        <v>687</v>
      </c>
      <c r="B582" s="50">
        <v>37.739489</v>
      </c>
      <c r="C582" s="50">
        <v>-88.968994</v>
      </c>
    </row>
    <row r="583">
      <c r="A583" s="50" t="s">
        <v>688</v>
      </c>
      <c r="B583" s="50">
        <v>37.745824</v>
      </c>
      <c r="C583" s="50">
        <v>-88.971994</v>
      </c>
    </row>
    <row r="584">
      <c r="A584" s="50" t="s">
        <v>689</v>
      </c>
      <c r="B584" s="50">
        <v>42.172414</v>
      </c>
      <c r="C584" s="50">
        <v>-72.573854</v>
      </c>
    </row>
    <row r="585">
      <c r="A585" s="50" t="s">
        <v>690</v>
      </c>
      <c r="B585" s="50">
        <v>42.356553</v>
      </c>
      <c r="C585" s="50">
        <v>-72.547761</v>
      </c>
    </row>
    <row r="586">
      <c r="A586" s="50" t="s">
        <v>691</v>
      </c>
      <c r="B586" s="50">
        <v>42.167805</v>
      </c>
      <c r="C586" s="50">
        <v>-72.641174</v>
      </c>
    </row>
    <row r="587">
      <c r="A587" s="50" t="s">
        <v>692</v>
      </c>
      <c r="B587" s="50">
        <v>42.237643</v>
      </c>
      <c r="C587" s="50">
        <v>-72.278985</v>
      </c>
    </row>
    <row r="588">
      <c r="A588" s="50" t="s">
        <v>693</v>
      </c>
      <c r="B588" s="50">
        <v>42.108539</v>
      </c>
      <c r="C588" s="50">
        <v>-72.708335</v>
      </c>
    </row>
    <row r="589">
      <c r="A589" s="50" t="s">
        <v>694</v>
      </c>
      <c r="B589" s="50">
        <v>42.131777</v>
      </c>
      <c r="C589" s="50">
        <v>-72.620734</v>
      </c>
    </row>
    <row r="590">
      <c r="A590" s="50" t="s">
        <v>695</v>
      </c>
      <c r="B590" s="50">
        <v>42.136105</v>
      </c>
      <c r="C590" s="50">
        <v>-72.506919</v>
      </c>
    </row>
    <row r="591">
      <c r="A591" s="50" t="s">
        <v>696</v>
      </c>
      <c r="B591" s="50">
        <v>42.492179</v>
      </c>
      <c r="C591" s="50">
        <v>-73.207969</v>
      </c>
    </row>
    <row r="592">
      <c r="A592" s="50" t="s">
        <v>697</v>
      </c>
      <c r="B592" s="50">
        <v>42.664403</v>
      </c>
      <c r="C592" s="50">
        <v>-73.110318</v>
      </c>
    </row>
    <row r="593">
      <c r="A593" s="50" t="s">
        <v>698</v>
      </c>
      <c r="B593" s="50">
        <v>42.588652</v>
      </c>
      <c r="C593" s="50">
        <v>-72.284268</v>
      </c>
    </row>
    <row r="594">
      <c r="A594" s="50" t="s">
        <v>699</v>
      </c>
      <c r="B594" s="50">
        <v>42.551527</v>
      </c>
      <c r="C594" s="50">
        <v>-71.994647</v>
      </c>
    </row>
    <row r="595">
      <c r="A595" s="50" t="s">
        <v>700</v>
      </c>
      <c r="B595" s="50">
        <v>42.49183</v>
      </c>
      <c r="C595" s="50">
        <v>-71.729951</v>
      </c>
    </row>
    <row r="596">
      <c r="A596" s="50" t="s">
        <v>701</v>
      </c>
      <c r="B596" s="50">
        <v>42.527633</v>
      </c>
      <c r="C596" s="50">
        <v>-71.713943</v>
      </c>
    </row>
    <row r="597">
      <c r="A597" s="50" t="s">
        <v>702</v>
      </c>
      <c r="B597" s="50">
        <v>42.251186</v>
      </c>
      <c r="C597" s="50">
        <v>-71.935144</v>
      </c>
    </row>
    <row r="598">
      <c r="A598" s="50" t="s">
        <v>703</v>
      </c>
      <c r="B598" s="50">
        <v>42.195894</v>
      </c>
      <c r="C598" s="50">
        <v>-71.778616</v>
      </c>
    </row>
    <row r="599">
      <c r="A599" s="50" t="s">
        <v>704</v>
      </c>
      <c r="B599" s="50">
        <v>42.285123</v>
      </c>
      <c r="C599" s="50">
        <v>-71.65653</v>
      </c>
    </row>
    <row r="600">
      <c r="A600" s="50" t="s">
        <v>705</v>
      </c>
      <c r="B600" s="50">
        <v>42.167461</v>
      </c>
      <c r="C600" s="50">
        <v>-71.883812</v>
      </c>
    </row>
    <row r="601">
      <c r="A601" s="50" t="s">
        <v>706</v>
      </c>
      <c r="B601" s="50">
        <v>42.279885</v>
      </c>
      <c r="C601" s="50">
        <v>-71.655412</v>
      </c>
    </row>
    <row r="602">
      <c r="A602" s="50" t="s">
        <v>707</v>
      </c>
      <c r="B602" s="50">
        <v>42.107428</v>
      </c>
      <c r="C602" s="50">
        <v>-71.699975</v>
      </c>
    </row>
    <row r="603">
      <c r="A603" s="50" t="s">
        <v>708</v>
      </c>
      <c r="B603" s="50">
        <v>42.292302</v>
      </c>
      <c r="C603" s="50">
        <v>-71.773578</v>
      </c>
    </row>
    <row r="604">
      <c r="A604" s="50" t="s">
        <v>709</v>
      </c>
      <c r="B604" s="50">
        <v>42.23337</v>
      </c>
      <c r="C604" s="50">
        <v>-71.791556</v>
      </c>
    </row>
    <row r="605">
      <c r="A605" s="50" t="s">
        <v>711</v>
      </c>
      <c r="B605" s="50">
        <v>42.306016</v>
      </c>
      <c r="C605" s="50">
        <v>-71.39797</v>
      </c>
    </row>
    <row r="606">
      <c r="A606" s="50" t="s">
        <v>714</v>
      </c>
      <c r="B606" s="50">
        <v>42.373038</v>
      </c>
      <c r="C606" s="50">
        <v>-71.558804</v>
      </c>
    </row>
    <row r="607">
      <c r="A607" s="50" t="s">
        <v>715</v>
      </c>
      <c r="B607" s="50">
        <v>42.362274</v>
      </c>
      <c r="C607" s="50">
        <v>-71.599805</v>
      </c>
    </row>
    <row r="608">
      <c r="A608" s="50" t="s">
        <v>716</v>
      </c>
      <c r="B608" s="50">
        <v>42.348236</v>
      </c>
      <c r="C608" s="50">
        <v>-71.505572</v>
      </c>
    </row>
    <row r="609">
      <c r="A609" s="50" t="s">
        <v>717</v>
      </c>
      <c r="B609" s="50">
        <v>42.160562</v>
      </c>
      <c r="C609" s="50">
        <v>-71.498097</v>
      </c>
    </row>
    <row r="610">
      <c r="A610" s="50" t="s">
        <v>718</v>
      </c>
      <c r="B610" s="50">
        <v>42.518701</v>
      </c>
      <c r="C610" s="50">
        <v>-71.134734</v>
      </c>
    </row>
    <row r="611">
      <c r="A611" s="50" t="s">
        <v>719</v>
      </c>
      <c r="B611" s="50">
        <v>42.787898</v>
      </c>
      <c r="C611" s="50">
        <v>-71.115122</v>
      </c>
    </row>
    <row r="612">
      <c r="A612" s="50" t="s">
        <v>720</v>
      </c>
      <c r="B612" s="50">
        <v>42.740247</v>
      </c>
      <c r="C612" s="50">
        <v>-71.160682</v>
      </c>
    </row>
    <row r="613">
      <c r="A613" s="50" t="s">
        <v>721</v>
      </c>
      <c r="B613" s="50">
        <v>42.623897</v>
      </c>
      <c r="C613" s="50">
        <v>-71.317504</v>
      </c>
    </row>
    <row r="614">
      <c r="A614" s="50" t="s">
        <v>722</v>
      </c>
      <c r="B614" s="50">
        <v>42.622886</v>
      </c>
      <c r="C614" s="50">
        <v>-71.269688</v>
      </c>
    </row>
    <row r="615">
      <c r="A615" s="50" t="s">
        <v>723</v>
      </c>
      <c r="B615" s="50">
        <v>42.589806</v>
      </c>
      <c r="C615" s="50">
        <v>-71.160643</v>
      </c>
    </row>
    <row r="616">
      <c r="A616" s="50" t="s">
        <v>724</v>
      </c>
      <c r="B616" s="50">
        <v>42.48188</v>
      </c>
      <c r="C616" s="50">
        <v>-71.024292</v>
      </c>
    </row>
    <row r="617">
      <c r="A617" s="50" t="s">
        <v>725</v>
      </c>
      <c r="B617" s="50">
        <v>42.472132</v>
      </c>
      <c r="C617" s="50">
        <v>-71.023298</v>
      </c>
    </row>
    <row r="618">
      <c r="A618" s="50" t="s">
        <v>726</v>
      </c>
      <c r="B618" s="50">
        <v>42.556429</v>
      </c>
      <c r="C618" s="50">
        <v>-70.977341</v>
      </c>
    </row>
    <row r="619">
      <c r="A619" s="50" t="s">
        <v>727</v>
      </c>
      <c r="B619" s="50">
        <v>42.553265</v>
      </c>
      <c r="C619" s="50">
        <v>-70.937498</v>
      </c>
    </row>
    <row r="620">
      <c r="A620" s="50" t="s">
        <v>728</v>
      </c>
      <c r="B620" s="50">
        <v>42.503797</v>
      </c>
      <c r="C620" s="50">
        <v>-70.919479</v>
      </c>
    </row>
    <row r="621">
      <c r="A621" s="50" t="s">
        <v>729</v>
      </c>
      <c r="B621" s="50">
        <v>42.232054</v>
      </c>
      <c r="C621" s="50">
        <v>-71.173115</v>
      </c>
    </row>
    <row r="622">
      <c r="A622" s="50" t="s">
        <v>730</v>
      </c>
      <c r="B622" s="50">
        <v>42.152162</v>
      </c>
      <c r="C622" s="50">
        <v>-71.072765</v>
      </c>
    </row>
    <row r="623">
      <c r="A623" s="50" t="s">
        <v>731</v>
      </c>
      <c r="B623" s="50">
        <v>42.244567</v>
      </c>
      <c r="C623" s="50">
        <v>-71.173133</v>
      </c>
    </row>
    <row r="624">
      <c r="A624" s="50" t="s">
        <v>732</v>
      </c>
      <c r="B624" s="50">
        <v>42.32933</v>
      </c>
      <c r="C624" s="50">
        <v>-71.06329</v>
      </c>
    </row>
    <row r="625">
      <c r="A625" s="50" t="s">
        <v>733</v>
      </c>
      <c r="B625" s="50">
        <v>42.2879</v>
      </c>
      <c r="C625" s="50">
        <v>-71.12701</v>
      </c>
    </row>
    <row r="626">
      <c r="A626" s="50" t="s">
        <v>734</v>
      </c>
      <c r="B626" s="50">
        <v>42.364373</v>
      </c>
      <c r="C626" s="50">
        <v>-71.102679</v>
      </c>
    </row>
    <row r="627">
      <c r="A627" s="50" t="s">
        <v>735</v>
      </c>
      <c r="B627" s="50">
        <v>42.37643</v>
      </c>
      <c r="C627" s="50">
        <v>-71.090445</v>
      </c>
    </row>
    <row r="628">
      <c r="A628" s="50" t="s">
        <v>736</v>
      </c>
      <c r="B628" s="50">
        <v>42.398726</v>
      </c>
      <c r="C628" s="50">
        <v>-71.072392</v>
      </c>
    </row>
    <row r="629">
      <c r="A629" s="50" t="s">
        <v>737</v>
      </c>
      <c r="B629" s="50">
        <v>42.396805</v>
      </c>
      <c r="C629" s="50">
        <v>-71.071439</v>
      </c>
    </row>
    <row r="630">
      <c r="A630" s="50" t="s">
        <v>738</v>
      </c>
      <c r="B630" s="50">
        <v>42.400468</v>
      </c>
      <c r="C630" s="50">
        <v>-71.000536</v>
      </c>
    </row>
    <row r="631">
      <c r="A631" s="50" t="s">
        <v>740</v>
      </c>
      <c r="B631" s="50">
        <v>42.49478</v>
      </c>
      <c r="C631" s="50">
        <v>-71.10343</v>
      </c>
    </row>
    <row r="632">
      <c r="A632" s="50" t="s">
        <v>742</v>
      </c>
      <c r="B632" s="50">
        <v>42.219092</v>
      </c>
      <c r="C632" s="50">
        <v>-71.025607</v>
      </c>
    </row>
    <row r="633">
      <c r="A633" s="50" t="s">
        <v>743</v>
      </c>
      <c r="B633" s="50">
        <v>42.344661</v>
      </c>
      <c r="C633" s="50">
        <v>-71.099512</v>
      </c>
    </row>
    <row r="634">
      <c r="A634" s="50" t="s">
        <v>744</v>
      </c>
      <c r="B634" s="50">
        <v>42.350345</v>
      </c>
      <c r="C634" s="50">
        <v>-71.114427</v>
      </c>
    </row>
    <row r="635">
      <c r="A635" s="50" t="s">
        <v>745</v>
      </c>
      <c r="B635" s="50">
        <v>42.137185</v>
      </c>
      <c r="C635" s="50">
        <v>-71.066007</v>
      </c>
    </row>
    <row r="636">
      <c r="A636" s="50" t="s">
        <v>746</v>
      </c>
      <c r="B636" s="50">
        <v>42.120525</v>
      </c>
      <c r="C636" s="50">
        <v>-71.029883</v>
      </c>
    </row>
    <row r="637">
      <c r="A637" s="50" t="s">
        <v>747</v>
      </c>
      <c r="B637" s="50">
        <v>41.997365</v>
      </c>
      <c r="C637" s="50">
        <v>-70.846496</v>
      </c>
    </row>
    <row r="638">
      <c r="A638" s="50" t="s">
        <v>748</v>
      </c>
      <c r="B638" s="50">
        <v>42.110332</v>
      </c>
      <c r="C638" s="50">
        <v>-70.927024</v>
      </c>
    </row>
    <row r="639">
      <c r="A639" s="50" t="s">
        <v>749</v>
      </c>
      <c r="B639" s="50">
        <v>41.955479</v>
      </c>
      <c r="C639" s="50">
        <v>-70.718135</v>
      </c>
    </row>
    <row r="640">
      <c r="A640" s="50" t="s">
        <v>750</v>
      </c>
      <c r="B640" s="50">
        <v>42.027797</v>
      </c>
      <c r="C640" s="50">
        <v>-71.143664</v>
      </c>
    </row>
    <row r="641">
      <c r="A641" s="50" t="s">
        <v>751</v>
      </c>
      <c r="B641" s="50">
        <v>42.380405</v>
      </c>
      <c r="C641" s="50">
        <v>-71.249614</v>
      </c>
    </row>
    <row r="642">
      <c r="A642" s="50" t="s">
        <v>753</v>
      </c>
      <c r="B642" s="50">
        <v>42.364692</v>
      </c>
      <c r="C642" s="50">
        <v>-71.157094</v>
      </c>
    </row>
    <row r="643">
      <c r="A643" s="50" t="s">
        <v>754</v>
      </c>
      <c r="B643" s="50">
        <v>41.779055</v>
      </c>
      <c r="C643" s="50">
        <v>-70.747308</v>
      </c>
    </row>
    <row r="644">
      <c r="A644" s="50" t="s">
        <v>755</v>
      </c>
      <c r="B644" s="50">
        <v>41.686147</v>
      </c>
      <c r="C644" s="50">
        <v>-71.140824</v>
      </c>
    </row>
    <row r="645">
      <c r="A645" s="50" t="s">
        <v>756</v>
      </c>
      <c r="B645" s="50">
        <v>41.63694</v>
      </c>
      <c r="C645" s="50">
        <v>-71.002527</v>
      </c>
    </row>
    <row r="646">
      <c r="A646" s="50" t="s">
        <v>757</v>
      </c>
      <c r="B646" s="50">
        <v>41.641973</v>
      </c>
      <c r="C646" s="50">
        <v>-71.007903</v>
      </c>
    </row>
    <row r="647">
      <c r="A647" s="50" t="s">
        <v>758</v>
      </c>
      <c r="B647" s="50">
        <v>41.940022</v>
      </c>
      <c r="C647" s="50">
        <v>-71.352617</v>
      </c>
    </row>
    <row r="648">
      <c r="A648" s="50" t="s">
        <v>759</v>
      </c>
      <c r="B648" s="50">
        <v>41.933474</v>
      </c>
      <c r="C648" s="50">
        <v>-71.350252</v>
      </c>
    </row>
    <row r="649">
      <c r="A649" s="50" t="s">
        <v>760</v>
      </c>
      <c r="B649" s="50">
        <v>42.034116</v>
      </c>
      <c r="C649" s="50">
        <v>-71.310023</v>
      </c>
    </row>
    <row r="650">
      <c r="A650" s="50" t="s">
        <v>761</v>
      </c>
      <c r="B650" s="50">
        <v>41.935099</v>
      </c>
      <c r="C650" s="50">
        <v>-71.085869</v>
      </c>
    </row>
    <row r="651">
      <c r="A651" s="50" t="s">
        <v>763</v>
      </c>
      <c r="B651" s="50">
        <v>41.904291</v>
      </c>
      <c r="C651" s="50">
        <v>-71.032394</v>
      </c>
    </row>
    <row r="652">
      <c r="A652" s="50" t="s">
        <v>764</v>
      </c>
      <c r="B652" s="50">
        <v>41.796151</v>
      </c>
      <c r="C652" s="50">
        <v>-71.320298</v>
      </c>
    </row>
    <row r="653">
      <c r="A653" s="50" t="s">
        <v>765</v>
      </c>
      <c r="B653" s="50">
        <v>41.754392</v>
      </c>
      <c r="C653" s="50">
        <v>-71.21984</v>
      </c>
    </row>
    <row r="654">
      <c r="A654" s="50" t="s">
        <v>766</v>
      </c>
      <c r="B654" s="50">
        <v>41.74935</v>
      </c>
      <c r="C654" s="50">
        <v>-71.206642</v>
      </c>
    </row>
    <row r="655">
      <c r="A655" s="50" t="s">
        <v>767</v>
      </c>
      <c r="B655" s="50">
        <v>41.878096</v>
      </c>
      <c r="C655" s="50">
        <v>-71.069319</v>
      </c>
    </row>
    <row r="656">
      <c r="A656" s="50" t="s">
        <v>768</v>
      </c>
      <c r="B656" s="50">
        <v>42.229994</v>
      </c>
      <c r="C656" s="50">
        <v>-71.788122</v>
      </c>
    </row>
    <row r="657">
      <c r="A657" s="50" t="s">
        <v>769</v>
      </c>
      <c r="B657" s="50">
        <v>40.889838</v>
      </c>
      <c r="C657" s="50">
        <v>-111.894739</v>
      </c>
    </row>
    <row r="658">
      <c r="A658" s="50" t="s">
        <v>770</v>
      </c>
      <c r="B658" s="50">
        <v>40.425353</v>
      </c>
      <c r="C658" s="50">
        <v>-111.830495</v>
      </c>
    </row>
    <row r="659">
      <c r="A659" s="50" t="s">
        <v>771</v>
      </c>
      <c r="B659" s="50">
        <v>40.552611</v>
      </c>
      <c r="C659" s="50">
        <v>-111.894587</v>
      </c>
    </row>
    <row r="660">
      <c r="A660" s="50" t="s">
        <v>772</v>
      </c>
      <c r="B660" s="50">
        <v>40.546937</v>
      </c>
      <c r="C660" s="50">
        <v>-111.997964</v>
      </c>
    </row>
    <row r="661">
      <c r="A661" s="50" t="s">
        <v>773</v>
      </c>
      <c r="B661" s="50">
        <v>40.280124</v>
      </c>
      <c r="C661" s="50">
        <v>-111.680292</v>
      </c>
    </row>
    <row r="662">
      <c r="A662" s="50" t="s">
        <v>774</v>
      </c>
      <c r="B662" s="50">
        <v>40.657323</v>
      </c>
      <c r="C662" s="50">
        <v>-111.889558</v>
      </c>
    </row>
    <row r="663">
      <c r="A663" s="50" t="s">
        <v>775</v>
      </c>
      <c r="B663" s="50">
        <v>40.730899</v>
      </c>
      <c r="C663" s="50">
        <v>-111.901562</v>
      </c>
    </row>
    <row r="664">
      <c r="A664" s="50" t="s">
        <v>776</v>
      </c>
      <c r="B664" s="50">
        <v>40.690108</v>
      </c>
      <c r="C664" s="50">
        <v>-111.95348</v>
      </c>
    </row>
    <row r="665">
      <c r="A665" s="50" t="s">
        <v>777</v>
      </c>
      <c r="B665" s="50">
        <v>41.196285</v>
      </c>
      <c r="C665" s="50">
        <v>-111.97771</v>
      </c>
    </row>
    <row r="666">
      <c r="A666" s="50" t="s">
        <v>778</v>
      </c>
      <c r="B666" s="50">
        <v>40.124507</v>
      </c>
      <c r="C666" s="50">
        <v>-111.649707</v>
      </c>
    </row>
    <row r="667">
      <c r="A667" s="50" t="s">
        <v>779</v>
      </c>
      <c r="B667" s="50">
        <v>37.122239</v>
      </c>
      <c r="C667" s="50">
        <v>-113.522931</v>
      </c>
    </row>
    <row r="668">
      <c r="A668" s="50" t="s">
        <v>780</v>
      </c>
      <c r="B668" s="50">
        <v>41.071459</v>
      </c>
      <c r="C668" s="50">
        <v>-111.984495</v>
      </c>
    </row>
    <row r="669">
      <c r="A669" s="50" t="s">
        <v>781</v>
      </c>
      <c r="B669" s="50">
        <v>40.613677</v>
      </c>
      <c r="C669" s="50">
        <v>-111.978235</v>
      </c>
    </row>
    <row r="670">
      <c r="A670" s="50" t="s">
        <v>782</v>
      </c>
      <c r="B670" s="50">
        <v>40.547324</v>
      </c>
      <c r="C670" s="50">
        <v>-111.901498</v>
      </c>
    </row>
    <row r="671">
      <c r="A671" s="50" t="s">
        <v>784</v>
      </c>
      <c r="B671" s="50">
        <v>40.630369</v>
      </c>
      <c r="C671" s="50">
        <v>-111.886913</v>
      </c>
    </row>
    <row r="672">
      <c r="A672" s="50" t="s">
        <v>787</v>
      </c>
      <c r="B672" s="50">
        <v>40.728693</v>
      </c>
      <c r="C672" s="50">
        <v>-111.898219</v>
      </c>
    </row>
    <row r="673">
      <c r="A673" s="50" t="s">
        <v>788</v>
      </c>
      <c r="B673" s="50">
        <v>41.752687</v>
      </c>
      <c r="C673" s="50">
        <v>-111.837946</v>
      </c>
    </row>
    <row r="674">
      <c r="A674" s="50" t="s">
        <v>789</v>
      </c>
      <c r="B674" s="50">
        <v>41.173043</v>
      </c>
      <c r="C674" s="50">
        <v>-112.001312</v>
      </c>
    </row>
    <row r="675">
      <c r="A675" s="50" t="s">
        <v>790</v>
      </c>
      <c r="B675" s="50">
        <v>40.216245</v>
      </c>
      <c r="C675" s="50">
        <v>-111.657002</v>
      </c>
    </row>
    <row r="676">
      <c r="A676" s="50" t="s">
        <v>791</v>
      </c>
      <c r="B676" s="50">
        <v>40.378765</v>
      </c>
      <c r="C676" s="50">
        <v>-111.815857</v>
      </c>
    </row>
    <row r="677">
      <c r="A677" s="50" t="s">
        <v>792</v>
      </c>
      <c r="B677" s="50">
        <v>40.920566</v>
      </c>
      <c r="C677" s="50">
        <v>-111.887815</v>
      </c>
    </row>
    <row r="678">
      <c r="A678" s="50" t="s">
        <v>793</v>
      </c>
      <c r="B678" s="50">
        <v>41.07201</v>
      </c>
      <c r="C678" s="50">
        <v>-111.97084</v>
      </c>
    </row>
    <row r="679">
      <c r="A679" s="50" t="s">
        <v>794</v>
      </c>
      <c r="B679" s="50">
        <v>40.295734</v>
      </c>
      <c r="C679" s="50">
        <v>-111.699191</v>
      </c>
    </row>
    <row r="680">
      <c r="A680" s="50" t="s">
        <v>795</v>
      </c>
      <c r="B680" s="50">
        <v>40.567316</v>
      </c>
      <c r="C680" s="50">
        <v>-111.893163</v>
      </c>
    </row>
    <row r="681">
      <c r="A681" s="50" t="s">
        <v>796</v>
      </c>
      <c r="B681" s="50">
        <v>40.628699</v>
      </c>
      <c r="C681" s="50">
        <v>-111.941127</v>
      </c>
    </row>
    <row r="682">
      <c r="A682" s="50" t="s">
        <v>797</v>
      </c>
      <c r="B682" s="50">
        <v>40.610248</v>
      </c>
      <c r="C682" s="50">
        <v>-111.983865</v>
      </c>
    </row>
    <row r="683">
      <c r="A683" s="50" t="s">
        <v>798</v>
      </c>
      <c r="B683" s="50">
        <v>40.541999</v>
      </c>
      <c r="C683" s="50">
        <v>-111.977954</v>
      </c>
    </row>
    <row r="684">
      <c r="A684" s="50" t="s">
        <v>799</v>
      </c>
      <c r="B684" s="50">
        <v>40.744563</v>
      </c>
      <c r="C684" s="50">
        <v>-111.901796</v>
      </c>
    </row>
    <row r="685">
      <c r="A685" s="50" t="s">
        <v>800</v>
      </c>
      <c r="B685" s="50">
        <v>40.714001</v>
      </c>
      <c r="C685" s="50">
        <v>-112.022911</v>
      </c>
    </row>
    <row r="686">
      <c r="A686" s="50" t="s">
        <v>801</v>
      </c>
      <c r="B686" s="50">
        <v>40.622945</v>
      </c>
      <c r="C686" s="50">
        <v>-111.850065</v>
      </c>
    </row>
    <row r="687">
      <c r="A687" s="50" t="s">
        <v>802</v>
      </c>
      <c r="B687" s="50">
        <v>41.173561</v>
      </c>
      <c r="C687" s="50">
        <v>-112.006185</v>
      </c>
    </row>
    <row r="688">
      <c r="A688" s="50" t="s">
        <v>803</v>
      </c>
      <c r="B688" s="50">
        <v>40.251664</v>
      </c>
      <c r="C688" s="50">
        <v>-111.666447</v>
      </c>
    </row>
    <row r="689">
      <c r="A689" s="50" t="s">
        <v>804</v>
      </c>
      <c r="B689" s="50">
        <v>37.104097</v>
      </c>
      <c r="C689" s="50">
        <v>-113.554027</v>
      </c>
    </row>
    <row r="690">
      <c r="A690" s="50" t="s">
        <v>805</v>
      </c>
      <c r="B690" s="50">
        <v>41.232252</v>
      </c>
      <c r="C690" s="50">
        <v>-111.981162</v>
      </c>
    </row>
    <row r="691">
      <c r="A691" s="50" t="s">
        <v>806</v>
      </c>
      <c r="B691" s="50">
        <v>41.175784</v>
      </c>
      <c r="C691" s="50">
        <v>-111.99867</v>
      </c>
    </row>
    <row r="692">
      <c r="A692" s="50" t="s">
        <v>807</v>
      </c>
      <c r="B692" s="50">
        <v>40.919076</v>
      </c>
      <c r="C692" s="50">
        <v>-111.883814</v>
      </c>
    </row>
    <row r="693">
      <c r="A693" s="50" t="s">
        <v>808</v>
      </c>
      <c r="B693" s="50">
        <v>40.585435</v>
      </c>
      <c r="C693" s="50">
        <v>-111.860134</v>
      </c>
    </row>
    <row r="694">
      <c r="A694" s="50" t="s">
        <v>809</v>
      </c>
      <c r="B694" s="50">
        <v>39.599694</v>
      </c>
      <c r="C694" s="50">
        <v>-110.806224</v>
      </c>
    </row>
    <row r="695">
      <c r="A695" s="50" t="s">
        <v>810</v>
      </c>
      <c r="B695" s="50">
        <v>40.384604</v>
      </c>
      <c r="C695" s="50">
        <v>-111.824793</v>
      </c>
    </row>
    <row r="696">
      <c r="A696" s="50" t="s">
        <v>811</v>
      </c>
      <c r="B696" s="50">
        <v>41.137591</v>
      </c>
      <c r="C696" s="50">
        <v>-112.060817</v>
      </c>
    </row>
    <row r="697">
      <c r="A697" s="50" t="s">
        <v>812</v>
      </c>
      <c r="B697" s="50">
        <v>40.493659</v>
      </c>
      <c r="C697" s="50">
        <v>-111.417783</v>
      </c>
    </row>
    <row r="698">
      <c r="A698" s="50" t="s">
        <v>813</v>
      </c>
      <c r="B698" s="50">
        <v>41.068448</v>
      </c>
      <c r="C698" s="50">
        <v>-111.979847</v>
      </c>
    </row>
    <row r="699">
      <c r="A699" s="50" t="s">
        <v>814</v>
      </c>
      <c r="B699" s="50">
        <v>40.348401</v>
      </c>
      <c r="C699" s="50">
        <v>-111.731536</v>
      </c>
    </row>
    <row r="700">
      <c r="A700" s="50" t="s">
        <v>815</v>
      </c>
      <c r="B700" s="50">
        <v>40.385834</v>
      </c>
      <c r="C700" s="50">
        <v>-111.886242</v>
      </c>
    </row>
    <row r="701">
      <c r="A701" s="50" t="s">
        <v>816</v>
      </c>
      <c r="B701" s="50">
        <v>40.61944</v>
      </c>
      <c r="C701" s="50">
        <v>-111.858087</v>
      </c>
    </row>
    <row r="702">
      <c r="A702" s="50" t="s">
        <v>817</v>
      </c>
      <c r="B702" s="50">
        <v>40.27282</v>
      </c>
      <c r="C702" s="50">
        <v>-111.710616</v>
      </c>
    </row>
    <row r="703">
      <c r="A703" s="50" t="s">
        <v>818</v>
      </c>
      <c r="B703" s="50">
        <v>40.416406</v>
      </c>
      <c r="C703" s="50">
        <v>-111.770485</v>
      </c>
    </row>
    <row r="704">
      <c r="A704" s="50" t="s">
        <v>821</v>
      </c>
      <c r="B704" s="50">
        <v>40.505405</v>
      </c>
      <c r="C704" s="50">
        <v>-111.977647</v>
      </c>
    </row>
    <row r="705">
      <c r="A705" s="50" t="s">
        <v>823</v>
      </c>
      <c r="B705" s="50">
        <v>40.555774</v>
      </c>
      <c r="C705" s="50">
        <v>-112.300731</v>
      </c>
    </row>
    <row r="706">
      <c r="A706" s="50" t="s">
        <v>824</v>
      </c>
      <c r="B706" s="50">
        <v>40.413266</v>
      </c>
      <c r="C706" s="50">
        <v>-109.487962</v>
      </c>
    </row>
    <row r="707">
      <c r="A707" s="50" t="s">
        <v>825</v>
      </c>
      <c r="B707" s="50">
        <v>40.611129</v>
      </c>
      <c r="C707" s="50">
        <v>-111.978207</v>
      </c>
    </row>
    <row r="708">
      <c r="A708" s="50" t="s">
        <v>808</v>
      </c>
      <c r="B708" s="50">
        <v>40.585435</v>
      </c>
      <c r="C708" s="50">
        <v>-111.860134</v>
      </c>
    </row>
    <row r="709">
      <c r="A709" s="50" t="s">
        <v>826</v>
      </c>
      <c r="B709" s="50">
        <v>40.545641</v>
      </c>
      <c r="C709" s="50">
        <v>-111.9016</v>
      </c>
    </row>
    <row r="710">
      <c r="A710" s="50" t="s">
        <v>827</v>
      </c>
      <c r="B710" s="50">
        <v>40.563136</v>
      </c>
      <c r="C710" s="50">
        <v>-111.975324</v>
      </c>
    </row>
    <row r="711">
      <c r="A711" s="50" t="s">
        <v>828</v>
      </c>
      <c r="B711" s="50">
        <v>40.726021</v>
      </c>
      <c r="C711" s="50">
        <v>-111.549314</v>
      </c>
    </row>
    <row r="712">
      <c r="A712" s="50" t="s">
        <v>829</v>
      </c>
      <c r="B712" s="50">
        <v>40.71967</v>
      </c>
      <c r="C712" s="50">
        <v>-111.813153</v>
      </c>
    </row>
    <row r="713">
      <c r="A713" s="50" t="s">
        <v>830</v>
      </c>
      <c r="B713" s="50">
        <v>40.740336</v>
      </c>
      <c r="C713" s="50">
        <v>-111.901443</v>
      </c>
    </row>
    <row r="714">
      <c r="A714" s="50" t="s">
        <v>831</v>
      </c>
      <c r="B714" s="50">
        <v>40.669817</v>
      </c>
      <c r="C714" s="50">
        <v>-111.863977</v>
      </c>
    </row>
    <row r="715">
      <c r="A715" s="50" t="s">
        <v>832</v>
      </c>
      <c r="B715" s="50">
        <v>40.635736</v>
      </c>
      <c r="C715" s="50">
        <v>-112.026611</v>
      </c>
    </row>
    <row r="716">
      <c r="A716" s="50" t="s">
        <v>833</v>
      </c>
      <c r="B716" s="50">
        <v>40.702562</v>
      </c>
      <c r="C716" s="50">
        <v>-111.993139</v>
      </c>
    </row>
    <row r="717">
      <c r="A717" s="50" t="s">
        <v>834</v>
      </c>
      <c r="B717" s="50">
        <v>40.650635</v>
      </c>
      <c r="C717" s="50">
        <v>-111.936977</v>
      </c>
    </row>
    <row r="718">
      <c r="A718" s="50" t="s">
        <v>835</v>
      </c>
      <c r="B718" s="50">
        <v>41.483988</v>
      </c>
      <c r="C718" s="50">
        <v>-112.030281</v>
      </c>
    </row>
    <row r="719">
      <c r="A719" s="50" t="s">
        <v>836</v>
      </c>
      <c r="B719" s="50">
        <v>41.712064</v>
      </c>
      <c r="C719" s="50">
        <v>-111.836232</v>
      </c>
    </row>
    <row r="720">
      <c r="A720" s="50" t="s">
        <v>838</v>
      </c>
      <c r="B720" s="50">
        <v>41.760096</v>
      </c>
      <c r="C720" s="50">
        <v>-111.831287</v>
      </c>
    </row>
    <row r="721">
      <c r="A721" s="50" t="s">
        <v>839</v>
      </c>
      <c r="B721" s="50">
        <v>41.269567</v>
      </c>
      <c r="C721" s="50">
        <v>-111.97302</v>
      </c>
    </row>
    <row r="722">
      <c r="A722" s="50" t="s">
        <v>806</v>
      </c>
      <c r="B722" s="50">
        <v>41.175784</v>
      </c>
      <c r="C722" s="50">
        <v>-111.99867</v>
      </c>
    </row>
    <row r="723">
      <c r="A723" s="50" t="s">
        <v>840</v>
      </c>
      <c r="B723" s="50">
        <v>39.373732</v>
      </c>
      <c r="C723" s="50">
        <v>-111.589832</v>
      </c>
    </row>
    <row r="724">
      <c r="A724" s="50" t="s">
        <v>841</v>
      </c>
      <c r="B724" s="50">
        <v>40.027776</v>
      </c>
      <c r="C724" s="50">
        <v>-111.75697</v>
      </c>
    </row>
    <row r="725">
      <c r="A725" s="50" t="s">
        <v>843</v>
      </c>
      <c r="B725" s="50">
        <v>40.123779</v>
      </c>
      <c r="C725" s="50">
        <v>-111.638733</v>
      </c>
    </row>
    <row r="726">
      <c r="A726" s="50" t="s">
        <v>845</v>
      </c>
      <c r="B726" s="50">
        <v>40.157376</v>
      </c>
      <c r="C726" s="50">
        <v>-111.644873</v>
      </c>
    </row>
    <row r="727">
      <c r="A727" s="50" t="s">
        <v>846</v>
      </c>
      <c r="B727" s="50">
        <v>38.748326</v>
      </c>
      <c r="C727" s="50">
        <v>-112.084784</v>
      </c>
    </row>
    <row r="728">
      <c r="A728" s="50" t="s">
        <v>847</v>
      </c>
      <c r="B728" s="50">
        <v>37.654489</v>
      </c>
      <c r="C728" s="50">
        <v>-113.088361</v>
      </c>
    </row>
    <row r="729">
      <c r="A729" s="50" t="s">
        <v>848</v>
      </c>
      <c r="B729" s="50">
        <v>37.172653</v>
      </c>
      <c r="C729" s="50">
        <v>-113.364553</v>
      </c>
    </row>
    <row r="730">
      <c r="A730" s="50" t="s">
        <v>849</v>
      </c>
      <c r="B730" s="50">
        <v>37.126309</v>
      </c>
      <c r="C730" s="50">
        <v>-113.517644</v>
      </c>
    </row>
    <row r="731">
      <c r="A731" s="50" t="s">
        <v>850</v>
      </c>
      <c r="B731" s="50">
        <v>37.063503</v>
      </c>
      <c r="C731" s="50">
        <v>-113.587341</v>
      </c>
    </row>
    <row r="732">
      <c r="A732" s="50" t="s">
        <v>851</v>
      </c>
      <c r="B732" s="50">
        <v>28.041641</v>
      </c>
      <c r="C732" s="50">
        <v>-82.580265</v>
      </c>
    </row>
    <row r="733">
      <c r="A733" s="50" t="s">
        <v>115</v>
      </c>
      <c r="B733" s="50">
        <v>28.495779</v>
      </c>
      <c r="C733" s="50">
        <v>-81.42539</v>
      </c>
    </row>
    <row r="734">
      <c r="A734" s="50" t="s">
        <v>852</v>
      </c>
      <c r="B734" s="50">
        <v>27.956363</v>
      </c>
      <c r="C734" s="50">
        <v>-82.728186</v>
      </c>
    </row>
    <row r="735">
      <c r="A735" s="50" t="s">
        <v>853</v>
      </c>
      <c r="B735" s="50">
        <v>28.188698</v>
      </c>
      <c r="C735" s="50">
        <v>-82.394283</v>
      </c>
    </row>
    <row r="736">
      <c r="A736" s="50" t="s">
        <v>854</v>
      </c>
      <c r="B736" s="50">
        <v>27.921418</v>
      </c>
      <c r="C736" s="50">
        <v>-82.330591</v>
      </c>
    </row>
    <row r="737">
      <c r="A737" s="50" t="s">
        <v>855</v>
      </c>
      <c r="B737" s="50">
        <v>26.544447</v>
      </c>
      <c r="C737" s="50">
        <v>-81.874209</v>
      </c>
    </row>
    <row r="738">
      <c r="A738" s="50" t="s">
        <v>856</v>
      </c>
      <c r="B738" s="50">
        <v>26.219411</v>
      </c>
      <c r="C738" s="50">
        <v>-81.772892</v>
      </c>
    </row>
    <row r="739">
      <c r="A739" s="50" t="s">
        <v>857</v>
      </c>
      <c r="B739" s="50">
        <v>25.77328</v>
      </c>
      <c r="C739" s="50">
        <v>-80.322315</v>
      </c>
    </row>
    <row r="740">
      <c r="A740" s="50" t="s">
        <v>858</v>
      </c>
      <c r="B740" s="50">
        <v>25.923343</v>
      </c>
      <c r="C740" s="50">
        <v>-80.298898</v>
      </c>
    </row>
    <row r="741">
      <c r="A741" s="50" t="s">
        <v>859</v>
      </c>
      <c r="B741" s="50">
        <v>25.653443</v>
      </c>
      <c r="C741" s="50">
        <v>-80.412316</v>
      </c>
    </row>
    <row r="742">
      <c r="A742" s="50" t="s">
        <v>860</v>
      </c>
      <c r="B742" s="50">
        <v>27.234645</v>
      </c>
      <c r="C742" s="50">
        <v>-82.491603</v>
      </c>
    </row>
    <row r="743">
      <c r="A743" s="50" t="s">
        <v>861</v>
      </c>
      <c r="B743" s="50">
        <v>26.007767</v>
      </c>
      <c r="C743" s="50">
        <v>-80.359469</v>
      </c>
    </row>
    <row r="744">
      <c r="A744" s="50" t="s">
        <v>862</v>
      </c>
      <c r="B744" s="50">
        <v>26.489877</v>
      </c>
      <c r="C744" s="50">
        <v>-81.785788</v>
      </c>
    </row>
    <row r="745">
      <c r="A745" s="14" t="s">
        <v>852</v>
      </c>
      <c r="B745" s="18">
        <v>27.95636</v>
      </c>
      <c r="C745" s="14">
        <v>-82.728186</v>
      </c>
    </row>
    <row r="746">
      <c r="A746" s="14" t="s">
        <v>853</v>
      </c>
      <c r="B746" s="18">
        <v>28.1887</v>
      </c>
      <c r="C746" s="14">
        <v>-82.394283</v>
      </c>
    </row>
    <row r="747">
      <c r="A747" s="14" t="s">
        <v>854</v>
      </c>
      <c r="B747" s="18">
        <v>27.92142</v>
      </c>
      <c r="C747" s="14">
        <v>-82.330591</v>
      </c>
    </row>
    <row r="748">
      <c r="A748" s="14" t="s">
        <v>855</v>
      </c>
      <c r="B748" s="18">
        <v>26.54445</v>
      </c>
      <c r="C748" s="14">
        <v>-81.874209</v>
      </c>
    </row>
    <row r="749">
      <c r="A749" s="14" t="s">
        <v>856</v>
      </c>
      <c r="B749" s="18">
        <v>26.21941</v>
      </c>
      <c r="C749" s="14">
        <v>-81.772892</v>
      </c>
    </row>
    <row r="750">
      <c r="A750" s="14" t="s">
        <v>857</v>
      </c>
      <c r="B750" s="18">
        <v>25.77328</v>
      </c>
      <c r="C750" s="14">
        <v>-80.322315</v>
      </c>
    </row>
    <row r="751">
      <c r="A751" s="14" t="s">
        <v>858</v>
      </c>
      <c r="B751" s="18">
        <v>25.92334</v>
      </c>
      <c r="C751" s="14">
        <v>-80.298898</v>
      </c>
    </row>
    <row r="752">
      <c r="A752" s="14" t="s">
        <v>859</v>
      </c>
      <c r="B752" s="18">
        <v>25.65344</v>
      </c>
      <c r="C752" s="14">
        <v>-80.412316</v>
      </c>
    </row>
    <row r="753">
      <c r="A753" s="14" t="s">
        <v>860</v>
      </c>
      <c r="B753" s="18">
        <v>27.23465</v>
      </c>
      <c r="C753" s="14">
        <v>-82.491603</v>
      </c>
    </row>
    <row r="754">
      <c r="A754" s="14" t="s">
        <v>861</v>
      </c>
      <c r="B754" s="18">
        <v>26.00777</v>
      </c>
      <c r="C754" s="14">
        <v>-80.359469</v>
      </c>
    </row>
    <row r="755">
      <c r="A755" s="14" t="s">
        <v>862</v>
      </c>
      <c r="B755" s="18">
        <v>26.48988</v>
      </c>
      <c r="C755" s="14">
        <v>-81.785788</v>
      </c>
    </row>
    <row r="756">
      <c r="A756" s="14" t="s">
        <v>866</v>
      </c>
      <c r="B756" s="18">
        <v>30.25262</v>
      </c>
      <c r="C756" s="14">
        <v>-81.534962</v>
      </c>
    </row>
    <row r="757">
      <c r="A757" s="14" t="s">
        <v>867</v>
      </c>
      <c r="B757" s="18">
        <v>30.46285</v>
      </c>
      <c r="C757" s="14">
        <v>-84.214649</v>
      </c>
    </row>
    <row r="758">
      <c r="A758" s="14" t="s">
        <v>868</v>
      </c>
      <c r="B758" s="18">
        <v>30.2015</v>
      </c>
      <c r="C758" s="14">
        <v>-81.757189</v>
      </c>
    </row>
    <row r="759">
      <c r="A759" s="14" t="s">
        <v>869</v>
      </c>
      <c r="B759" s="18">
        <v>26.27686</v>
      </c>
      <c r="C759" s="14">
        <v>-80.282396</v>
      </c>
    </row>
    <row r="760">
      <c r="A760" s="14" t="s">
        <v>870</v>
      </c>
      <c r="B760" s="18">
        <v>26.09677</v>
      </c>
      <c r="C760" s="14">
        <v>-80.248006</v>
      </c>
    </row>
    <row r="761">
      <c r="A761" s="14" t="s">
        <v>871</v>
      </c>
      <c r="B761" s="18">
        <v>26.68262</v>
      </c>
      <c r="C761" s="14">
        <v>-80.219862</v>
      </c>
    </row>
    <row r="762">
      <c r="A762" s="14" t="s">
        <v>872</v>
      </c>
      <c r="B762" s="18">
        <v>26.27341</v>
      </c>
      <c r="C762" s="14">
        <v>-80.150032</v>
      </c>
    </row>
    <row r="763">
      <c r="A763" s="14" t="s">
        <v>873</v>
      </c>
      <c r="B763" s="18">
        <v>26.41083</v>
      </c>
      <c r="C763" s="14">
        <v>-80.100905</v>
      </c>
    </row>
    <row r="764">
      <c r="A764" s="14" t="s">
        <v>874</v>
      </c>
      <c r="B764" s="18">
        <v>26.58744</v>
      </c>
      <c r="C764" s="14">
        <v>-80.07081</v>
      </c>
    </row>
    <row r="765">
      <c r="A765" s="14" t="s">
        <v>875</v>
      </c>
      <c r="B765" s="18">
        <v>26.80678</v>
      </c>
      <c r="C765" s="14">
        <v>-80.087575</v>
      </c>
    </row>
    <row r="766">
      <c r="A766" s="14" t="s">
        <v>876</v>
      </c>
      <c r="B766" s="18">
        <v>43.85574</v>
      </c>
      <c r="C766" s="14">
        <v>-111.77451</v>
      </c>
    </row>
    <row r="767">
      <c r="A767" s="14" t="s">
        <v>877</v>
      </c>
      <c r="B767" s="18">
        <v>43.49269</v>
      </c>
      <c r="C767" s="14">
        <v>-112.05189</v>
      </c>
    </row>
    <row r="768">
      <c r="A768" s="14" t="s">
        <v>878</v>
      </c>
      <c r="B768" s="18">
        <v>43.48651</v>
      </c>
      <c r="C768" s="14">
        <v>-111.98147</v>
      </c>
    </row>
    <row r="769">
      <c r="A769" s="14" t="s">
        <v>879</v>
      </c>
      <c r="B769" s="18">
        <v>43.19851</v>
      </c>
      <c r="C769" s="14">
        <v>-112.35948</v>
      </c>
    </row>
    <row r="770">
      <c r="A770" s="14" t="s">
        <v>880</v>
      </c>
      <c r="B770" s="18">
        <v>42.91014</v>
      </c>
      <c r="C770" s="14">
        <v>-112.46371</v>
      </c>
    </row>
    <row r="771">
      <c r="A771" s="14" t="s">
        <v>882</v>
      </c>
      <c r="B771" s="18">
        <v>42.56055</v>
      </c>
      <c r="C771" s="14">
        <v>-113.79049</v>
      </c>
    </row>
    <row r="772">
      <c r="A772" s="14" t="s">
        <v>884</v>
      </c>
      <c r="B772" s="18">
        <v>42.59007</v>
      </c>
      <c r="C772" s="14">
        <v>-114.4823</v>
      </c>
    </row>
    <row r="773">
      <c r="A773" s="14" t="s">
        <v>885</v>
      </c>
      <c r="B773" s="18">
        <v>42.69429</v>
      </c>
      <c r="C773" s="14">
        <v>-114.51516</v>
      </c>
    </row>
    <row r="774">
      <c r="A774" s="14" t="s">
        <v>886</v>
      </c>
      <c r="B774" s="18">
        <v>43.59277</v>
      </c>
      <c r="C774" s="14">
        <v>-116.28452</v>
      </c>
    </row>
    <row r="775">
      <c r="A775" s="14" t="s">
        <v>887</v>
      </c>
      <c r="B775" s="18">
        <v>43.13619</v>
      </c>
      <c r="C775" s="14">
        <v>-115.6676</v>
      </c>
    </row>
    <row r="776">
      <c r="A776" s="14" t="s">
        <v>889</v>
      </c>
      <c r="B776" s="18">
        <v>43.61834</v>
      </c>
      <c r="C776" s="14">
        <v>-116.34422</v>
      </c>
    </row>
    <row r="777">
      <c r="A777" s="14" t="s">
        <v>890</v>
      </c>
      <c r="B777" s="18">
        <v>43.66932</v>
      </c>
      <c r="C777" s="14">
        <v>-116.2833</v>
      </c>
    </row>
    <row r="778">
      <c r="A778" s="14" t="s">
        <v>891</v>
      </c>
      <c r="B778" s="18">
        <v>43.65021</v>
      </c>
      <c r="C778" s="14">
        <v>-116.43489</v>
      </c>
    </row>
    <row r="779">
      <c r="A779" s="14" t="s">
        <v>892</v>
      </c>
      <c r="B779" s="18">
        <v>43.63158</v>
      </c>
      <c r="C779" s="14">
        <v>-116.64611</v>
      </c>
    </row>
    <row r="780">
      <c r="A780" s="14" t="s">
        <v>893</v>
      </c>
      <c r="B780" s="18">
        <v>43.60477</v>
      </c>
      <c r="C780" s="14">
        <v>-116.38674</v>
      </c>
    </row>
    <row r="781">
      <c r="A781" s="14" t="s">
        <v>894</v>
      </c>
      <c r="B781" s="18">
        <v>43.58952</v>
      </c>
      <c r="C781" s="14">
        <v>-116.40308</v>
      </c>
    </row>
    <row r="782">
      <c r="A782" s="14" t="s">
        <v>895</v>
      </c>
      <c r="B782" s="18">
        <v>43.59797</v>
      </c>
      <c r="C782" s="14">
        <v>-116.50836</v>
      </c>
    </row>
    <row r="783">
      <c r="A783" s="14" t="s">
        <v>896</v>
      </c>
      <c r="B783" s="18">
        <v>43.54911</v>
      </c>
      <c r="C783" s="14">
        <v>-116.57057</v>
      </c>
    </row>
    <row r="784">
      <c r="A784" s="14" t="s">
        <v>897</v>
      </c>
      <c r="B784" s="18">
        <v>47.70409</v>
      </c>
      <c r="C784" s="14">
        <v>-117.03086</v>
      </c>
    </row>
    <row r="785">
      <c r="A785" s="14" t="s">
        <v>898</v>
      </c>
      <c r="B785" s="18">
        <v>47.74966</v>
      </c>
      <c r="C785" s="14">
        <v>-116.7937</v>
      </c>
    </row>
    <row r="786">
      <c r="A786" s="14" t="s">
        <v>899</v>
      </c>
      <c r="B786" s="18">
        <v>47.71405</v>
      </c>
      <c r="C786" s="14">
        <v>-116.90681</v>
      </c>
    </row>
    <row r="787">
      <c r="A787" s="14" t="s">
        <v>900</v>
      </c>
      <c r="B787" s="18">
        <v>46.73478</v>
      </c>
      <c r="C787" s="14">
        <v>-117.03527</v>
      </c>
    </row>
    <row r="788">
      <c r="A788" s="14" t="s">
        <v>901</v>
      </c>
      <c r="B788" s="18">
        <v>48.3082</v>
      </c>
      <c r="C788" s="14">
        <v>-116.54376</v>
      </c>
    </row>
    <row r="789">
      <c r="A789" s="14" t="s">
        <v>902</v>
      </c>
      <c r="B789" s="18">
        <v>43.48026</v>
      </c>
      <c r="C789" s="14">
        <v>-112.02006</v>
      </c>
    </row>
    <row r="790">
      <c r="A790" s="14" t="s">
        <v>903</v>
      </c>
      <c r="B790" s="18">
        <v>43.47785</v>
      </c>
      <c r="C790" s="14">
        <v>-111.98337</v>
      </c>
    </row>
    <row r="791">
      <c r="A791" s="14" t="s">
        <v>904</v>
      </c>
      <c r="B791" s="18">
        <v>42.90478</v>
      </c>
      <c r="C791" s="14">
        <v>-112.45548</v>
      </c>
    </row>
    <row r="792">
      <c r="A792" s="14" t="s">
        <v>908</v>
      </c>
      <c r="B792" s="18">
        <v>47.70928</v>
      </c>
      <c r="C792" s="14">
        <v>-116.78248</v>
      </c>
    </row>
    <row r="793">
      <c r="A793" s="14" t="s">
        <v>909</v>
      </c>
      <c r="B793" s="18">
        <v>42.59239</v>
      </c>
      <c r="C793" s="14">
        <v>-114.43643</v>
      </c>
    </row>
    <row r="794">
      <c r="A794" s="14" t="s">
        <v>910</v>
      </c>
      <c r="B794" s="18">
        <v>43.58539</v>
      </c>
      <c r="C794" s="14">
        <v>-116.27601</v>
      </c>
    </row>
    <row r="795">
      <c r="A795" s="14" t="s">
        <v>911</v>
      </c>
      <c r="B795" s="18">
        <v>43.61562</v>
      </c>
      <c r="C795" s="14">
        <v>-116.58996</v>
      </c>
    </row>
    <row r="796">
      <c r="A796" s="14" t="s">
        <v>912</v>
      </c>
      <c r="B796" s="52">
        <v>28.3319906</v>
      </c>
      <c r="C796" s="53">
        <v>-81.4735126</v>
      </c>
    </row>
    <row r="797">
      <c r="A797" s="14" t="s">
        <v>914</v>
      </c>
      <c r="B797" s="52">
        <v>27.2677208</v>
      </c>
      <c r="C797" s="53">
        <v>-80.2845523</v>
      </c>
      <c r="D797" s="14"/>
    </row>
    <row r="798">
      <c r="A798" s="14" t="s">
        <v>915</v>
      </c>
      <c r="B798" s="54">
        <v>28.6624771</v>
      </c>
      <c r="C798" s="54">
        <v>-81.4189119</v>
      </c>
      <c r="D798" s="14"/>
    </row>
    <row r="799">
      <c r="A799" s="14" t="s">
        <v>916</v>
      </c>
      <c r="B799" s="54">
        <v>37.7505785</v>
      </c>
      <c r="C799" s="54">
        <v>-121.4770792</v>
      </c>
    </row>
    <row r="800">
      <c r="A800" s="14" t="s">
        <v>917</v>
      </c>
      <c r="B800" s="54">
        <v>37.008413</v>
      </c>
      <c r="C800" s="55">
        <v>-121.5572103</v>
      </c>
    </row>
  </sheetData>
  <drawing r:id="rId1"/>
</worksheet>
</file>