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ebmailbyui-my.sharepoint.com/personal/drp36_byui_edu/Documents/Math326DoE/Math326_Quarto4/data/"/>
    </mc:Choice>
  </mc:AlternateContent>
  <xr:revisionPtr revIDLastSave="841" documentId="8_{03FC996A-6457-4581-A064-FD1819AFF93C}" xr6:coauthVersionLast="47" xr6:coauthVersionMax="47" xr10:uidLastSave="{BF1B9FE6-BB81-419E-8DD3-DD6BE24B0882}"/>
  <bookViews>
    <workbookView xWindow="-120" yWindow="-120" windowWidth="29040" windowHeight="15840" tabRatio="746" activeTab="7" xr2:uid="{3E9518DA-0BE2-47A9-9D95-D7E19C6F5013}"/>
  </bookViews>
  <sheets>
    <sheet name="Raw Data" sheetId="1" r:id="rId1"/>
    <sheet name="Factor Structure" sheetId="2" r:id="rId2"/>
    <sheet name="Factor Structure 2" sheetId="6" r:id="rId3"/>
    <sheet name="Analysis" sheetId="3" r:id="rId4"/>
    <sheet name="Decomposition" sheetId="5" r:id="rId5"/>
    <sheet name="Fctr Struc unrep alt notationZ" sheetId="7" r:id="rId6"/>
    <sheet name="Data_partition_unreplicated" sheetId="11" r:id="rId7"/>
    <sheet name="Decomp and Fctr Struc unrep" sheetId="8" r:id="rId8"/>
    <sheet name="Fctr Struc unrep nesting subs" sheetId="9" r:id="rId9"/>
    <sheet name="two levels of units" sheetId="10" r:id="rId10"/>
  </sheets>
  <calcPr calcId="191029"/>
  <pivotCaches>
    <pivotCache cacheId="5" r:id="rId11"/>
    <pivotCache cacheId="6" r:id="rId12"/>
    <pivotCache cacheId="7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H16" i="8" l="1"/>
  <c r="DE16" i="8"/>
  <c r="DF16" i="8" s="1"/>
  <c r="DG18" i="8"/>
  <c r="DG17" i="8"/>
  <c r="DF15" i="8"/>
  <c r="DF17" i="8"/>
  <c r="DF18" i="8"/>
  <c r="DF19" i="8"/>
  <c r="DF14" i="8"/>
  <c r="DE19" i="8"/>
  <c r="DE18" i="8"/>
  <c r="DE17" i="8"/>
  <c r="DE15" i="8"/>
  <c r="DE20" i="8"/>
  <c r="DD20" i="8"/>
  <c r="DA15" i="8"/>
  <c r="CZ15" i="8"/>
  <c r="CY15" i="8"/>
  <c r="CX15" i="8"/>
  <c r="DA14" i="8"/>
  <c r="CZ14" i="8"/>
  <c r="CY14" i="8"/>
  <c r="CX14" i="8"/>
  <c r="DA13" i="8"/>
  <c r="CZ13" i="8"/>
  <c r="CY13" i="8"/>
  <c r="CX13" i="8"/>
  <c r="CV15" i="8"/>
  <c r="CU15" i="8"/>
  <c r="CT15" i="8"/>
  <c r="CS15" i="8"/>
  <c r="CV14" i="8"/>
  <c r="CU14" i="8"/>
  <c r="CT14" i="8"/>
  <c r="CS14" i="8"/>
  <c r="CV13" i="8"/>
  <c r="CU13" i="8"/>
  <c r="CT13" i="8"/>
  <c r="CS13" i="8"/>
  <c r="CQ15" i="8"/>
  <c r="CP15" i="8"/>
  <c r="CO15" i="8"/>
  <c r="CN15" i="8"/>
  <c r="CQ14" i="8"/>
  <c r="CP14" i="8"/>
  <c r="CO14" i="8"/>
  <c r="CN14" i="8"/>
  <c r="CQ13" i="8"/>
  <c r="CP13" i="8"/>
  <c r="CO13" i="8"/>
  <c r="CN13" i="8"/>
  <c r="CL15" i="8"/>
  <c r="CK15" i="8"/>
  <c r="CJ15" i="8"/>
  <c r="CI15" i="8"/>
  <c r="CL14" i="8"/>
  <c r="CK14" i="8"/>
  <c r="CJ14" i="8"/>
  <c r="CI14" i="8"/>
  <c r="CL13" i="8"/>
  <c r="CK13" i="8"/>
  <c r="CJ13" i="8"/>
  <c r="CI13" i="8"/>
  <c r="CG15" i="8"/>
  <c r="CF15" i="8"/>
  <c r="CE15" i="8"/>
  <c r="CD15" i="8"/>
  <c r="CG14" i="8"/>
  <c r="CF14" i="8"/>
  <c r="CE14" i="8"/>
  <c r="CD14" i="8"/>
  <c r="CG13" i="8"/>
  <c r="CF13" i="8"/>
  <c r="CE13" i="8"/>
  <c r="CD13" i="8"/>
  <c r="CB15" i="8"/>
  <c r="CA15" i="8"/>
  <c r="BZ15" i="8"/>
  <c r="BY15" i="8"/>
  <c r="CB14" i="8"/>
  <c r="CA14" i="8"/>
  <c r="BZ14" i="8"/>
  <c r="BY14" i="8"/>
  <c r="CB13" i="8"/>
  <c r="CA13" i="8"/>
  <c r="BZ13" i="8"/>
  <c r="BY13" i="8"/>
  <c r="DG16" i="8" l="1"/>
  <c r="DG15" i="8"/>
  <c r="BV15" i="8"/>
  <c r="BU15" i="8"/>
  <c r="BT15" i="8"/>
  <c r="BS15" i="8"/>
  <c r="BV14" i="8"/>
  <c r="BU14" i="8"/>
  <c r="BT14" i="8"/>
  <c r="BS14" i="8"/>
  <c r="BV13" i="8"/>
  <c r="BU13" i="8"/>
  <c r="BT13" i="8"/>
  <c r="BS13" i="8"/>
  <c r="BN15" i="8"/>
  <c r="BQ15" i="8"/>
  <c r="BP15" i="8"/>
  <c r="BO15" i="8"/>
  <c r="BQ14" i="8"/>
  <c r="BP14" i="8"/>
  <c r="BO14" i="8"/>
  <c r="BN14" i="8"/>
  <c r="BQ13" i="8"/>
  <c r="BP13" i="8"/>
  <c r="BO13" i="8"/>
  <c r="BN13" i="8"/>
  <c r="BI14" i="8"/>
  <c r="BJ14" i="8"/>
  <c r="BK14" i="8"/>
  <c r="BL14" i="8"/>
  <c r="BI15" i="8"/>
  <c r="BJ15" i="8"/>
  <c r="BK15" i="8"/>
  <c r="BL15" i="8"/>
  <c r="BJ13" i="8"/>
  <c r="BK13" i="8"/>
  <c r="BL13" i="8"/>
  <c r="BI13" i="8"/>
  <c r="AY13" i="8"/>
  <c r="AZ13" i="8"/>
  <c r="BA13" i="8"/>
  <c r="BB13" i="8"/>
  <c r="BD13" i="8"/>
  <c r="BE13" i="8"/>
  <c r="BF13" i="8"/>
  <c r="BG13" i="8"/>
  <c r="BE15" i="8"/>
  <c r="BE14" i="8"/>
  <c r="BD15" i="8"/>
  <c r="BD14" i="8"/>
  <c r="BB15" i="8"/>
  <c r="BG15" i="8" s="1"/>
  <c r="BA15" i="8"/>
  <c r="BF15" i="8" s="1"/>
  <c r="BB14" i="8"/>
  <c r="BG14" i="8" s="1"/>
  <c r="BA14" i="8"/>
  <c r="BF14" i="8" s="1"/>
  <c r="AZ15" i="8"/>
  <c r="AY15" i="8"/>
  <c r="AZ14" i="8"/>
  <c r="AY14" i="8"/>
  <c r="BP8" i="8"/>
  <c r="BN8" i="8"/>
  <c r="BP7" i="8"/>
  <c r="BN7" i="8"/>
  <c r="BP6" i="8"/>
  <c r="BN6" i="8"/>
  <c r="BI8" i="8"/>
  <c r="BI7" i="8"/>
  <c r="BI6" i="8"/>
  <c r="BG6" i="8"/>
  <c r="BF6" i="8"/>
  <c r="BE6" i="8"/>
  <c r="BD6" i="8"/>
  <c r="BA6" i="8"/>
  <c r="AY6" i="8"/>
  <c r="AT6" i="8"/>
  <c r="R14" i="5" l="1"/>
  <c r="R13" i="5"/>
  <c r="AL14" i="3"/>
  <c r="AS14" i="3"/>
  <c r="J14" i="5"/>
  <c r="K14" i="5"/>
  <c r="L14" i="5"/>
  <c r="M14" i="5"/>
  <c r="N14" i="5"/>
  <c r="O14" i="5"/>
  <c r="J15" i="5"/>
  <c r="K15" i="5"/>
  <c r="L15" i="5"/>
  <c r="M15" i="5"/>
  <c r="N15" i="5"/>
  <c r="O15" i="5"/>
  <c r="J16" i="5"/>
  <c r="K16" i="5"/>
  <c r="L16" i="5"/>
  <c r="M16" i="5"/>
  <c r="N16" i="5"/>
  <c r="O16" i="5"/>
  <c r="J17" i="5"/>
  <c r="K17" i="5"/>
  <c r="L17" i="5"/>
  <c r="M17" i="5"/>
  <c r="N17" i="5"/>
  <c r="O17" i="5"/>
  <c r="J18" i="5"/>
  <c r="K18" i="5"/>
  <c r="L18" i="5"/>
  <c r="M18" i="5"/>
  <c r="N18" i="5"/>
  <c r="O18" i="5"/>
  <c r="K13" i="5"/>
  <c r="L13" i="5"/>
  <c r="M13" i="5"/>
  <c r="N13" i="5"/>
  <c r="O13" i="5"/>
  <c r="J13" i="5"/>
  <c r="N28" i="5"/>
  <c r="V18" i="5"/>
  <c r="AC17" i="5"/>
  <c r="T17" i="5"/>
  <c r="Q26" i="5"/>
  <c r="Z16" i="5"/>
  <c r="T15" i="5"/>
  <c r="R24" i="5"/>
  <c r="AA14" i="5"/>
  <c r="V13" i="5"/>
  <c r="J14" i="3"/>
  <c r="AA3" i="5"/>
  <c r="AA13" i="5" s="1"/>
  <c r="AN6" i="5"/>
  <c r="AM6" i="5"/>
  <c r="AL6" i="5"/>
  <c r="AN3" i="5"/>
  <c r="AM3" i="5"/>
  <c r="AL3" i="5"/>
  <c r="AQ5" i="5"/>
  <c r="Y25" i="5" s="1"/>
  <c r="AQ4" i="5"/>
  <c r="AQ3" i="5"/>
  <c r="AN7" i="5"/>
  <c r="AN8" i="5"/>
  <c r="AP3" i="5"/>
  <c r="AQ6" i="5"/>
  <c r="AQ8" i="5"/>
  <c r="AQ7" i="5"/>
  <c r="AN4" i="5"/>
  <c r="V24" i="5" s="1"/>
  <c r="AN5" i="5"/>
  <c r="AP5" i="5"/>
  <c r="AP4" i="5"/>
  <c r="AM7" i="5"/>
  <c r="U27" i="5" s="1"/>
  <c r="AM8" i="5"/>
  <c r="AP8" i="5"/>
  <c r="AP7" i="5"/>
  <c r="X27" i="5" s="1"/>
  <c r="AP6" i="5"/>
  <c r="AM4" i="5"/>
  <c r="AM5" i="5"/>
  <c r="AO3" i="5"/>
  <c r="N3" i="5"/>
  <c r="AO5" i="5"/>
  <c r="W25" i="5" s="1"/>
  <c r="AO4" i="5"/>
  <c r="AL7" i="5"/>
  <c r="AL8" i="5"/>
  <c r="AO8" i="5"/>
  <c r="AO7" i="5"/>
  <c r="AO6" i="5"/>
  <c r="AL4" i="5"/>
  <c r="AL5" i="5"/>
  <c r="AJ8" i="5"/>
  <c r="R28" i="5" s="1"/>
  <c r="AJ7" i="5"/>
  <c r="R27" i="5" s="1"/>
  <c r="AJ6" i="5"/>
  <c r="R26" i="5" s="1"/>
  <c r="AJ5" i="5"/>
  <c r="R25" i="5" s="1"/>
  <c r="AJ4" i="5"/>
  <c r="AJ3" i="5"/>
  <c r="R23" i="5" s="1"/>
  <c r="AG4" i="5"/>
  <c r="O24" i="5" s="1"/>
  <c r="AG5" i="5"/>
  <c r="O25" i="5" s="1"/>
  <c r="AG6" i="5"/>
  <c r="O26" i="5" s="1"/>
  <c r="AG7" i="5"/>
  <c r="O27" i="5" s="1"/>
  <c r="AG8" i="5"/>
  <c r="O28" i="5" s="1"/>
  <c r="AG3" i="5"/>
  <c r="O23" i="5" s="1"/>
  <c r="AI8" i="5"/>
  <c r="Q28" i="5" s="1"/>
  <c r="AI7" i="5"/>
  <c r="Q27" i="5" s="1"/>
  <c r="AI6" i="5"/>
  <c r="AI5" i="5"/>
  <c r="Q25" i="5" s="1"/>
  <c r="AI4" i="5"/>
  <c r="Q24" i="5" s="1"/>
  <c r="AI3" i="5"/>
  <c r="Q23" i="5" s="1"/>
  <c r="AF4" i="5"/>
  <c r="N24" i="5" s="1"/>
  <c r="AF5" i="5"/>
  <c r="N25" i="5" s="1"/>
  <c r="AF6" i="5"/>
  <c r="N26" i="5" s="1"/>
  <c r="AF7" i="5"/>
  <c r="N27" i="5" s="1"/>
  <c r="AF8" i="5"/>
  <c r="AF3" i="5"/>
  <c r="N23" i="5" s="1"/>
  <c r="AH3" i="5"/>
  <c r="AH8" i="5"/>
  <c r="P28" i="5" s="1"/>
  <c r="AH7" i="5"/>
  <c r="P27" i="5" s="1"/>
  <c r="AH6" i="5"/>
  <c r="P26" i="5" s="1"/>
  <c r="AH5" i="5"/>
  <c r="P25" i="5" s="1"/>
  <c r="AH4" i="5"/>
  <c r="P24" i="5" s="1"/>
  <c r="AE4" i="5"/>
  <c r="M24" i="5" s="1"/>
  <c r="AE5" i="5"/>
  <c r="M25" i="5" s="1"/>
  <c r="AE6" i="5"/>
  <c r="M26" i="5" s="1"/>
  <c r="AE7" i="5"/>
  <c r="M27" i="5" s="1"/>
  <c r="AE8" i="5"/>
  <c r="M28" i="5" s="1"/>
  <c r="AE3" i="5"/>
  <c r="M23" i="5" s="1"/>
  <c r="AC8" i="5"/>
  <c r="AC18" i="5" s="1"/>
  <c r="AA7" i="5"/>
  <c r="AA17" i="5" s="1"/>
  <c r="AB7" i="5"/>
  <c r="AB17" i="5" s="1"/>
  <c r="AC7" i="5"/>
  <c r="AA8" i="5"/>
  <c r="AA18" i="5" s="1"/>
  <c r="AB8" i="5"/>
  <c r="AB18" i="5" s="1"/>
  <c r="AB6" i="5"/>
  <c r="AB16" i="5" s="1"/>
  <c r="AC6" i="5"/>
  <c r="AC16" i="5" s="1"/>
  <c r="AA6" i="5"/>
  <c r="AA16" i="5" s="1"/>
  <c r="AA4" i="5"/>
  <c r="AB4" i="5"/>
  <c r="AB14" i="5" s="1"/>
  <c r="AC4" i="5"/>
  <c r="AC14" i="5" s="1"/>
  <c r="AA5" i="5"/>
  <c r="AA15" i="5" s="1"/>
  <c r="AB5" i="5"/>
  <c r="AB15" i="5" s="1"/>
  <c r="AC5" i="5"/>
  <c r="AC15" i="5" s="1"/>
  <c r="AB3" i="5"/>
  <c r="AB13" i="5" s="1"/>
  <c r="AC3" i="5"/>
  <c r="AC13" i="5" s="1"/>
  <c r="X7" i="5"/>
  <c r="X17" i="5" s="1"/>
  <c r="Y7" i="5"/>
  <c r="Y17" i="5" s="1"/>
  <c r="Z7" i="5"/>
  <c r="Z17" i="5" s="1"/>
  <c r="X8" i="5"/>
  <c r="X18" i="5" s="1"/>
  <c r="Y8" i="5"/>
  <c r="Y18" i="5" s="1"/>
  <c r="Z8" i="5"/>
  <c r="Z18" i="5" s="1"/>
  <c r="Y6" i="5"/>
  <c r="Y16" i="5" s="1"/>
  <c r="Z6" i="5"/>
  <c r="X6" i="5"/>
  <c r="X16" i="5" s="1"/>
  <c r="X4" i="5"/>
  <c r="X14" i="5" s="1"/>
  <c r="Y4" i="5"/>
  <c r="Y14" i="5" s="1"/>
  <c r="Z4" i="5"/>
  <c r="Z14" i="5" s="1"/>
  <c r="X5" i="5"/>
  <c r="X15" i="5" s="1"/>
  <c r="Y5" i="5"/>
  <c r="Y15" i="5" s="1"/>
  <c r="Z5" i="5"/>
  <c r="Z15" i="5" s="1"/>
  <c r="Y3" i="5"/>
  <c r="Y13" i="5" s="1"/>
  <c r="Z3" i="5"/>
  <c r="Z13" i="5" s="1"/>
  <c r="X3" i="5"/>
  <c r="X13" i="5" s="1"/>
  <c r="Q6" i="5"/>
  <c r="Q16" i="5" s="1"/>
  <c r="T26" i="5" s="1"/>
  <c r="S8" i="5"/>
  <c r="S18" i="5" s="1"/>
  <c r="R8" i="5"/>
  <c r="R18" i="5" s="1"/>
  <c r="U28" i="5" s="1"/>
  <c r="Q8" i="5"/>
  <c r="Q18" i="5" s="1"/>
  <c r="S7" i="5"/>
  <c r="S17" i="5" s="1"/>
  <c r="R7" i="5"/>
  <c r="R17" i="5" s="1"/>
  <c r="Q7" i="5"/>
  <c r="Q17" i="5" s="1"/>
  <c r="S6" i="5"/>
  <c r="S16" i="5" s="1"/>
  <c r="V26" i="5" s="1"/>
  <c r="R6" i="5"/>
  <c r="R16" i="5" s="1"/>
  <c r="T4" i="5"/>
  <c r="T14" i="5" s="1"/>
  <c r="W24" i="5" s="1"/>
  <c r="U4" i="5"/>
  <c r="U14" i="5" s="1"/>
  <c r="V4" i="5"/>
  <c r="V14" i="5" s="1"/>
  <c r="T5" i="5"/>
  <c r="U5" i="5"/>
  <c r="U15" i="5" s="1"/>
  <c r="V5" i="5"/>
  <c r="V15" i="5" s="1"/>
  <c r="U3" i="5"/>
  <c r="U13" i="5" s="1"/>
  <c r="X23" i="5" s="1"/>
  <c r="V3" i="5"/>
  <c r="T3" i="5"/>
  <c r="T13" i="5" s="1"/>
  <c r="V8" i="5"/>
  <c r="U8" i="5"/>
  <c r="U18" i="5" s="1"/>
  <c r="T8" i="5"/>
  <c r="T18" i="5" s="1"/>
  <c r="V7" i="5"/>
  <c r="V17" i="5" s="1"/>
  <c r="U7" i="5"/>
  <c r="U17" i="5" s="1"/>
  <c r="T7" i="5"/>
  <c r="V6" i="5"/>
  <c r="V16" i="5" s="1"/>
  <c r="U6" i="5"/>
  <c r="U16" i="5" s="1"/>
  <c r="T6" i="5"/>
  <c r="T16" i="5" s="1"/>
  <c r="Q4" i="5"/>
  <c r="Q14" i="5" s="1"/>
  <c r="R4" i="5"/>
  <c r="S4" i="5"/>
  <c r="S14" i="5" s="1"/>
  <c r="Q5" i="5"/>
  <c r="Q15" i="5" s="1"/>
  <c r="R5" i="5"/>
  <c r="R15" i="5" s="1"/>
  <c r="S5" i="5"/>
  <c r="S15" i="5" s="1"/>
  <c r="R3" i="5"/>
  <c r="S3" i="5"/>
  <c r="S13" i="5" s="1"/>
  <c r="Q3" i="5"/>
  <c r="Q13" i="5" s="1"/>
  <c r="L6" i="5"/>
  <c r="O8" i="5"/>
  <c r="N8" i="5"/>
  <c r="M8" i="5"/>
  <c r="L8" i="5"/>
  <c r="K8" i="5"/>
  <c r="J8" i="5"/>
  <c r="O7" i="5"/>
  <c r="N7" i="5"/>
  <c r="M7" i="5"/>
  <c r="L7" i="5"/>
  <c r="K7" i="5"/>
  <c r="J7" i="5"/>
  <c r="O6" i="5"/>
  <c r="N6" i="5"/>
  <c r="M6" i="5"/>
  <c r="K6" i="5"/>
  <c r="J6" i="5"/>
  <c r="O5" i="5"/>
  <c r="N5" i="5"/>
  <c r="M5" i="5"/>
  <c r="L5" i="5"/>
  <c r="K5" i="5"/>
  <c r="J5" i="5"/>
  <c r="O4" i="5"/>
  <c r="N4" i="5"/>
  <c r="M4" i="5"/>
  <c r="L4" i="5"/>
  <c r="K4" i="5"/>
  <c r="J4" i="5"/>
  <c r="O3" i="5"/>
  <c r="M3" i="5"/>
  <c r="P23" i="5" s="1"/>
  <c r="L3" i="5"/>
  <c r="K3" i="5"/>
  <c r="J3" i="5"/>
  <c r="J4" i="3"/>
  <c r="K31" i="3"/>
  <c r="Y5" i="3"/>
  <c r="AL4" i="3"/>
  <c r="AO7" i="3"/>
  <c r="AB7" i="3"/>
  <c r="AB17" i="3" s="1"/>
  <c r="X7" i="3"/>
  <c r="AA4" i="3"/>
  <c r="X4" i="3"/>
  <c r="AQ4" i="3"/>
  <c r="AQ7" i="3"/>
  <c r="AP7" i="3"/>
  <c r="AM4" i="3"/>
  <c r="AL5" i="3"/>
  <c r="AI4" i="3"/>
  <c r="AF4" i="3"/>
  <c r="AE4" i="3"/>
  <c r="Y8" i="3"/>
  <c r="AA8" i="3"/>
  <c r="T5" i="3"/>
  <c r="T7" i="3"/>
  <c r="Q4" i="3"/>
  <c r="AJ9" i="3"/>
  <c r="AJ8" i="3"/>
  <c r="AJ7" i="3"/>
  <c r="AJ6" i="3"/>
  <c r="AJ5" i="3"/>
  <c r="AJ4" i="3"/>
  <c r="AG4" i="3"/>
  <c r="AE6" i="3"/>
  <c r="O19" i="3"/>
  <c r="N19" i="3"/>
  <c r="M19" i="3"/>
  <c r="L19" i="3"/>
  <c r="K19" i="3"/>
  <c r="J19" i="3"/>
  <c r="O18" i="3"/>
  <c r="N18" i="3"/>
  <c r="M18" i="3"/>
  <c r="L18" i="3"/>
  <c r="K18" i="3"/>
  <c r="J18" i="3"/>
  <c r="O17" i="3"/>
  <c r="N17" i="3"/>
  <c r="M17" i="3"/>
  <c r="L17" i="3"/>
  <c r="K17" i="3"/>
  <c r="J17" i="3"/>
  <c r="O16" i="3"/>
  <c r="N16" i="3"/>
  <c r="M16" i="3"/>
  <c r="L16" i="3"/>
  <c r="K16" i="3"/>
  <c r="J16" i="3"/>
  <c r="O15" i="3"/>
  <c r="N15" i="3"/>
  <c r="M15" i="3"/>
  <c r="L15" i="3"/>
  <c r="K15" i="3"/>
  <c r="J15" i="3"/>
  <c r="O14" i="3"/>
  <c r="N14" i="3"/>
  <c r="M14" i="3"/>
  <c r="L14" i="3"/>
  <c r="K14" i="3"/>
  <c r="U7" i="3"/>
  <c r="Q7" i="3"/>
  <c r="X9" i="3"/>
  <c r="AQ6" i="3"/>
  <c r="AQ5" i="3"/>
  <c r="AN8" i="3"/>
  <c r="AN9" i="3"/>
  <c r="AN7" i="3"/>
  <c r="AP6" i="3"/>
  <c r="AP5" i="3"/>
  <c r="AP4" i="3"/>
  <c r="AM8" i="3"/>
  <c r="AM9" i="3"/>
  <c r="AM7" i="3"/>
  <c r="AO5" i="3"/>
  <c r="AO6" i="3"/>
  <c r="AO4" i="3"/>
  <c r="AL8" i="3"/>
  <c r="AL9" i="3"/>
  <c r="AL7" i="3"/>
  <c r="AQ9" i="3"/>
  <c r="AQ8" i="3"/>
  <c r="AN5" i="3"/>
  <c r="AN6" i="3"/>
  <c r="AN4" i="3"/>
  <c r="AP9" i="3"/>
  <c r="AP8" i="3"/>
  <c r="AM5" i="3"/>
  <c r="AM6" i="3"/>
  <c r="AO9" i="3"/>
  <c r="AO8" i="3"/>
  <c r="AL6" i="3"/>
  <c r="AG5" i="3"/>
  <c r="AG6" i="3"/>
  <c r="AG7" i="3"/>
  <c r="AG8" i="3"/>
  <c r="AG9" i="3"/>
  <c r="AI9" i="3"/>
  <c r="AI8" i="3"/>
  <c r="AI7" i="3"/>
  <c r="AI6" i="3"/>
  <c r="AI5" i="3"/>
  <c r="AF5" i="3"/>
  <c r="AF6" i="3"/>
  <c r="AF7" i="3"/>
  <c r="AF8" i="3"/>
  <c r="AF9" i="3"/>
  <c r="AH9" i="3"/>
  <c r="AH8" i="3"/>
  <c r="AH7" i="3"/>
  <c r="AH6" i="3"/>
  <c r="AH5" i="3"/>
  <c r="AH4" i="3"/>
  <c r="AE5" i="3"/>
  <c r="AE7" i="3"/>
  <c r="AE8" i="3"/>
  <c r="AE9" i="3"/>
  <c r="AB8" i="3"/>
  <c r="AB18" i="3" s="1"/>
  <c r="AC8" i="3"/>
  <c r="AA9" i="3"/>
  <c r="AB9" i="3"/>
  <c r="AC9" i="3"/>
  <c r="AC7" i="3"/>
  <c r="AA7" i="3"/>
  <c r="AA17" i="3" s="1"/>
  <c r="AA5" i="3"/>
  <c r="AB5" i="3"/>
  <c r="AC5" i="3"/>
  <c r="AA6" i="3"/>
  <c r="AB6" i="3"/>
  <c r="AC6" i="3"/>
  <c r="AB4" i="3"/>
  <c r="AC4" i="3"/>
  <c r="X8" i="3"/>
  <c r="Z8" i="3"/>
  <c r="Y9" i="3"/>
  <c r="Z9" i="3"/>
  <c r="Y7" i="3"/>
  <c r="Z7" i="3"/>
  <c r="Y4" i="3"/>
  <c r="Z4" i="3"/>
  <c r="Z14" i="3" s="1"/>
  <c r="Z5" i="3"/>
  <c r="Z15" i="3" s="1"/>
  <c r="Y6" i="3"/>
  <c r="Z6" i="3"/>
  <c r="Z16" i="3" s="1"/>
  <c r="X5" i="3"/>
  <c r="X6" i="3"/>
  <c r="V6" i="3"/>
  <c r="U6" i="3"/>
  <c r="T6" i="3"/>
  <c r="V5" i="3"/>
  <c r="U5" i="3"/>
  <c r="V4" i="3"/>
  <c r="U4" i="3"/>
  <c r="T4" i="3"/>
  <c r="Q8" i="3"/>
  <c r="R8" i="3"/>
  <c r="S8" i="3"/>
  <c r="Q9" i="3"/>
  <c r="R9" i="3"/>
  <c r="S9" i="3"/>
  <c r="R7" i="3"/>
  <c r="S7" i="3"/>
  <c r="Z17" i="3" s="1"/>
  <c r="V9" i="3"/>
  <c r="U9" i="3"/>
  <c r="T9" i="3"/>
  <c r="V8" i="3"/>
  <c r="U8" i="3"/>
  <c r="T8" i="3"/>
  <c r="V7" i="3"/>
  <c r="S6" i="3"/>
  <c r="Q5" i="3"/>
  <c r="R5" i="3"/>
  <c r="S5" i="3"/>
  <c r="Q6" i="3"/>
  <c r="R6" i="3"/>
  <c r="R4" i="3"/>
  <c r="S4" i="3"/>
  <c r="O4" i="3"/>
  <c r="K4" i="3"/>
  <c r="L4" i="3"/>
  <c r="M4" i="3"/>
  <c r="N4" i="3"/>
  <c r="K5" i="3"/>
  <c r="L5" i="3"/>
  <c r="M5" i="3"/>
  <c r="N5" i="3"/>
  <c r="O5" i="3"/>
  <c r="K6" i="3"/>
  <c r="L6" i="3"/>
  <c r="M6" i="3"/>
  <c r="N6" i="3"/>
  <c r="O6" i="3"/>
  <c r="K7" i="3"/>
  <c r="L7" i="3"/>
  <c r="M7" i="3"/>
  <c r="N7" i="3"/>
  <c r="O7" i="3"/>
  <c r="K8" i="3"/>
  <c r="L8" i="3"/>
  <c r="M8" i="3"/>
  <c r="N8" i="3"/>
  <c r="U18" i="3" s="1"/>
  <c r="O8" i="3"/>
  <c r="K9" i="3"/>
  <c r="L9" i="3"/>
  <c r="M9" i="3"/>
  <c r="N9" i="3"/>
  <c r="O9" i="3"/>
  <c r="J5" i="3"/>
  <c r="J6" i="3"/>
  <c r="J7" i="3"/>
  <c r="J8" i="3"/>
  <c r="J9" i="3"/>
  <c r="T28" i="5" l="1"/>
  <c r="P37" i="5" s="1"/>
  <c r="T23" i="5"/>
  <c r="P32" i="5" s="1"/>
  <c r="V28" i="5"/>
  <c r="R37" i="5" s="1"/>
  <c r="T24" i="5"/>
  <c r="P33" i="5" s="1"/>
  <c r="X25" i="5"/>
  <c r="V27" i="5"/>
  <c r="R36" i="5" s="1"/>
  <c r="U23" i="5"/>
  <c r="Q32" i="5" s="1"/>
  <c r="W28" i="5"/>
  <c r="S37" i="5" s="1"/>
  <c r="U24" i="5"/>
  <c r="Q33" i="5" s="1"/>
  <c r="V25" i="5"/>
  <c r="R34" i="5" s="1"/>
  <c r="Y23" i="5"/>
  <c r="U32" i="5" s="1"/>
  <c r="V23" i="5"/>
  <c r="R32" i="5" s="1"/>
  <c r="Y27" i="5"/>
  <c r="W26" i="5"/>
  <c r="S35" i="5" s="1"/>
  <c r="U25" i="5"/>
  <c r="Q34" i="5" s="1"/>
  <c r="W27" i="5"/>
  <c r="S36" i="5" s="1"/>
  <c r="U26" i="5"/>
  <c r="Q35" i="5" s="1"/>
  <c r="Y24" i="5"/>
  <c r="U33" i="5" s="1"/>
  <c r="W23" i="5"/>
  <c r="S32" i="5" s="1"/>
  <c r="Y26" i="5"/>
  <c r="U35" i="5" s="1"/>
  <c r="S34" i="5"/>
  <c r="Q36" i="5"/>
  <c r="Y28" i="5"/>
  <c r="U37" i="5" s="1"/>
  <c r="T32" i="5"/>
  <c r="T34" i="5"/>
  <c r="P35" i="5"/>
  <c r="T36" i="5"/>
  <c r="X24" i="5"/>
  <c r="T33" i="5" s="1"/>
  <c r="T27" i="5"/>
  <c r="P36" i="5" s="1"/>
  <c r="U34" i="5"/>
  <c r="U36" i="5"/>
  <c r="Q37" i="5"/>
  <c r="R33" i="5"/>
  <c r="R35" i="5"/>
  <c r="T25" i="5"/>
  <c r="P34" i="5" s="1"/>
  <c r="X26" i="5"/>
  <c r="T35" i="5" s="1"/>
  <c r="X28" i="5"/>
  <c r="T37" i="5" s="1"/>
  <c r="S33" i="5"/>
  <c r="AF17" i="3"/>
  <c r="AH16" i="3"/>
  <c r="AA15" i="3"/>
  <c r="AB15" i="3"/>
  <c r="J24" i="3"/>
  <c r="L24" i="3" s="1"/>
  <c r="AE14" i="3"/>
  <c r="AJ19" i="3"/>
  <c r="X17" i="3"/>
  <c r="Y19" i="3"/>
  <c r="Z18" i="3"/>
  <c r="X18" i="3"/>
  <c r="AC15" i="3"/>
  <c r="AC18" i="3"/>
  <c r="AJ17" i="3"/>
  <c r="Q14" i="3"/>
  <c r="AG18" i="3"/>
  <c r="Y16" i="3"/>
  <c r="X19" i="3"/>
  <c r="U19" i="3"/>
  <c r="R18" i="3"/>
  <c r="U16" i="3"/>
  <c r="Y14" i="3"/>
  <c r="AB14" i="3"/>
  <c r="AC17" i="3"/>
  <c r="AH19" i="3"/>
  <c r="AG14" i="3"/>
  <c r="Y18" i="3"/>
  <c r="AC14" i="3"/>
  <c r="Q15" i="3"/>
  <c r="AC16" i="3"/>
  <c r="AC19" i="3"/>
  <c r="X14" i="3"/>
  <c r="S16" i="3"/>
  <c r="T14" i="3"/>
  <c r="X16" i="3"/>
  <c r="Y17" i="3"/>
  <c r="AB16" i="3"/>
  <c r="AB19" i="3"/>
  <c r="AE15" i="3"/>
  <c r="AF18" i="3"/>
  <c r="AF14" i="3"/>
  <c r="AA14" i="3"/>
  <c r="AA18" i="3"/>
  <c r="Q16" i="3"/>
  <c r="AH15" i="3"/>
  <c r="X15" i="3"/>
  <c r="Z19" i="3"/>
  <c r="AA16" i="3"/>
  <c r="AA19" i="3"/>
  <c r="AJ16" i="3"/>
  <c r="Y15" i="3"/>
  <c r="V19" i="3"/>
  <c r="V16" i="3"/>
  <c r="AE16" i="3"/>
  <c r="S14" i="3"/>
  <c r="V17" i="3"/>
  <c r="AQ17" i="3" s="1"/>
  <c r="AX17" i="3" s="1"/>
  <c r="U14" i="3"/>
  <c r="AH14" i="3"/>
  <c r="AJ14" i="3"/>
  <c r="S17" i="3"/>
  <c r="AJ15" i="3"/>
  <c r="R19" i="3"/>
  <c r="V15" i="3"/>
  <c r="AG16" i="3"/>
  <c r="AJ18" i="3"/>
  <c r="AE19" i="3"/>
  <c r="AH18" i="3"/>
  <c r="AG15" i="3"/>
  <c r="U17" i="3"/>
  <c r="AP17" i="3" s="1"/>
  <c r="Q18" i="3"/>
  <c r="AE18" i="3"/>
  <c r="R17" i="3"/>
  <c r="R14" i="3"/>
  <c r="T18" i="3"/>
  <c r="S19" i="3"/>
  <c r="V14" i="3"/>
  <c r="AI14" i="3"/>
  <c r="AI16" i="3"/>
  <c r="R15" i="3"/>
  <c r="R16" i="3"/>
  <c r="AM16" i="3" s="1"/>
  <c r="U15" i="3"/>
  <c r="AF16" i="3"/>
  <c r="AG19" i="3"/>
  <c r="Q17" i="3"/>
  <c r="T17" i="3"/>
  <c r="AI17" i="3"/>
  <c r="AF19" i="3"/>
  <c r="V18" i="3"/>
  <c r="Q19" i="3"/>
  <c r="T15" i="3"/>
  <c r="AE17" i="3"/>
  <c r="S15" i="3"/>
  <c r="AN15" i="3" s="1"/>
  <c r="T19" i="3"/>
  <c r="S18" i="3"/>
  <c r="T16" i="3"/>
  <c r="AO16" i="3" s="1"/>
  <c r="AH17" i="3"/>
  <c r="AI15" i="3"/>
  <c r="AG17" i="3"/>
  <c r="AI18" i="3"/>
  <c r="AP18" i="3" s="1"/>
  <c r="AI19" i="3"/>
  <c r="AF15" i="3"/>
  <c r="AL35" i="1"/>
  <c r="V25" i="1"/>
  <c r="AH35" i="1"/>
  <c r="AG25" i="1"/>
  <c r="AL25" i="1"/>
  <c r="P43" i="1"/>
  <c r="Q41" i="1"/>
  <c r="Q40" i="1"/>
  <c r="P41" i="1"/>
  <c r="P40" i="1"/>
  <c r="Q37" i="1"/>
  <c r="P37" i="1"/>
  <c r="Q36" i="1"/>
  <c r="P36" i="1"/>
  <c r="AM17" i="3" l="1"/>
  <c r="AT17" i="3" s="1"/>
  <c r="AO18" i="3"/>
  <c r="AV18" i="3" s="1"/>
  <c r="AQ15" i="3"/>
  <c r="AQ18" i="3"/>
  <c r="AN16" i="3"/>
  <c r="AO19" i="3"/>
  <c r="AV19" i="3" s="1"/>
  <c r="AO15" i="3"/>
  <c r="AV15" i="3" s="1"/>
  <c r="AL19" i="3"/>
  <c r="AS19" i="3" s="1"/>
  <c r="AN18" i="3"/>
  <c r="AU18" i="3" s="1"/>
  <c r="AM19" i="3"/>
  <c r="AT19" i="3" s="1"/>
  <c r="AO17" i="3"/>
  <c r="AV17" i="3" s="1"/>
  <c r="AP14" i="3"/>
  <c r="AL15" i="3"/>
  <c r="AS15" i="3" s="1"/>
  <c r="AL18" i="3"/>
  <c r="AL16" i="3"/>
  <c r="AS16" i="3" s="1"/>
  <c r="AM18" i="3"/>
  <c r="AT18" i="3" s="1"/>
  <c r="AN19" i="3"/>
  <c r="AU19" i="3" s="1"/>
  <c r="AQ14" i="3"/>
  <c r="AX14" i="3" s="1"/>
  <c r="AO14" i="3"/>
  <c r="AV14" i="3" s="1"/>
  <c r="AQ16" i="3"/>
  <c r="AX16" i="3" s="1"/>
  <c r="J25" i="3"/>
  <c r="AP19" i="3"/>
  <c r="AW19" i="3" s="1"/>
  <c r="AM14" i="3"/>
  <c r="AT14" i="3" s="1"/>
  <c r="AP16" i="3"/>
  <c r="AW16" i="3" s="1"/>
  <c r="J26" i="3"/>
  <c r="L26" i="3" s="1"/>
  <c r="AQ19" i="3"/>
  <c r="AX19" i="3" s="1"/>
  <c r="AP15" i="3"/>
  <c r="AW15" i="3" s="1"/>
  <c r="AW14" i="3"/>
  <c r="AN17" i="3"/>
  <c r="AU17" i="3" s="1"/>
  <c r="AW18" i="3"/>
  <c r="AL17" i="3"/>
  <c r="AS17" i="3" s="1"/>
  <c r="AM15" i="3"/>
  <c r="AT15" i="3" s="1"/>
  <c r="AN14" i="3"/>
  <c r="AU14" i="3" s="1"/>
  <c r="AU15" i="3"/>
  <c r="J27" i="3"/>
  <c r="L27" i="3" s="1"/>
  <c r="AW17" i="3"/>
  <c r="AU16" i="3"/>
  <c r="AX15" i="3"/>
  <c r="AT16" i="3"/>
  <c r="AV16" i="3"/>
  <c r="AX18" i="3"/>
  <c r="AS18" i="3"/>
  <c r="AL26" i="1"/>
  <c r="J3" i="1"/>
  <c r="W3" i="1"/>
  <c r="W19" i="1" s="1"/>
  <c r="U3" i="1"/>
  <c r="AH3" i="1"/>
  <c r="AH5" i="1"/>
  <c r="AH7" i="1"/>
  <c r="O6" i="1"/>
  <c r="O3" i="1"/>
  <c r="AF7" i="1"/>
  <c r="AF5" i="1"/>
  <c r="AF3" i="1"/>
  <c r="Z7" i="1"/>
  <c r="Z5" i="1"/>
  <c r="Z3" i="1"/>
  <c r="J28" i="3" l="1"/>
  <c r="L28" i="3" s="1"/>
  <c r="L25" i="3"/>
  <c r="M25" i="3" s="1"/>
  <c r="N25" i="3" s="1"/>
  <c r="J29" i="3"/>
  <c r="L29" i="3" s="1"/>
  <c r="M27" i="3" s="1"/>
  <c r="N27" i="3" s="1"/>
  <c r="V19" i="1"/>
  <c r="V27" i="1" s="1"/>
  <c r="V26" i="1"/>
  <c r="AA19" i="1"/>
  <c r="AA20" i="1"/>
  <c r="AA21" i="1"/>
  <c r="AG19" i="1"/>
  <c r="AG20" i="1"/>
  <c r="AG21" i="1"/>
  <c r="P19" i="1"/>
  <c r="P20" i="1"/>
  <c r="AH21" i="1"/>
  <c r="AH20" i="1"/>
  <c r="AH19" i="1"/>
  <c r="M28" i="3" l="1"/>
  <c r="N28" i="3" s="1"/>
  <c r="J31" i="3"/>
  <c r="P25" i="1"/>
  <c r="P27" i="1" s="1"/>
  <c r="V29" i="1" s="1"/>
  <c r="V30" i="1" s="1"/>
  <c r="P26" i="1"/>
  <c r="AG26" i="1"/>
  <c r="AA26" i="1"/>
  <c r="AH36" i="1"/>
  <c r="AM35" i="1" s="1"/>
  <c r="AH46" i="1"/>
  <c r="AQ39" i="1" s="1"/>
  <c r="AH38" i="1"/>
  <c r="AO36" i="1" s="1"/>
  <c r="AH43" i="1"/>
  <c r="AN38" i="1" s="1"/>
  <c r="AH45" i="1"/>
  <c r="AP39" i="1" s="1"/>
  <c r="AH44" i="1"/>
  <c r="AO39" i="1" s="1"/>
  <c r="AQ38" i="1"/>
  <c r="AH42" i="1"/>
  <c r="AH41" i="1"/>
  <c r="AA25" i="1"/>
  <c r="AA27" i="1" s="1"/>
  <c r="AH40" i="1"/>
  <c r="AH39" i="1"/>
  <c r="AG27" i="1"/>
  <c r="AH37" i="1"/>
  <c r="AQ40" i="1" l="1"/>
  <c r="AO37" i="1"/>
  <c r="AO35" i="1"/>
  <c r="AO38" i="1"/>
  <c r="AM37" i="1"/>
  <c r="AM36" i="1"/>
  <c r="AO40" i="1"/>
  <c r="AN39" i="1"/>
  <c r="AN40" i="1"/>
  <c r="AP38" i="1"/>
  <c r="AP40" i="1"/>
  <c r="AP37" i="1"/>
  <c r="AP36" i="1"/>
  <c r="AP35" i="1"/>
  <c r="AQ37" i="1"/>
  <c r="AQ36" i="1"/>
  <c r="AQ35" i="1"/>
  <c r="AL39" i="1"/>
  <c r="AL40" i="1"/>
  <c r="AL38" i="1"/>
  <c r="AM40" i="1"/>
  <c r="AM39" i="1"/>
  <c r="AM38" i="1"/>
  <c r="AN36" i="1"/>
  <c r="AN35" i="1"/>
  <c r="AN37" i="1"/>
  <c r="AL37" i="1"/>
  <c r="AL36" i="1"/>
  <c r="AL27" i="1" l="1"/>
  <c r="AG29" i="1" s="1"/>
  <c r="AG30" i="1" s="1"/>
  <c r="AA29" i="1" l="1"/>
  <c r="AA30" i="1" s="1"/>
</calcChain>
</file>

<file path=xl/sharedStrings.xml><?xml version="1.0" encoding="utf-8"?>
<sst xmlns="http://schemas.openxmlformats.org/spreadsheetml/2006/main" count="571" uniqueCount="99">
  <si>
    <t>Grand Mean</t>
  </si>
  <si>
    <t>Residual Error</t>
  </si>
  <si>
    <t>Fungicide Type</t>
  </si>
  <si>
    <t>Variety</t>
  </si>
  <si>
    <t>Field</t>
  </si>
  <si>
    <t>Field (Fung. Error)</t>
  </si>
  <si>
    <t>Fung. * Variety</t>
  </si>
  <si>
    <t>Farmer</t>
  </si>
  <si>
    <t>Fungicide</t>
  </si>
  <si>
    <t>Yield</t>
  </si>
  <si>
    <t xml:space="preserve">John </t>
  </si>
  <si>
    <t>A</t>
  </si>
  <si>
    <t>B</t>
  </si>
  <si>
    <t>Maggot</t>
  </si>
  <si>
    <t>Column Labels</t>
  </si>
  <si>
    <t>Grand Total</t>
  </si>
  <si>
    <t>Row Labels</t>
  </si>
  <si>
    <t>Average of Yield</t>
  </si>
  <si>
    <t>V1</t>
  </si>
  <si>
    <t>V2</t>
  </si>
  <si>
    <t>V3</t>
  </si>
  <si>
    <t>John</t>
  </si>
  <si>
    <t>Fung. A</t>
  </si>
  <si>
    <t>Fung. B</t>
  </si>
  <si>
    <t>Fung A</t>
  </si>
  <si>
    <t>Fung B</t>
  </si>
  <si>
    <t>Expected</t>
  </si>
  <si>
    <t>John+A+1</t>
  </si>
  <si>
    <t>John+A+2</t>
  </si>
  <si>
    <t>John+A+3</t>
  </si>
  <si>
    <t>John+B+1</t>
  </si>
  <si>
    <t>John+B+2</t>
  </si>
  <si>
    <t>John+B+3</t>
  </si>
  <si>
    <t>Maggot+A+2</t>
  </si>
  <si>
    <t>Maggot+A+3</t>
  </si>
  <si>
    <t>Maggot+B+1</t>
  </si>
  <si>
    <t>Maggot+B+2</t>
  </si>
  <si>
    <t>Maggot+B+3</t>
  </si>
  <si>
    <t>Maggot+A+1</t>
  </si>
  <si>
    <t>J</t>
  </si>
  <si>
    <t>M</t>
  </si>
  <si>
    <t>SS</t>
  </si>
  <si>
    <t>MS</t>
  </si>
  <si>
    <t>F</t>
  </si>
  <si>
    <t>DF</t>
  </si>
  <si>
    <t>=</t>
  </si>
  <si>
    <t>+</t>
  </si>
  <si>
    <t>μ</t>
  </si>
  <si>
    <t>Spray Mean</t>
  </si>
  <si>
    <t>Observations</t>
  </si>
  <si>
    <t>Field Mean (Error for Spray)</t>
  </si>
  <si>
    <t>Variety Mean</t>
  </si>
  <si>
    <t>Variety by Spray</t>
  </si>
  <si>
    <t>Residual</t>
  </si>
  <si>
    <t>Spray Effect</t>
  </si>
  <si>
    <t>Field Effect</t>
  </si>
  <si>
    <t>Variety Effect</t>
  </si>
  <si>
    <t>Intx Effect</t>
  </si>
  <si>
    <t>Mean</t>
  </si>
  <si>
    <t>Error</t>
  </si>
  <si>
    <t>Total</t>
  </si>
  <si>
    <t>Fung*Var</t>
  </si>
  <si>
    <t>P-Value</t>
  </si>
  <si>
    <t>Treatment</t>
  </si>
  <si>
    <t>Fungicide Effect</t>
  </si>
  <si>
    <t>field1</t>
  </si>
  <si>
    <t>field2</t>
  </si>
  <si>
    <t>field3</t>
  </si>
  <si>
    <t>field4</t>
  </si>
  <si>
    <t>variety 1</t>
  </si>
  <si>
    <t>variety 2</t>
  </si>
  <si>
    <t>variety 3</t>
  </si>
  <si>
    <t>z`</t>
  </si>
  <si>
    <t>Plot (Fung. Error)</t>
  </si>
  <si>
    <t>1A</t>
  </si>
  <si>
    <t>2A</t>
  </si>
  <si>
    <t>1B</t>
  </si>
  <si>
    <t>2B</t>
  </si>
  <si>
    <t>Interaction</t>
  </si>
  <si>
    <t>v1</t>
  </si>
  <si>
    <t>v2</t>
  </si>
  <si>
    <t>v3</t>
  </si>
  <si>
    <t>Blocks</t>
  </si>
  <si>
    <t>Within-Block Factor</t>
  </si>
  <si>
    <t>Between Block Factor</t>
  </si>
  <si>
    <t>Plot 1</t>
  </si>
  <si>
    <t>Plot 2</t>
  </si>
  <si>
    <t>Plot 3</t>
  </si>
  <si>
    <t>Plot 4</t>
  </si>
  <si>
    <t>Fungicide A</t>
  </si>
  <si>
    <t>Fungicide B</t>
  </si>
  <si>
    <t>plot 1</t>
  </si>
  <si>
    <t>plot 2</t>
  </si>
  <si>
    <t>plot 3</t>
  </si>
  <si>
    <t>plot 4</t>
  </si>
  <si>
    <t>df</t>
  </si>
  <si>
    <t>source</t>
  </si>
  <si>
    <t>Plot</t>
  </si>
  <si>
    <t>scroll right for factor structure 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</si>
</sst>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0000000000"/>
    <numFmt numFmtId="165" formatCode="0.0"/>
  </numFmts>
  <fonts count="2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8"/>
      <color theme="1"/>
      <name val="Calibri"/>
      <family val="2"/>
    </font>
    <font>
      <sz val="28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6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thick">
        <color indexed="64"/>
      </right>
      <top style="medium">
        <color indexed="64"/>
      </top>
      <bottom/>
      <diagonal/>
    </border>
    <border>
      <left style="dotted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medium">
        <color indexed="64"/>
      </right>
      <top/>
      <bottom style="medium">
        <color indexed="64"/>
      </bottom>
      <diagonal/>
    </border>
    <border>
      <left style="dotted">
        <color indexed="64"/>
      </left>
      <right/>
      <top/>
      <bottom style="medium">
        <color indexed="64"/>
      </bottom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/>
      <bottom/>
      <diagonal/>
    </border>
    <border>
      <left/>
      <right style="mediumDashed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43" fontId="16" fillId="0" borderId="0" applyFont="0" applyFill="0" applyBorder="0" applyAlignment="0" applyProtection="0"/>
  </cellStyleXfs>
  <cellXfs count="25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/>
    </xf>
    <xf numFmtId="2" fontId="0" fillId="2" borderId="5" xfId="0" applyNumberFormat="1" applyFill="1" applyBorder="1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 wrapText="1"/>
    </xf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/>
    <xf numFmtId="0" fontId="5" fillId="2" borderId="0" xfId="0" applyFont="1" applyFill="1" applyAlignment="1">
      <alignment horizontal="center"/>
    </xf>
    <xf numFmtId="0" fontId="6" fillId="3" borderId="0" xfId="1"/>
    <xf numFmtId="0" fontId="7" fillId="4" borderId="0" xfId="2"/>
    <xf numFmtId="2" fontId="6" fillId="3" borderId="13" xfId="1" applyNumberFormat="1" applyBorder="1" applyAlignment="1">
      <alignment horizontal="center"/>
    </xf>
    <xf numFmtId="2" fontId="7" fillId="4" borderId="13" xfId="2" applyNumberFormat="1" applyBorder="1" applyAlignment="1">
      <alignment horizontal="center"/>
    </xf>
    <xf numFmtId="0" fontId="7" fillId="4" borderId="13" xfId="2" applyBorder="1"/>
    <xf numFmtId="0" fontId="6" fillId="3" borderId="13" xfId="1" applyBorder="1"/>
    <xf numFmtId="1" fontId="0" fillId="0" borderId="0" xfId="0" applyNumberFormat="1"/>
    <xf numFmtId="2" fontId="0" fillId="2" borderId="10" xfId="0" applyNumberFormat="1" applyFill="1" applyBorder="1" applyAlignment="1">
      <alignment vertical="center"/>
    </xf>
    <xf numFmtId="2" fontId="0" fillId="2" borderId="11" xfId="0" applyNumberFormat="1" applyFill="1" applyBorder="1" applyAlignment="1">
      <alignment vertical="center"/>
    </xf>
    <xf numFmtId="2" fontId="0" fillId="2" borderId="9" xfId="0" applyNumberFormat="1" applyFill="1" applyBorder="1" applyAlignment="1">
      <alignment vertical="center"/>
    </xf>
    <xf numFmtId="2" fontId="0" fillId="2" borderId="2" xfId="0" applyNumberFormat="1" applyFill="1" applyBorder="1" applyAlignment="1">
      <alignment vertical="center"/>
    </xf>
    <xf numFmtId="2" fontId="0" fillId="2" borderId="6" xfId="0" applyNumberFormat="1" applyFill="1" applyBorder="1" applyAlignment="1">
      <alignment vertical="center"/>
    </xf>
    <xf numFmtId="2" fontId="0" fillId="2" borderId="7" xfId="0" applyNumberFormat="1" applyFill="1" applyBorder="1" applyAlignment="1">
      <alignment vertical="center"/>
    </xf>
    <xf numFmtId="2" fontId="0" fillId="2" borderId="12" xfId="0" applyNumberFormat="1" applyFill="1" applyBorder="1" applyAlignment="1">
      <alignment vertical="center"/>
    </xf>
    <xf numFmtId="2" fontId="0" fillId="2" borderId="1" xfId="0" applyNumberFormat="1" applyFill="1" applyBorder="1" applyAlignment="1">
      <alignment vertical="center"/>
    </xf>
    <xf numFmtId="2" fontId="0" fillId="2" borderId="0" xfId="0" applyNumberFormat="1" applyFill="1" applyAlignment="1">
      <alignment vertical="center"/>
    </xf>
    <xf numFmtId="2" fontId="0" fillId="5" borderId="10" xfId="0" applyNumberFormat="1" applyFill="1" applyBorder="1" applyAlignment="1">
      <alignment horizontal="center"/>
    </xf>
    <xf numFmtId="2" fontId="0" fillId="5" borderId="12" xfId="0" applyNumberFormat="1" applyFill="1" applyBorder="1" applyAlignment="1">
      <alignment horizontal="center"/>
    </xf>
    <xf numFmtId="2" fontId="0" fillId="5" borderId="11" xfId="0" applyNumberFormat="1" applyFill="1" applyBorder="1" applyAlignment="1">
      <alignment horizontal="center"/>
    </xf>
    <xf numFmtId="2" fontId="0" fillId="5" borderId="9" xfId="0" applyNumberFormat="1" applyFill="1" applyBorder="1" applyAlignment="1">
      <alignment horizontal="center"/>
    </xf>
    <xf numFmtId="2" fontId="0" fillId="5" borderId="0" xfId="0" applyNumberFormat="1" applyFill="1" applyAlignment="1">
      <alignment horizontal="center"/>
    </xf>
    <xf numFmtId="2" fontId="0" fillId="5" borderId="2" xfId="0" applyNumberFormat="1" applyFill="1" applyBorder="1" applyAlignment="1">
      <alignment horizontal="center"/>
    </xf>
    <xf numFmtId="2" fontId="0" fillId="5" borderId="6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2" fontId="0" fillId="5" borderId="7" xfId="0" applyNumberFormat="1" applyFill="1" applyBorder="1" applyAlignment="1">
      <alignment horizontal="center"/>
    </xf>
    <xf numFmtId="2" fontId="0" fillId="7" borderId="4" xfId="0" applyNumberFormat="1" applyFill="1" applyBorder="1" applyAlignment="1">
      <alignment horizontal="center"/>
    </xf>
    <xf numFmtId="2" fontId="0" fillId="7" borderId="3" xfId="0" applyNumberFormat="1" applyFill="1" applyBorder="1" applyAlignment="1">
      <alignment horizontal="center"/>
    </xf>
    <xf numFmtId="2" fontId="0" fillId="7" borderId="8" xfId="0" applyNumberFormat="1" applyFill="1" applyBorder="1" applyAlignment="1">
      <alignment horizontal="center"/>
    </xf>
    <xf numFmtId="2" fontId="0" fillId="7" borderId="11" xfId="0" applyNumberFormat="1" applyFill="1" applyBorder="1" applyAlignment="1">
      <alignment horizontal="center"/>
    </xf>
    <xf numFmtId="2" fontId="0" fillId="7" borderId="2" xfId="0" applyNumberFormat="1" applyFill="1" applyBorder="1" applyAlignment="1">
      <alignment horizontal="center"/>
    </xf>
    <xf numFmtId="2" fontId="0" fillId="7" borderId="7" xfId="0" applyNumberFormat="1" applyFill="1" applyBorder="1" applyAlignment="1">
      <alignment horizontal="center"/>
    </xf>
    <xf numFmtId="2" fontId="0" fillId="7" borderId="10" xfId="0" applyNumberFormat="1" applyFill="1" applyBorder="1" applyAlignment="1">
      <alignment horizontal="center"/>
    </xf>
    <xf numFmtId="2" fontId="0" fillId="7" borderId="12" xfId="0" applyNumberFormat="1" applyFill="1" applyBorder="1" applyAlignment="1">
      <alignment horizontal="center"/>
    </xf>
    <xf numFmtId="2" fontId="0" fillId="7" borderId="9" xfId="0" applyNumberFormat="1" applyFill="1" applyBorder="1" applyAlignment="1">
      <alignment horizontal="center"/>
    </xf>
    <xf numFmtId="2" fontId="0" fillId="7" borderId="0" xfId="0" applyNumberFormat="1" applyFill="1" applyAlignment="1">
      <alignment horizontal="center"/>
    </xf>
    <xf numFmtId="2" fontId="0" fillId="7" borderId="6" xfId="0" applyNumberFormat="1" applyFill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2" fontId="0" fillId="8" borderId="2" xfId="0" applyNumberFormat="1" applyFill="1" applyBorder="1" applyAlignment="1">
      <alignment horizontal="center"/>
    </xf>
    <xf numFmtId="2" fontId="0" fillId="8" borderId="7" xfId="0" applyNumberFormat="1" applyFill="1" applyBorder="1" applyAlignment="1">
      <alignment horizontal="center"/>
    </xf>
    <xf numFmtId="2" fontId="0" fillId="10" borderId="2" xfId="0" applyNumberFormat="1" applyFill="1" applyBorder="1" applyAlignment="1">
      <alignment horizontal="center"/>
    </xf>
    <xf numFmtId="2" fontId="0" fillId="10" borderId="7" xfId="0" applyNumberFormat="1" applyFill="1" applyBorder="1" applyAlignment="1">
      <alignment horizontal="center"/>
    </xf>
    <xf numFmtId="2" fontId="0" fillId="10" borderId="11" xfId="0" applyNumberFormat="1" applyFill="1" applyBorder="1" applyAlignment="1">
      <alignment horizontal="center"/>
    </xf>
    <xf numFmtId="2" fontId="0" fillId="11" borderId="12" xfId="0" applyNumberFormat="1" applyFill="1" applyBorder="1" applyAlignment="1">
      <alignment horizontal="center"/>
    </xf>
    <xf numFmtId="2" fontId="0" fillId="11" borderId="11" xfId="0" applyNumberFormat="1" applyFill="1" applyBorder="1" applyAlignment="1">
      <alignment horizontal="center"/>
    </xf>
    <xf numFmtId="2" fontId="0" fillId="11" borderId="0" xfId="0" applyNumberFormat="1" applyFill="1" applyAlignment="1">
      <alignment horizontal="center"/>
    </xf>
    <xf numFmtId="2" fontId="0" fillId="11" borderId="2" xfId="0" applyNumberFormat="1" applyFill="1" applyBorder="1" applyAlignment="1">
      <alignment horizontal="center"/>
    </xf>
    <xf numFmtId="2" fontId="0" fillId="11" borderId="1" xfId="0" applyNumberFormat="1" applyFill="1" applyBorder="1" applyAlignment="1">
      <alignment horizontal="center"/>
    </xf>
    <xf numFmtId="2" fontId="0" fillId="11" borderId="7" xfId="0" applyNumberFormat="1" applyFill="1" applyBorder="1" applyAlignment="1">
      <alignment horizontal="center"/>
    </xf>
    <xf numFmtId="2" fontId="0" fillId="12" borderId="9" xfId="0" applyNumberFormat="1" applyFill="1" applyBorder="1" applyAlignment="1">
      <alignment horizontal="center"/>
    </xf>
    <xf numFmtId="2" fontId="0" fillId="12" borderId="0" xfId="0" applyNumberFormat="1" applyFill="1" applyAlignment="1">
      <alignment horizontal="center"/>
    </xf>
    <xf numFmtId="2" fontId="0" fillId="12" borderId="2" xfId="0" applyNumberFormat="1" applyFill="1" applyBorder="1" applyAlignment="1">
      <alignment horizontal="center"/>
    </xf>
    <xf numFmtId="2" fontId="0" fillId="12" borderId="6" xfId="0" applyNumberFormat="1" applyFill="1" applyBorder="1" applyAlignment="1">
      <alignment horizontal="center"/>
    </xf>
    <xf numFmtId="2" fontId="0" fillId="12" borderId="1" xfId="0" applyNumberFormat="1" applyFill="1" applyBorder="1" applyAlignment="1">
      <alignment horizontal="center"/>
    </xf>
    <xf numFmtId="2" fontId="0" fillId="12" borderId="7" xfId="0" applyNumberFormat="1" applyFill="1" applyBorder="1" applyAlignment="1">
      <alignment horizontal="center"/>
    </xf>
    <xf numFmtId="2" fontId="0" fillId="13" borderId="0" xfId="0" applyNumberFormat="1" applyFill="1" applyAlignment="1">
      <alignment horizontal="center"/>
    </xf>
    <xf numFmtId="2" fontId="0" fillId="13" borderId="2" xfId="0" applyNumberFormat="1" applyFill="1" applyBorder="1" applyAlignment="1">
      <alignment horizontal="center"/>
    </xf>
    <xf numFmtId="2" fontId="0" fillId="13" borderId="1" xfId="0" applyNumberFormat="1" applyFill="1" applyBorder="1" applyAlignment="1">
      <alignment horizontal="center"/>
    </xf>
    <xf numFmtId="2" fontId="0" fillId="13" borderId="7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2" fontId="0" fillId="6" borderId="11" xfId="0" applyNumberFormat="1" applyFill="1" applyBorder="1" applyAlignment="1">
      <alignment horizontal="center"/>
    </xf>
    <xf numFmtId="2" fontId="0" fillId="6" borderId="2" xfId="0" applyNumberFormat="1" applyFill="1" applyBorder="1" applyAlignment="1">
      <alignment horizontal="center"/>
    </xf>
    <xf numFmtId="2" fontId="0" fillId="6" borderId="7" xfId="0" applyNumberFormat="1" applyFill="1" applyBorder="1" applyAlignment="1">
      <alignment horizontal="center"/>
    </xf>
    <xf numFmtId="2" fontId="0" fillId="6" borderId="10" xfId="0" applyNumberFormat="1" applyFill="1" applyBorder="1" applyAlignment="1">
      <alignment horizontal="center"/>
    </xf>
    <xf numFmtId="2" fontId="0" fillId="6" borderId="9" xfId="0" applyNumberFormat="1" applyFill="1" applyBorder="1" applyAlignment="1">
      <alignment horizontal="center"/>
    </xf>
    <xf numFmtId="2" fontId="0" fillId="6" borderId="6" xfId="0" applyNumberFormat="1" applyFill="1" applyBorder="1" applyAlignment="1">
      <alignment horizontal="center"/>
    </xf>
    <xf numFmtId="2" fontId="0" fillId="9" borderId="11" xfId="0" applyNumberFormat="1" applyFill="1" applyBorder="1" applyAlignment="1">
      <alignment horizontal="center"/>
    </xf>
    <xf numFmtId="2" fontId="0" fillId="9" borderId="2" xfId="0" applyNumberFormat="1" applyFill="1" applyBorder="1" applyAlignment="1">
      <alignment horizontal="center"/>
    </xf>
    <xf numFmtId="2" fontId="0" fillId="9" borderId="7" xfId="0" applyNumberFormat="1" applyFill="1" applyBorder="1" applyAlignment="1">
      <alignment horizontal="center"/>
    </xf>
    <xf numFmtId="2" fontId="0" fillId="9" borderId="9" xfId="0" applyNumberFormat="1" applyFill="1" applyBorder="1" applyAlignment="1">
      <alignment horizontal="center"/>
    </xf>
    <xf numFmtId="2" fontId="0" fillId="9" borderId="6" xfId="0" applyNumberFormat="1" applyFill="1" applyBorder="1" applyAlignment="1">
      <alignment horizontal="center"/>
    </xf>
    <xf numFmtId="2" fontId="0" fillId="8" borderId="4" xfId="0" applyNumberFormat="1" applyFill="1" applyBorder="1" applyAlignment="1">
      <alignment horizontal="center"/>
    </xf>
    <xf numFmtId="2" fontId="0" fillId="8" borderId="3" xfId="0" applyNumberFormat="1" applyFill="1" applyBorder="1" applyAlignment="1">
      <alignment horizontal="center"/>
    </xf>
    <xf numFmtId="2" fontId="0" fillId="8" borderId="8" xfId="0" applyNumberFormat="1" applyFill="1" applyBorder="1" applyAlignment="1">
      <alignment horizontal="center"/>
    </xf>
    <xf numFmtId="2" fontId="0" fillId="10" borderId="3" xfId="0" applyNumberFormat="1" applyFill="1" applyBorder="1" applyAlignment="1">
      <alignment horizontal="center"/>
    </xf>
    <xf numFmtId="2" fontId="0" fillId="10" borderId="8" xfId="0" applyNumberFormat="1" applyFill="1" applyBorder="1" applyAlignment="1">
      <alignment horizontal="center"/>
    </xf>
    <xf numFmtId="2" fontId="0" fillId="2" borderId="13" xfId="0" applyNumberFormat="1" applyFill="1" applyBorder="1" applyAlignment="1">
      <alignment horizontal="center" vertical="center"/>
    </xf>
    <xf numFmtId="2" fontId="0" fillId="2" borderId="9" xfId="0" applyNumberFormat="1" applyFill="1" applyBorder="1" applyAlignment="1">
      <alignment horizontal="left" vertical="center"/>
    </xf>
    <xf numFmtId="0" fontId="0" fillId="2" borderId="9" xfId="0" applyFill="1" applyBorder="1" applyAlignment="1">
      <alignment horizontal="left" vertical="center"/>
    </xf>
    <xf numFmtId="0" fontId="8" fillId="2" borderId="0" xfId="0" applyFont="1" applyFill="1" applyAlignment="1">
      <alignment horizontal="center"/>
    </xf>
    <xf numFmtId="2" fontId="0" fillId="2" borderId="9" xfId="0" applyNumberFormat="1" applyFill="1" applyBorder="1" applyAlignment="1">
      <alignment horizontal="center" vertical="center"/>
    </xf>
    <xf numFmtId="2" fontId="0" fillId="2" borderId="14" xfId="0" applyNumberFormat="1" applyFill="1" applyBorder="1" applyAlignment="1">
      <alignment vertical="center"/>
    </xf>
    <xf numFmtId="2" fontId="0" fillId="2" borderId="15" xfId="0" applyNumberFormat="1" applyFill="1" applyBorder="1" applyAlignment="1">
      <alignment vertical="center"/>
    </xf>
    <xf numFmtId="2" fontId="0" fillId="2" borderId="16" xfId="0" applyNumberFormat="1" applyFill="1" applyBorder="1" applyAlignment="1">
      <alignment vertical="center"/>
    </xf>
    <xf numFmtId="2" fontId="0" fillId="2" borderId="17" xfId="0" applyNumberFormat="1" applyFill="1" applyBorder="1" applyAlignment="1">
      <alignment vertical="center"/>
    </xf>
    <xf numFmtId="2" fontId="0" fillId="2" borderId="18" xfId="0" applyNumberFormat="1" applyFill="1" applyBorder="1" applyAlignment="1">
      <alignment vertical="center"/>
    </xf>
    <xf numFmtId="2" fontId="0" fillId="2" borderId="19" xfId="0" applyNumberFormat="1" applyFill="1" applyBorder="1" applyAlignment="1">
      <alignment vertical="center"/>
    </xf>
    <xf numFmtId="0" fontId="0" fillId="2" borderId="0" xfId="0" applyFill="1" applyAlignment="1">
      <alignment wrapText="1"/>
    </xf>
    <xf numFmtId="0" fontId="10" fillId="14" borderId="23" xfId="0" applyFont="1" applyFill="1" applyBorder="1" applyAlignment="1">
      <alignment horizontal="center"/>
    </xf>
    <xf numFmtId="0" fontId="10" fillId="14" borderId="24" xfId="0" applyFont="1" applyFill="1" applyBorder="1" applyAlignment="1">
      <alignment horizontal="center"/>
    </xf>
    <xf numFmtId="0" fontId="10" fillId="14" borderId="25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0" fillId="2" borderId="24" xfId="0" applyFont="1" applyFill="1" applyBorder="1" applyAlignment="1">
      <alignment horizontal="center"/>
    </xf>
    <xf numFmtId="0" fontId="10" fillId="2" borderId="25" xfId="0" applyFont="1" applyFill="1" applyBorder="1" applyAlignment="1">
      <alignment horizontal="center"/>
    </xf>
    <xf numFmtId="0" fontId="9" fillId="2" borderId="0" xfId="0" applyFont="1" applyFill="1" applyAlignment="1">
      <alignment wrapText="1"/>
    </xf>
    <xf numFmtId="0" fontId="10" fillId="14" borderId="4" xfId="0" applyFont="1" applyFill="1" applyBorder="1" applyAlignment="1">
      <alignment horizontal="center"/>
    </xf>
    <xf numFmtId="0" fontId="10" fillId="14" borderId="3" xfId="0" applyFont="1" applyFill="1" applyBorder="1" applyAlignment="1">
      <alignment horizontal="center"/>
    </xf>
    <xf numFmtId="0" fontId="10" fillId="14" borderId="8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 vertical="center"/>
    </xf>
    <xf numFmtId="0" fontId="11" fillId="2" borderId="0" xfId="0" applyFont="1" applyFill="1"/>
    <xf numFmtId="2" fontId="0" fillId="2" borderId="0" xfId="0" applyNumberFormat="1" applyFill="1" applyAlignment="1">
      <alignment horizontal="left" vertical="center"/>
    </xf>
    <xf numFmtId="1" fontId="14" fillId="2" borderId="32" xfId="0" applyNumberFormat="1" applyFont="1" applyFill="1" applyBorder="1" applyAlignment="1">
      <alignment horizontal="center" vertical="center"/>
    </xf>
    <xf numFmtId="1" fontId="14" fillId="2" borderId="33" xfId="0" applyNumberFormat="1" applyFont="1" applyFill="1" applyBorder="1" applyAlignment="1">
      <alignment horizontal="center" vertical="center"/>
    </xf>
    <xf numFmtId="1" fontId="14" fillId="2" borderId="26" xfId="0" applyNumberFormat="1" applyFont="1" applyFill="1" applyBorder="1" applyAlignment="1">
      <alignment horizontal="center" vertical="center"/>
    </xf>
    <xf numFmtId="1" fontId="14" fillId="2" borderId="34" xfId="0" applyNumberFormat="1" applyFont="1" applyFill="1" applyBorder="1" applyAlignment="1">
      <alignment horizontal="center" vertical="center"/>
    </xf>
    <xf numFmtId="1" fontId="14" fillId="2" borderId="28" xfId="0" applyNumberFormat="1" applyFont="1" applyFill="1" applyBorder="1" applyAlignment="1">
      <alignment horizontal="center" vertical="center"/>
    </xf>
    <xf numFmtId="1" fontId="14" fillId="2" borderId="29" xfId="0" applyNumberFormat="1" applyFont="1" applyFill="1" applyBorder="1" applyAlignment="1">
      <alignment horizontal="center" vertical="center"/>
    </xf>
    <xf numFmtId="1" fontId="14" fillId="2" borderId="30" xfId="0" applyNumberFormat="1" applyFont="1" applyFill="1" applyBorder="1" applyAlignment="1">
      <alignment horizontal="center" vertical="center"/>
    </xf>
    <xf numFmtId="1" fontId="14" fillId="2" borderId="31" xfId="0" applyNumberFormat="1" applyFont="1" applyFill="1" applyBorder="1" applyAlignment="1">
      <alignment horizontal="center" vertical="center"/>
    </xf>
    <xf numFmtId="1" fontId="14" fillId="2" borderId="35" xfId="0" applyNumberFormat="1" applyFont="1" applyFill="1" applyBorder="1" applyAlignment="1">
      <alignment horizontal="center" vertical="center"/>
    </xf>
    <xf numFmtId="1" fontId="14" fillId="2" borderId="36" xfId="0" applyNumberFormat="1" applyFont="1" applyFill="1" applyBorder="1" applyAlignment="1">
      <alignment horizontal="center" vertical="center"/>
    </xf>
    <xf numFmtId="1" fontId="14" fillId="2" borderId="37" xfId="0" applyNumberFormat="1" applyFont="1" applyFill="1" applyBorder="1" applyAlignment="1">
      <alignment horizontal="center" vertical="center"/>
    </xf>
    <xf numFmtId="1" fontId="14" fillId="2" borderId="38" xfId="0" applyNumberFormat="1" applyFont="1" applyFill="1" applyBorder="1" applyAlignment="1">
      <alignment horizontal="center" vertical="center"/>
    </xf>
    <xf numFmtId="0" fontId="13" fillId="2" borderId="0" xfId="0" applyFont="1" applyFill="1"/>
    <xf numFmtId="0" fontId="14" fillId="2" borderId="0" xfId="0" applyFont="1" applyFill="1" applyAlignment="1">
      <alignment horizontal="center"/>
    </xf>
    <xf numFmtId="0" fontId="14" fillId="2" borderId="27" xfId="0" applyFont="1" applyFill="1" applyBorder="1" applyAlignment="1">
      <alignment horizontal="center"/>
    </xf>
    <xf numFmtId="0" fontId="14" fillId="2" borderId="37" xfId="0" applyFont="1" applyFill="1" applyBorder="1" applyAlignment="1">
      <alignment horizontal="center"/>
    </xf>
    <xf numFmtId="0" fontId="14" fillId="2" borderId="39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1" fontId="14" fillId="2" borderId="0" xfId="0" applyNumberFormat="1" applyFont="1" applyFill="1" applyAlignment="1">
      <alignment horizontal="center" vertical="center"/>
    </xf>
    <xf numFmtId="1" fontId="0" fillId="2" borderId="0" xfId="0" applyNumberFormat="1" applyFill="1"/>
    <xf numFmtId="1" fontId="0" fillId="2" borderId="5" xfId="0" applyNumberFormat="1" applyFill="1" applyBorder="1" applyAlignment="1">
      <alignment horizontal="center"/>
    </xf>
    <xf numFmtId="0" fontId="19" fillId="2" borderId="0" xfId="0" applyFont="1" applyFill="1" applyAlignment="1">
      <alignment horizontal="center"/>
    </xf>
    <xf numFmtId="165" fontId="0" fillId="2" borderId="10" xfId="0" applyNumberFormat="1" applyFill="1" applyBorder="1" applyAlignment="1">
      <alignment vertical="center"/>
    </xf>
    <xf numFmtId="1" fontId="0" fillId="2" borderId="10" xfId="0" applyNumberFormat="1" applyFill="1" applyBorder="1" applyAlignment="1">
      <alignment vertical="center"/>
    </xf>
    <xf numFmtId="165" fontId="0" fillId="2" borderId="12" xfId="0" applyNumberFormat="1" applyFill="1" applyBorder="1" applyAlignment="1">
      <alignment vertical="center"/>
    </xf>
    <xf numFmtId="165" fontId="0" fillId="2" borderId="11" xfId="0" applyNumberFormat="1" applyFill="1" applyBorder="1" applyAlignment="1">
      <alignment vertical="center"/>
    </xf>
    <xf numFmtId="165" fontId="0" fillId="2" borderId="9" xfId="0" applyNumberFormat="1" applyFill="1" applyBorder="1" applyAlignment="1">
      <alignment vertical="center"/>
    </xf>
    <xf numFmtId="165" fontId="0" fillId="2" borderId="2" xfId="0" applyNumberFormat="1" applyFill="1" applyBorder="1" applyAlignment="1">
      <alignment vertical="center"/>
    </xf>
    <xf numFmtId="165" fontId="0" fillId="2" borderId="6" xfId="0" applyNumberFormat="1" applyFill="1" applyBorder="1" applyAlignment="1">
      <alignment vertical="center"/>
    </xf>
    <xf numFmtId="165" fontId="0" fillId="2" borderId="1" xfId="0" applyNumberFormat="1" applyFill="1" applyBorder="1" applyAlignment="1">
      <alignment vertical="center"/>
    </xf>
    <xf numFmtId="165" fontId="0" fillId="2" borderId="7" xfId="0" applyNumberFormat="1" applyFill="1" applyBorder="1" applyAlignment="1">
      <alignment vertical="center"/>
    </xf>
    <xf numFmtId="1" fontId="0" fillId="2" borderId="12" xfId="0" applyNumberFormat="1" applyFill="1" applyBorder="1" applyAlignment="1">
      <alignment vertical="center"/>
    </xf>
    <xf numFmtId="1" fontId="0" fillId="2" borderId="11" xfId="0" applyNumberFormat="1" applyFill="1" applyBorder="1" applyAlignment="1">
      <alignment vertical="center"/>
    </xf>
    <xf numFmtId="1" fontId="0" fillId="2" borderId="9" xfId="0" applyNumberFormat="1" applyFill="1" applyBorder="1" applyAlignment="1">
      <alignment vertical="center"/>
    </xf>
    <xf numFmtId="1" fontId="0" fillId="2" borderId="0" xfId="0" applyNumberFormat="1" applyFill="1" applyAlignment="1">
      <alignment vertical="center"/>
    </xf>
    <xf numFmtId="1" fontId="0" fillId="2" borderId="2" xfId="0" applyNumberFormat="1" applyFill="1" applyBorder="1" applyAlignment="1">
      <alignment vertical="center"/>
    </xf>
    <xf numFmtId="1" fontId="0" fillId="2" borderId="6" xfId="0" applyNumberFormat="1" applyFill="1" applyBorder="1" applyAlignment="1">
      <alignment vertical="center"/>
    </xf>
    <xf numFmtId="1" fontId="0" fillId="2" borderId="1" xfId="0" applyNumberFormat="1" applyFill="1" applyBorder="1" applyAlignment="1">
      <alignment vertical="center"/>
    </xf>
    <xf numFmtId="1" fontId="0" fillId="2" borderId="7" xfId="0" applyNumberFormat="1" applyFill="1" applyBorder="1" applyAlignment="1">
      <alignment vertical="center"/>
    </xf>
    <xf numFmtId="0" fontId="0" fillId="2" borderId="0" xfId="0" quotePrefix="1" applyFill="1" applyAlignment="1">
      <alignment horizontal="center" vertical="center"/>
    </xf>
    <xf numFmtId="0" fontId="0" fillId="2" borderId="0" xfId="0" quotePrefix="1" applyFill="1" applyAlignment="1">
      <alignment horizontal="center"/>
    </xf>
    <xf numFmtId="2" fontId="0" fillId="2" borderId="4" xfId="0" applyNumberFormat="1" applyFill="1" applyBorder="1"/>
    <xf numFmtId="2" fontId="0" fillId="2" borderId="3" xfId="0" applyNumberFormat="1" applyFill="1" applyBorder="1"/>
    <xf numFmtId="2" fontId="0" fillId="2" borderId="8" xfId="0" applyNumberFormat="1" applyFill="1" applyBorder="1"/>
    <xf numFmtId="2" fontId="0" fillId="2" borderId="20" xfId="0" applyNumberFormat="1" applyFill="1" applyBorder="1"/>
    <xf numFmtId="2" fontId="0" fillId="2" borderId="21" xfId="0" applyNumberFormat="1" applyFill="1" applyBorder="1"/>
    <xf numFmtId="2" fontId="0" fillId="2" borderId="22" xfId="0" applyNumberFormat="1" applyFill="1" applyBorder="1"/>
    <xf numFmtId="2" fontId="0" fillId="2" borderId="5" xfId="0" applyNumberFormat="1" applyFill="1" applyBorder="1"/>
    <xf numFmtId="1" fontId="2" fillId="2" borderId="5" xfId="0" applyNumberFormat="1" applyFont="1" applyFill="1" applyBorder="1" applyAlignment="1">
      <alignment horizontal="center"/>
    </xf>
    <xf numFmtId="1" fontId="2" fillId="2" borderId="0" xfId="0" applyNumberFormat="1" applyFont="1" applyFill="1" applyAlignment="1">
      <alignment vertical="center"/>
    </xf>
    <xf numFmtId="165" fontId="2" fillId="2" borderId="0" xfId="0" applyNumberFormat="1" applyFont="1" applyFill="1" applyAlignment="1">
      <alignment vertical="center"/>
    </xf>
    <xf numFmtId="2" fontId="2" fillId="2" borderId="3" xfId="0" applyNumberFormat="1" applyFont="1" applyFill="1" applyBorder="1"/>
    <xf numFmtId="2" fontId="2" fillId="2" borderId="21" xfId="0" applyNumberFormat="1" applyFont="1" applyFill="1" applyBorder="1"/>
    <xf numFmtId="2" fontId="2" fillId="2" borderId="5" xfId="0" applyNumberFormat="1" applyFont="1" applyFill="1" applyBorder="1"/>
    <xf numFmtId="165" fontId="0" fillId="2" borderId="20" xfId="0" applyNumberFormat="1" applyFill="1" applyBorder="1"/>
    <xf numFmtId="165" fontId="0" fillId="2" borderId="22" xfId="0" applyNumberFormat="1" applyFill="1" applyBorder="1"/>
    <xf numFmtId="165" fontId="2" fillId="2" borderId="20" xfId="0" applyNumberFormat="1" applyFont="1" applyFill="1" applyBorder="1"/>
    <xf numFmtId="2" fontId="2" fillId="2" borderId="20" xfId="0" applyNumberFormat="1" applyFont="1" applyFill="1" applyBorder="1"/>
    <xf numFmtId="165" fontId="0" fillId="2" borderId="0" xfId="0" applyNumberFormat="1" applyFill="1" applyAlignment="1">
      <alignment vertical="center"/>
    </xf>
    <xf numFmtId="165" fontId="0" fillId="2" borderId="4" xfId="0" applyNumberFormat="1" applyFill="1" applyBorder="1"/>
    <xf numFmtId="165" fontId="0" fillId="2" borderId="3" xfId="0" applyNumberFormat="1" applyFill="1" applyBorder="1"/>
    <xf numFmtId="165" fontId="2" fillId="2" borderId="3" xfId="0" applyNumberFormat="1" applyFont="1" applyFill="1" applyBorder="1"/>
    <xf numFmtId="165" fontId="0" fillId="2" borderId="8" xfId="0" applyNumberFormat="1" applyFill="1" applyBorder="1"/>
    <xf numFmtId="165" fontId="0" fillId="2" borderId="5" xfId="0" applyNumberFormat="1" applyFill="1" applyBorder="1"/>
    <xf numFmtId="165" fontId="2" fillId="2" borderId="5" xfId="0" applyNumberFormat="1" applyFont="1" applyFill="1" applyBorder="1"/>
    <xf numFmtId="43" fontId="0" fillId="2" borderId="0" xfId="3" applyFont="1" applyFill="1"/>
    <xf numFmtId="0" fontId="17" fillId="2" borderId="0" xfId="0" applyFont="1" applyFill="1"/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 wrapText="1"/>
    </xf>
    <xf numFmtId="2" fontId="0" fillId="2" borderId="10" xfId="0" applyNumberFormat="1" applyFill="1" applyBorder="1" applyAlignment="1">
      <alignment horizontal="center" vertical="center"/>
    </xf>
    <xf numFmtId="2" fontId="0" fillId="2" borderId="12" xfId="0" applyNumberFormat="1" applyFill="1" applyBorder="1" applyAlignment="1">
      <alignment horizontal="center" vertical="center"/>
    </xf>
    <xf numFmtId="2" fontId="0" fillId="2" borderId="11" xfId="0" applyNumberFormat="1" applyFill="1" applyBorder="1" applyAlignment="1">
      <alignment horizontal="center" vertical="center"/>
    </xf>
    <xf numFmtId="2" fontId="0" fillId="2" borderId="9" xfId="0" applyNumberFormat="1" applyFill="1" applyBorder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2" fontId="0" fillId="2" borderId="9" xfId="0" applyNumberFormat="1" applyFill="1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2" borderId="12" xfId="0" applyFill="1" applyBorder="1" applyAlignment="1">
      <alignment horizontal="center"/>
    </xf>
    <xf numFmtId="0" fontId="0" fillId="2" borderId="9" xfId="0" applyFill="1" applyBorder="1" applyAlignment="1">
      <alignment horizontal="left" vertical="center"/>
    </xf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2" borderId="20" xfId="0" applyNumberFormat="1" applyFill="1" applyBorder="1" applyAlignment="1">
      <alignment horizontal="center" vertical="center"/>
    </xf>
    <xf numFmtId="2" fontId="0" fillId="2" borderId="22" xfId="0" applyNumberFormat="1" applyFill="1" applyBorder="1" applyAlignment="1">
      <alignment horizontal="center" vertical="center"/>
    </xf>
    <xf numFmtId="2" fontId="0" fillId="2" borderId="21" xfId="0" applyNumberFormat="1" applyFill="1" applyBorder="1" applyAlignment="1">
      <alignment horizontal="center" vertical="center"/>
    </xf>
    <xf numFmtId="0" fontId="15" fillId="2" borderId="0" xfId="0" applyFont="1" applyFill="1" applyAlignment="1">
      <alignment horizontal="center"/>
    </xf>
    <xf numFmtId="0" fontId="15" fillId="2" borderId="27" xfId="0" applyFont="1" applyFill="1" applyBorder="1" applyAlignment="1">
      <alignment horizontal="center"/>
    </xf>
    <xf numFmtId="0" fontId="2" fillId="2" borderId="0" xfId="0" applyFont="1" applyFill="1" applyAlignment="1">
      <alignment horizontal="center" wrapText="1"/>
    </xf>
    <xf numFmtId="0" fontId="11" fillId="2" borderId="12" xfId="0" applyFont="1" applyFill="1" applyBorder="1" applyAlignment="1">
      <alignment horizontal="center"/>
    </xf>
    <xf numFmtId="1" fontId="0" fillId="2" borderId="14" xfId="0" applyNumberFormat="1" applyFill="1" applyBorder="1" applyAlignment="1">
      <alignment horizontal="center" vertical="center"/>
    </xf>
    <xf numFmtId="1" fontId="0" fillId="2" borderId="15" xfId="0" applyNumberFormat="1" applyFill="1" applyBorder="1" applyAlignment="1">
      <alignment horizontal="center" vertical="center"/>
    </xf>
    <xf numFmtId="1" fontId="0" fillId="2" borderId="16" xfId="0" applyNumberFormat="1" applyFill="1" applyBorder="1" applyAlignment="1">
      <alignment horizontal="center" vertical="center"/>
    </xf>
    <xf numFmtId="1" fontId="0" fillId="2" borderId="40" xfId="0" applyNumberFormat="1" applyFill="1" applyBorder="1" applyAlignment="1">
      <alignment horizontal="center" vertical="center"/>
    </xf>
    <xf numFmtId="1" fontId="0" fillId="2" borderId="41" xfId="0" applyNumberFormat="1" applyFill="1" applyBorder="1" applyAlignment="1">
      <alignment horizontal="center" vertical="center"/>
    </xf>
    <xf numFmtId="1" fontId="0" fillId="2" borderId="42" xfId="0" applyNumberFormat="1" applyFill="1" applyBorder="1" applyAlignment="1">
      <alignment horizontal="center" vertical="center"/>
    </xf>
    <xf numFmtId="1" fontId="0" fillId="2" borderId="11" xfId="0" applyNumberFormat="1" applyFill="1" applyBorder="1" applyAlignment="1">
      <alignment horizontal="center" vertical="center"/>
    </xf>
    <xf numFmtId="1" fontId="0" fillId="2" borderId="2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2" fontId="18" fillId="2" borderId="10" xfId="0" applyNumberFormat="1" applyFont="1" applyFill="1" applyBorder="1" applyAlignment="1">
      <alignment horizontal="center" vertical="center"/>
    </xf>
    <xf numFmtId="2" fontId="18" fillId="2" borderId="12" xfId="0" applyNumberFormat="1" applyFont="1" applyFill="1" applyBorder="1" applyAlignment="1">
      <alignment horizontal="center" vertical="center"/>
    </xf>
    <xf numFmtId="2" fontId="18" fillId="2" borderId="11" xfId="0" applyNumberFormat="1" applyFont="1" applyFill="1" applyBorder="1" applyAlignment="1">
      <alignment horizontal="center" vertical="center"/>
    </xf>
    <xf numFmtId="165" fontId="0" fillId="2" borderId="20" xfId="0" applyNumberFormat="1" applyFill="1" applyBorder="1" applyAlignment="1">
      <alignment horizontal="center" vertical="center"/>
    </xf>
    <xf numFmtId="165" fontId="0" fillId="2" borderId="22" xfId="0" applyNumberFormat="1" applyFill="1" applyBorder="1" applyAlignment="1">
      <alignment horizontal="center" vertical="center"/>
    </xf>
    <xf numFmtId="2" fontId="18" fillId="2" borderId="20" xfId="0" applyNumberFormat="1" applyFont="1" applyFill="1" applyBorder="1" applyAlignment="1">
      <alignment horizontal="center" vertical="center"/>
    </xf>
    <xf numFmtId="2" fontId="18" fillId="2" borderId="21" xfId="0" applyNumberFormat="1" applyFont="1" applyFill="1" applyBorder="1" applyAlignment="1">
      <alignment horizontal="center" vertical="center"/>
    </xf>
    <xf numFmtId="2" fontId="18" fillId="2" borderId="22" xfId="0" applyNumberFormat="1" applyFont="1" applyFill="1" applyBorder="1" applyAlignment="1">
      <alignment horizontal="center" vertical="center"/>
    </xf>
    <xf numFmtId="2" fontId="0" fillId="2" borderId="0" xfId="0" applyNumberForma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2" fontId="11" fillId="2" borderId="10" xfId="0" applyNumberFormat="1" applyFont="1" applyFill="1" applyBorder="1" applyAlignment="1">
      <alignment horizontal="center" vertical="center"/>
    </xf>
    <xf numFmtId="2" fontId="11" fillId="2" borderId="12" xfId="0" applyNumberFormat="1" applyFont="1" applyFill="1" applyBorder="1" applyAlignment="1">
      <alignment horizontal="center" vertical="center"/>
    </xf>
    <xf numFmtId="2" fontId="11" fillId="2" borderId="11" xfId="0" applyNumberFormat="1" applyFont="1" applyFill="1" applyBorder="1" applyAlignment="1">
      <alignment horizontal="center" vertical="center"/>
    </xf>
    <xf numFmtId="2" fontId="11" fillId="2" borderId="20" xfId="0" applyNumberFormat="1" applyFont="1" applyFill="1" applyBorder="1" applyAlignment="1">
      <alignment horizontal="center" vertical="center"/>
    </xf>
    <xf numFmtId="2" fontId="11" fillId="2" borderId="21" xfId="0" applyNumberFormat="1" applyFont="1" applyFill="1" applyBorder="1" applyAlignment="1">
      <alignment horizontal="center" vertical="center"/>
    </xf>
    <xf numFmtId="2" fontId="11" fillId="2" borderId="22" xfId="0" applyNumberFormat="1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 shrinkToFit="1"/>
    </xf>
    <xf numFmtId="0" fontId="2" fillId="2" borderId="0" xfId="0" applyFont="1" applyFill="1" applyAlignment="1">
      <alignment horizontal="left" shrinkToFit="1"/>
    </xf>
  </cellXfs>
  <cellStyles count="4">
    <cellStyle name="Bad" xfId="2" builtinId="27"/>
    <cellStyle name="Comma" xfId="3" builtinId="3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85725</xdr:colOff>
      <xdr:row>15</xdr:row>
      <xdr:rowOff>242887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FDA25DF-B4D6-C6C5-C131-109AE4F6357C}"/>
            </a:ext>
          </a:extLst>
        </xdr:cNvPr>
        <xdr:cNvSpPr txBox="1"/>
      </xdr:nvSpPr>
      <xdr:spPr>
        <a:xfrm>
          <a:off x="16373475" y="36718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95249</xdr:colOff>
      <xdr:row>14</xdr:row>
      <xdr:rowOff>4762</xdr:rowOff>
    </xdr:from>
    <xdr:ext cx="1571626" cy="4730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DFB382F-F7BA-61C6-5672-4CBAEB98364F}"/>
                </a:ext>
              </a:extLst>
            </xdr:cNvPr>
            <xdr:cNvSpPr txBox="1"/>
          </xdr:nvSpPr>
          <xdr:spPr>
            <a:xfrm>
              <a:off x="15252699" y="3008312"/>
              <a:ext cx="1571626" cy="473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8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8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n-US" sz="2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  <m:r>
                          <a:rPr lang="en-US" sz="2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en-US" sz="2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𝑢</m:t>
                        </m:r>
                        <m:r>
                          <a:rPr lang="en-US" sz="2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sub>
                    </m:sSub>
                  </m:oMath>
                </m:oMathPara>
              </a14:m>
              <a:endParaRPr lang="en-US" sz="28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DFB382F-F7BA-61C6-5672-4CBAEB98364F}"/>
                </a:ext>
              </a:extLst>
            </xdr:cNvPr>
            <xdr:cNvSpPr txBox="1"/>
          </xdr:nvSpPr>
          <xdr:spPr>
            <a:xfrm>
              <a:off x="15252699" y="3008312"/>
              <a:ext cx="1571626" cy="473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28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𝜀_(</a:t>
              </a:r>
              <a:r>
                <a:rPr lang="en-US" sz="2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𝑖(𝑢))</a:t>
              </a:r>
              <a:endParaRPr lang="en-US" sz="2800"/>
            </a:p>
          </xdr:txBody>
        </xdr:sp>
      </mc:Fallback>
    </mc:AlternateContent>
    <xdr:clientData/>
  </xdr:oneCellAnchor>
  <xdr:oneCellAnchor>
    <xdr:from>
      <xdr:col>24</xdr:col>
      <xdr:colOff>228600</xdr:colOff>
      <xdr:row>14</xdr:row>
      <xdr:rowOff>71437</xdr:rowOff>
    </xdr:from>
    <xdr:ext cx="410432" cy="4662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CC454CA1-B96E-F91D-81F6-5D5436B60F77}"/>
                </a:ext>
              </a:extLst>
            </xdr:cNvPr>
            <xdr:cNvSpPr txBox="1"/>
          </xdr:nvSpPr>
          <xdr:spPr>
            <a:xfrm>
              <a:off x="21917025" y="3043237"/>
              <a:ext cx="410432" cy="4662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8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US" sz="2800" b="0" i="1">
                            <a:latin typeface="Cambria Math" panose="02040503050406030204" pitchFamily="18" charset="0"/>
                          </a:rPr>
                          <m:t>𝑗</m:t>
                        </m:r>
                      </m:sub>
                    </m:sSub>
                  </m:oMath>
                </m:oMathPara>
              </a14:m>
              <a:endParaRPr lang="en-US" sz="28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CC454CA1-B96E-F91D-81F6-5D5436B60F77}"/>
                </a:ext>
              </a:extLst>
            </xdr:cNvPr>
            <xdr:cNvSpPr txBox="1"/>
          </xdr:nvSpPr>
          <xdr:spPr>
            <a:xfrm>
              <a:off x="21917025" y="3043237"/>
              <a:ext cx="410432" cy="4662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28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en-US" sz="2800" b="0" i="0">
                  <a:latin typeface="Cambria Math" panose="02040503050406030204" pitchFamily="18" charset="0"/>
                </a:rPr>
                <a:t>𝑗</a:t>
              </a:r>
              <a:endParaRPr lang="en-US" sz="2800"/>
            </a:p>
          </xdr:txBody>
        </xdr:sp>
      </mc:Fallback>
    </mc:AlternateContent>
    <xdr:clientData/>
  </xdr:oneCellAnchor>
  <xdr:oneCellAnchor>
    <xdr:from>
      <xdr:col>14</xdr:col>
      <xdr:colOff>371475</xdr:colOff>
      <xdr:row>14</xdr:row>
      <xdr:rowOff>14287</xdr:rowOff>
    </xdr:from>
    <xdr:ext cx="373564" cy="4383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AD124292-CAD9-2579-DF39-F55142E15C57}"/>
                </a:ext>
              </a:extLst>
            </xdr:cNvPr>
            <xdr:cNvSpPr txBox="1"/>
          </xdr:nvSpPr>
          <xdr:spPr>
            <a:xfrm>
              <a:off x="13792200" y="2986087"/>
              <a:ext cx="373564" cy="438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8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𝛾</m:t>
                        </m:r>
                      </m:e>
                      <m:sub>
                        <m:r>
                          <a:rPr lang="en-US" sz="28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AD124292-CAD9-2579-DF39-F55142E15C57}"/>
                </a:ext>
              </a:extLst>
            </xdr:cNvPr>
            <xdr:cNvSpPr txBox="1"/>
          </xdr:nvSpPr>
          <xdr:spPr>
            <a:xfrm>
              <a:off x="13792200" y="2986087"/>
              <a:ext cx="373564" cy="438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8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𝛾_</a:t>
              </a:r>
              <a:r>
                <a:rPr lang="en-US" sz="2800" b="0" i="0">
                  <a:latin typeface="Cambria Math" panose="02040503050406030204" pitchFamily="18" charset="0"/>
                </a:rPr>
                <a:t>𝑖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30</xdr:col>
      <xdr:colOff>142875</xdr:colOff>
      <xdr:row>14</xdr:row>
      <xdr:rowOff>71437</xdr:rowOff>
    </xdr:from>
    <xdr:ext cx="1034963" cy="4662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4CEC8147-100E-767D-4044-F846C7B8206F}"/>
                </a:ext>
              </a:extLst>
            </xdr:cNvPr>
            <xdr:cNvSpPr txBox="1"/>
          </xdr:nvSpPr>
          <xdr:spPr>
            <a:xfrm>
              <a:off x="20326350" y="3043237"/>
              <a:ext cx="1034963" cy="4662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8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28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𝛾𝛽</m:t>
                        </m:r>
                        <m:r>
                          <a:rPr lang="en-US" sz="2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e>
                      <m:sub>
                        <m:r>
                          <a:rPr lang="en-US" sz="2800" b="0" i="1">
                            <a:latin typeface="Cambria Math" panose="02040503050406030204" pitchFamily="18" charset="0"/>
                          </a:rPr>
                          <m:t>𝑖𝑗</m:t>
                        </m:r>
                      </m:sub>
                    </m:sSub>
                  </m:oMath>
                </m:oMathPara>
              </a14:m>
              <a:endParaRPr lang="en-US" sz="28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4CEC8147-100E-767D-4044-F846C7B8206F}"/>
                </a:ext>
              </a:extLst>
            </xdr:cNvPr>
            <xdr:cNvSpPr txBox="1"/>
          </xdr:nvSpPr>
          <xdr:spPr>
            <a:xfrm>
              <a:off x="20326350" y="3043237"/>
              <a:ext cx="1034963" cy="4662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800" i="0">
                  <a:latin typeface="Cambria Math" panose="02040503050406030204" pitchFamily="18" charset="0"/>
                </a:rPr>
                <a:t>〖</a:t>
              </a:r>
              <a:r>
                <a:rPr lang="en-US" sz="2800" b="0" i="0">
                  <a:latin typeface="Cambria Math" panose="02040503050406030204" pitchFamily="18" charset="0"/>
                </a:rPr>
                <a:t>(</a:t>
              </a:r>
              <a:r>
                <a:rPr lang="en-US" sz="28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𝛾𝛽</a:t>
              </a:r>
              <a:r>
                <a:rPr lang="en-US" sz="2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)〗_</a:t>
              </a:r>
              <a:r>
                <a:rPr lang="en-US" sz="2800" b="0" i="0">
                  <a:latin typeface="Cambria Math" panose="02040503050406030204" pitchFamily="18" charset="0"/>
                </a:rPr>
                <a:t>𝑖𝑗</a:t>
              </a:r>
              <a:endParaRPr lang="en-US" sz="2800"/>
            </a:p>
          </xdr:txBody>
        </xdr:sp>
      </mc:Fallback>
    </mc:AlternateContent>
    <xdr:clientData/>
  </xdr:oneCellAnchor>
  <xdr:oneCellAnchor>
    <xdr:from>
      <xdr:col>36</xdr:col>
      <xdr:colOff>171450</xdr:colOff>
      <xdr:row>14</xdr:row>
      <xdr:rowOff>61912</xdr:rowOff>
    </xdr:from>
    <xdr:ext cx="950901" cy="4730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19AF3538-D0DB-A1C1-57D9-98B026C2AE7B}"/>
                </a:ext>
              </a:extLst>
            </xdr:cNvPr>
            <xdr:cNvSpPr txBox="1"/>
          </xdr:nvSpPr>
          <xdr:spPr>
            <a:xfrm>
              <a:off x="22602825" y="3033712"/>
              <a:ext cx="950901" cy="473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8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n-US" sz="2800" b="0" i="1">
                            <a:latin typeface="Cambria Math" panose="02040503050406030204" pitchFamily="18" charset="0"/>
                          </a:rPr>
                          <m:t>𝑗𝑡</m:t>
                        </m:r>
                        <m:r>
                          <a:rPr lang="en-US" sz="28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2800" b="0" i="1">
                            <a:latin typeface="Cambria Math" panose="02040503050406030204" pitchFamily="18" charset="0"/>
                          </a:rPr>
                          <m:t>𝑖𝑢</m:t>
                        </m:r>
                        <m:r>
                          <a:rPr lang="en-US" sz="2800" b="0" i="1">
                            <a:latin typeface="Cambria Math" panose="02040503050406030204" pitchFamily="18" charset="0"/>
                          </a:rPr>
                          <m:t>)</m:t>
                        </m:r>
                      </m:sub>
                    </m:sSub>
                  </m:oMath>
                </m:oMathPara>
              </a14:m>
              <a:endParaRPr lang="en-US" sz="28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19AF3538-D0DB-A1C1-57D9-98B026C2AE7B}"/>
                </a:ext>
              </a:extLst>
            </xdr:cNvPr>
            <xdr:cNvSpPr txBox="1"/>
          </xdr:nvSpPr>
          <xdr:spPr>
            <a:xfrm>
              <a:off x="22602825" y="3033712"/>
              <a:ext cx="950901" cy="473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8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𝜀_(</a:t>
              </a:r>
              <a:r>
                <a:rPr lang="en-US" sz="2800" b="0" i="0">
                  <a:latin typeface="Cambria Math" panose="02040503050406030204" pitchFamily="18" charset="0"/>
                </a:rPr>
                <a:t>𝑗𝑡(𝑖𝑢))</a:t>
              </a:r>
              <a:endParaRPr lang="en-US" sz="2800"/>
            </a:p>
          </xdr:txBody>
        </xdr:sp>
      </mc:Fallback>
    </mc:AlternateContent>
    <xdr:clientData/>
  </xdr:oneCellAnchor>
  <xdr:oneCellAnchor>
    <xdr:from>
      <xdr:col>2</xdr:col>
      <xdr:colOff>171450</xdr:colOff>
      <xdr:row>14</xdr:row>
      <xdr:rowOff>61912</xdr:rowOff>
    </xdr:from>
    <xdr:ext cx="793679" cy="4662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676E5C9-FAA3-49E3-A4DE-D3B96314B3A2}"/>
                </a:ext>
              </a:extLst>
            </xdr:cNvPr>
            <xdr:cNvSpPr txBox="1"/>
          </xdr:nvSpPr>
          <xdr:spPr>
            <a:xfrm>
              <a:off x="9553575" y="3033712"/>
              <a:ext cx="793679" cy="4662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8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2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𝑖𝑢𝑗𝑡</m:t>
                        </m:r>
                      </m:sub>
                    </m:sSub>
                  </m:oMath>
                </m:oMathPara>
              </a14:m>
              <a:endParaRPr lang="en-US" sz="28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676E5C9-FAA3-49E3-A4DE-D3B96314B3A2}"/>
                </a:ext>
              </a:extLst>
            </xdr:cNvPr>
            <xdr:cNvSpPr txBox="1"/>
          </xdr:nvSpPr>
          <xdr:spPr>
            <a:xfrm>
              <a:off x="9553575" y="3033712"/>
              <a:ext cx="793679" cy="4662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2800" b="0" i="0">
                  <a:latin typeface="Cambria Math" panose="02040503050406030204" pitchFamily="18" charset="0"/>
                </a:rPr>
                <a:t>𝑦_</a:t>
              </a:r>
              <a:r>
                <a:rPr lang="en-US" sz="2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𝑖𝑢𝑗𝑡</a:t>
              </a:r>
              <a:endParaRPr lang="en-US" sz="28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85725</xdr:colOff>
      <xdr:row>12</xdr:row>
      <xdr:rowOff>242887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EE39ABF-C1D7-4E6A-BC45-F71E0C7A50AB}"/>
            </a:ext>
          </a:extLst>
        </xdr:cNvPr>
        <xdr:cNvSpPr txBox="1"/>
      </xdr:nvSpPr>
      <xdr:spPr>
        <a:xfrm>
          <a:off x="8429625" y="36433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95249</xdr:colOff>
      <xdr:row>11</xdr:row>
      <xdr:rowOff>4762</xdr:rowOff>
    </xdr:from>
    <xdr:ext cx="1571626" cy="4730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2B71CFE-9A00-4D47-B5B2-22590FA66DDB}"/>
                </a:ext>
              </a:extLst>
            </xdr:cNvPr>
            <xdr:cNvSpPr txBox="1"/>
          </xdr:nvSpPr>
          <xdr:spPr>
            <a:xfrm>
              <a:off x="6610349" y="2347912"/>
              <a:ext cx="1571626" cy="473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8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8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n-US" sz="2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𝑢</m:t>
                        </m:r>
                        <m:r>
                          <a:rPr lang="en-US" sz="2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en-US" sz="2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  <m:r>
                          <a:rPr lang="en-US" sz="2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sub>
                    </m:sSub>
                  </m:oMath>
                </m:oMathPara>
              </a14:m>
              <a:endParaRPr lang="en-US" sz="28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2B71CFE-9A00-4D47-B5B2-22590FA66DDB}"/>
                </a:ext>
              </a:extLst>
            </xdr:cNvPr>
            <xdr:cNvSpPr txBox="1"/>
          </xdr:nvSpPr>
          <xdr:spPr>
            <a:xfrm>
              <a:off x="6610349" y="2347912"/>
              <a:ext cx="1571626" cy="473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28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𝜀_(</a:t>
              </a:r>
              <a:r>
                <a:rPr lang="en-US" sz="2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𝑢(𝑖))</a:t>
              </a:r>
              <a:endParaRPr lang="en-US" sz="2800"/>
            </a:p>
          </xdr:txBody>
        </xdr:sp>
      </mc:Fallback>
    </mc:AlternateContent>
    <xdr:clientData/>
  </xdr:oneCellAnchor>
  <xdr:oneCellAnchor>
    <xdr:from>
      <xdr:col>22</xdr:col>
      <xdr:colOff>228600</xdr:colOff>
      <xdr:row>11</xdr:row>
      <xdr:rowOff>71437</xdr:rowOff>
    </xdr:from>
    <xdr:ext cx="410433" cy="4662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6C53A5A1-6BD1-4E47-9EA2-C03671FCE32E}"/>
                </a:ext>
              </a:extLst>
            </xdr:cNvPr>
            <xdr:cNvSpPr txBox="1"/>
          </xdr:nvSpPr>
          <xdr:spPr>
            <a:xfrm>
              <a:off x="9144000" y="2414587"/>
              <a:ext cx="410433" cy="4662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8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US" sz="2800" b="0" i="1">
                            <a:latin typeface="Cambria Math" panose="02040503050406030204" pitchFamily="18" charset="0"/>
                          </a:rPr>
                          <m:t>𝑗</m:t>
                        </m:r>
                      </m:sub>
                    </m:sSub>
                  </m:oMath>
                </m:oMathPara>
              </a14:m>
              <a:endParaRPr lang="en-US" sz="28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6C53A5A1-6BD1-4E47-9EA2-C03671FCE32E}"/>
                </a:ext>
              </a:extLst>
            </xdr:cNvPr>
            <xdr:cNvSpPr txBox="1"/>
          </xdr:nvSpPr>
          <xdr:spPr>
            <a:xfrm>
              <a:off x="9144000" y="2414587"/>
              <a:ext cx="410433" cy="4662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28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en-US" sz="2800" b="0" i="0">
                  <a:latin typeface="Cambria Math" panose="02040503050406030204" pitchFamily="18" charset="0"/>
                </a:rPr>
                <a:t>𝑗</a:t>
              </a:r>
              <a:endParaRPr lang="en-US" sz="2800"/>
            </a:p>
          </xdr:txBody>
        </xdr:sp>
      </mc:Fallback>
    </mc:AlternateContent>
    <xdr:clientData/>
  </xdr:oneCellAnchor>
  <xdr:oneCellAnchor>
    <xdr:from>
      <xdr:col>12</xdr:col>
      <xdr:colOff>371475</xdr:colOff>
      <xdr:row>11</xdr:row>
      <xdr:rowOff>14287</xdr:rowOff>
    </xdr:from>
    <xdr:ext cx="412164" cy="4383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D70EB5D2-534E-446D-A49D-FA030DF33171}"/>
                </a:ext>
              </a:extLst>
            </xdr:cNvPr>
            <xdr:cNvSpPr txBox="1"/>
          </xdr:nvSpPr>
          <xdr:spPr>
            <a:xfrm>
              <a:off x="5257800" y="2357437"/>
              <a:ext cx="412164" cy="438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8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sz="28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D70EB5D2-534E-446D-A49D-FA030DF33171}"/>
                </a:ext>
              </a:extLst>
            </xdr:cNvPr>
            <xdr:cNvSpPr txBox="1"/>
          </xdr:nvSpPr>
          <xdr:spPr>
            <a:xfrm>
              <a:off x="5257800" y="2357437"/>
              <a:ext cx="412164" cy="438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28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𝛼_</a:t>
              </a:r>
              <a:r>
                <a:rPr lang="en-US" sz="2800" b="0" i="0">
                  <a:latin typeface="Cambria Math" panose="02040503050406030204" pitchFamily="18" charset="0"/>
                </a:rPr>
                <a:t>𝑖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28</xdr:col>
      <xdr:colOff>142875</xdr:colOff>
      <xdr:row>11</xdr:row>
      <xdr:rowOff>71437</xdr:rowOff>
    </xdr:from>
    <xdr:ext cx="1069332" cy="4383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E7FB38B6-717E-4C2D-B5F4-1D2C0DD30E5B}"/>
                </a:ext>
              </a:extLst>
            </xdr:cNvPr>
            <xdr:cNvSpPr txBox="1"/>
          </xdr:nvSpPr>
          <xdr:spPr>
            <a:xfrm>
              <a:off x="11515725" y="2414587"/>
              <a:ext cx="1069332" cy="438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8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28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𝛾𝛽</m:t>
                        </m:r>
                        <m:r>
                          <a:rPr lang="en-US" sz="2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e>
                      <m:sub>
                        <m:r>
                          <a:rPr lang="en-US" sz="2800" b="0" i="1">
                            <a:latin typeface="Cambria Math" panose="02040503050406030204" pitchFamily="18" charset="0"/>
                          </a:rPr>
                          <m:t>𝑖𝑘</m:t>
                        </m:r>
                      </m:sub>
                    </m:sSub>
                  </m:oMath>
                </m:oMathPara>
              </a14:m>
              <a:endParaRPr lang="en-US" sz="28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E7FB38B6-717E-4C2D-B5F4-1D2C0DD30E5B}"/>
                </a:ext>
              </a:extLst>
            </xdr:cNvPr>
            <xdr:cNvSpPr txBox="1"/>
          </xdr:nvSpPr>
          <xdr:spPr>
            <a:xfrm>
              <a:off x="11515725" y="2414587"/>
              <a:ext cx="1069332" cy="438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2800" i="0">
                  <a:latin typeface="Cambria Math" panose="02040503050406030204" pitchFamily="18" charset="0"/>
                </a:rPr>
                <a:t>〖</a:t>
              </a:r>
              <a:r>
                <a:rPr lang="en-US" sz="2800" b="0" i="0">
                  <a:latin typeface="Cambria Math" panose="02040503050406030204" pitchFamily="18" charset="0"/>
                </a:rPr>
                <a:t>(</a:t>
              </a:r>
              <a:r>
                <a:rPr lang="en-US" sz="28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𝛾𝛽</a:t>
              </a:r>
              <a:r>
                <a:rPr lang="en-US" sz="2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)〗_</a:t>
              </a:r>
              <a:r>
                <a:rPr lang="en-US" sz="2800" b="0" i="0">
                  <a:latin typeface="Cambria Math" panose="02040503050406030204" pitchFamily="18" charset="0"/>
                </a:rPr>
                <a:t>𝑖𝑘</a:t>
              </a:r>
              <a:endParaRPr lang="en-US" sz="2800"/>
            </a:p>
          </xdr:txBody>
        </xdr:sp>
      </mc:Fallback>
    </mc:AlternateContent>
    <xdr:clientData/>
  </xdr:oneCellAnchor>
  <xdr:oneCellAnchor>
    <xdr:from>
      <xdr:col>34</xdr:col>
      <xdr:colOff>171450</xdr:colOff>
      <xdr:row>11</xdr:row>
      <xdr:rowOff>61912</xdr:rowOff>
    </xdr:from>
    <xdr:ext cx="950901" cy="4730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3B03AE30-B55D-488A-A415-6217B772F91B}"/>
                </a:ext>
              </a:extLst>
            </xdr:cNvPr>
            <xdr:cNvSpPr txBox="1"/>
          </xdr:nvSpPr>
          <xdr:spPr>
            <a:xfrm>
              <a:off x="13973175" y="2405062"/>
              <a:ext cx="950901" cy="473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8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n-US" sz="2800" b="0" i="1">
                            <a:latin typeface="Cambria Math" panose="02040503050406030204" pitchFamily="18" charset="0"/>
                          </a:rPr>
                          <m:t>𝑗𝑡</m:t>
                        </m:r>
                        <m:r>
                          <a:rPr lang="en-US" sz="28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2800" b="0" i="1">
                            <a:latin typeface="Cambria Math" panose="02040503050406030204" pitchFamily="18" charset="0"/>
                          </a:rPr>
                          <m:t>𝑖𝑢</m:t>
                        </m:r>
                        <m:r>
                          <a:rPr lang="en-US" sz="2800" b="0" i="1">
                            <a:latin typeface="Cambria Math" panose="02040503050406030204" pitchFamily="18" charset="0"/>
                          </a:rPr>
                          <m:t>)</m:t>
                        </m:r>
                      </m:sub>
                    </m:sSub>
                  </m:oMath>
                </m:oMathPara>
              </a14:m>
              <a:endParaRPr lang="en-US" sz="28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3B03AE30-B55D-488A-A415-6217B772F91B}"/>
                </a:ext>
              </a:extLst>
            </xdr:cNvPr>
            <xdr:cNvSpPr txBox="1"/>
          </xdr:nvSpPr>
          <xdr:spPr>
            <a:xfrm>
              <a:off x="13973175" y="2405062"/>
              <a:ext cx="950901" cy="473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28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𝜀_(</a:t>
              </a:r>
              <a:r>
                <a:rPr lang="en-US" sz="2800" b="0" i="0">
                  <a:latin typeface="Cambria Math" panose="02040503050406030204" pitchFamily="18" charset="0"/>
                </a:rPr>
                <a:t>𝑗𝑡(𝑖𝑢))</a:t>
              </a:r>
              <a:endParaRPr lang="en-US" sz="2800"/>
            </a:p>
          </xdr:txBody>
        </xdr:sp>
      </mc:Fallback>
    </mc:AlternateContent>
    <xdr:clientData/>
  </xdr:oneCellAnchor>
  <xdr:oneCellAnchor>
    <xdr:from>
      <xdr:col>2</xdr:col>
      <xdr:colOff>171450</xdr:colOff>
      <xdr:row>11</xdr:row>
      <xdr:rowOff>61912</xdr:rowOff>
    </xdr:from>
    <xdr:ext cx="793679" cy="4662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E27ED47-0891-4A42-B313-2A59BC6E88DB}"/>
                </a:ext>
              </a:extLst>
            </xdr:cNvPr>
            <xdr:cNvSpPr txBox="1"/>
          </xdr:nvSpPr>
          <xdr:spPr>
            <a:xfrm>
              <a:off x="1095375" y="2405062"/>
              <a:ext cx="793679" cy="4662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8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2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𝑖𝑢𝑗𝑡</m:t>
                        </m:r>
                      </m:sub>
                    </m:sSub>
                  </m:oMath>
                </m:oMathPara>
              </a14:m>
              <a:endParaRPr lang="en-US" sz="28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E27ED47-0891-4A42-B313-2A59BC6E88DB}"/>
                </a:ext>
              </a:extLst>
            </xdr:cNvPr>
            <xdr:cNvSpPr txBox="1"/>
          </xdr:nvSpPr>
          <xdr:spPr>
            <a:xfrm>
              <a:off x="1095375" y="2405062"/>
              <a:ext cx="793679" cy="4662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2800" b="0" i="0">
                  <a:latin typeface="Cambria Math" panose="02040503050406030204" pitchFamily="18" charset="0"/>
                </a:rPr>
                <a:t>𝑦_</a:t>
              </a:r>
              <a:r>
                <a:rPr lang="en-US" sz="2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𝑖𝑢𝑗𝑡</a:t>
              </a:r>
              <a:endParaRPr lang="en-US" sz="28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85725</xdr:colOff>
      <xdr:row>10</xdr:row>
      <xdr:rowOff>242887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08F48C4-B72D-4FCC-9555-817864F450E1}"/>
            </a:ext>
          </a:extLst>
        </xdr:cNvPr>
        <xdr:cNvSpPr txBox="1"/>
      </xdr:nvSpPr>
      <xdr:spPr>
        <a:xfrm>
          <a:off x="7858125" y="30432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95249</xdr:colOff>
      <xdr:row>9</xdr:row>
      <xdr:rowOff>4762</xdr:rowOff>
    </xdr:from>
    <xdr:ext cx="1571626" cy="47307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26B1D04-B78D-4D0B-9B76-B09ED2FEE140}"/>
                </a:ext>
              </a:extLst>
            </xdr:cNvPr>
            <xdr:cNvSpPr txBox="1"/>
          </xdr:nvSpPr>
          <xdr:spPr>
            <a:xfrm>
              <a:off x="6610349" y="2347912"/>
              <a:ext cx="1571626" cy="473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8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8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US" sz="2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𝑖𝑗</m:t>
                        </m:r>
                      </m:sub>
                    </m:sSub>
                  </m:oMath>
                </m:oMathPara>
              </a14:m>
              <a:endParaRPr lang="en-US" sz="28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26B1D04-B78D-4D0B-9B76-B09ED2FEE140}"/>
                </a:ext>
              </a:extLst>
            </xdr:cNvPr>
            <xdr:cNvSpPr txBox="1"/>
          </xdr:nvSpPr>
          <xdr:spPr>
            <a:xfrm>
              <a:off x="6610349" y="2347912"/>
              <a:ext cx="1571626" cy="473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28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en-US" sz="2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𝑖𝑗</a:t>
              </a:r>
              <a:endParaRPr lang="en-US" sz="2800"/>
            </a:p>
          </xdr:txBody>
        </xdr:sp>
      </mc:Fallback>
    </mc:AlternateContent>
    <xdr:clientData/>
  </xdr:oneCellAnchor>
  <xdr:oneCellAnchor>
    <xdr:from>
      <xdr:col>22</xdr:col>
      <xdr:colOff>228600</xdr:colOff>
      <xdr:row>9</xdr:row>
      <xdr:rowOff>14287</xdr:rowOff>
    </xdr:from>
    <xdr:ext cx="439031" cy="4383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77AB5C5D-5A63-4FCC-B4DD-8CAA3B0904A2}"/>
                </a:ext>
              </a:extLst>
            </xdr:cNvPr>
            <xdr:cNvSpPr txBox="1"/>
          </xdr:nvSpPr>
          <xdr:spPr>
            <a:xfrm>
              <a:off x="9144000" y="2357437"/>
              <a:ext cx="439031" cy="438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800" i="1">
                            <a:latin typeface="Cambria Math" panose="02040503050406030204" pitchFamily="18" charset="0"/>
                          </a:rPr>
                          <m:t>𝛾</m:t>
                        </m:r>
                      </m:e>
                      <m:sub>
                        <m:r>
                          <a:rPr lang="en-US" sz="280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</m:oMath>
                </m:oMathPara>
              </a14:m>
              <a:endParaRPr lang="en-US" sz="28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77AB5C5D-5A63-4FCC-B4DD-8CAA3B0904A2}"/>
                </a:ext>
              </a:extLst>
            </xdr:cNvPr>
            <xdr:cNvSpPr txBox="1"/>
          </xdr:nvSpPr>
          <xdr:spPr>
            <a:xfrm>
              <a:off x="9144000" y="2357437"/>
              <a:ext cx="439031" cy="438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2800" i="0">
                  <a:latin typeface="Cambria Math" panose="02040503050406030204" pitchFamily="18" charset="0"/>
                </a:rPr>
                <a:t>𝛾_</a:t>
              </a:r>
              <a:r>
                <a:rPr lang="en-US" sz="2800" b="0" i="0">
                  <a:latin typeface="Cambria Math" panose="02040503050406030204" pitchFamily="18" charset="0"/>
                </a:rPr>
                <a:t>𝑘</a:t>
              </a:r>
              <a:endParaRPr lang="en-US" sz="2800"/>
            </a:p>
          </xdr:txBody>
        </xdr:sp>
      </mc:Fallback>
    </mc:AlternateContent>
    <xdr:clientData/>
  </xdr:oneCellAnchor>
  <xdr:oneCellAnchor>
    <xdr:from>
      <xdr:col>12</xdr:col>
      <xdr:colOff>371475</xdr:colOff>
      <xdr:row>9</xdr:row>
      <xdr:rowOff>14287</xdr:rowOff>
    </xdr:from>
    <xdr:ext cx="412164" cy="4383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5BB78C11-AB35-44C7-BE8F-F7C28DD307A4}"/>
                </a:ext>
              </a:extLst>
            </xdr:cNvPr>
            <xdr:cNvSpPr txBox="1"/>
          </xdr:nvSpPr>
          <xdr:spPr>
            <a:xfrm>
              <a:off x="5257800" y="2357437"/>
              <a:ext cx="412164" cy="438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8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sz="28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5BB78C11-AB35-44C7-BE8F-F7C28DD307A4}"/>
                </a:ext>
              </a:extLst>
            </xdr:cNvPr>
            <xdr:cNvSpPr txBox="1"/>
          </xdr:nvSpPr>
          <xdr:spPr>
            <a:xfrm>
              <a:off x="5257800" y="2357437"/>
              <a:ext cx="412164" cy="438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28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𝛼_</a:t>
              </a:r>
              <a:r>
                <a:rPr lang="en-US" sz="2800" b="0" i="0">
                  <a:latin typeface="Cambria Math" panose="02040503050406030204" pitchFamily="18" charset="0"/>
                </a:rPr>
                <a:t>𝑖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28</xdr:col>
      <xdr:colOff>142875</xdr:colOff>
      <xdr:row>9</xdr:row>
      <xdr:rowOff>71437</xdr:rowOff>
    </xdr:from>
    <xdr:ext cx="1065805" cy="4383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EF57B406-2FD2-4604-82C8-321223452383}"/>
                </a:ext>
              </a:extLst>
            </xdr:cNvPr>
            <xdr:cNvSpPr txBox="1"/>
          </xdr:nvSpPr>
          <xdr:spPr>
            <a:xfrm>
              <a:off x="11515725" y="2414587"/>
              <a:ext cx="1065805" cy="438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8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2800" b="0" i="1">
                            <a:latin typeface="Cambria Math" panose="02040503050406030204" pitchFamily="18" charset="0"/>
                          </a:rPr>
                          <m:t>𝛼𝛾</m:t>
                        </m:r>
                        <m:r>
                          <a:rPr lang="en-US" sz="2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e>
                      <m:sub>
                        <m:r>
                          <a:rPr lang="en-US" sz="2800" b="0" i="1">
                            <a:latin typeface="Cambria Math" panose="02040503050406030204" pitchFamily="18" charset="0"/>
                          </a:rPr>
                          <m:t>𝑖𝑘</m:t>
                        </m:r>
                      </m:sub>
                    </m:sSub>
                  </m:oMath>
                </m:oMathPara>
              </a14:m>
              <a:endParaRPr lang="en-US" sz="28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EF57B406-2FD2-4604-82C8-321223452383}"/>
                </a:ext>
              </a:extLst>
            </xdr:cNvPr>
            <xdr:cNvSpPr txBox="1"/>
          </xdr:nvSpPr>
          <xdr:spPr>
            <a:xfrm>
              <a:off x="11515725" y="2414587"/>
              <a:ext cx="1065805" cy="438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2800" i="0">
                  <a:latin typeface="Cambria Math" panose="02040503050406030204" pitchFamily="18" charset="0"/>
                </a:rPr>
                <a:t>〖</a:t>
              </a:r>
              <a:r>
                <a:rPr lang="en-US" sz="2800" b="0" i="0">
                  <a:latin typeface="Cambria Math" panose="02040503050406030204" pitchFamily="18" charset="0"/>
                </a:rPr>
                <a:t>(𝛼</a:t>
              </a:r>
              <a:r>
                <a:rPr lang="en-US" sz="28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𝛾</a:t>
              </a:r>
              <a:r>
                <a:rPr lang="en-US" sz="2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)〗_</a:t>
              </a:r>
              <a:r>
                <a:rPr lang="en-US" sz="2800" b="0" i="0">
                  <a:latin typeface="Cambria Math" panose="02040503050406030204" pitchFamily="18" charset="0"/>
                </a:rPr>
                <a:t>𝑖𝑘</a:t>
              </a:r>
              <a:endParaRPr lang="en-US" sz="2800"/>
            </a:p>
          </xdr:txBody>
        </xdr:sp>
      </mc:Fallback>
    </mc:AlternateContent>
    <xdr:clientData/>
  </xdr:oneCellAnchor>
  <xdr:oneCellAnchor>
    <xdr:from>
      <xdr:col>34</xdr:col>
      <xdr:colOff>171450</xdr:colOff>
      <xdr:row>9</xdr:row>
      <xdr:rowOff>61912</xdr:rowOff>
    </xdr:from>
    <xdr:ext cx="634276" cy="4662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53C9E0FE-0ED5-4999-BD75-FE6EDD7942B6}"/>
                </a:ext>
              </a:extLst>
            </xdr:cNvPr>
            <xdr:cNvSpPr txBox="1"/>
          </xdr:nvSpPr>
          <xdr:spPr>
            <a:xfrm>
              <a:off x="13973175" y="2405062"/>
              <a:ext cx="634276" cy="4662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8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n-US" sz="2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𝑖𝑗𝑘</m:t>
                        </m:r>
                      </m:sub>
                    </m:sSub>
                  </m:oMath>
                </m:oMathPara>
              </a14:m>
              <a:endParaRPr lang="en-US" sz="28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53C9E0FE-0ED5-4999-BD75-FE6EDD7942B6}"/>
                </a:ext>
              </a:extLst>
            </xdr:cNvPr>
            <xdr:cNvSpPr txBox="1"/>
          </xdr:nvSpPr>
          <xdr:spPr>
            <a:xfrm>
              <a:off x="13973175" y="2405062"/>
              <a:ext cx="634276" cy="4662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28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</a:t>
              </a:r>
              <a:r>
                <a:rPr lang="en-US" sz="2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𝑖𝑗𝑘</a:t>
              </a:r>
              <a:endParaRPr lang="en-US" sz="2800"/>
            </a:p>
          </xdr:txBody>
        </xdr:sp>
      </mc:Fallback>
    </mc:AlternateContent>
    <xdr:clientData/>
  </xdr:oneCellAnchor>
  <xdr:oneCellAnchor>
    <xdr:from>
      <xdr:col>2</xdr:col>
      <xdr:colOff>171450</xdr:colOff>
      <xdr:row>9</xdr:row>
      <xdr:rowOff>61912</xdr:rowOff>
    </xdr:from>
    <xdr:ext cx="667234" cy="4662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8446A3E0-8968-4092-95DC-83917BCF281E}"/>
                </a:ext>
              </a:extLst>
            </xdr:cNvPr>
            <xdr:cNvSpPr txBox="1"/>
          </xdr:nvSpPr>
          <xdr:spPr>
            <a:xfrm>
              <a:off x="1095375" y="2405062"/>
              <a:ext cx="667234" cy="4662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8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2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𝑖𝑗𝑘</m:t>
                        </m:r>
                      </m:sub>
                    </m:sSub>
                  </m:oMath>
                </m:oMathPara>
              </a14:m>
              <a:endParaRPr lang="en-US" sz="28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8446A3E0-8968-4092-95DC-83917BCF281E}"/>
                </a:ext>
              </a:extLst>
            </xdr:cNvPr>
            <xdr:cNvSpPr txBox="1"/>
          </xdr:nvSpPr>
          <xdr:spPr>
            <a:xfrm>
              <a:off x="1095375" y="2405062"/>
              <a:ext cx="667234" cy="4662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2800" b="0" i="0">
                  <a:latin typeface="Cambria Math" panose="02040503050406030204" pitchFamily="18" charset="0"/>
                </a:rPr>
                <a:t>𝑦_</a:t>
              </a:r>
              <a:r>
                <a:rPr lang="en-US" sz="2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𝑖𝑗𝑘</a:t>
              </a:r>
              <a:endParaRPr lang="en-US" sz="28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85725</xdr:colOff>
      <xdr:row>12</xdr:row>
      <xdr:rowOff>242887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681E8A1-FC03-42FB-A5B2-333F7222E44F}"/>
            </a:ext>
          </a:extLst>
        </xdr:cNvPr>
        <xdr:cNvSpPr txBox="1"/>
      </xdr:nvSpPr>
      <xdr:spPr>
        <a:xfrm>
          <a:off x="7858125" y="30432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95249</xdr:colOff>
      <xdr:row>11</xdr:row>
      <xdr:rowOff>4762</xdr:rowOff>
    </xdr:from>
    <xdr:ext cx="1571626" cy="4730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3F2541C0-0878-4E46-BA55-8A08D2AEAAD0}"/>
                </a:ext>
              </a:extLst>
            </xdr:cNvPr>
            <xdr:cNvSpPr txBox="1"/>
          </xdr:nvSpPr>
          <xdr:spPr>
            <a:xfrm>
              <a:off x="6610349" y="2347912"/>
              <a:ext cx="1571626" cy="473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8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8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US" sz="2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𝑢</m:t>
                        </m:r>
                        <m:r>
                          <a:rPr lang="en-US" sz="2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en-US" sz="2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  <m:r>
                          <a:rPr lang="en-US" sz="2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sub>
                    </m:sSub>
                  </m:oMath>
                </m:oMathPara>
              </a14:m>
              <a:endParaRPr lang="en-US" sz="28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3F2541C0-0878-4E46-BA55-8A08D2AEAAD0}"/>
                </a:ext>
              </a:extLst>
            </xdr:cNvPr>
            <xdr:cNvSpPr txBox="1"/>
          </xdr:nvSpPr>
          <xdr:spPr>
            <a:xfrm>
              <a:off x="6610349" y="2347912"/>
              <a:ext cx="1571626" cy="473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28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𝛽_(</a:t>
              </a:r>
              <a:r>
                <a:rPr lang="en-US" sz="2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𝑢(𝑖))</a:t>
              </a:r>
              <a:endParaRPr lang="en-US" sz="2800"/>
            </a:p>
          </xdr:txBody>
        </xdr:sp>
      </mc:Fallback>
    </mc:AlternateContent>
    <xdr:clientData/>
  </xdr:oneCellAnchor>
  <xdr:oneCellAnchor>
    <xdr:from>
      <xdr:col>22</xdr:col>
      <xdr:colOff>228600</xdr:colOff>
      <xdr:row>11</xdr:row>
      <xdr:rowOff>14287</xdr:rowOff>
    </xdr:from>
    <xdr:ext cx="439031" cy="4383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1B3DA5F-5F9A-48D6-B642-C9EBA40F6461}"/>
                </a:ext>
              </a:extLst>
            </xdr:cNvPr>
            <xdr:cNvSpPr txBox="1"/>
          </xdr:nvSpPr>
          <xdr:spPr>
            <a:xfrm>
              <a:off x="9144000" y="2357437"/>
              <a:ext cx="439031" cy="438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800" i="1">
                            <a:latin typeface="Cambria Math" panose="02040503050406030204" pitchFamily="18" charset="0"/>
                          </a:rPr>
                          <m:t>𝛾</m:t>
                        </m:r>
                      </m:e>
                      <m:sub>
                        <m:r>
                          <a:rPr lang="en-US" sz="280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</m:oMath>
                </m:oMathPara>
              </a14:m>
              <a:endParaRPr lang="en-US" sz="28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1B3DA5F-5F9A-48D6-B642-C9EBA40F6461}"/>
                </a:ext>
              </a:extLst>
            </xdr:cNvPr>
            <xdr:cNvSpPr txBox="1"/>
          </xdr:nvSpPr>
          <xdr:spPr>
            <a:xfrm>
              <a:off x="9144000" y="2357437"/>
              <a:ext cx="439031" cy="438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2800" i="0">
                  <a:latin typeface="Cambria Math" panose="02040503050406030204" pitchFamily="18" charset="0"/>
                </a:rPr>
                <a:t>𝛾_</a:t>
              </a:r>
              <a:r>
                <a:rPr lang="en-US" sz="2800" b="0" i="0">
                  <a:latin typeface="Cambria Math" panose="02040503050406030204" pitchFamily="18" charset="0"/>
                </a:rPr>
                <a:t>𝑘</a:t>
              </a:r>
              <a:endParaRPr lang="en-US" sz="2800"/>
            </a:p>
          </xdr:txBody>
        </xdr:sp>
      </mc:Fallback>
    </mc:AlternateContent>
    <xdr:clientData/>
  </xdr:oneCellAnchor>
  <xdr:oneCellAnchor>
    <xdr:from>
      <xdr:col>12</xdr:col>
      <xdr:colOff>371475</xdr:colOff>
      <xdr:row>11</xdr:row>
      <xdr:rowOff>14287</xdr:rowOff>
    </xdr:from>
    <xdr:ext cx="412164" cy="4383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63A12154-EEEF-476B-A23C-30B63234C0F0}"/>
                </a:ext>
              </a:extLst>
            </xdr:cNvPr>
            <xdr:cNvSpPr txBox="1"/>
          </xdr:nvSpPr>
          <xdr:spPr>
            <a:xfrm>
              <a:off x="5257800" y="2357437"/>
              <a:ext cx="412164" cy="438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8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sz="28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63A12154-EEEF-476B-A23C-30B63234C0F0}"/>
                </a:ext>
              </a:extLst>
            </xdr:cNvPr>
            <xdr:cNvSpPr txBox="1"/>
          </xdr:nvSpPr>
          <xdr:spPr>
            <a:xfrm>
              <a:off x="5257800" y="2357437"/>
              <a:ext cx="412164" cy="438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28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𝛼_</a:t>
              </a:r>
              <a:r>
                <a:rPr lang="en-US" sz="2800" b="0" i="0">
                  <a:latin typeface="Cambria Math" panose="02040503050406030204" pitchFamily="18" charset="0"/>
                </a:rPr>
                <a:t>𝑖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28</xdr:col>
      <xdr:colOff>142875</xdr:colOff>
      <xdr:row>11</xdr:row>
      <xdr:rowOff>71437</xdr:rowOff>
    </xdr:from>
    <xdr:ext cx="1065805" cy="4383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47AAAB90-913C-4FD7-AFDE-A100A8334E9F}"/>
                </a:ext>
              </a:extLst>
            </xdr:cNvPr>
            <xdr:cNvSpPr txBox="1"/>
          </xdr:nvSpPr>
          <xdr:spPr>
            <a:xfrm>
              <a:off x="11515725" y="2414587"/>
              <a:ext cx="1065805" cy="438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8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2800" b="0" i="1">
                            <a:latin typeface="Cambria Math" panose="02040503050406030204" pitchFamily="18" charset="0"/>
                          </a:rPr>
                          <m:t>𝛼𝛾</m:t>
                        </m:r>
                        <m:r>
                          <a:rPr lang="en-US" sz="2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e>
                      <m:sub>
                        <m:r>
                          <a:rPr lang="en-US" sz="2800" b="0" i="1">
                            <a:latin typeface="Cambria Math" panose="02040503050406030204" pitchFamily="18" charset="0"/>
                          </a:rPr>
                          <m:t>𝑖𝑘</m:t>
                        </m:r>
                      </m:sub>
                    </m:sSub>
                  </m:oMath>
                </m:oMathPara>
              </a14:m>
              <a:endParaRPr lang="en-US" sz="28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47AAAB90-913C-4FD7-AFDE-A100A8334E9F}"/>
                </a:ext>
              </a:extLst>
            </xdr:cNvPr>
            <xdr:cNvSpPr txBox="1"/>
          </xdr:nvSpPr>
          <xdr:spPr>
            <a:xfrm>
              <a:off x="11515725" y="2414587"/>
              <a:ext cx="1065805" cy="438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2800" i="0">
                  <a:latin typeface="Cambria Math" panose="02040503050406030204" pitchFamily="18" charset="0"/>
                </a:rPr>
                <a:t>〖</a:t>
              </a:r>
              <a:r>
                <a:rPr lang="en-US" sz="2800" b="0" i="0">
                  <a:latin typeface="Cambria Math" panose="02040503050406030204" pitchFamily="18" charset="0"/>
                </a:rPr>
                <a:t>(𝛼</a:t>
              </a:r>
              <a:r>
                <a:rPr lang="en-US" sz="28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𝛾</a:t>
              </a:r>
              <a:r>
                <a:rPr lang="en-US" sz="2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)〗_</a:t>
              </a:r>
              <a:r>
                <a:rPr lang="en-US" sz="2800" b="0" i="0">
                  <a:latin typeface="Cambria Math" panose="02040503050406030204" pitchFamily="18" charset="0"/>
                </a:rPr>
                <a:t>𝑖𝑘</a:t>
              </a:r>
              <a:endParaRPr lang="en-US" sz="2800"/>
            </a:p>
          </xdr:txBody>
        </xdr:sp>
      </mc:Fallback>
    </mc:AlternateContent>
    <xdr:clientData/>
  </xdr:oneCellAnchor>
  <xdr:oneCellAnchor>
    <xdr:from>
      <xdr:col>34</xdr:col>
      <xdr:colOff>171450</xdr:colOff>
      <xdr:row>11</xdr:row>
      <xdr:rowOff>61912</xdr:rowOff>
    </xdr:from>
    <xdr:ext cx="634276" cy="4662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F01F112-A537-457F-B96B-5B85E72A7555}"/>
                </a:ext>
              </a:extLst>
            </xdr:cNvPr>
            <xdr:cNvSpPr txBox="1"/>
          </xdr:nvSpPr>
          <xdr:spPr>
            <a:xfrm>
              <a:off x="13973175" y="2405062"/>
              <a:ext cx="634276" cy="4662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8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n-US" sz="2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𝑖𝑗𝑘</m:t>
                        </m:r>
                      </m:sub>
                    </m:sSub>
                  </m:oMath>
                </m:oMathPara>
              </a14:m>
              <a:endParaRPr lang="en-US" sz="28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F01F112-A537-457F-B96B-5B85E72A7555}"/>
                </a:ext>
              </a:extLst>
            </xdr:cNvPr>
            <xdr:cNvSpPr txBox="1"/>
          </xdr:nvSpPr>
          <xdr:spPr>
            <a:xfrm>
              <a:off x="13973175" y="2405062"/>
              <a:ext cx="634276" cy="4662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28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</a:t>
              </a:r>
              <a:r>
                <a:rPr lang="en-US" sz="2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𝑖𝑗𝑘</a:t>
              </a:r>
              <a:endParaRPr lang="en-US" sz="2800"/>
            </a:p>
          </xdr:txBody>
        </xdr:sp>
      </mc:Fallback>
    </mc:AlternateContent>
    <xdr:clientData/>
  </xdr:oneCellAnchor>
  <xdr:oneCellAnchor>
    <xdr:from>
      <xdr:col>2</xdr:col>
      <xdr:colOff>171450</xdr:colOff>
      <xdr:row>11</xdr:row>
      <xdr:rowOff>61912</xdr:rowOff>
    </xdr:from>
    <xdr:ext cx="667234" cy="4662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459A90F-EF6E-48E2-BFB7-5E80D652AAA0}"/>
                </a:ext>
              </a:extLst>
            </xdr:cNvPr>
            <xdr:cNvSpPr txBox="1"/>
          </xdr:nvSpPr>
          <xdr:spPr>
            <a:xfrm>
              <a:off x="1095375" y="2405062"/>
              <a:ext cx="667234" cy="4662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8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2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𝑖𝑗𝑘</m:t>
                        </m:r>
                      </m:sub>
                    </m:sSub>
                  </m:oMath>
                </m:oMathPara>
              </a14:m>
              <a:endParaRPr lang="en-US" sz="28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459A90F-EF6E-48E2-BFB7-5E80D652AAA0}"/>
                </a:ext>
              </a:extLst>
            </xdr:cNvPr>
            <xdr:cNvSpPr txBox="1"/>
          </xdr:nvSpPr>
          <xdr:spPr>
            <a:xfrm>
              <a:off x="1095375" y="2405062"/>
              <a:ext cx="667234" cy="4662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2800" b="0" i="0">
                  <a:latin typeface="Cambria Math" panose="02040503050406030204" pitchFamily="18" charset="0"/>
                </a:rPr>
                <a:t>𝑦_</a:t>
              </a:r>
              <a:r>
                <a:rPr lang="en-US" sz="2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𝑖𝑗𝑘</a:t>
              </a:r>
              <a:endParaRPr lang="en-US" sz="28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596660</xdr:colOff>
      <xdr:row>2</xdr:row>
      <xdr:rowOff>194095</xdr:rowOff>
    </xdr:from>
    <xdr:to>
      <xdr:col>4</xdr:col>
      <xdr:colOff>14377</xdr:colOff>
      <xdr:row>6</xdr:row>
      <xdr:rowOff>10783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C7E1636-8192-5B19-5D80-4C83AD2EAF9F}"/>
            </a:ext>
          </a:extLst>
        </xdr:cNvPr>
        <xdr:cNvSpPr/>
      </xdr:nvSpPr>
      <xdr:spPr>
        <a:xfrm>
          <a:off x="1818735" y="823104"/>
          <a:ext cx="686519" cy="60025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161745</xdr:colOff>
      <xdr:row>2</xdr:row>
      <xdr:rowOff>195532</xdr:rowOff>
    </xdr:from>
    <xdr:to>
      <xdr:col>6</xdr:col>
      <xdr:colOff>10783</xdr:colOff>
      <xdr:row>3</xdr:row>
      <xdr:rowOff>190500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87E5A04E-4211-4630-AA4C-947C55F989AE}"/>
            </a:ext>
          </a:extLst>
        </xdr:cNvPr>
        <xdr:cNvSpPr/>
      </xdr:nvSpPr>
      <xdr:spPr>
        <a:xfrm>
          <a:off x="2652622" y="824541"/>
          <a:ext cx="632604" cy="19625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330680</xdr:colOff>
      <xdr:row>1</xdr:row>
      <xdr:rowOff>258793</xdr:rowOff>
    </xdr:from>
    <xdr:to>
      <xdr:col>2</xdr:col>
      <xdr:colOff>488831</xdr:colOff>
      <xdr:row>3</xdr:row>
      <xdr:rowOff>190500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A076E66-A6DD-0FBD-B23A-73B653B32E29}"/>
            </a:ext>
          </a:extLst>
        </xdr:cNvPr>
        <xdr:cNvSpPr txBox="1"/>
      </xdr:nvSpPr>
      <xdr:spPr>
        <a:xfrm>
          <a:off x="941718" y="546340"/>
          <a:ext cx="769188" cy="474452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800"/>
            <a:t>Experimental Unit for Fungicide</a:t>
          </a:r>
        </a:p>
      </xdr:txBody>
    </xdr:sp>
    <xdr:clientData/>
  </xdr:twoCellAnchor>
  <xdr:twoCellAnchor>
    <xdr:from>
      <xdr:col>2</xdr:col>
      <xdr:colOff>104237</xdr:colOff>
      <xdr:row>3</xdr:row>
      <xdr:rowOff>190500</xdr:rowOff>
    </xdr:from>
    <xdr:to>
      <xdr:col>2</xdr:col>
      <xdr:colOff>596660</xdr:colOff>
      <xdr:row>4</xdr:row>
      <xdr:rowOff>102439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8459F3C1-DAFB-6B84-2305-9BBB86F34FB6}"/>
            </a:ext>
          </a:extLst>
        </xdr:cNvPr>
        <xdr:cNvCxnSpPr>
          <a:stCxn id="5" idx="2"/>
          <a:endCxn id="2" idx="1"/>
        </xdr:cNvCxnSpPr>
      </xdr:nvCxnSpPr>
      <xdr:spPr>
        <a:xfrm>
          <a:off x="1326312" y="1020792"/>
          <a:ext cx="492423" cy="102439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75482</xdr:colOff>
      <xdr:row>4</xdr:row>
      <xdr:rowOff>188343</xdr:rowOff>
    </xdr:from>
    <xdr:to>
      <xdr:col>7</xdr:col>
      <xdr:colOff>197689</xdr:colOff>
      <xdr:row>7</xdr:row>
      <xdr:rowOff>195530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40A7059A-BF77-49F0-BE38-777C46DCFC48}"/>
            </a:ext>
          </a:extLst>
        </xdr:cNvPr>
        <xdr:cNvSpPr txBox="1"/>
      </xdr:nvSpPr>
      <xdr:spPr>
        <a:xfrm>
          <a:off x="3349925" y="1209135"/>
          <a:ext cx="733245" cy="474452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800"/>
            <a:t>Experimental Unit for Variety</a:t>
          </a:r>
        </a:p>
      </xdr:txBody>
    </xdr:sp>
    <xdr:clientData/>
  </xdr:twoCellAnchor>
  <xdr:twoCellAnchor>
    <xdr:from>
      <xdr:col>6</xdr:col>
      <xdr:colOff>10783</xdr:colOff>
      <xdr:row>3</xdr:row>
      <xdr:rowOff>92375</xdr:rowOff>
    </xdr:from>
    <xdr:to>
      <xdr:col>6</xdr:col>
      <xdr:colOff>442105</xdr:colOff>
      <xdr:row>4</xdr:row>
      <xdr:rowOff>188343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D0DF790B-6C06-4923-9E7A-A1D9E4B0CBC3}"/>
            </a:ext>
          </a:extLst>
        </xdr:cNvPr>
        <xdr:cNvCxnSpPr>
          <a:stCxn id="8" idx="0"/>
          <a:endCxn id="3" idx="3"/>
        </xdr:cNvCxnSpPr>
      </xdr:nvCxnSpPr>
      <xdr:spPr>
        <a:xfrm flipH="1" flipV="1">
          <a:off x="3285226" y="922667"/>
          <a:ext cx="431322" cy="286468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nnon, Paul" refreshedDate="45202.464205439814" createdVersion="8" refreshedVersion="8" minRefreshableVersion="3" recordCount="55" xr:uid="{895F95C9-4162-4FAF-8F16-E615FB51825F}">
  <cacheSource type="worksheet">
    <worksheetSource ref="B1:D1048576" sheet="Raw Data"/>
  </cacheSource>
  <cacheFields count="3">
    <cacheField name="Variety" numFmtId="0">
      <sharedItems containsString="0" containsBlank="1" containsNumber="1" containsInteger="1" minValue="1" maxValue="3" count="4">
        <n v="1"/>
        <n v="2"/>
        <n v="3"/>
        <m/>
      </sharedItems>
    </cacheField>
    <cacheField name="Fungicide" numFmtId="0">
      <sharedItems containsBlank="1" count="3">
        <s v="A"/>
        <s v="B"/>
        <m/>
      </sharedItems>
    </cacheField>
    <cacheField name="Yield" numFmtId="0">
      <sharedItems containsString="0" containsBlank="1" containsNumber="1" minValue="187.7900291" maxValue="227.1396728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nnon, Paul" refreshedDate="45202.468267476848" createdVersion="8" refreshedVersion="8" minRefreshableVersion="3" recordCount="55" xr:uid="{76282F22-2FD8-489A-A6BB-E9E42D5D0B9E}">
  <cacheSource type="worksheet">
    <worksheetSource ref="C1:D1048576" sheet="Raw Data"/>
  </cacheSource>
  <cacheFields count="2">
    <cacheField name="Fungicide" numFmtId="0">
      <sharedItems containsBlank="1" count="3">
        <s v="A"/>
        <s v="B"/>
        <m/>
      </sharedItems>
    </cacheField>
    <cacheField name="Yield" numFmtId="0">
      <sharedItems containsString="0" containsBlank="1" containsNumber="1" minValue="187.7900291" maxValue="227.1396728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nnon, Paul" refreshedDate="45202.468664699074" createdVersion="8" refreshedVersion="8" minRefreshableVersion="3" recordCount="55" xr:uid="{23EB7763-A06E-47DA-B63C-AD2960B22659}">
  <cacheSource type="worksheet">
    <worksheetSource ref="A1:D1048576" sheet="Raw Data"/>
  </cacheSource>
  <cacheFields count="4">
    <cacheField name="Farmer" numFmtId="0">
      <sharedItems containsBlank="1" count="3">
        <s v="John "/>
        <s v="Maggot"/>
        <m/>
      </sharedItems>
    </cacheField>
    <cacheField name="Variety" numFmtId="0">
      <sharedItems containsString="0" containsBlank="1" containsNumber="1" containsInteger="1" minValue="1" maxValue="3"/>
    </cacheField>
    <cacheField name="Fungicide" numFmtId="0">
      <sharedItems containsBlank="1"/>
    </cacheField>
    <cacheField name="Yield" numFmtId="0">
      <sharedItems containsString="0" containsBlank="1" containsNumber="1" minValue="187.7900291" maxValue="227.1396728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x v="0"/>
    <x v="0"/>
    <n v="200.54400000000001"/>
  </r>
  <r>
    <x v="1"/>
    <x v="0"/>
    <n v="202.90799999999999"/>
  </r>
  <r>
    <x v="2"/>
    <x v="0"/>
    <n v="192.92"/>
  </r>
  <r>
    <x v="0"/>
    <x v="0"/>
    <n v="208.84"/>
  </r>
  <r>
    <x v="1"/>
    <x v="0"/>
    <n v="199.32"/>
  </r>
  <r>
    <x v="2"/>
    <x v="0"/>
    <n v="194.98"/>
  </r>
  <r>
    <x v="0"/>
    <x v="0"/>
    <n v="199.14400000000001"/>
  </r>
  <r>
    <x v="1"/>
    <x v="0"/>
    <n v="200.488"/>
  </r>
  <r>
    <x v="2"/>
    <x v="0"/>
    <n v="199.92"/>
  </r>
  <r>
    <x v="0"/>
    <x v="1"/>
    <n v="202.58"/>
  </r>
  <r>
    <x v="1"/>
    <x v="1"/>
    <n v="214.44800000000001"/>
  </r>
  <r>
    <x v="2"/>
    <x v="1"/>
    <n v="205.7"/>
  </r>
  <r>
    <x v="0"/>
    <x v="1"/>
    <n v="206.38800000000001"/>
  </r>
  <r>
    <x v="1"/>
    <x v="1"/>
    <n v="203.804"/>
  </r>
  <r>
    <x v="2"/>
    <x v="1"/>
    <n v="209.72399999999999"/>
  </r>
  <r>
    <x v="0"/>
    <x v="1"/>
    <n v="207.68799999999999"/>
  </r>
  <r>
    <x v="1"/>
    <x v="1"/>
    <n v="201.48"/>
  </r>
  <r>
    <x v="2"/>
    <x v="1"/>
    <n v="199.46799999999999"/>
  </r>
  <r>
    <x v="0"/>
    <x v="0"/>
    <n v="214.1420071"/>
  </r>
  <r>
    <x v="1"/>
    <x v="0"/>
    <n v="221.45787039999999"/>
  </r>
  <r>
    <x v="2"/>
    <x v="0"/>
    <n v="211.4330708"/>
  </r>
  <r>
    <x v="0"/>
    <x v="0"/>
    <n v="211.61474670000001"/>
  </r>
  <r>
    <x v="1"/>
    <x v="0"/>
    <n v="187.7900291"/>
  </r>
  <r>
    <x v="2"/>
    <x v="0"/>
    <n v="209.81779560000001"/>
  </r>
  <r>
    <x v="0"/>
    <x v="0"/>
    <n v="213.8975671"/>
  </r>
  <r>
    <x v="1"/>
    <x v="0"/>
    <n v="202.55673909999999"/>
  </r>
  <r>
    <x v="2"/>
    <x v="0"/>
    <n v="227.13967289999999"/>
  </r>
  <r>
    <x v="0"/>
    <x v="1"/>
    <n v="214.40323219999999"/>
  </r>
  <r>
    <x v="1"/>
    <x v="1"/>
    <n v="220.3903219"/>
  </r>
  <r>
    <x v="2"/>
    <x v="1"/>
    <n v="215.27541189999999"/>
  </r>
  <r>
    <x v="0"/>
    <x v="1"/>
    <n v="207.32321709999999"/>
  </r>
  <r>
    <x v="1"/>
    <x v="1"/>
    <n v="212.3087711"/>
  </r>
  <r>
    <x v="2"/>
    <x v="1"/>
    <n v="227.04792860000001"/>
  </r>
  <r>
    <x v="0"/>
    <x v="1"/>
    <n v="219.41567710000001"/>
  </r>
  <r>
    <x v="1"/>
    <x v="1"/>
    <n v="227.0765327"/>
  </r>
  <r>
    <x v="2"/>
    <x v="1"/>
    <n v="225.54411569999999"/>
  </r>
  <r>
    <x v="3"/>
    <x v="2"/>
    <m/>
  </r>
  <r>
    <x v="3"/>
    <x v="2"/>
    <m/>
  </r>
  <r>
    <x v="3"/>
    <x v="2"/>
    <m/>
  </r>
  <r>
    <x v="3"/>
    <x v="2"/>
    <m/>
  </r>
  <r>
    <x v="3"/>
    <x v="2"/>
    <m/>
  </r>
  <r>
    <x v="3"/>
    <x v="2"/>
    <m/>
  </r>
  <r>
    <x v="3"/>
    <x v="2"/>
    <m/>
  </r>
  <r>
    <x v="3"/>
    <x v="2"/>
    <m/>
  </r>
  <r>
    <x v="3"/>
    <x v="2"/>
    <m/>
  </r>
  <r>
    <x v="3"/>
    <x v="2"/>
    <m/>
  </r>
  <r>
    <x v="3"/>
    <x v="2"/>
    <m/>
  </r>
  <r>
    <x v="3"/>
    <x v="2"/>
    <m/>
  </r>
  <r>
    <x v="3"/>
    <x v="2"/>
    <m/>
  </r>
  <r>
    <x v="3"/>
    <x v="2"/>
    <m/>
  </r>
  <r>
    <x v="3"/>
    <x v="2"/>
    <m/>
  </r>
  <r>
    <x v="3"/>
    <x v="2"/>
    <m/>
  </r>
  <r>
    <x v="3"/>
    <x v="2"/>
    <m/>
  </r>
  <r>
    <x v="3"/>
    <x v="2"/>
    <m/>
  </r>
  <r>
    <x v="3"/>
    <x v="2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x v="0"/>
    <n v="200.54400000000001"/>
  </r>
  <r>
    <x v="0"/>
    <n v="202.90799999999999"/>
  </r>
  <r>
    <x v="0"/>
    <n v="192.92"/>
  </r>
  <r>
    <x v="0"/>
    <n v="208.84"/>
  </r>
  <r>
    <x v="0"/>
    <n v="199.32"/>
  </r>
  <r>
    <x v="0"/>
    <n v="194.98"/>
  </r>
  <r>
    <x v="0"/>
    <n v="199.14400000000001"/>
  </r>
  <r>
    <x v="0"/>
    <n v="200.488"/>
  </r>
  <r>
    <x v="0"/>
    <n v="199.92"/>
  </r>
  <r>
    <x v="1"/>
    <n v="202.58"/>
  </r>
  <r>
    <x v="1"/>
    <n v="214.44800000000001"/>
  </r>
  <r>
    <x v="1"/>
    <n v="205.7"/>
  </r>
  <r>
    <x v="1"/>
    <n v="206.38800000000001"/>
  </r>
  <r>
    <x v="1"/>
    <n v="203.804"/>
  </r>
  <r>
    <x v="1"/>
    <n v="209.72399999999999"/>
  </r>
  <r>
    <x v="1"/>
    <n v="207.68799999999999"/>
  </r>
  <r>
    <x v="1"/>
    <n v="201.48"/>
  </r>
  <r>
    <x v="1"/>
    <n v="199.46799999999999"/>
  </r>
  <r>
    <x v="0"/>
    <n v="214.1420071"/>
  </r>
  <r>
    <x v="0"/>
    <n v="221.45787039999999"/>
  </r>
  <r>
    <x v="0"/>
    <n v="211.4330708"/>
  </r>
  <r>
    <x v="0"/>
    <n v="211.61474670000001"/>
  </r>
  <r>
    <x v="0"/>
    <n v="187.7900291"/>
  </r>
  <r>
    <x v="0"/>
    <n v="209.81779560000001"/>
  </r>
  <r>
    <x v="0"/>
    <n v="213.8975671"/>
  </r>
  <r>
    <x v="0"/>
    <n v="202.55673909999999"/>
  </r>
  <r>
    <x v="0"/>
    <n v="227.13967289999999"/>
  </r>
  <r>
    <x v="1"/>
    <n v="214.40323219999999"/>
  </r>
  <r>
    <x v="1"/>
    <n v="220.3903219"/>
  </r>
  <r>
    <x v="1"/>
    <n v="215.27541189999999"/>
  </r>
  <r>
    <x v="1"/>
    <n v="207.32321709999999"/>
  </r>
  <r>
    <x v="1"/>
    <n v="212.3087711"/>
  </r>
  <r>
    <x v="1"/>
    <n v="227.04792860000001"/>
  </r>
  <r>
    <x v="1"/>
    <n v="219.41567710000001"/>
  </r>
  <r>
    <x v="1"/>
    <n v="227.0765327"/>
  </r>
  <r>
    <x v="1"/>
    <n v="225.54411569999999"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x v="0"/>
    <n v="1"/>
    <s v="A"/>
    <n v="200.54400000000001"/>
  </r>
  <r>
    <x v="0"/>
    <n v="2"/>
    <s v="A"/>
    <n v="202.90799999999999"/>
  </r>
  <r>
    <x v="0"/>
    <n v="3"/>
    <s v="A"/>
    <n v="192.92"/>
  </r>
  <r>
    <x v="0"/>
    <n v="1"/>
    <s v="A"/>
    <n v="208.84"/>
  </r>
  <r>
    <x v="0"/>
    <n v="2"/>
    <s v="A"/>
    <n v="199.32"/>
  </r>
  <r>
    <x v="0"/>
    <n v="3"/>
    <s v="A"/>
    <n v="194.98"/>
  </r>
  <r>
    <x v="0"/>
    <n v="1"/>
    <s v="A"/>
    <n v="199.14400000000001"/>
  </r>
  <r>
    <x v="0"/>
    <n v="2"/>
    <s v="A"/>
    <n v="200.488"/>
  </r>
  <r>
    <x v="0"/>
    <n v="3"/>
    <s v="A"/>
    <n v="199.92"/>
  </r>
  <r>
    <x v="0"/>
    <n v="1"/>
    <s v="B"/>
    <n v="202.58"/>
  </r>
  <r>
    <x v="0"/>
    <n v="2"/>
    <s v="B"/>
    <n v="214.44800000000001"/>
  </r>
  <r>
    <x v="0"/>
    <n v="3"/>
    <s v="B"/>
    <n v="205.7"/>
  </r>
  <r>
    <x v="0"/>
    <n v="1"/>
    <s v="B"/>
    <n v="206.38800000000001"/>
  </r>
  <r>
    <x v="0"/>
    <n v="2"/>
    <s v="B"/>
    <n v="203.804"/>
  </r>
  <r>
    <x v="0"/>
    <n v="3"/>
    <s v="B"/>
    <n v="209.72399999999999"/>
  </r>
  <r>
    <x v="0"/>
    <n v="1"/>
    <s v="B"/>
    <n v="207.68799999999999"/>
  </r>
  <r>
    <x v="0"/>
    <n v="2"/>
    <s v="B"/>
    <n v="201.48"/>
  </r>
  <r>
    <x v="0"/>
    <n v="3"/>
    <s v="B"/>
    <n v="199.46799999999999"/>
  </r>
  <r>
    <x v="1"/>
    <n v="1"/>
    <s v="A"/>
    <n v="214.1420071"/>
  </r>
  <r>
    <x v="1"/>
    <n v="2"/>
    <s v="A"/>
    <n v="221.45787039999999"/>
  </r>
  <r>
    <x v="1"/>
    <n v="3"/>
    <s v="A"/>
    <n v="211.4330708"/>
  </r>
  <r>
    <x v="1"/>
    <n v="1"/>
    <s v="A"/>
    <n v="211.61474670000001"/>
  </r>
  <r>
    <x v="1"/>
    <n v="2"/>
    <s v="A"/>
    <n v="187.7900291"/>
  </r>
  <r>
    <x v="1"/>
    <n v="3"/>
    <s v="A"/>
    <n v="209.81779560000001"/>
  </r>
  <r>
    <x v="1"/>
    <n v="1"/>
    <s v="A"/>
    <n v="213.8975671"/>
  </r>
  <r>
    <x v="1"/>
    <n v="2"/>
    <s v="A"/>
    <n v="202.55673909999999"/>
  </r>
  <r>
    <x v="1"/>
    <n v="3"/>
    <s v="A"/>
    <n v="227.13967289999999"/>
  </r>
  <r>
    <x v="1"/>
    <n v="1"/>
    <s v="B"/>
    <n v="214.40323219999999"/>
  </r>
  <r>
    <x v="1"/>
    <n v="2"/>
    <s v="B"/>
    <n v="220.3903219"/>
  </r>
  <r>
    <x v="1"/>
    <n v="3"/>
    <s v="B"/>
    <n v="215.27541189999999"/>
  </r>
  <r>
    <x v="1"/>
    <n v="1"/>
    <s v="B"/>
    <n v="207.32321709999999"/>
  </r>
  <r>
    <x v="1"/>
    <n v="2"/>
    <s v="B"/>
    <n v="212.3087711"/>
  </r>
  <r>
    <x v="1"/>
    <n v="3"/>
    <s v="B"/>
    <n v="227.04792860000001"/>
  </r>
  <r>
    <x v="1"/>
    <n v="1"/>
    <s v="B"/>
    <n v="219.41567710000001"/>
  </r>
  <r>
    <x v="1"/>
    <n v="2"/>
    <s v="B"/>
    <n v="227.0765327"/>
  </r>
  <r>
    <x v="1"/>
    <n v="3"/>
    <s v="B"/>
    <n v="225.54411569999999"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E3D180-C145-432D-9A0D-E2C1BE77FA22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U11:V14" firstHeaderRow="1" firstDataRow="1" firstDataCol="1"/>
  <pivotFields count="2">
    <pivotField axis="axisRow" showAll="0">
      <items count="4">
        <item x="0"/>
        <item x="1"/>
        <item h="1" x="2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Average of Yield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09E903-9374-4F54-8137-CABE704CA4B4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F11:AI16" firstHeaderRow="1" firstDataRow="2" firstDataCol="1"/>
  <pivotFields count="3"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4">
        <item x="0"/>
        <item x="1"/>
        <item h="1" x="2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Average of Yield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08E8E3-E5AD-4FC2-827A-A669DD0C5455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Z11:AA15" firstHeaderRow="1" firstDataRow="1" firstDataCol="1"/>
  <pivotFields count="3">
    <pivotField axis="axisRow" showAll="0">
      <items count="5">
        <item x="0"/>
        <item x="1"/>
        <item x="2"/>
        <item h="1" x="3"/>
        <item t="default"/>
      </items>
    </pivotField>
    <pivotField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Yield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2D3ED0-919D-4BF0-9EBF-A8FEE7D6C286}" name="PivotTable4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1:P14" firstHeaderRow="1" firstDataRow="1" firstDataCol="1"/>
  <pivotFields count="4">
    <pivotField axis="axisRow" showAll="0">
      <items count="4">
        <item x="0"/>
        <item x="1"/>
        <item h="1" x="2"/>
        <item t="default"/>
      </items>
    </pivotField>
    <pivotField showAll="0"/>
    <pivotField showAll="0"/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Average of Yield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ADA7A-FD33-4A64-B536-8DB5ACBC0214}">
  <dimension ref="A1:AR46"/>
  <sheetViews>
    <sheetView topLeftCell="E1" zoomScale="85" zoomScaleNormal="85" workbookViewId="0">
      <selection sqref="A1:E37"/>
    </sheetView>
  </sheetViews>
  <sheetFormatPr defaultRowHeight="15" x14ac:dyDescent="0.25"/>
  <cols>
    <col min="15" max="15" width="13.140625" bestFit="1" customWidth="1"/>
    <col min="16" max="16" width="15.7109375" bestFit="1" customWidth="1"/>
    <col min="21" max="25" width="9" customWidth="1"/>
    <col min="26" max="29" width="10.5703125" customWidth="1"/>
    <col min="30" max="30" width="6" customWidth="1"/>
    <col min="31" max="31" width="11.28515625" bestFit="1" customWidth="1"/>
    <col min="32" max="35" width="11.28515625" customWidth="1"/>
    <col min="36" max="36" width="4.5703125" customWidth="1"/>
  </cols>
  <sheetData>
    <row r="1" spans="1:44" x14ac:dyDescent="0.25">
      <c r="A1" t="s">
        <v>7</v>
      </c>
      <c r="B1" t="s">
        <v>3</v>
      </c>
      <c r="C1" t="s">
        <v>8</v>
      </c>
      <c r="D1" t="s">
        <v>9</v>
      </c>
      <c r="E1" t="s">
        <v>4</v>
      </c>
    </row>
    <row r="2" spans="1:44" ht="15.75" customHeight="1" thickBot="1" x14ac:dyDescent="0.3">
      <c r="A2" t="s">
        <v>10</v>
      </c>
      <c r="B2">
        <v>1</v>
      </c>
      <c r="C2" t="s">
        <v>11</v>
      </c>
      <c r="D2">
        <v>200.54400000000001</v>
      </c>
      <c r="E2">
        <v>1</v>
      </c>
      <c r="J2" s="191" t="s">
        <v>0</v>
      </c>
      <c r="K2" s="191"/>
      <c r="L2" s="191"/>
      <c r="M2" s="191"/>
      <c r="N2" s="2"/>
      <c r="O2" s="192" t="s">
        <v>5</v>
      </c>
      <c r="P2" s="192"/>
      <c r="Q2" s="192"/>
      <c r="R2" s="192"/>
      <c r="S2" s="2"/>
      <c r="T2" s="1"/>
      <c r="U2" s="192" t="s">
        <v>2</v>
      </c>
      <c r="V2" s="192"/>
      <c r="W2" s="192"/>
      <c r="X2" s="192"/>
      <c r="Y2" s="1"/>
      <c r="Z2" s="192" t="s">
        <v>3</v>
      </c>
      <c r="AA2" s="192"/>
      <c r="AB2" s="192"/>
      <c r="AC2" s="192"/>
      <c r="AD2" s="2"/>
      <c r="AE2" s="1"/>
      <c r="AF2" s="193" t="s">
        <v>6</v>
      </c>
      <c r="AG2" s="193"/>
      <c r="AH2" s="193"/>
      <c r="AI2" s="193"/>
      <c r="AJ2" s="3"/>
      <c r="AK2" s="1"/>
      <c r="AL2" s="192" t="s">
        <v>1</v>
      </c>
      <c r="AM2" s="192"/>
      <c r="AN2" s="192"/>
      <c r="AO2" s="192"/>
      <c r="AP2" s="192"/>
      <c r="AQ2" s="192"/>
    </row>
    <row r="3" spans="1:44" ht="15.75" thickBot="1" x14ac:dyDescent="0.3">
      <c r="A3" t="s">
        <v>10</v>
      </c>
      <c r="B3">
        <v>2</v>
      </c>
      <c r="C3" t="s">
        <v>11</v>
      </c>
      <c r="D3">
        <v>202.90799999999999</v>
      </c>
      <c r="E3">
        <v>1</v>
      </c>
      <c r="J3" s="194">
        <f>AVERAGE(D:D)</f>
        <v>208.86051964166666</v>
      </c>
      <c r="K3" s="195"/>
      <c r="L3" s="195"/>
      <c r="M3" s="196"/>
      <c r="N3" s="6"/>
      <c r="O3" s="194">
        <f>GETPIVOTDATA("Yield",$O$11,"Farmer","John ")</f>
        <v>202.7968888888889</v>
      </c>
      <c r="P3" s="195"/>
      <c r="Q3" s="195"/>
      <c r="R3" s="196"/>
      <c r="S3" s="197" t="s">
        <v>21</v>
      </c>
      <c r="T3" s="7"/>
      <c r="U3" s="194">
        <f>AVERAGE(D2:D10,D20:D28)</f>
        <v>205.49519437777775</v>
      </c>
      <c r="V3" s="196"/>
      <c r="W3" s="194">
        <f>AVERAGE(D11:D19,D29:D37)</f>
        <v>212.22584490555553</v>
      </c>
      <c r="X3" s="196"/>
      <c r="Y3" s="7"/>
      <c r="Z3" s="194">
        <f>GETPIVOTDATA("Yield",$Z$11,"Variety",1)</f>
        <v>208.83170394166666</v>
      </c>
      <c r="AA3" s="195"/>
      <c r="AB3" s="195"/>
      <c r="AC3" s="196"/>
      <c r="AD3" s="205" t="s">
        <v>18</v>
      </c>
      <c r="AE3" s="7"/>
      <c r="AF3" s="194">
        <f>GETPIVOTDATA("Yield",$AF$11,"Variety",1,"Fungicide","A")</f>
        <v>208.03038681666669</v>
      </c>
      <c r="AG3" s="196"/>
      <c r="AH3" s="194">
        <f>GETPIVOTDATA("Yield",$AF$11,"Variety",1,"Fungicide","B")</f>
        <v>209.63302106666666</v>
      </c>
      <c r="AI3" s="196"/>
      <c r="AJ3" s="205" t="s">
        <v>18</v>
      </c>
      <c r="AK3" s="1"/>
      <c r="AL3" s="10">
        <v>200.54400000000001</v>
      </c>
      <c r="AM3" s="10">
        <v>202.90799999999999</v>
      </c>
      <c r="AN3" s="10">
        <v>192.92</v>
      </c>
      <c r="AO3" s="10">
        <v>202.58</v>
      </c>
      <c r="AP3" s="10">
        <v>214.44800000000001</v>
      </c>
      <c r="AQ3" s="10">
        <v>205.7</v>
      </c>
      <c r="AR3" s="206" t="s">
        <v>21</v>
      </c>
    </row>
    <row r="4" spans="1:44" ht="15.75" thickBot="1" x14ac:dyDescent="0.3">
      <c r="A4" t="s">
        <v>10</v>
      </c>
      <c r="B4">
        <v>3</v>
      </c>
      <c r="C4" t="s">
        <v>11</v>
      </c>
      <c r="D4">
        <v>192.92</v>
      </c>
      <c r="E4">
        <v>1</v>
      </c>
      <c r="J4" s="197"/>
      <c r="K4" s="198"/>
      <c r="L4" s="198"/>
      <c r="M4" s="199"/>
      <c r="N4" s="6"/>
      <c r="O4" s="197"/>
      <c r="P4" s="198"/>
      <c r="Q4" s="198"/>
      <c r="R4" s="199"/>
      <c r="S4" s="197"/>
      <c r="T4" s="7"/>
      <c r="U4" s="197"/>
      <c r="V4" s="199"/>
      <c r="W4" s="197"/>
      <c r="X4" s="199"/>
      <c r="Y4" s="7"/>
      <c r="Z4" s="200"/>
      <c r="AA4" s="201"/>
      <c r="AB4" s="201"/>
      <c r="AC4" s="202"/>
      <c r="AD4" s="205"/>
      <c r="AE4" s="7"/>
      <c r="AF4" s="200"/>
      <c r="AG4" s="202"/>
      <c r="AH4" s="200"/>
      <c r="AI4" s="202"/>
      <c r="AJ4" s="205"/>
      <c r="AK4" s="1"/>
      <c r="AL4" s="10">
        <v>208.84</v>
      </c>
      <c r="AM4" s="10">
        <v>199.32</v>
      </c>
      <c r="AN4" s="10">
        <v>194.98</v>
      </c>
      <c r="AO4" s="10">
        <v>206.38800000000001</v>
      </c>
      <c r="AP4" s="10">
        <v>203.804</v>
      </c>
      <c r="AQ4" s="10">
        <v>209.72399999999999</v>
      </c>
      <c r="AR4" s="206"/>
    </row>
    <row r="5" spans="1:44" ht="15.75" thickBot="1" x14ac:dyDescent="0.3">
      <c r="A5" t="s">
        <v>10</v>
      </c>
      <c r="B5">
        <v>1</v>
      </c>
      <c r="C5" t="s">
        <v>11</v>
      </c>
      <c r="D5">
        <v>208.84</v>
      </c>
      <c r="E5">
        <v>1</v>
      </c>
      <c r="J5" s="197"/>
      <c r="K5" s="198"/>
      <c r="L5" s="198"/>
      <c r="M5" s="199"/>
      <c r="N5" s="6"/>
      <c r="O5" s="200"/>
      <c r="P5" s="201"/>
      <c r="Q5" s="201"/>
      <c r="R5" s="202"/>
      <c r="S5" s="197"/>
      <c r="T5" s="7"/>
      <c r="U5" s="197"/>
      <c r="V5" s="199"/>
      <c r="W5" s="197"/>
      <c r="X5" s="199"/>
      <c r="Y5" s="7"/>
      <c r="Z5" s="194">
        <f>GETPIVOTDATA("Yield",$Z$11,"Variety",2)</f>
        <v>207.83568869166663</v>
      </c>
      <c r="AA5" s="195"/>
      <c r="AB5" s="195"/>
      <c r="AC5" s="196"/>
      <c r="AD5" s="205" t="s">
        <v>19</v>
      </c>
      <c r="AE5" s="7"/>
      <c r="AF5" s="194">
        <f>GETPIVOTDATA("Yield",$AF$11,"Variety",2,"Fungicide","A")</f>
        <v>202.42010643333333</v>
      </c>
      <c r="AG5" s="196"/>
      <c r="AH5" s="194">
        <f>GETPIVOTDATA("Yield",$AF$11,"Variety",2,"Fungicide","B")</f>
        <v>213.25127094999996</v>
      </c>
      <c r="AI5" s="196"/>
      <c r="AJ5" s="205" t="s">
        <v>19</v>
      </c>
      <c r="AK5" s="1"/>
      <c r="AL5" s="10">
        <v>199.14400000000001</v>
      </c>
      <c r="AM5" s="10">
        <v>200.488</v>
      </c>
      <c r="AN5" s="10">
        <v>199.92</v>
      </c>
      <c r="AO5" s="10">
        <v>207.68799999999999</v>
      </c>
      <c r="AP5" s="10">
        <v>201.48</v>
      </c>
      <c r="AQ5" s="10">
        <v>199.46799999999999</v>
      </c>
      <c r="AR5" s="206"/>
    </row>
    <row r="6" spans="1:44" ht="15.75" thickBot="1" x14ac:dyDescent="0.3">
      <c r="A6" t="s">
        <v>10</v>
      </c>
      <c r="B6">
        <v>2</v>
      </c>
      <c r="C6" t="s">
        <v>11</v>
      </c>
      <c r="D6">
        <v>199.32</v>
      </c>
      <c r="E6">
        <v>1</v>
      </c>
      <c r="J6" s="197"/>
      <c r="K6" s="198"/>
      <c r="L6" s="198"/>
      <c r="M6" s="199"/>
      <c r="N6" s="6"/>
      <c r="O6" s="194">
        <f>GETPIVOTDATA("Yield",$O$11,"Farmer","Maggot")</f>
        <v>214.92415039444441</v>
      </c>
      <c r="P6" s="195"/>
      <c r="Q6" s="195"/>
      <c r="R6" s="196"/>
      <c r="S6" s="197" t="s">
        <v>13</v>
      </c>
      <c r="T6" s="7"/>
      <c r="U6" s="197"/>
      <c r="V6" s="199"/>
      <c r="W6" s="197"/>
      <c r="X6" s="199"/>
      <c r="Y6" s="7"/>
      <c r="Z6" s="200"/>
      <c r="AA6" s="201"/>
      <c r="AB6" s="201"/>
      <c r="AC6" s="202"/>
      <c r="AD6" s="205"/>
      <c r="AE6" s="7"/>
      <c r="AF6" s="200"/>
      <c r="AG6" s="202"/>
      <c r="AH6" s="200"/>
      <c r="AI6" s="202"/>
      <c r="AJ6" s="205"/>
      <c r="AK6" s="1"/>
      <c r="AL6" s="10">
        <v>214.1420071</v>
      </c>
      <c r="AM6" s="10">
        <v>221.45787039999999</v>
      </c>
      <c r="AN6" s="10">
        <v>211.4330708</v>
      </c>
      <c r="AO6" s="10">
        <v>214.40323219999999</v>
      </c>
      <c r="AP6" s="10">
        <v>220.3903219</v>
      </c>
      <c r="AQ6" s="10">
        <v>215.27541189999999</v>
      </c>
      <c r="AR6" s="206" t="s">
        <v>13</v>
      </c>
    </row>
    <row r="7" spans="1:44" ht="15.75" thickBot="1" x14ac:dyDescent="0.3">
      <c r="A7" t="s">
        <v>10</v>
      </c>
      <c r="B7">
        <v>3</v>
      </c>
      <c r="C7" t="s">
        <v>11</v>
      </c>
      <c r="D7">
        <v>194.98</v>
      </c>
      <c r="E7">
        <v>1</v>
      </c>
      <c r="J7" s="197"/>
      <c r="K7" s="198"/>
      <c r="L7" s="198"/>
      <c r="M7" s="199"/>
      <c r="N7" s="6"/>
      <c r="O7" s="197"/>
      <c r="P7" s="198"/>
      <c r="Q7" s="198"/>
      <c r="R7" s="199"/>
      <c r="S7" s="197"/>
      <c r="T7" s="7"/>
      <c r="U7" s="197"/>
      <c r="V7" s="199"/>
      <c r="W7" s="197"/>
      <c r="X7" s="199"/>
      <c r="Y7" s="7"/>
      <c r="Z7" s="194">
        <f>GETPIVOTDATA("Yield",$Z$11,"Variety",3)</f>
        <v>209.91416629166667</v>
      </c>
      <c r="AA7" s="195"/>
      <c r="AB7" s="195"/>
      <c r="AC7" s="196"/>
      <c r="AD7" s="205" t="s">
        <v>20</v>
      </c>
      <c r="AE7" s="7"/>
      <c r="AF7" s="194">
        <f>GETPIVOTDATA("Yield",$AF$11,"Variety",3,"Fungicide","A")</f>
        <v>206.03508988333331</v>
      </c>
      <c r="AG7" s="196"/>
      <c r="AH7" s="194">
        <f>GETPIVOTDATA("Yield",$AF$11,"Variety",3,"Fungicide","B")</f>
        <v>213.79324269999998</v>
      </c>
      <c r="AI7" s="196"/>
      <c r="AJ7" s="205" t="s">
        <v>20</v>
      </c>
      <c r="AK7" s="1"/>
      <c r="AL7" s="10">
        <v>211.61474670000001</v>
      </c>
      <c r="AM7" s="10">
        <v>187.7900291</v>
      </c>
      <c r="AN7" s="10">
        <v>209.81779560000001</v>
      </c>
      <c r="AO7" s="10">
        <v>207.32321709999999</v>
      </c>
      <c r="AP7" s="10">
        <v>212.3087711</v>
      </c>
      <c r="AQ7" s="10">
        <v>227.04792860000001</v>
      </c>
      <c r="AR7" s="206"/>
    </row>
    <row r="8" spans="1:44" ht="15.75" thickBot="1" x14ac:dyDescent="0.3">
      <c r="A8" t="s">
        <v>10</v>
      </c>
      <c r="B8">
        <v>1</v>
      </c>
      <c r="C8" t="s">
        <v>11</v>
      </c>
      <c r="D8">
        <v>199.14400000000001</v>
      </c>
      <c r="E8">
        <v>1</v>
      </c>
      <c r="J8" s="200"/>
      <c r="K8" s="201"/>
      <c r="L8" s="201"/>
      <c r="M8" s="202"/>
      <c r="N8" s="6"/>
      <c r="O8" s="200"/>
      <c r="P8" s="201"/>
      <c r="Q8" s="201"/>
      <c r="R8" s="202"/>
      <c r="S8" s="197"/>
      <c r="T8" s="7"/>
      <c r="U8" s="200"/>
      <c r="V8" s="202"/>
      <c r="W8" s="200"/>
      <c r="X8" s="202"/>
      <c r="Y8" s="7"/>
      <c r="Z8" s="200"/>
      <c r="AA8" s="201"/>
      <c r="AB8" s="201"/>
      <c r="AC8" s="202"/>
      <c r="AD8" s="205"/>
      <c r="AE8" s="7"/>
      <c r="AF8" s="200"/>
      <c r="AG8" s="202"/>
      <c r="AH8" s="200"/>
      <c r="AI8" s="202"/>
      <c r="AJ8" s="205"/>
      <c r="AK8" s="1"/>
      <c r="AL8" s="10">
        <v>213.8975671</v>
      </c>
      <c r="AM8" s="10">
        <v>202.55673909999999</v>
      </c>
      <c r="AN8" s="10">
        <v>227.13967289999999</v>
      </c>
      <c r="AO8" s="10">
        <v>219.41567710000001</v>
      </c>
      <c r="AP8" s="10">
        <v>227.0765327</v>
      </c>
      <c r="AQ8" s="10">
        <v>225.54411569999999</v>
      </c>
      <c r="AR8" s="206"/>
    </row>
    <row r="9" spans="1:44" x14ac:dyDescent="0.25">
      <c r="A9" t="s">
        <v>10</v>
      </c>
      <c r="B9">
        <v>2</v>
      </c>
      <c r="C9" t="s">
        <v>11</v>
      </c>
      <c r="D9">
        <v>200.488</v>
      </c>
      <c r="E9">
        <v>1</v>
      </c>
      <c r="U9" s="204" t="s">
        <v>24</v>
      </c>
      <c r="V9" s="204"/>
      <c r="W9" s="204" t="s">
        <v>25</v>
      </c>
      <c r="X9" s="204"/>
      <c r="AF9" s="204" t="s">
        <v>24</v>
      </c>
      <c r="AG9" s="204"/>
      <c r="AH9" s="204" t="s">
        <v>25</v>
      </c>
      <c r="AI9" s="204"/>
      <c r="AJ9" s="9"/>
      <c r="AL9" s="9" t="s">
        <v>18</v>
      </c>
      <c r="AM9" s="9" t="s">
        <v>19</v>
      </c>
      <c r="AN9" s="9" t="s">
        <v>20</v>
      </c>
      <c r="AO9" s="9" t="s">
        <v>18</v>
      </c>
      <c r="AP9" s="9" t="s">
        <v>19</v>
      </c>
      <c r="AQ9" s="9" t="s">
        <v>20</v>
      </c>
    </row>
    <row r="10" spans="1:44" x14ac:dyDescent="0.25">
      <c r="A10" t="s">
        <v>10</v>
      </c>
      <c r="B10">
        <v>3</v>
      </c>
      <c r="C10" t="s">
        <v>11</v>
      </c>
      <c r="D10">
        <v>199.92</v>
      </c>
      <c r="E10">
        <v>1</v>
      </c>
      <c r="AL10" s="203" t="s">
        <v>22</v>
      </c>
      <c r="AM10" s="203"/>
      <c r="AN10" s="203"/>
      <c r="AO10" s="203" t="s">
        <v>23</v>
      </c>
      <c r="AP10" s="203"/>
      <c r="AQ10" s="203"/>
    </row>
    <row r="11" spans="1:44" x14ac:dyDescent="0.25">
      <c r="A11" t="s">
        <v>10</v>
      </c>
      <c r="B11">
        <v>1</v>
      </c>
      <c r="C11" t="s">
        <v>12</v>
      </c>
      <c r="D11">
        <v>202.58</v>
      </c>
      <c r="E11">
        <v>2</v>
      </c>
      <c r="O11" s="4" t="s">
        <v>16</v>
      </c>
      <c r="P11" t="s">
        <v>17</v>
      </c>
      <c r="U11" s="4" t="s">
        <v>16</v>
      </c>
      <c r="V11" t="s">
        <v>17</v>
      </c>
      <c r="Z11" s="4" t="s">
        <v>16</v>
      </c>
      <c r="AA11" t="s">
        <v>17</v>
      </c>
      <c r="AF11" s="4" t="s">
        <v>17</v>
      </c>
      <c r="AG11" s="4" t="s">
        <v>14</v>
      </c>
    </row>
    <row r="12" spans="1:44" x14ac:dyDescent="0.25">
      <c r="A12" t="s">
        <v>10</v>
      </c>
      <c r="B12">
        <v>2</v>
      </c>
      <c r="C12" t="s">
        <v>12</v>
      </c>
      <c r="D12">
        <v>214.44800000000001</v>
      </c>
      <c r="E12">
        <v>2</v>
      </c>
      <c r="O12" s="5" t="s">
        <v>10</v>
      </c>
      <c r="P12">
        <v>202.7968888888889</v>
      </c>
      <c r="U12" s="5" t="s">
        <v>11</v>
      </c>
      <c r="V12">
        <v>205.49519437777775</v>
      </c>
      <c r="Z12" s="5">
        <v>1</v>
      </c>
      <c r="AA12">
        <v>208.83170394166666</v>
      </c>
      <c r="AF12" s="4" t="s">
        <v>16</v>
      </c>
      <c r="AG12" t="s">
        <v>11</v>
      </c>
      <c r="AH12" t="s">
        <v>12</v>
      </c>
      <c r="AI12" t="s">
        <v>15</v>
      </c>
    </row>
    <row r="13" spans="1:44" x14ac:dyDescent="0.25">
      <c r="A13" t="s">
        <v>10</v>
      </c>
      <c r="B13">
        <v>3</v>
      </c>
      <c r="C13" t="s">
        <v>12</v>
      </c>
      <c r="D13">
        <v>205.7</v>
      </c>
      <c r="E13">
        <v>2</v>
      </c>
      <c r="O13" s="5" t="s">
        <v>13</v>
      </c>
      <c r="P13">
        <v>214.92415039444441</v>
      </c>
      <c r="U13" s="5" t="s">
        <v>12</v>
      </c>
      <c r="V13">
        <v>212.22584490555553</v>
      </c>
      <c r="Z13" s="5">
        <v>2</v>
      </c>
      <c r="AA13">
        <v>207.83568869166663</v>
      </c>
      <c r="AF13" s="5">
        <v>1</v>
      </c>
      <c r="AG13">
        <v>208.03038681666669</v>
      </c>
      <c r="AH13">
        <v>209.63302106666666</v>
      </c>
      <c r="AI13">
        <v>208.83170394166663</v>
      </c>
    </row>
    <row r="14" spans="1:44" x14ac:dyDescent="0.25">
      <c r="A14" t="s">
        <v>10</v>
      </c>
      <c r="B14">
        <v>1</v>
      </c>
      <c r="C14" t="s">
        <v>12</v>
      </c>
      <c r="D14">
        <v>206.38800000000001</v>
      </c>
      <c r="E14">
        <v>2</v>
      </c>
      <c r="O14" s="5" t="s">
        <v>15</v>
      </c>
      <c r="P14">
        <v>208.86051964166666</v>
      </c>
      <c r="U14" s="5" t="s">
        <v>15</v>
      </c>
      <c r="V14">
        <v>208.86051964166666</v>
      </c>
      <c r="Z14" s="5">
        <v>3</v>
      </c>
      <c r="AA14">
        <v>209.91416629166667</v>
      </c>
      <c r="AF14" s="5">
        <v>2</v>
      </c>
      <c r="AG14">
        <v>202.42010643333333</v>
      </c>
      <c r="AH14">
        <v>213.25127094999996</v>
      </c>
      <c r="AI14">
        <v>207.83568869166666</v>
      </c>
    </row>
    <row r="15" spans="1:44" x14ac:dyDescent="0.25">
      <c r="A15" t="s">
        <v>10</v>
      </c>
      <c r="B15">
        <v>2</v>
      </c>
      <c r="C15" t="s">
        <v>12</v>
      </c>
      <c r="D15">
        <v>203.804</v>
      </c>
      <c r="E15">
        <v>2</v>
      </c>
      <c r="Z15" s="5" t="s">
        <v>15</v>
      </c>
      <c r="AA15">
        <v>208.86051964166666</v>
      </c>
      <c r="AF15" s="5">
        <v>3</v>
      </c>
      <c r="AG15">
        <v>206.03508988333331</v>
      </c>
      <c r="AH15">
        <v>213.79324269999998</v>
      </c>
      <c r="AI15">
        <v>209.91416629166667</v>
      </c>
    </row>
    <row r="16" spans="1:44" x14ac:dyDescent="0.25">
      <c r="A16" t="s">
        <v>10</v>
      </c>
      <c r="B16">
        <v>3</v>
      </c>
      <c r="C16" t="s">
        <v>12</v>
      </c>
      <c r="D16">
        <v>209.72399999999999</v>
      </c>
      <c r="E16">
        <v>2</v>
      </c>
      <c r="AF16" s="5" t="s">
        <v>15</v>
      </c>
      <c r="AG16">
        <v>205.49519437777775</v>
      </c>
      <c r="AH16">
        <v>212.22584490555556</v>
      </c>
      <c r="AI16">
        <v>208.86051964166666</v>
      </c>
    </row>
    <row r="17" spans="1:38" x14ac:dyDescent="0.25">
      <c r="A17" t="s">
        <v>10</v>
      </c>
      <c r="B17">
        <v>1</v>
      </c>
      <c r="C17" t="s">
        <v>12</v>
      </c>
      <c r="D17">
        <v>207.68799999999999</v>
      </c>
      <c r="E17">
        <v>2</v>
      </c>
    </row>
    <row r="18" spans="1:38" x14ac:dyDescent="0.25">
      <c r="A18" t="s">
        <v>10</v>
      </c>
      <c r="B18">
        <v>2</v>
      </c>
      <c r="C18" t="s">
        <v>12</v>
      </c>
      <c r="D18">
        <v>201.48</v>
      </c>
      <c r="E18">
        <v>2</v>
      </c>
      <c r="V18" t="s">
        <v>11</v>
      </c>
      <c r="W18" t="s">
        <v>12</v>
      </c>
      <c r="AG18" t="s">
        <v>11</v>
      </c>
      <c r="AH18" t="s">
        <v>12</v>
      </c>
      <c r="AL18" s="11"/>
    </row>
    <row r="19" spans="1:38" x14ac:dyDescent="0.25">
      <c r="A19" t="s">
        <v>10</v>
      </c>
      <c r="B19">
        <v>3</v>
      </c>
      <c r="C19" t="s">
        <v>12</v>
      </c>
      <c r="D19">
        <v>199.46799999999999</v>
      </c>
      <c r="E19">
        <v>2</v>
      </c>
      <c r="P19" s="11">
        <f>O3-J3</f>
        <v>-6.0636307527777547</v>
      </c>
      <c r="Q19" t="s">
        <v>39</v>
      </c>
      <c r="V19" s="11">
        <f>U3-J3</f>
        <v>-3.3653252638889057</v>
      </c>
      <c r="W19" s="11">
        <f>W3-J3</f>
        <v>3.3653252638888773</v>
      </c>
      <c r="AA19" s="11">
        <f>Z3-J3</f>
        <v>-2.8815699999995559E-2</v>
      </c>
      <c r="AB19" t="s">
        <v>18</v>
      </c>
      <c r="AG19" s="11">
        <f>AF3-$J$3</f>
        <v>-0.83013282499996421</v>
      </c>
      <c r="AH19" s="11">
        <f>AH3-$J$3</f>
        <v>0.77250142500000152</v>
      </c>
      <c r="AI19" s="11" t="s">
        <v>18</v>
      </c>
    </row>
    <row r="20" spans="1:38" x14ac:dyDescent="0.25">
      <c r="A20" t="s">
        <v>13</v>
      </c>
      <c r="B20">
        <v>1</v>
      </c>
      <c r="C20" t="s">
        <v>11</v>
      </c>
      <c r="D20">
        <v>214.1420071</v>
      </c>
      <c r="E20">
        <v>3</v>
      </c>
      <c r="P20" s="11">
        <f>O6-J3</f>
        <v>6.0636307527777547</v>
      </c>
      <c r="Q20" t="s">
        <v>40</v>
      </c>
      <c r="AA20" s="11">
        <f>Z5-J3</f>
        <v>-1.0248309500000232</v>
      </c>
      <c r="AB20" t="s">
        <v>19</v>
      </c>
      <c r="AF20" s="11"/>
      <c r="AG20" s="11">
        <f>AF5-$J$3</f>
        <v>-6.4404132083333252</v>
      </c>
      <c r="AH20" s="11">
        <f>AH5-$J$3</f>
        <v>4.3907513083333072</v>
      </c>
      <c r="AI20" t="s">
        <v>19</v>
      </c>
    </row>
    <row r="21" spans="1:38" x14ac:dyDescent="0.25">
      <c r="A21" t="s">
        <v>13</v>
      </c>
      <c r="B21">
        <v>2</v>
      </c>
      <c r="C21" t="s">
        <v>11</v>
      </c>
      <c r="D21">
        <v>221.45787039999999</v>
      </c>
      <c r="E21">
        <v>3</v>
      </c>
      <c r="AA21" s="11">
        <f>Z7-J3</f>
        <v>1.0536466500000188</v>
      </c>
      <c r="AB21" t="s">
        <v>20</v>
      </c>
      <c r="AG21" s="11">
        <f>AF7-$J$3</f>
        <v>-2.8254297583333425</v>
      </c>
      <c r="AH21" s="11">
        <f>AH7-$J$3</f>
        <v>4.9327230583333233</v>
      </c>
      <c r="AI21" t="s">
        <v>20</v>
      </c>
    </row>
    <row r="22" spans="1:38" x14ac:dyDescent="0.25">
      <c r="A22" t="s">
        <v>13</v>
      </c>
      <c r="B22">
        <v>3</v>
      </c>
      <c r="C22" t="s">
        <v>11</v>
      </c>
      <c r="D22">
        <v>211.4330708</v>
      </c>
      <c r="E22">
        <v>3</v>
      </c>
      <c r="V22" s="12"/>
      <c r="AF22" s="11"/>
      <c r="AG22" s="11"/>
    </row>
    <row r="23" spans="1:38" x14ac:dyDescent="0.25">
      <c r="A23" t="s">
        <v>13</v>
      </c>
      <c r="B23">
        <v>1</v>
      </c>
      <c r="C23" t="s">
        <v>11</v>
      </c>
      <c r="D23">
        <v>211.61474670000001</v>
      </c>
      <c r="E23">
        <v>3</v>
      </c>
    </row>
    <row r="24" spans="1:38" x14ac:dyDescent="0.25">
      <c r="A24" t="s">
        <v>13</v>
      </c>
      <c r="B24">
        <v>2</v>
      </c>
      <c r="C24" t="s">
        <v>11</v>
      </c>
      <c r="D24">
        <v>187.7900291</v>
      </c>
      <c r="E24">
        <v>3</v>
      </c>
    </row>
    <row r="25" spans="1:38" x14ac:dyDescent="0.25">
      <c r="A25" t="s">
        <v>13</v>
      </c>
      <c r="B25">
        <v>3</v>
      </c>
      <c r="C25" t="s">
        <v>11</v>
      </c>
      <c r="D25">
        <v>209.81779560000001</v>
      </c>
      <c r="E25">
        <v>3</v>
      </c>
      <c r="O25" t="s">
        <v>41</v>
      </c>
      <c r="P25">
        <f>SUMSQ(P19:P20)</f>
        <v>73.535235812064244</v>
      </c>
      <c r="V25">
        <f>SUMSQ(V19:W19)</f>
        <v>22.650828263537676</v>
      </c>
      <c r="AA25">
        <f>SUMSQ(AA19:AA21)</f>
        <v>2.161280083700702</v>
      </c>
      <c r="AG25">
        <f>SUMSQ(AG19:AH21)</f>
        <v>94.358308393963313</v>
      </c>
      <c r="AL25">
        <f>SUMSQ(AL35:AQ40)</f>
        <v>2004.1755271871018</v>
      </c>
    </row>
    <row r="26" spans="1:38" x14ac:dyDescent="0.25">
      <c r="A26" t="s">
        <v>13</v>
      </c>
      <c r="B26">
        <v>1</v>
      </c>
      <c r="C26" t="s">
        <v>11</v>
      </c>
      <c r="D26">
        <v>213.8975671</v>
      </c>
      <c r="E26">
        <v>3</v>
      </c>
      <c r="O26" t="s">
        <v>44</v>
      </c>
      <c r="P26" s="11">
        <f>COUNT(P19:P20)-1</f>
        <v>1</v>
      </c>
      <c r="V26" s="11">
        <f>COUNT(V19:W19)-1</f>
        <v>1</v>
      </c>
      <c r="AA26" s="11">
        <f>COUNT(AA19:AA21)-1</f>
        <v>2</v>
      </c>
      <c r="AG26" s="11">
        <f>COUNT(AG19:AH21)-1</f>
        <v>5</v>
      </c>
      <c r="AL26" s="11">
        <f>COUNT(AL3:AQ8)-1</f>
        <v>35</v>
      </c>
    </row>
    <row r="27" spans="1:38" x14ac:dyDescent="0.25">
      <c r="A27" t="s">
        <v>13</v>
      </c>
      <c r="B27">
        <v>2</v>
      </c>
      <c r="C27" t="s">
        <v>11</v>
      </c>
      <c r="D27">
        <v>202.55673909999999</v>
      </c>
      <c r="E27">
        <v>3</v>
      </c>
      <c r="O27" t="s">
        <v>42</v>
      </c>
      <c r="P27">
        <f>P25/(COUNT(P19:P20)-1)</f>
        <v>73.535235812064244</v>
      </c>
      <c r="V27">
        <f>V25/(COUNT(V19:W19)-1)</f>
        <v>22.650828263537676</v>
      </c>
      <c r="AA27">
        <f>AA25/(COUNT(AA19:AA21)-1)</f>
        <v>1.080640041850351</v>
      </c>
      <c r="AG27">
        <f>AG25/(COUNT(AG19:AH21)-1)</f>
        <v>18.871661678792663</v>
      </c>
      <c r="AL27">
        <f>AL25/(COUNT(AL35:AQ40)-1)</f>
        <v>57.262157919631477</v>
      </c>
    </row>
    <row r="28" spans="1:38" x14ac:dyDescent="0.25">
      <c r="A28" t="s">
        <v>13</v>
      </c>
      <c r="B28">
        <v>3</v>
      </c>
      <c r="C28" t="s">
        <v>11</v>
      </c>
      <c r="D28">
        <v>227.13967289999999</v>
      </c>
      <c r="E28">
        <v>3</v>
      </c>
    </row>
    <row r="29" spans="1:38" x14ac:dyDescent="0.25">
      <c r="A29" t="s">
        <v>13</v>
      </c>
      <c r="B29">
        <v>1</v>
      </c>
      <c r="C29" t="s">
        <v>12</v>
      </c>
      <c r="D29">
        <v>214.40323219999999</v>
      </c>
      <c r="E29">
        <v>4</v>
      </c>
      <c r="O29" t="s">
        <v>43</v>
      </c>
      <c r="V29">
        <f>V27/P27</f>
        <v>0.30802686648652272</v>
      </c>
      <c r="AA29">
        <f>AA27/AL27</f>
        <v>1.8871800873572556E-2</v>
      </c>
      <c r="AG29">
        <f>AG27/AL27</f>
        <v>0.32956602343347585</v>
      </c>
    </row>
    <row r="30" spans="1:38" x14ac:dyDescent="0.25">
      <c r="A30" t="s">
        <v>13</v>
      </c>
      <c r="B30">
        <v>2</v>
      </c>
      <c r="C30" t="s">
        <v>12</v>
      </c>
      <c r="D30">
        <v>220.3903219</v>
      </c>
      <c r="E30">
        <v>4</v>
      </c>
      <c r="V30">
        <f>_xlfn.F.DIST(V29,V26,1,TRUE)</f>
        <v>0.32255942598200238</v>
      </c>
      <c r="AA30">
        <f>_xlfn.F.DIST(AA29,AA26,AL26,TRUE)</f>
        <v>1.8684865142056698E-2</v>
      </c>
      <c r="AG30">
        <f>_xlfn.F.DIST(AG29,AG26,AL26,TRUE)</f>
        <v>0.10832247075267315</v>
      </c>
    </row>
    <row r="31" spans="1:38" x14ac:dyDescent="0.25">
      <c r="A31" t="s">
        <v>13</v>
      </c>
      <c r="B31">
        <v>3</v>
      </c>
      <c r="C31" t="s">
        <v>12</v>
      </c>
      <c r="D31">
        <v>215.27541189999999</v>
      </c>
      <c r="E31">
        <v>4</v>
      </c>
    </row>
    <row r="32" spans="1:38" x14ac:dyDescent="0.25">
      <c r="A32" t="s">
        <v>13</v>
      </c>
      <c r="B32">
        <v>1</v>
      </c>
      <c r="C32" t="s">
        <v>12</v>
      </c>
      <c r="D32">
        <v>207.32321709999999</v>
      </c>
      <c r="E32">
        <v>4</v>
      </c>
    </row>
    <row r="33" spans="1:43" x14ac:dyDescent="0.25">
      <c r="A33" t="s">
        <v>13</v>
      </c>
      <c r="B33">
        <v>2</v>
      </c>
      <c r="C33" t="s">
        <v>12</v>
      </c>
      <c r="D33">
        <v>212.3087711</v>
      </c>
      <c r="E33">
        <v>4</v>
      </c>
    </row>
    <row r="34" spans="1:43" x14ac:dyDescent="0.25">
      <c r="A34" t="s">
        <v>13</v>
      </c>
      <c r="B34">
        <v>3</v>
      </c>
      <c r="C34" t="s">
        <v>12</v>
      </c>
      <c r="D34">
        <v>227.04792860000001</v>
      </c>
      <c r="E34">
        <v>4</v>
      </c>
      <c r="AG34" t="s">
        <v>26</v>
      </c>
    </row>
    <row r="35" spans="1:43" x14ac:dyDescent="0.25">
      <c r="A35" t="s">
        <v>13</v>
      </c>
      <c r="B35">
        <v>1</v>
      </c>
      <c r="C35" t="s">
        <v>12</v>
      </c>
      <c r="D35">
        <v>219.41567710000001</v>
      </c>
      <c r="E35">
        <v>4</v>
      </c>
      <c r="AG35" t="s">
        <v>27</v>
      </c>
      <c r="AH35" s="11">
        <f>J3+P19+V19+AA19+AG19</f>
        <v>198.57261510000004</v>
      </c>
      <c r="AL35" s="11">
        <f>AL3-AH35</f>
        <v>1.9713848999999755</v>
      </c>
      <c r="AM35" s="11">
        <f>AM3-$AH$36</f>
        <v>10.94168053333334</v>
      </c>
      <c r="AN35" s="11">
        <f>AN3-$AH$37</f>
        <v>-4.7397805166666842</v>
      </c>
      <c r="AO35" s="11">
        <f>AO3-$AH$38</f>
        <v>-4.325899877777772</v>
      </c>
      <c r="AP35" s="11">
        <f>AP3-$AH$39</f>
        <v>4.919865488888945</v>
      </c>
      <c r="AQ35" s="11">
        <f>AQ3-$AH$40</f>
        <v>-6.4485838611111319</v>
      </c>
    </row>
    <row r="36" spans="1:43" x14ac:dyDescent="0.25">
      <c r="A36" t="s">
        <v>13</v>
      </c>
      <c r="B36">
        <v>2</v>
      </c>
      <c r="C36" t="s">
        <v>12</v>
      </c>
      <c r="D36">
        <v>227.0765327</v>
      </c>
      <c r="E36">
        <v>4</v>
      </c>
      <c r="P36">
        <f>AVERAGE(D2:D10)</f>
        <v>199.89600000000002</v>
      </c>
      <c r="Q36">
        <f>AVERAGE(D11:D19)</f>
        <v>205.69777777777779</v>
      </c>
      <c r="AG36" t="s">
        <v>28</v>
      </c>
      <c r="AH36" s="11">
        <f>J3+P19+V19+AA20+AG20</f>
        <v>191.96631946666665</v>
      </c>
      <c r="AL36" s="11">
        <f>AL4-AH35</f>
        <v>10.267384899999968</v>
      </c>
      <c r="AM36" s="11">
        <f>AM4-$AH$36</f>
        <v>7.3536805333333461</v>
      </c>
      <c r="AN36" s="11">
        <f>AN4-$AH$37</f>
        <v>-2.6797805166666819</v>
      </c>
      <c r="AO36" s="11">
        <f>AO4-$AH$38</f>
        <v>-0.51789987777777924</v>
      </c>
      <c r="AP36" s="11">
        <f>AP4-$AH$39</f>
        <v>-5.7241345111110604</v>
      </c>
      <c r="AQ36" s="11">
        <f>AQ4-$AH$40</f>
        <v>-2.424583861111131</v>
      </c>
    </row>
    <row r="37" spans="1:43" x14ac:dyDescent="0.25">
      <c r="A37" t="s">
        <v>13</v>
      </c>
      <c r="B37">
        <v>3</v>
      </c>
      <c r="C37" t="s">
        <v>12</v>
      </c>
      <c r="D37">
        <v>225.54411569999999</v>
      </c>
      <c r="E37">
        <v>4</v>
      </c>
      <c r="P37">
        <f>AVERAGE(D20:D28)</f>
        <v>211.09438875555557</v>
      </c>
      <c r="Q37">
        <f>AVERAGE(D29:D37)</f>
        <v>218.75391203333334</v>
      </c>
      <c r="AG37" t="s">
        <v>29</v>
      </c>
      <c r="AH37" s="11">
        <f>J3+P19+V19+AA21+AG21</f>
        <v>197.65978051666667</v>
      </c>
      <c r="AL37" s="11">
        <f>AL5-AH35</f>
        <v>0.57138489999996978</v>
      </c>
      <c r="AM37" s="11">
        <f>AM5-$AH$36</f>
        <v>8.5216805333333525</v>
      </c>
      <c r="AN37" s="11">
        <f>AN5-$AH$37</f>
        <v>2.2602194833333158</v>
      </c>
      <c r="AO37" s="11">
        <f>AO5-$AH$38</f>
        <v>0.78210012222220371</v>
      </c>
      <c r="AP37" s="11">
        <f>AP5-$AH$39</f>
        <v>-8.0481345111110727</v>
      </c>
      <c r="AQ37" s="11">
        <f>AQ5-$AH$40</f>
        <v>-12.680583861111131</v>
      </c>
    </row>
    <row r="38" spans="1:43" x14ac:dyDescent="0.25">
      <c r="AG38" t="s">
        <v>30</v>
      </c>
      <c r="AH38" s="11">
        <f>J3+P19+W19+AA19+AH19</f>
        <v>206.90589987777778</v>
      </c>
      <c r="AL38" s="11">
        <f>AL6-$AH$41</f>
        <v>3.4421304944444557</v>
      </c>
      <c r="AM38" s="11">
        <f>AM6-$AH$42</f>
        <v>17.364289427777834</v>
      </c>
      <c r="AN38" s="11">
        <f>AN6-$AH$43</f>
        <v>1.6460287777778149</v>
      </c>
      <c r="AO38" s="11">
        <f>AO6-$AH$44</f>
        <v>-4.6299291833333029</v>
      </c>
      <c r="AP38" s="11">
        <f>AP6-$AH$45</f>
        <v>-1.2650741166665682</v>
      </c>
      <c r="AQ38" s="11">
        <f>AQ6-$AH$46</f>
        <v>-9.0004334666666352</v>
      </c>
    </row>
    <row r="39" spans="1:43" x14ac:dyDescent="0.25">
      <c r="AG39" t="s">
        <v>31</v>
      </c>
      <c r="AH39" s="11">
        <f>J3+P19+W19+AA20+AH20</f>
        <v>209.52813451111106</v>
      </c>
      <c r="AL39" s="11">
        <f>AL7-$AH$41</f>
        <v>0.91487009444446699</v>
      </c>
      <c r="AM39" s="11">
        <f>AM7-$AH$42</f>
        <v>-16.303551872222158</v>
      </c>
      <c r="AN39" s="11">
        <f>AN7-$AH$43</f>
        <v>3.0753577777829832E-2</v>
      </c>
      <c r="AO39" s="11">
        <f>AO7-$AH$44</f>
        <v>-11.7099442833333</v>
      </c>
      <c r="AP39" s="11">
        <f>AP7-$AH$45</f>
        <v>-9.3466249166665705</v>
      </c>
      <c r="AQ39" s="11">
        <f>AQ7-$AH$46</f>
        <v>2.772083233333376</v>
      </c>
    </row>
    <row r="40" spans="1:43" x14ac:dyDescent="0.25">
      <c r="P40" s="11">
        <f>P36-J3</f>
        <v>-8.9645196416666408</v>
      </c>
      <c r="Q40" s="11">
        <f>Q36-J3</f>
        <v>-3.1627418638888685</v>
      </c>
      <c r="AG40" t="s">
        <v>32</v>
      </c>
      <c r="AH40" s="11">
        <f>J3+P19+W19+AA21+AH21</f>
        <v>212.14858386111112</v>
      </c>
      <c r="AL40" s="11">
        <f>AL8-$AH$41</f>
        <v>3.1976904944444584</v>
      </c>
      <c r="AM40" s="11">
        <f>AM8-$AH$42</f>
        <v>-1.5368418722221691</v>
      </c>
      <c r="AN40" s="11">
        <f>AN8-$AH$43</f>
        <v>17.352630877777813</v>
      </c>
      <c r="AO40" s="11">
        <f>AO8-$AH$44</f>
        <v>0.3825157166667168</v>
      </c>
      <c r="AP40" s="11">
        <f>AP8-$AH$45</f>
        <v>5.4211366833334296</v>
      </c>
      <c r="AQ40" s="11">
        <f>AQ8-$AH$46</f>
        <v>1.268270333333362</v>
      </c>
    </row>
    <row r="41" spans="1:43" x14ac:dyDescent="0.25">
      <c r="P41" s="11">
        <f>P37-J3</f>
        <v>2.2338691138889146</v>
      </c>
      <c r="Q41" s="11">
        <f>Q37-J3</f>
        <v>9.8933923916666799</v>
      </c>
      <c r="AG41" t="s">
        <v>38</v>
      </c>
      <c r="AH41" s="11">
        <f>+J3+P20+V19+AA19+AG19</f>
        <v>210.69987660555554</v>
      </c>
    </row>
    <row r="42" spans="1:43" x14ac:dyDescent="0.25">
      <c r="AG42" t="s">
        <v>33</v>
      </c>
      <c r="AH42" s="11">
        <f>J3+P20+V19+AA20+AG20</f>
        <v>204.09358097222216</v>
      </c>
    </row>
    <row r="43" spans="1:43" x14ac:dyDescent="0.25">
      <c r="P43">
        <f>SUMSQ(P40:Q41)</f>
        <v>193.23493273689724</v>
      </c>
      <c r="AG43" t="s">
        <v>34</v>
      </c>
      <c r="AH43" s="11">
        <f>J3+P20+V19+AA21+AG21</f>
        <v>209.78704202222218</v>
      </c>
    </row>
    <row r="44" spans="1:43" x14ac:dyDescent="0.25">
      <c r="AG44" t="s">
        <v>35</v>
      </c>
      <c r="AH44" s="11">
        <f>J3+P20+W19+AA19+AH19</f>
        <v>219.03316138333329</v>
      </c>
    </row>
    <row r="45" spans="1:43" x14ac:dyDescent="0.25">
      <c r="AG45" t="s">
        <v>36</v>
      </c>
      <c r="AH45" s="11">
        <f>J3+P20+W19+AA20+AH20</f>
        <v>221.65539601666657</v>
      </c>
    </row>
    <row r="46" spans="1:43" x14ac:dyDescent="0.25">
      <c r="AG46" t="s">
        <v>37</v>
      </c>
      <c r="AH46" s="11">
        <f>J3+P20+W19+AA21+AH21</f>
        <v>224.27584536666663</v>
      </c>
    </row>
  </sheetData>
  <mergeCells count="36">
    <mergeCell ref="U9:V9"/>
    <mergeCell ref="W9:X9"/>
    <mergeCell ref="AR3:AR5"/>
    <mergeCell ref="AR6:AR8"/>
    <mergeCell ref="Z3:AC4"/>
    <mergeCell ref="Z5:AC6"/>
    <mergeCell ref="Z7:AC8"/>
    <mergeCell ref="AD3:AD4"/>
    <mergeCell ref="AD5:AD6"/>
    <mergeCell ref="AD7:AD8"/>
    <mergeCell ref="AL10:AN10"/>
    <mergeCell ref="AO10:AQ10"/>
    <mergeCell ref="AF9:AG9"/>
    <mergeCell ref="AH9:AI9"/>
    <mergeCell ref="AJ3:AJ4"/>
    <mergeCell ref="AJ5:AJ6"/>
    <mergeCell ref="AJ7:AJ8"/>
    <mergeCell ref="AH7:AI8"/>
    <mergeCell ref="AF3:AG4"/>
    <mergeCell ref="AF5:AG6"/>
    <mergeCell ref="AF7:AG8"/>
    <mergeCell ref="AH3:AI4"/>
    <mergeCell ref="AH5:AI6"/>
    <mergeCell ref="J3:M8"/>
    <mergeCell ref="O3:R5"/>
    <mergeCell ref="O6:R8"/>
    <mergeCell ref="U3:V8"/>
    <mergeCell ref="W3:X8"/>
    <mergeCell ref="S3:S5"/>
    <mergeCell ref="S6:S8"/>
    <mergeCell ref="J2:M2"/>
    <mergeCell ref="O2:R2"/>
    <mergeCell ref="U2:X2"/>
    <mergeCell ref="Z2:AC2"/>
    <mergeCell ref="AL2:AQ2"/>
    <mergeCell ref="AF2:AI2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8F3F8-742F-42CA-8524-D14A336777BD}">
  <dimension ref="A1:L11"/>
  <sheetViews>
    <sheetView zoomScale="265" zoomScaleNormal="265" workbookViewId="0">
      <selection activeCell="A3" sqref="A3"/>
    </sheetView>
  </sheetViews>
  <sheetFormatPr defaultRowHeight="15" x14ac:dyDescent="0.25"/>
  <cols>
    <col min="1" max="3" width="9.140625" style="1"/>
    <col min="4" max="4" width="9.85546875" style="1" customWidth="1"/>
    <col min="5" max="5" width="2.5703125" style="1" customWidth="1"/>
    <col min="6" max="10" width="9.140625" style="1"/>
    <col min="11" max="11" width="2.5703125" style="1" customWidth="1"/>
    <col min="12" max="16384" width="9.140625" style="1"/>
  </cols>
  <sheetData>
    <row r="1" spans="1:12" ht="22.5" customHeight="1" x14ac:dyDescent="0.25"/>
    <row r="2" spans="1:12" ht="27" customHeight="1" x14ac:dyDescent="0.25">
      <c r="D2" s="113"/>
      <c r="F2" s="106"/>
    </row>
    <row r="3" spans="1:12" ht="15.75" thickBot="1" x14ac:dyDescent="0.3">
      <c r="D3" s="2" t="s">
        <v>22</v>
      </c>
      <c r="E3" s="2"/>
      <c r="F3" s="2" t="s">
        <v>23</v>
      </c>
      <c r="J3" s="2" t="s">
        <v>22</v>
      </c>
      <c r="K3" s="2"/>
      <c r="L3" s="2" t="s">
        <v>23</v>
      </c>
    </row>
    <row r="4" spans="1:12" x14ac:dyDescent="0.25">
      <c r="A4" s="1" t="s">
        <v>72</v>
      </c>
      <c r="D4" s="107" t="s">
        <v>70</v>
      </c>
      <c r="E4" s="2"/>
      <c r="F4" s="110" t="s">
        <v>69</v>
      </c>
      <c r="J4" s="114"/>
      <c r="K4" s="2"/>
      <c r="L4" s="117"/>
    </row>
    <row r="5" spans="1:12" x14ac:dyDescent="0.25">
      <c r="D5" s="108" t="s">
        <v>69</v>
      </c>
      <c r="E5" s="2"/>
      <c r="F5" s="111" t="s">
        <v>71</v>
      </c>
      <c r="J5" s="115"/>
      <c r="K5" s="2"/>
      <c r="L5" s="118"/>
    </row>
    <row r="6" spans="1:12" ht="15.75" thickBot="1" x14ac:dyDescent="0.3">
      <c r="D6" s="109" t="s">
        <v>71</v>
      </c>
      <c r="E6" s="2"/>
      <c r="F6" s="112" t="s">
        <v>70</v>
      </c>
      <c r="J6" s="116"/>
      <c r="K6" s="2"/>
      <c r="L6" s="119"/>
    </row>
    <row r="7" spans="1:12" ht="6" customHeight="1" x14ac:dyDescent="0.25">
      <c r="D7" s="2"/>
      <c r="E7" s="2"/>
      <c r="F7" s="2"/>
      <c r="J7" s="2"/>
      <c r="K7" s="2"/>
      <c r="L7" s="2"/>
    </row>
    <row r="8" spans="1:12" ht="17.25" customHeight="1" thickBot="1" x14ac:dyDescent="0.3">
      <c r="D8" s="2" t="s">
        <v>23</v>
      </c>
      <c r="E8" s="2"/>
      <c r="F8" s="2" t="s">
        <v>22</v>
      </c>
      <c r="J8" s="2" t="s">
        <v>23</v>
      </c>
      <c r="K8" s="2"/>
      <c r="L8" s="2" t="s">
        <v>22</v>
      </c>
    </row>
    <row r="9" spans="1:12" x14ac:dyDescent="0.25">
      <c r="D9" s="110" t="s">
        <v>70</v>
      </c>
      <c r="E9" s="2"/>
      <c r="F9" s="107" t="s">
        <v>71</v>
      </c>
      <c r="J9" s="117"/>
      <c r="K9" s="2"/>
      <c r="L9" s="114"/>
    </row>
    <row r="10" spans="1:12" x14ac:dyDescent="0.25">
      <c r="D10" s="111" t="s">
        <v>71</v>
      </c>
      <c r="E10" s="2"/>
      <c r="F10" s="108" t="s">
        <v>70</v>
      </c>
      <c r="J10" s="118"/>
      <c r="K10" s="2"/>
      <c r="L10" s="115"/>
    </row>
    <row r="11" spans="1:12" ht="15.75" thickBot="1" x14ac:dyDescent="0.3">
      <c r="D11" s="112" t="s">
        <v>69</v>
      </c>
      <c r="E11" s="2"/>
      <c r="F11" s="109" t="s">
        <v>69</v>
      </c>
      <c r="J11" s="119"/>
      <c r="K11" s="2"/>
      <c r="L11" s="116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D11BF-8E7B-4E40-966B-5DB2F9968080}">
  <dimension ref="B4:AQ35"/>
  <sheetViews>
    <sheetView workbookViewId="0">
      <selection activeCell="S6" sqref="S6:V11"/>
    </sheetView>
  </sheetViews>
  <sheetFormatPr defaultRowHeight="15" x14ac:dyDescent="0.25"/>
  <cols>
    <col min="1" max="1" width="9.5703125" style="1" customWidth="1"/>
    <col min="2" max="7" width="4.28515625" style="1" customWidth="1"/>
    <col min="8" max="8" width="9.140625" style="1"/>
    <col min="9" max="12" width="6.140625" style="1" customWidth="1"/>
    <col min="13" max="13" width="7" style="1" customWidth="1"/>
    <col min="14" max="14" width="5.85546875" style="1" customWidth="1"/>
    <col min="15" max="15" width="6.7109375" style="1" customWidth="1"/>
    <col min="16" max="16" width="5.85546875" style="1" customWidth="1"/>
    <col min="17" max="17" width="7.42578125" style="1" customWidth="1"/>
    <col min="18" max="18" width="4.42578125" style="2" customWidth="1"/>
    <col min="19" max="22" width="6.28515625" style="1" customWidth="1"/>
    <col min="23" max="23" width="4.85546875" style="16" customWidth="1"/>
    <col min="24" max="27" width="6" style="1" customWidth="1"/>
    <col min="28" max="28" width="7.140625" style="1" customWidth="1"/>
    <col min="29" max="29" width="4.7109375" style="1" customWidth="1"/>
    <col min="30" max="33" width="7" style="1" customWidth="1"/>
    <col min="34" max="34" width="4.7109375" style="1" customWidth="1"/>
    <col min="35" max="35" width="3.7109375" style="1" customWidth="1"/>
    <col min="36" max="41" width="4.28515625" style="1" customWidth="1"/>
    <col min="42" max="16384" width="9.140625" style="1"/>
  </cols>
  <sheetData>
    <row r="4" spans="2:42" x14ac:dyDescent="0.25">
      <c r="M4" s="2"/>
    </row>
    <row r="5" spans="2:42" ht="15.75" thickBot="1" x14ac:dyDescent="0.3">
      <c r="B5" s="209" t="s">
        <v>49</v>
      </c>
      <c r="C5" s="209"/>
      <c r="D5" s="209"/>
      <c r="E5" s="209"/>
      <c r="F5" s="209"/>
      <c r="G5" s="209"/>
      <c r="I5" s="210" t="s">
        <v>0</v>
      </c>
      <c r="J5" s="210"/>
      <c r="K5" s="210"/>
      <c r="L5" s="210"/>
      <c r="M5" s="2"/>
      <c r="N5" s="209" t="s">
        <v>2</v>
      </c>
      <c r="O5" s="209"/>
      <c r="P5" s="209"/>
      <c r="Q5" s="209"/>
      <c r="S5" s="209" t="s">
        <v>5</v>
      </c>
      <c r="T5" s="209"/>
      <c r="U5" s="209"/>
      <c r="V5" s="209"/>
      <c r="W5" s="17"/>
      <c r="X5" s="209" t="s">
        <v>3</v>
      </c>
      <c r="Y5" s="209"/>
      <c r="Z5" s="209"/>
      <c r="AA5" s="209"/>
      <c r="AB5" s="13"/>
      <c r="AD5" s="211" t="s">
        <v>6</v>
      </c>
      <c r="AE5" s="211"/>
      <c r="AF5" s="211"/>
      <c r="AG5" s="211"/>
      <c r="AH5" s="15"/>
      <c r="AI5" s="14"/>
      <c r="AJ5" s="209" t="s">
        <v>1</v>
      </c>
      <c r="AK5" s="209"/>
      <c r="AL5" s="209"/>
      <c r="AM5" s="209"/>
      <c r="AN5" s="209"/>
      <c r="AO5" s="209"/>
    </row>
    <row r="6" spans="2:42" ht="15.75" thickBot="1" x14ac:dyDescent="0.3">
      <c r="B6" s="10"/>
      <c r="C6" s="10"/>
      <c r="D6" s="10"/>
      <c r="E6" s="10"/>
      <c r="F6" s="10"/>
      <c r="G6" s="10"/>
      <c r="I6" s="194"/>
      <c r="J6" s="195"/>
      <c r="K6" s="195"/>
      <c r="L6" s="196"/>
      <c r="M6" s="2"/>
      <c r="N6" s="27"/>
      <c r="O6" s="28"/>
      <c r="P6" s="27"/>
      <c r="Q6" s="28"/>
      <c r="S6" s="27"/>
      <c r="T6" s="28"/>
      <c r="U6" s="33"/>
      <c r="V6" s="28"/>
      <c r="W6" s="8"/>
      <c r="X6" s="194"/>
      <c r="Y6" s="195"/>
      <c r="Z6" s="195"/>
      <c r="AA6" s="196"/>
      <c r="AB6" s="205" t="s">
        <v>18</v>
      </c>
      <c r="AD6" s="194"/>
      <c r="AE6" s="196"/>
      <c r="AF6" s="194"/>
      <c r="AG6" s="196"/>
      <c r="AH6" s="205" t="s">
        <v>18</v>
      </c>
      <c r="AJ6" s="10"/>
      <c r="AK6" s="10"/>
      <c r="AL6" s="10"/>
      <c r="AM6" s="10"/>
      <c r="AN6" s="10"/>
      <c r="AO6" s="10"/>
      <c r="AP6" s="208"/>
    </row>
    <row r="7" spans="2:42" ht="15.75" thickBot="1" x14ac:dyDescent="0.3">
      <c r="B7" s="10"/>
      <c r="C7" s="10"/>
      <c r="D7" s="10"/>
      <c r="E7" s="10"/>
      <c r="F7" s="10"/>
      <c r="G7" s="10"/>
      <c r="I7" s="197"/>
      <c r="J7" s="198"/>
      <c r="K7" s="198"/>
      <c r="L7" s="199"/>
      <c r="M7" s="2"/>
      <c r="N7" s="29"/>
      <c r="O7" s="30"/>
      <c r="P7" s="29"/>
      <c r="Q7" s="30"/>
      <c r="S7" s="29"/>
      <c r="T7" s="30"/>
      <c r="U7" s="35"/>
      <c r="V7" s="30"/>
      <c r="W7" s="8"/>
      <c r="X7" s="200"/>
      <c r="Y7" s="201"/>
      <c r="Z7" s="201"/>
      <c r="AA7" s="202"/>
      <c r="AB7" s="205"/>
      <c r="AD7" s="200"/>
      <c r="AE7" s="202"/>
      <c r="AF7" s="200"/>
      <c r="AG7" s="202"/>
      <c r="AH7" s="205"/>
      <c r="AJ7" s="10"/>
      <c r="AK7" s="10"/>
      <c r="AL7" s="10"/>
      <c r="AM7" s="10"/>
      <c r="AN7" s="10"/>
      <c r="AO7" s="10"/>
      <c r="AP7" s="208"/>
    </row>
    <row r="8" spans="2:42" ht="15.75" thickBot="1" x14ac:dyDescent="0.3">
      <c r="B8" s="10"/>
      <c r="C8" s="10"/>
      <c r="D8" s="10"/>
      <c r="E8" s="10"/>
      <c r="F8" s="10"/>
      <c r="G8" s="10"/>
      <c r="H8" s="2" t="s">
        <v>45</v>
      </c>
      <c r="I8" s="197"/>
      <c r="J8" s="198"/>
      <c r="K8" s="198"/>
      <c r="L8" s="199"/>
      <c r="M8" s="2" t="s">
        <v>46</v>
      </c>
      <c r="N8" s="29"/>
      <c r="O8" s="30"/>
      <c r="P8" s="29"/>
      <c r="Q8" s="30"/>
      <c r="R8" s="2" t="s">
        <v>46</v>
      </c>
      <c r="S8" s="31"/>
      <c r="T8" s="32"/>
      <c r="U8" s="34"/>
      <c r="V8" s="32"/>
      <c r="W8" s="8" t="s">
        <v>46</v>
      </c>
      <c r="X8" s="194"/>
      <c r="Y8" s="195"/>
      <c r="Z8" s="195"/>
      <c r="AA8" s="196"/>
      <c r="AB8" s="205" t="s">
        <v>19</v>
      </c>
      <c r="AC8" s="1" t="s">
        <v>46</v>
      </c>
      <c r="AD8" s="194"/>
      <c r="AE8" s="196"/>
      <c r="AF8" s="194"/>
      <c r="AG8" s="196"/>
      <c r="AH8" s="205" t="s">
        <v>19</v>
      </c>
      <c r="AI8" s="1" t="s">
        <v>46</v>
      </c>
      <c r="AJ8" s="10"/>
      <c r="AK8" s="10"/>
      <c r="AL8" s="10"/>
      <c r="AM8" s="10"/>
      <c r="AN8" s="10"/>
      <c r="AO8" s="10"/>
      <c r="AP8" s="208"/>
    </row>
    <row r="9" spans="2:42" ht="15.75" thickBot="1" x14ac:dyDescent="0.3">
      <c r="B9" s="10"/>
      <c r="C9" s="10"/>
      <c r="D9" s="10"/>
      <c r="E9" s="10"/>
      <c r="F9" s="10"/>
      <c r="G9" s="10"/>
      <c r="I9" s="197"/>
      <c r="J9" s="198"/>
      <c r="K9" s="198"/>
      <c r="L9" s="199"/>
      <c r="M9" s="2"/>
      <c r="N9" s="29"/>
      <c r="O9" s="30"/>
      <c r="P9" s="29"/>
      <c r="Q9" s="30"/>
      <c r="S9" s="27"/>
      <c r="T9" s="28"/>
      <c r="U9" s="33"/>
      <c r="V9" s="28"/>
      <c r="W9" s="8"/>
      <c r="X9" s="200"/>
      <c r="Y9" s="201"/>
      <c r="Z9" s="201"/>
      <c r="AA9" s="202"/>
      <c r="AB9" s="205"/>
      <c r="AD9" s="200"/>
      <c r="AE9" s="202"/>
      <c r="AF9" s="200"/>
      <c r="AG9" s="202"/>
      <c r="AH9" s="205"/>
      <c r="AJ9" s="10"/>
      <c r="AK9" s="10"/>
      <c r="AL9" s="10"/>
      <c r="AM9" s="10"/>
      <c r="AN9" s="10"/>
      <c r="AO9" s="10"/>
      <c r="AP9" s="208"/>
    </row>
    <row r="10" spans="2:42" ht="15.75" thickBot="1" x14ac:dyDescent="0.3">
      <c r="B10" s="10"/>
      <c r="C10" s="10"/>
      <c r="D10" s="10"/>
      <c r="E10" s="10"/>
      <c r="F10" s="10"/>
      <c r="G10" s="10"/>
      <c r="I10" s="197"/>
      <c r="J10" s="198"/>
      <c r="K10" s="198"/>
      <c r="L10" s="199"/>
      <c r="M10" s="2"/>
      <c r="N10" s="29"/>
      <c r="O10" s="30"/>
      <c r="P10" s="29"/>
      <c r="Q10" s="30"/>
      <c r="S10" s="29"/>
      <c r="T10" s="30"/>
      <c r="U10" s="35"/>
      <c r="V10" s="30"/>
      <c r="W10" s="8"/>
      <c r="X10" s="194"/>
      <c r="Y10" s="195"/>
      <c r="Z10" s="195"/>
      <c r="AA10" s="196"/>
      <c r="AB10" s="205" t="s">
        <v>20</v>
      </c>
      <c r="AD10" s="194"/>
      <c r="AE10" s="196"/>
      <c r="AF10" s="194"/>
      <c r="AG10" s="196"/>
      <c r="AH10" s="205" t="s">
        <v>20</v>
      </c>
      <c r="AJ10" s="10"/>
      <c r="AK10" s="10"/>
      <c r="AL10" s="10"/>
      <c r="AM10" s="10"/>
      <c r="AN10" s="10"/>
      <c r="AO10" s="10"/>
      <c r="AP10" s="208"/>
    </row>
    <row r="11" spans="2:42" ht="15.75" thickBot="1" x14ac:dyDescent="0.3">
      <c r="B11" s="10"/>
      <c r="C11" s="10"/>
      <c r="D11" s="10"/>
      <c r="E11" s="10"/>
      <c r="F11" s="10"/>
      <c r="G11" s="10"/>
      <c r="I11" s="200"/>
      <c r="J11" s="201"/>
      <c r="K11" s="201"/>
      <c r="L11" s="202"/>
      <c r="M11" s="2"/>
      <c r="N11" s="31"/>
      <c r="O11" s="32"/>
      <c r="P11" s="31"/>
      <c r="Q11" s="32"/>
      <c r="S11" s="31"/>
      <c r="T11" s="32"/>
      <c r="U11" s="34"/>
      <c r="V11" s="32"/>
      <c r="W11" s="8"/>
      <c r="X11" s="200"/>
      <c r="Y11" s="201"/>
      <c r="Z11" s="201"/>
      <c r="AA11" s="202"/>
      <c r="AB11" s="205"/>
      <c r="AD11" s="200"/>
      <c r="AE11" s="202"/>
      <c r="AF11" s="200"/>
      <c r="AG11" s="202"/>
      <c r="AH11" s="205"/>
      <c r="AJ11" s="10"/>
      <c r="AK11" s="10"/>
      <c r="AL11" s="10"/>
      <c r="AM11" s="10"/>
      <c r="AN11" s="10"/>
      <c r="AO11" s="10"/>
      <c r="AP11" s="208"/>
    </row>
    <row r="12" spans="2:42" x14ac:dyDescent="0.25">
      <c r="B12" s="2" t="s">
        <v>18</v>
      </c>
      <c r="C12" s="2" t="s">
        <v>19</v>
      </c>
      <c r="D12" s="2" t="s">
        <v>20</v>
      </c>
      <c r="E12" s="2" t="s">
        <v>18</v>
      </c>
      <c r="F12" s="2" t="s">
        <v>19</v>
      </c>
      <c r="G12" s="2" t="s">
        <v>20</v>
      </c>
      <c r="M12" s="2"/>
      <c r="N12" s="207" t="s">
        <v>24</v>
      </c>
      <c r="O12" s="207"/>
      <c r="P12" s="207" t="s">
        <v>25</v>
      </c>
      <c r="Q12" s="207"/>
      <c r="AD12" s="207" t="s">
        <v>24</v>
      </c>
      <c r="AE12" s="207"/>
      <c r="AF12" s="207" t="s">
        <v>25</v>
      </c>
      <c r="AG12" s="207"/>
      <c r="AH12" s="2"/>
      <c r="AJ12" s="2" t="s">
        <v>18</v>
      </c>
      <c r="AK12" s="2" t="s">
        <v>19</v>
      </c>
      <c r="AL12" s="2" t="s">
        <v>20</v>
      </c>
      <c r="AM12" s="2" t="s">
        <v>18</v>
      </c>
      <c r="AN12" s="2" t="s">
        <v>19</v>
      </c>
      <c r="AO12" s="2" t="s">
        <v>20</v>
      </c>
    </row>
    <row r="13" spans="2:42" x14ac:dyDescent="0.25">
      <c r="B13" s="192" t="s">
        <v>22</v>
      </c>
      <c r="C13" s="192"/>
      <c r="D13" s="192"/>
      <c r="E13" s="192" t="s">
        <v>23</v>
      </c>
      <c r="F13" s="192"/>
      <c r="G13" s="192"/>
      <c r="AJ13" s="192" t="s">
        <v>22</v>
      </c>
      <c r="AK13" s="192"/>
      <c r="AL13" s="192"/>
      <c r="AM13" s="192" t="s">
        <v>23</v>
      </c>
      <c r="AN13" s="192"/>
      <c r="AO13" s="192"/>
    </row>
    <row r="14" spans="2:42" ht="31.5" x14ac:dyDescent="0.5">
      <c r="I14" s="18"/>
      <c r="J14" s="18"/>
      <c r="K14" s="18"/>
    </row>
    <row r="15" spans="2:42" ht="36" x14ac:dyDescent="0.55000000000000004">
      <c r="H15" s="19" t="s">
        <v>45</v>
      </c>
      <c r="I15" s="212" t="s">
        <v>47</v>
      </c>
      <c r="J15" s="212"/>
      <c r="K15" s="212"/>
      <c r="L15" s="212"/>
      <c r="M15" s="19" t="s">
        <v>46</v>
      </c>
      <c r="N15" s="213"/>
      <c r="O15" s="213"/>
      <c r="P15" s="213"/>
      <c r="Q15" s="213"/>
      <c r="R15" s="19" t="s">
        <v>46</v>
      </c>
      <c r="S15" s="16"/>
      <c r="W15" s="19" t="s">
        <v>46</v>
      </c>
      <c r="X15" s="192"/>
      <c r="Y15" s="192"/>
      <c r="Z15" s="192"/>
      <c r="AA15" s="192"/>
      <c r="AC15" s="19" t="s">
        <v>46</v>
      </c>
      <c r="AI15" s="19" t="s">
        <v>46</v>
      </c>
    </row>
    <row r="16" spans="2:42" ht="31.5" x14ac:dyDescent="0.5">
      <c r="I16" s="18"/>
      <c r="J16" s="18"/>
      <c r="K16" s="18"/>
    </row>
    <row r="17" spans="9:43" ht="31.5" x14ac:dyDescent="0.5">
      <c r="I17" s="18"/>
      <c r="J17" s="18"/>
      <c r="K17" s="18"/>
    </row>
    <row r="24" spans="9:43" x14ac:dyDescent="0.25">
      <c r="R24" s="1"/>
      <c r="S24" s="2"/>
      <c r="W24" s="1"/>
      <c r="X24" s="16"/>
    </row>
    <row r="25" spans="9:43" x14ac:dyDescent="0.25">
      <c r="N25" s="2"/>
      <c r="R25" s="1"/>
      <c r="S25" s="2"/>
      <c r="W25" s="1"/>
      <c r="X25" s="16"/>
    </row>
    <row r="26" spans="9:43" ht="15.75" thickBot="1" x14ac:dyDescent="0.3">
      <c r="J26" s="210" t="s">
        <v>0</v>
      </c>
      <c r="K26" s="210"/>
      <c r="L26" s="210"/>
      <c r="M26" s="210"/>
      <c r="N26" s="2"/>
      <c r="O26" s="209" t="s">
        <v>2</v>
      </c>
      <c r="P26" s="209"/>
      <c r="Q26" s="209"/>
      <c r="R26" s="209"/>
      <c r="S26" s="2"/>
      <c r="T26" s="209" t="s">
        <v>5</v>
      </c>
      <c r="U26" s="209"/>
      <c r="V26" s="209"/>
      <c r="W26" s="209"/>
      <c r="X26" s="17"/>
      <c r="Y26" s="209" t="s">
        <v>3</v>
      </c>
      <c r="Z26" s="209"/>
      <c r="AA26" s="209"/>
      <c r="AB26" s="209"/>
      <c r="AC26" s="13"/>
      <c r="AE26" s="211" t="s">
        <v>6</v>
      </c>
      <c r="AF26" s="211"/>
      <c r="AG26" s="211"/>
      <c r="AH26" s="211"/>
      <c r="AI26" s="15"/>
      <c r="AJ26" s="14"/>
      <c r="AK26" s="209" t="s">
        <v>1</v>
      </c>
      <c r="AL26" s="209"/>
      <c r="AM26" s="209"/>
      <c r="AN26" s="209"/>
      <c r="AO26" s="209"/>
      <c r="AP26" s="209"/>
    </row>
    <row r="27" spans="9:43" ht="15.75" thickBot="1" x14ac:dyDescent="0.3">
      <c r="J27" s="194"/>
      <c r="K27" s="195"/>
      <c r="L27" s="195"/>
      <c r="M27" s="196"/>
      <c r="N27" s="2"/>
      <c r="O27" s="27"/>
      <c r="P27" s="28"/>
      <c r="Q27" s="27"/>
      <c r="R27" s="28"/>
      <c r="S27" s="2"/>
      <c r="T27" s="27"/>
      <c r="U27" s="28"/>
      <c r="V27" s="33"/>
      <c r="W27" s="28"/>
      <c r="X27" s="8"/>
      <c r="Y27" s="194"/>
      <c r="Z27" s="195"/>
      <c r="AA27" s="195"/>
      <c r="AB27" s="196"/>
      <c r="AC27" s="205" t="s">
        <v>18</v>
      </c>
      <c r="AE27" s="194"/>
      <c r="AF27" s="196"/>
      <c r="AG27" s="194"/>
      <c r="AH27" s="196"/>
      <c r="AI27" s="205" t="s">
        <v>18</v>
      </c>
      <c r="AK27" s="10"/>
      <c r="AL27" s="10"/>
      <c r="AM27" s="10"/>
      <c r="AN27" s="10"/>
      <c r="AO27" s="10"/>
      <c r="AP27" s="10"/>
      <c r="AQ27" s="208"/>
    </row>
    <row r="28" spans="9:43" ht="15.75" thickBot="1" x14ac:dyDescent="0.3">
      <c r="J28" s="197"/>
      <c r="K28" s="198"/>
      <c r="L28" s="198"/>
      <c r="M28" s="199"/>
      <c r="N28" s="2"/>
      <c r="O28" s="29"/>
      <c r="P28" s="30"/>
      <c r="Q28" s="29"/>
      <c r="R28" s="30"/>
      <c r="S28" s="2"/>
      <c r="T28" s="29"/>
      <c r="U28" s="30"/>
      <c r="V28" s="35"/>
      <c r="W28" s="30"/>
      <c r="X28" s="8"/>
      <c r="Y28" s="200"/>
      <c r="Z28" s="201"/>
      <c r="AA28" s="201"/>
      <c r="AB28" s="202"/>
      <c r="AC28" s="205"/>
      <c r="AE28" s="200"/>
      <c r="AF28" s="202"/>
      <c r="AG28" s="200"/>
      <c r="AH28" s="202"/>
      <c r="AI28" s="205"/>
      <c r="AK28" s="10"/>
      <c r="AL28" s="10"/>
      <c r="AM28" s="10"/>
      <c r="AN28" s="10"/>
      <c r="AO28" s="10"/>
      <c r="AP28" s="10"/>
      <c r="AQ28" s="208"/>
    </row>
    <row r="29" spans="9:43" ht="15.75" thickBot="1" x14ac:dyDescent="0.3">
      <c r="I29" s="2" t="s">
        <v>45</v>
      </c>
      <c r="J29" s="197"/>
      <c r="K29" s="198"/>
      <c r="L29" s="198"/>
      <c r="M29" s="199"/>
      <c r="N29" s="2" t="s">
        <v>46</v>
      </c>
      <c r="O29" s="29"/>
      <c r="P29" s="30"/>
      <c r="Q29" s="29"/>
      <c r="R29" s="30"/>
      <c r="S29" s="2" t="s">
        <v>46</v>
      </c>
      <c r="T29" s="31"/>
      <c r="U29" s="32"/>
      <c r="V29" s="34"/>
      <c r="W29" s="32"/>
      <c r="X29" s="8" t="s">
        <v>46</v>
      </c>
      <c r="Y29" s="194"/>
      <c r="Z29" s="195"/>
      <c r="AA29" s="195"/>
      <c r="AB29" s="196"/>
      <c r="AC29" s="205" t="s">
        <v>19</v>
      </c>
      <c r="AD29" s="1" t="s">
        <v>46</v>
      </c>
      <c r="AE29" s="194"/>
      <c r="AF29" s="196"/>
      <c r="AG29" s="194"/>
      <c r="AH29" s="196"/>
      <c r="AI29" s="205" t="s">
        <v>19</v>
      </c>
      <c r="AJ29" s="1" t="s">
        <v>46</v>
      </c>
      <c r="AK29" s="10"/>
      <c r="AL29" s="10"/>
      <c r="AM29" s="10"/>
      <c r="AN29" s="10"/>
      <c r="AO29" s="10"/>
      <c r="AP29" s="10"/>
      <c r="AQ29" s="208"/>
    </row>
    <row r="30" spans="9:43" ht="15.75" thickBot="1" x14ac:dyDescent="0.3">
      <c r="J30" s="197"/>
      <c r="K30" s="198"/>
      <c r="L30" s="198"/>
      <c r="M30" s="199"/>
      <c r="N30" s="2"/>
      <c r="O30" s="29"/>
      <c r="P30" s="30"/>
      <c r="Q30" s="29"/>
      <c r="R30" s="30"/>
      <c r="S30" s="2"/>
      <c r="T30" s="27"/>
      <c r="U30" s="28"/>
      <c r="V30" s="33"/>
      <c r="W30" s="28"/>
      <c r="X30" s="8"/>
      <c r="Y30" s="200"/>
      <c r="Z30" s="201"/>
      <c r="AA30" s="201"/>
      <c r="AB30" s="202"/>
      <c r="AC30" s="205"/>
      <c r="AE30" s="200"/>
      <c r="AF30" s="202"/>
      <c r="AG30" s="200"/>
      <c r="AH30" s="202"/>
      <c r="AI30" s="205"/>
      <c r="AK30" s="10"/>
      <c r="AL30" s="10"/>
      <c r="AM30" s="10"/>
      <c r="AN30" s="10"/>
      <c r="AO30" s="10"/>
      <c r="AP30" s="10"/>
      <c r="AQ30" s="208"/>
    </row>
    <row r="31" spans="9:43" ht="15.75" thickBot="1" x14ac:dyDescent="0.3">
      <c r="J31" s="197"/>
      <c r="K31" s="198"/>
      <c r="L31" s="198"/>
      <c r="M31" s="199"/>
      <c r="N31" s="2"/>
      <c r="O31" s="29"/>
      <c r="P31" s="30"/>
      <c r="Q31" s="29"/>
      <c r="R31" s="30"/>
      <c r="S31" s="2"/>
      <c r="T31" s="29"/>
      <c r="U31" s="30"/>
      <c r="V31" s="35"/>
      <c r="W31" s="30"/>
      <c r="X31" s="8"/>
      <c r="Y31" s="194"/>
      <c r="Z31" s="195"/>
      <c r="AA31" s="195"/>
      <c r="AB31" s="196"/>
      <c r="AC31" s="205" t="s">
        <v>20</v>
      </c>
      <c r="AE31" s="194"/>
      <c r="AF31" s="196"/>
      <c r="AG31" s="194"/>
      <c r="AH31" s="196"/>
      <c r="AI31" s="205" t="s">
        <v>20</v>
      </c>
      <c r="AK31" s="10"/>
      <c r="AL31" s="10"/>
      <c r="AM31" s="10"/>
      <c r="AN31" s="10"/>
      <c r="AO31" s="10"/>
      <c r="AP31" s="10"/>
      <c r="AQ31" s="208"/>
    </row>
    <row r="32" spans="9:43" ht="15.75" thickBot="1" x14ac:dyDescent="0.3">
      <c r="J32" s="200"/>
      <c r="K32" s="201"/>
      <c r="L32" s="201"/>
      <c r="M32" s="202"/>
      <c r="N32" s="2"/>
      <c r="O32" s="31"/>
      <c r="P32" s="32"/>
      <c r="Q32" s="31"/>
      <c r="R32" s="32"/>
      <c r="S32" s="2"/>
      <c r="T32" s="31"/>
      <c r="U32" s="32"/>
      <c r="V32" s="34"/>
      <c r="W32" s="32"/>
      <c r="X32" s="8"/>
      <c r="Y32" s="200"/>
      <c r="Z32" s="201"/>
      <c r="AA32" s="201"/>
      <c r="AB32" s="202"/>
      <c r="AC32" s="205"/>
      <c r="AE32" s="200"/>
      <c r="AF32" s="202"/>
      <c r="AG32" s="200"/>
      <c r="AH32" s="202"/>
      <c r="AI32" s="205"/>
      <c r="AK32" s="10"/>
      <c r="AL32" s="10"/>
      <c r="AM32" s="10"/>
      <c r="AN32" s="10"/>
      <c r="AO32" s="10"/>
      <c r="AP32" s="10"/>
      <c r="AQ32" s="208"/>
    </row>
    <row r="33" spans="10:42" x14ac:dyDescent="0.25">
      <c r="N33" s="2"/>
      <c r="O33" s="207" t="s">
        <v>24</v>
      </c>
      <c r="P33" s="207"/>
      <c r="Q33" s="207" t="s">
        <v>25</v>
      </c>
      <c r="R33" s="207"/>
      <c r="S33" s="2"/>
      <c r="W33" s="1"/>
      <c r="X33" s="16"/>
      <c r="AE33" s="207" t="s">
        <v>24</v>
      </c>
      <c r="AF33" s="207"/>
      <c r="AG33" s="207" t="s">
        <v>25</v>
      </c>
      <c r="AH33" s="207"/>
      <c r="AI33" s="2"/>
      <c r="AK33" s="2" t="s">
        <v>18</v>
      </c>
      <c r="AL33" s="2" t="s">
        <v>19</v>
      </c>
      <c r="AM33" s="2" t="s">
        <v>20</v>
      </c>
      <c r="AN33" s="2" t="s">
        <v>18</v>
      </c>
      <c r="AO33" s="2" t="s">
        <v>19</v>
      </c>
      <c r="AP33" s="2" t="s">
        <v>20</v>
      </c>
    </row>
    <row r="34" spans="10:42" x14ac:dyDescent="0.25">
      <c r="R34" s="1"/>
      <c r="S34" s="2"/>
      <c r="W34" s="1"/>
      <c r="X34" s="16"/>
      <c r="AK34" s="192" t="s">
        <v>22</v>
      </c>
      <c r="AL34" s="192"/>
      <c r="AM34" s="192"/>
      <c r="AN34" s="192" t="s">
        <v>23</v>
      </c>
      <c r="AO34" s="192"/>
      <c r="AP34" s="192"/>
    </row>
    <row r="35" spans="10:42" ht="31.5" x14ac:dyDescent="0.5">
      <c r="J35" s="18"/>
      <c r="K35" s="18"/>
      <c r="L35" s="18"/>
      <c r="R35" s="1"/>
      <c r="S35" s="2"/>
      <c r="W35" s="1"/>
      <c r="X35" s="16"/>
    </row>
  </sheetData>
  <mergeCells count="66">
    <mergeCell ref="B13:D13"/>
    <mergeCell ref="E13:G13"/>
    <mergeCell ref="B5:G5"/>
    <mergeCell ref="X5:AA5"/>
    <mergeCell ref="AD5:AG5"/>
    <mergeCell ref="AJ5:AO5"/>
    <mergeCell ref="I6:L11"/>
    <mergeCell ref="X6:AA7"/>
    <mergeCell ref="AB6:AB7"/>
    <mergeCell ref="AD6:AE7"/>
    <mergeCell ref="AF6:AG7"/>
    <mergeCell ref="AH6:AH7"/>
    <mergeCell ref="I5:L5"/>
    <mergeCell ref="S5:V5"/>
    <mergeCell ref="N5:Q5"/>
    <mergeCell ref="AP6:AP8"/>
    <mergeCell ref="X8:AA9"/>
    <mergeCell ref="AB8:AB9"/>
    <mergeCell ref="AD8:AE9"/>
    <mergeCell ref="AF8:AG9"/>
    <mergeCell ref="AH8:AH9"/>
    <mergeCell ref="AP9:AP11"/>
    <mergeCell ref="X10:AA11"/>
    <mergeCell ref="AB10:AB11"/>
    <mergeCell ref="AD10:AE11"/>
    <mergeCell ref="AF10:AG11"/>
    <mergeCell ref="AH10:AH11"/>
    <mergeCell ref="I15:L15"/>
    <mergeCell ref="X15:AA15"/>
    <mergeCell ref="N15:Q15"/>
    <mergeCell ref="AM13:AO13"/>
    <mergeCell ref="N12:O12"/>
    <mergeCell ref="P12:Q12"/>
    <mergeCell ref="AD12:AE12"/>
    <mergeCell ref="AF12:AG12"/>
    <mergeCell ref="AJ13:AL13"/>
    <mergeCell ref="AK26:AP26"/>
    <mergeCell ref="J27:M32"/>
    <mergeCell ref="Y27:AB28"/>
    <mergeCell ref="AC27:AC28"/>
    <mergeCell ref="AE27:AF28"/>
    <mergeCell ref="AG27:AH28"/>
    <mergeCell ref="AI27:AI28"/>
    <mergeCell ref="J26:M26"/>
    <mergeCell ref="O26:R26"/>
    <mergeCell ref="T26:W26"/>
    <mergeCell ref="Y26:AB26"/>
    <mergeCell ref="AE26:AH26"/>
    <mergeCell ref="AQ27:AQ29"/>
    <mergeCell ref="Y29:AB30"/>
    <mergeCell ref="AC29:AC30"/>
    <mergeCell ref="AE29:AF30"/>
    <mergeCell ref="AG29:AH30"/>
    <mergeCell ref="AI29:AI30"/>
    <mergeCell ref="AQ30:AQ32"/>
    <mergeCell ref="Y31:AB32"/>
    <mergeCell ref="AC31:AC32"/>
    <mergeCell ref="AE31:AF32"/>
    <mergeCell ref="AG31:AH32"/>
    <mergeCell ref="AI31:AI32"/>
    <mergeCell ref="AN34:AP34"/>
    <mergeCell ref="O33:P33"/>
    <mergeCell ref="Q33:R33"/>
    <mergeCell ref="AE33:AF33"/>
    <mergeCell ref="AG33:AH33"/>
    <mergeCell ref="AK34:AM3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E306E-C40C-444C-9557-46D14F46721D}">
  <dimension ref="D7:AJ18"/>
  <sheetViews>
    <sheetView workbookViewId="0">
      <selection activeCell="Z1" sqref="Z1"/>
    </sheetView>
  </sheetViews>
  <sheetFormatPr defaultRowHeight="15" x14ac:dyDescent="0.25"/>
  <cols>
    <col min="5" max="8" width="6.85546875" customWidth="1"/>
    <col min="9" max="9" width="7.28515625" customWidth="1"/>
    <col min="10" max="13" width="6.85546875" customWidth="1"/>
    <col min="14" max="14" width="7.28515625" customWidth="1"/>
    <col min="15" max="18" width="6.85546875" customWidth="1"/>
    <col min="19" max="19" width="7.28515625" customWidth="1"/>
    <col min="20" max="23" width="6.85546875" customWidth="1"/>
    <col min="24" max="24" width="7.28515625" customWidth="1"/>
    <col min="25" max="28" width="6.85546875" customWidth="1"/>
    <col min="29" max="29" width="7.28515625" customWidth="1"/>
    <col min="30" max="35" width="5" customWidth="1"/>
  </cols>
  <sheetData>
    <row r="7" spans="4:36" x14ac:dyDescent="0.25">
      <c r="D7" s="1"/>
      <c r="E7" s="1"/>
      <c r="F7" s="1"/>
      <c r="G7" s="1"/>
      <c r="H7" s="1"/>
      <c r="I7" s="1"/>
      <c r="J7" s="1"/>
      <c r="K7" s="1"/>
      <c r="L7" s="1"/>
      <c r="M7" s="1"/>
      <c r="N7" s="2"/>
      <c r="O7" s="1"/>
      <c r="P7" s="1"/>
      <c r="Q7" s="1"/>
      <c r="R7" s="1"/>
      <c r="S7" s="16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4:36" x14ac:dyDescent="0.25">
      <c r="D8" s="1"/>
      <c r="E8" s="1"/>
      <c r="F8" s="1"/>
      <c r="G8" s="1"/>
      <c r="H8" s="1"/>
      <c r="I8" s="2"/>
      <c r="J8" s="1"/>
      <c r="K8" s="1"/>
      <c r="L8" s="1"/>
      <c r="M8" s="1"/>
      <c r="N8" s="2"/>
      <c r="O8" s="1"/>
      <c r="P8" s="1"/>
      <c r="Q8" s="1"/>
      <c r="R8" s="1"/>
      <c r="S8" s="16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4:36" ht="15.75" thickBot="1" x14ac:dyDescent="0.3">
      <c r="D9" s="1"/>
      <c r="E9" s="210" t="s">
        <v>0</v>
      </c>
      <c r="F9" s="210"/>
      <c r="G9" s="210"/>
      <c r="H9" s="210"/>
      <c r="I9" s="2"/>
      <c r="J9" s="209" t="s">
        <v>2</v>
      </c>
      <c r="K9" s="209"/>
      <c r="L9" s="209"/>
      <c r="M9" s="209"/>
      <c r="N9" s="2"/>
      <c r="O9" s="209" t="s">
        <v>5</v>
      </c>
      <c r="P9" s="209"/>
      <c r="Q9" s="209"/>
      <c r="R9" s="209"/>
      <c r="S9" s="17"/>
      <c r="T9" s="209" t="s">
        <v>3</v>
      </c>
      <c r="U9" s="209"/>
      <c r="V9" s="209"/>
      <c r="W9" s="209"/>
      <c r="X9" s="13"/>
      <c r="Y9" s="211" t="s">
        <v>6</v>
      </c>
      <c r="Z9" s="211"/>
      <c r="AA9" s="211"/>
      <c r="AB9" s="211"/>
      <c r="AC9" s="15"/>
      <c r="AD9" s="209" t="s">
        <v>1</v>
      </c>
      <c r="AE9" s="209"/>
      <c r="AF9" s="209"/>
      <c r="AG9" s="209"/>
      <c r="AH9" s="209"/>
      <c r="AI9" s="209"/>
      <c r="AJ9" s="1"/>
    </row>
    <row r="10" spans="4:36" ht="15.75" thickBot="1" x14ac:dyDescent="0.3">
      <c r="D10" s="1"/>
      <c r="E10" s="194"/>
      <c r="F10" s="195"/>
      <c r="G10" s="195"/>
      <c r="H10" s="196"/>
      <c r="I10" s="2"/>
      <c r="J10" s="27"/>
      <c r="K10" s="28"/>
      <c r="L10" s="27"/>
      <c r="M10" s="28"/>
      <c r="N10" s="2"/>
      <c r="O10" s="27"/>
      <c r="P10" s="28"/>
      <c r="Q10" s="33"/>
      <c r="R10" s="28"/>
      <c r="S10" s="8"/>
      <c r="T10" s="194"/>
      <c r="U10" s="195"/>
      <c r="V10" s="195"/>
      <c r="W10" s="196"/>
      <c r="X10" s="205" t="s">
        <v>18</v>
      </c>
      <c r="Y10" s="194"/>
      <c r="Z10" s="196"/>
      <c r="AA10" s="194"/>
      <c r="AB10" s="196"/>
      <c r="AC10" s="205" t="s">
        <v>18</v>
      </c>
      <c r="AD10" s="10"/>
      <c r="AE10" s="10"/>
      <c r="AF10" s="10"/>
      <c r="AG10" s="10"/>
      <c r="AH10" s="10"/>
      <c r="AI10" s="10"/>
      <c r="AJ10" s="208"/>
    </row>
    <row r="11" spans="4:36" ht="15.75" thickBot="1" x14ac:dyDescent="0.3">
      <c r="D11" s="1"/>
      <c r="E11" s="197"/>
      <c r="F11" s="198"/>
      <c r="G11" s="198"/>
      <c r="H11" s="199"/>
      <c r="I11" s="2"/>
      <c r="J11" s="29"/>
      <c r="K11" s="30"/>
      <c r="L11" s="29"/>
      <c r="M11" s="30"/>
      <c r="N11" s="2"/>
      <c r="O11" s="29"/>
      <c r="P11" s="30"/>
      <c r="Q11" s="35"/>
      <c r="R11" s="30"/>
      <c r="S11" s="8"/>
      <c r="T11" s="200"/>
      <c r="U11" s="201"/>
      <c r="V11" s="201"/>
      <c r="W11" s="202"/>
      <c r="X11" s="205"/>
      <c r="Y11" s="200"/>
      <c r="Z11" s="202"/>
      <c r="AA11" s="200"/>
      <c r="AB11" s="202"/>
      <c r="AC11" s="205"/>
      <c r="AD11" s="10"/>
      <c r="AE11" s="10"/>
      <c r="AF11" s="10"/>
      <c r="AG11" s="10"/>
      <c r="AH11" s="10"/>
      <c r="AI11" s="10"/>
      <c r="AJ11" s="208"/>
    </row>
    <row r="12" spans="4:36" ht="15.75" thickBot="1" x14ac:dyDescent="0.3">
      <c r="D12" s="2"/>
      <c r="E12" s="197"/>
      <c r="F12" s="198"/>
      <c r="G12" s="198"/>
      <c r="H12" s="199"/>
      <c r="I12" s="2"/>
      <c r="J12" s="29"/>
      <c r="K12" s="30"/>
      <c r="L12" s="29"/>
      <c r="M12" s="30"/>
      <c r="N12" s="2"/>
      <c r="O12" s="31"/>
      <c r="P12" s="32"/>
      <c r="Q12" s="34"/>
      <c r="R12" s="32"/>
      <c r="S12" s="8"/>
      <c r="T12" s="194"/>
      <c r="U12" s="195"/>
      <c r="V12" s="195"/>
      <c r="W12" s="196"/>
      <c r="X12" s="205" t="s">
        <v>19</v>
      </c>
      <c r="Y12" s="194"/>
      <c r="Z12" s="196"/>
      <c r="AA12" s="194"/>
      <c r="AB12" s="196"/>
      <c r="AC12" s="205" t="s">
        <v>19</v>
      </c>
      <c r="AD12" s="10"/>
      <c r="AE12" s="10"/>
      <c r="AF12" s="10"/>
      <c r="AG12" s="10"/>
      <c r="AH12" s="10"/>
      <c r="AI12" s="10"/>
      <c r="AJ12" s="208"/>
    </row>
    <row r="13" spans="4:36" ht="15.75" thickBot="1" x14ac:dyDescent="0.3">
      <c r="D13" s="1"/>
      <c r="E13" s="197"/>
      <c r="F13" s="198"/>
      <c r="G13" s="198"/>
      <c r="H13" s="199"/>
      <c r="I13" s="2"/>
      <c r="J13" s="29"/>
      <c r="K13" s="30"/>
      <c r="L13" s="29"/>
      <c r="M13" s="30"/>
      <c r="N13" s="2"/>
      <c r="O13" s="27"/>
      <c r="P13" s="28"/>
      <c r="Q13" s="33"/>
      <c r="R13" s="28"/>
      <c r="S13" s="8"/>
      <c r="T13" s="200"/>
      <c r="U13" s="201"/>
      <c r="V13" s="201"/>
      <c r="W13" s="202"/>
      <c r="X13" s="205"/>
      <c r="Y13" s="200"/>
      <c r="Z13" s="202"/>
      <c r="AA13" s="200"/>
      <c r="AB13" s="202"/>
      <c r="AC13" s="205"/>
      <c r="AD13" s="10"/>
      <c r="AE13" s="10"/>
      <c r="AF13" s="10"/>
      <c r="AG13" s="10"/>
      <c r="AH13" s="10"/>
      <c r="AI13" s="10"/>
      <c r="AJ13" s="208"/>
    </row>
    <row r="14" spans="4:36" ht="15.75" thickBot="1" x14ac:dyDescent="0.3">
      <c r="D14" s="1"/>
      <c r="E14" s="197"/>
      <c r="F14" s="198"/>
      <c r="G14" s="198"/>
      <c r="H14" s="199"/>
      <c r="I14" s="2"/>
      <c r="J14" s="29"/>
      <c r="K14" s="30"/>
      <c r="L14" s="29"/>
      <c r="M14" s="30"/>
      <c r="N14" s="2"/>
      <c r="O14" s="29"/>
      <c r="P14" s="30"/>
      <c r="Q14" s="35"/>
      <c r="R14" s="30"/>
      <c r="S14" s="8"/>
      <c r="T14" s="194"/>
      <c r="U14" s="195"/>
      <c r="V14" s="195"/>
      <c r="W14" s="196"/>
      <c r="X14" s="205" t="s">
        <v>20</v>
      </c>
      <c r="Y14" s="194"/>
      <c r="Z14" s="196"/>
      <c r="AA14" s="194"/>
      <c r="AB14" s="196"/>
      <c r="AC14" s="205" t="s">
        <v>20</v>
      </c>
      <c r="AD14" s="10"/>
      <c r="AE14" s="10"/>
      <c r="AF14" s="10"/>
      <c r="AG14" s="10"/>
      <c r="AH14" s="10"/>
      <c r="AI14" s="10"/>
      <c r="AJ14" s="208"/>
    </row>
    <row r="15" spans="4:36" ht="15.75" thickBot="1" x14ac:dyDescent="0.3">
      <c r="D15" s="1"/>
      <c r="E15" s="200"/>
      <c r="F15" s="201"/>
      <c r="G15" s="201"/>
      <c r="H15" s="202"/>
      <c r="I15" s="2"/>
      <c r="J15" s="31"/>
      <c r="K15" s="32"/>
      <c r="L15" s="31"/>
      <c r="M15" s="32"/>
      <c r="N15" s="2"/>
      <c r="O15" s="31"/>
      <c r="P15" s="32"/>
      <c r="Q15" s="34"/>
      <c r="R15" s="32"/>
      <c r="S15" s="8"/>
      <c r="T15" s="200"/>
      <c r="U15" s="201"/>
      <c r="V15" s="201"/>
      <c r="W15" s="202"/>
      <c r="X15" s="205"/>
      <c r="Y15" s="200"/>
      <c r="Z15" s="202"/>
      <c r="AA15" s="200"/>
      <c r="AB15" s="202"/>
      <c r="AC15" s="205"/>
      <c r="AD15" s="10"/>
      <c r="AE15" s="10"/>
      <c r="AF15" s="10"/>
      <c r="AG15" s="10"/>
      <c r="AH15" s="10"/>
      <c r="AI15" s="10"/>
      <c r="AJ15" s="208"/>
    </row>
    <row r="16" spans="4:36" x14ac:dyDescent="0.25">
      <c r="D16" s="1"/>
      <c r="E16" s="1"/>
      <c r="F16" s="1"/>
      <c r="G16" s="1"/>
      <c r="H16" s="1"/>
      <c r="I16" s="2"/>
      <c r="J16" s="207" t="s">
        <v>24</v>
      </c>
      <c r="K16" s="207"/>
      <c r="L16" s="207" t="s">
        <v>25</v>
      </c>
      <c r="M16" s="207"/>
      <c r="N16" s="2"/>
      <c r="O16" s="1"/>
      <c r="P16" s="1"/>
      <c r="Q16" s="1"/>
      <c r="R16" s="1"/>
      <c r="S16" s="16"/>
      <c r="T16" s="1"/>
      <c r="U16" s="1"/>
      <c r="V16" s="1"/>
      <c r="W16" s="1"/>
      <c r="X16" s="1"/>
      <c r="Y16" s="207" t="s">
        <v>24</v>
      </c>
      <c r="Z16" s="207"/>
      <c r="AA16" s="207" t="s">
        <v>25</v>
      </c>
      <c r="AB16" s="207"/>
      <c r="AC16" s="2"/>
      <c r="AD16" s="2" t="s">
        <v>18</v>
      </c>
      <c r="AE16" s="2" t="s">
        <v>19</v>
      </c>
      <c r="AF16" s="2" t="s">
        <v>20</v>
      </c>
      <c r="AG16" s="2" t="s">
        <v>18</v>
      </c>
      <c r="AH16" s="2" t="s">
        <v>19</v>
      </c>
      <c r="AI16" s="2" t="s">
        <v>20</v>
      </c>
      <c r="AJ16" s="1"/>
    </row>
    <row r="17" spans="4:36" x14ac:dyDescent="0.25">
      <c r="D17" s="1"/>
      <c r="E17" s="1"/>
      <c r="F17" s="1"/>
      <c r="G17" s="1"/>
      <c r="H17" s="1"/>
      <c r="I17" s="1"/>
      <c r="J17" s="1"/>
      <c r="K17" s="1"/>
      <c r="L17" s="1"/>
      <c r="M17" s="1"/>
      <c r="N17" s="2"/>
      <c r="O17" s="1"/>
      <c r="P17" s="1"/>
      <c r="Q17" s="1"/>
      <c r="R17" s="1"/>
      <c r="S17" s="16"/>
      <c r="T17" s="1"/>
      <c r="U17" s="1"/>
      <c r="V17" s="1"/>
      <c r="W17" s="1"/>
      <c r="X17" s="1"/>
      <c r="Y17" s="1"/>
      <c r="Z17" s="1"/>
      <c r="AA17" s="1"/>
      <c r="AB17" s="1"/>
      <c r="AC17" s="1"/>
      <c r="AD17" s="192" t="s">
        <v>22</v>
      </c>
      <c r="AE17" s="192"/>
      <c r="AF17" s="192"/>
      <c r="AG17" s="192" t="s">
        <v>23</v>
      </c>
      <c r="AH17" s="192"/>
      <c r="AI17" s="192"/>
      <c r="AJ17" s="1"/>
    </row>
    <row r="18" spans="4:36" ht="31.5" x14ac:dyDescent="0.5">
      <c r="D18" s="1"/>
      <c r="E18" s="18"/>
      <c r="F18" s="18"/>
      <c r="G18" s="18"/>
      <c r="H18" s="1"/>
      <c r="I18" s="1"/>
      <c r="J18" s="1"/>
      <c r="K18" s="1"/>
      <c r="L18" s="1"/>
      <c r="M18" s="1"/>
      <c r="N18" s="2"/>
      <c r="O18" s="1"/>
      <c r="P18" s="1"/>
      <c r="Q18" s="1"/>
      <c r="R18" s="1"/>
      <c r="S18" s="16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</sheetData>
  <mergeCells count="30">
    <mergeCell ref="AD9:AI9"/>
    <mergeCell ref="E9:H9"/>
    <mergeCell ref="J9:M9"/>
    <mergeCell ref="O9:R9"/>
    <mergeCell ref="T9:W9"/>
    <mergeCell ref="Y9:AB9"/>
    <mergeCell ref="E10:H15"/>
    <mergeCell ref="T10:W11"/>
    <mergeCell ref="X10:X11"/>
    <mergeCell ref="Y10:Z11"/>
    <mergeCell ref="AA10:AB11"/>
    <mergeCell ref="AA14:AB15"/>
    <mergeCell ref="AG17:AI17"/>
    <mergeCell ref="AJ10:AJ12"/>
    <mergeCell ref="T12:W13"/>
    <mergeCell ref="X12:X13"/>
    <mergeCell ref="Y12:Z13"/>
    <mergeCell ref="AA12:AB13"/>
    <mergeCell ref="AC12:AC13"/>
    <mergeCell ref="AJ13:AJ15"/>
    <mergeCell ref="T14:W15"/>
    <mergeCell ref="X14:X15"/>
    <mergeCell ref="Y14:Z15"/>
    <mergeCell ref="AC10:AC11"/>
    <mergeCell ref="AC14:AC15"/>
    <mergeCell ref="J16:K16"/>
    <mergeCell ref="L16:M16"/>
    <mergeCell ref="Y16:Z16"/>
    <mergeCell ref="AA16:AB16"/>
    <mergeCell ref="AD17:AF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407F7-75E6-47E4-919B-CE326E7DA3D3}">
  <dimension ref="A2:AX35"/>
  <sheetViews>
    <sheetView workbookViewId="0">
      <selection activeCell="Q14" sqref="Q14:V18"/>
    </sheetView>
  </sheetViews>
  <sheetFormatPr defaultRowHeight="15" x14ac:dyDescent="0.25"/>
  <cols>
    <col min="9" max="9" width="9.85546875" bestFit="1" customWidth="1"/>
    <col min="10" max="10" width="10.5703125" bestFit="1" customWidth="1"/>
    <col min="17" max="17" width="16.7109375" bestFit="1" customWidth="1"/>
    <col min="24" max="24" width="16.7109375" bestFit="1" customWidth="1"/>
  </cols>
  <sheetData>
    <row r="2" spans="1:50" x14ac:dyDescent="0.25">
      <c r="C2" t="s">
        <v>49</v>
      </c>
    </row>
    <row r="3" spans="1:50" x14ac:dyDescent="0.25">
      <c r="A3" s="20" t="s">
        <v>11</v>
      </c>
      <c r="B3" s="21" t="s">
        <v>12</v>
      </c>
      <c r="C3" t="s">
        <v>18</v>
      </c>
      <c r="D3" t="s">
        <v>19</v>
      </c>
      <c r="E3" t="s">
        <v>20</v>
      </c>
      <c r="F3" t="s">
        <v>18</v>
      </c>
      <c r="G3" t="s">
        <v>19</v>
      </c>
      <c r="H3" t="s">
        <v>20</v>
      </c>
      <c r="J3" s="203" t="s">
        <v>0</v>
      </c>
      <c r="K3" s="203"/>
      <c r="L3" s="203"/>
      <c r="M3" s="203"/>
      <c r="N3" s="203"/>
      <c r="O3" s="203"/>
      <c r="Q3" s="203" t="s">
        <v>48</v>
      </c>
      <c r="R3" s="203"/>
      <c r="S3" s="203"/>
      <c r="T3" s="203"/>
      <c r="U3" s="203"/>
      <c r="V3" s="203"/>
      <c r="X3" s="203" t="s">
        <v>50</v>
      </c>
      <c r="Y3" s="203"/>
      <c r="Z3" s="203"/>
      <c r="AA3" s="203"/>
      <c r="AB3" s="203"/>
      <c r="AC3" s="203"/>
      <c r="AE3" s="203" t="s">
        <v>51</v>
      </c>
      <c r="AF3" s="203"/>
      <c r="AG3" s="203"/>
      <c r="AH3" s="203"/>
      <c r="AI3" s="203"/>
      <c r="AJ3" s="9"/>
      <c r="AL3" s="203" t="s">
        <v>52</v>
      </c>
      <c r="AM3" s="203"/>
      <c r="AN3" s="203"/>
      <c r="AO3" s="203"/>
      <c r="AP3" s="203"/>
      <c r="AQ3" s="203"/>
      <c r="AS3" t="s">
        <v>53</v>
      </c>
    </row>
    <row r="4" spans="1:50" x14ac:dyDescent="0.25">
      <c r="A4" t="s">
        <v>21</v>
      </c>
      <c r="C4" s="22">
        <v>200.54400000000001</v>
      </c>
      <c r="D4" s="22">
        <v>202.90799999999999</v>
      </c>
      <c r="E4" s="22">
        <v>192.92</v>
      </c>
      <c r="F4" s="23">
        <v>202.58</v>
      </c>
      <c r="G4" s="23">
        <v>214.44800000000001</v>
      </c>
      <c r="H4" s="23">
        <v>205.7</v>
      </c>
      <c r="J4" s="11">
        <f t="shared" ref="J4:O4" si="0">AVERAGE($C$4:$H$9)</f>
        <v>208.86051964166663</v>
      </c>
      <c r="K4" s="11">
        <f t="shared" si="0"/>
        <v>208.86051964166663</v>
      </c>
      <c r="L4" s="11">
        <f t="shared" si="0"/>
        <v>208.86051964166663</v>
      </c>
      <c r="M4" s="11">
        <f t="shared" si="0"/>
        <v>208.86051964166663</v>
      </c>
      <c r="N4" s="11">
        <f t="shared" si="0"/>
        <v>208.86051964166663</v>
      </c>
      <c r="O4" s="11">
        <f t="shared" si="0"/>
        <v>208.86051964166663</v>
      </c>
      <c r="Q4" s="11">
        <f>AVERAGE($C$4:$E$6,$F$7:$H$9)</f>
        <v>205.49519437777775</v>
      </c>
      <c r="R4" s="11">
        <f>AVERAGE($C$4:$E$6,$F$7:$H$9)</f>
        <v>205.49519437777775</v>
      </c>
      <c r="S4" s="11">
        <f>AVERAGE($C$4:$E$6,$F$7:$H$9)</f>
        <v>205.49519437777775</v>
      </c>
      <c r="T4" s="11">
        <f>AVERAGE($F$4:$H$6,$C$7:$E$9)</f>
        <v>212.22584490555553</v>
      </c>
      <c r="U4" s="11">
        <f t="shared" ref="U4:V6" si="1">AVERAGE($F$4:$H$6,$C$7:$E$9)</f>
        <v>212.22584490555553</v>
      </c>
      <c r="V4" s="11">
        <f t="shared" si="1"/>
        <v>212.22584490555553</v>
      </c>
      <c r="X4" s="11">
        <f>AVERAGE($C$4:$E$6)</f>
        <v>199.89600000000002</v>
      </c>
      <c r="Y4" s="11">
        <f t="shared" ref="Y4:Z4" si="2">AVERAGE($C$4:$E$6)</f>
        <v>199.89600000000002</v>
      </c>
      <c r="Z4" s="11">
        <f t="shared" si="2"/>
        <v>199.89600000000002</v>
      </c>
      <c r="AA4" s="11">
        <f>AVERAGE($F$4:$H$6)</f>
        <v>205.69777777777779</v>
      </c>
      <c r="AB4" s="11">
        <f t="shared" ref="AB4:AC6" si="3">AVERAGE($F$4:$H$6)</f>
        <v>205.69777777777779</v>
      </c>
      <c r="AC4" s="11">
        <f t="shared" si="3"/>
        <v>205.69777777777779</v>
      </c>
      <c r="AE4" s="11">
        <f>AVERAGE($C$4:$C$9,$F$4:$F$9)</f>
        <v>208.83170394166663</v>
      </c>
      <c r="AF4" s="11">
        <f>AVERAGE($D$4:$D$9,$G$4:$G$9)</f>
        <v>207.83568869166666</v>
      </c>
      <c r="AG4" s="11">
        <f>AVERAGE($E$4:$E$9,$H$4:$H$9)</f>
        <v>209.91416629166665</v>
      </c>
      <c r="AH4" s="11">
        <f>AVERAGE($C$4:$C$9,$F$4:$F$9)</f>
        <v>208.83170394166663</v>
      </c>
      <c r="AI4" s="11">
        <f>AVERAGE($D$4:$D$9,$G$4:$G$9)</f>
        <v>207.83568869166666</v>
      </c>
      <c r="AJ4" s="11">
        <f>AVERAGE($E$4:$E$9,$H$4:$H$9)</f>
        <v>209.91416629166665</v>
      </c>
      <c r="AL4" s="11">
        <f>AVERAGE($C$4:$C$6,$F$7:$F$9)</f>
        <v>208.03038681666669</v>
      </c>
      <c r="AM4" s="11">
        <f>AVERAGE($D$4:$D$6,$G$7:$G$9)</f>
        <v>202.42010643333333</v>
      </c>
      <c r="AN4" s="11">
        <f>AVERAGE($E$4:$E$6,$H$7:$H$9)</f>
        <v>206.03508988333331</v>
      </c>
      <c r="AO4" s="11">
        <f>AVERAGE($C$7:$C$9,$F$4:$F$6)</f>
        <v>209.63302106666666</v>
      </c>
      <c r="AP4" s="11">
        <f>AVERAGE($D$7:$D$9,$G$4:$G$6)</f>
        <v>213.25127095000002</v>
      </c>
      <c r="AQ4" s="11">
        <f>AVERAGE($E$7:$E$9,$H$4:$H$6)</f>
        <v>213.79324269999998</v>
      </c>
    </row>
    <row r="5" spans="1:50" x14ac:dyDescent="0.25">
      <c r="A5" t="s">
        <v>21</v>
      </c>
      <c r="C5" s="22">
        <v>208.84</v>
      </c>
      <c r="D5" s="22">
        <v>199.32</v>
      </c>
      <c r="E5" s="22">
        <v>194.98</v>
      </c>
      <c r="F5" s="23">
        <v>206.38800000000001</v>
      </c>
      <c r="G5" s="23">
        <v>203.804</v>
      </c>
      <c r="H5" s="23">
        <v>209.72399999999999</v>
      </c>
      <c r="J5" s="11">
        <f t="shared" ref="J5:O9" si="4">AVERAGE($C$4:$H$9)</f>
        <v>208.86051964166663</v>
      </c>
      <c r="K5" s="11">
        <f t="shared" si="4"/>
        <v>208.86051964166663</v>
      </c>
      <c r="L5" s="11">
        <f t="shared" si="4"/>
        <v>208.86051964166663</v>
      </c>
      <c r="M5" s="11">
        <f t="shared" si="4"/>
        <v>208.86051964166663</v>
      </c>
      <c r="N5" s="11">
        <f t="shared" si="4"/>
        <v>208.86051964166663</v>
      </c>
      <c r="O5" s="11">
        <f t="shared" si="4"/>
        <v>208.86051964166663</v>
      </c>
      <c r="Q5" s="11">
        <f t="shared" ref="Q5:Q6" si="5">AVERAGE($C$4:$E$6,$F$7:$H$9)</f>
        <v>205.49519437777775</v>
      </c>
      <c r="R5" s="11">
        <f>AVERAGE($C$4:$E$6,$F$7:$H$9)</f>
        <v>205.49519437777775</v>
      </c>
      <c r="S5" s="11">
        <f>AVERAGE($C$4:$E$6,$F$7:$H$9)</f>
        <v>205.49519437777775</v>
      </c>
      <c r="T5" s="11">
        <f>AVERAGE($F$4:$H$6,$C$7:$E$9)</f>
        <v>212.22584490555553</v>
      </c>
      <c r="U5" s="11">
        <f t="shared" si="1"/>
        <v>212.22584490555553</v>
      </c>
      <c r="V5" s="11">
        <f t="shared" si="1"/>
        <v>212.22584490555553</v>
      </c>
      <c r="X5" s="11">
        <f t="shared" ref="X5:Z6" si="6">AVERAGE($C$4:$E$6)</f>
        <v>199.89600000000002</v>
      </c>
      <c r="Y5" s="11">
        <f>AVERAGE($C$4:$E$6)</f>
        <v>199.89600000000002</v>
      </c>
      <c r="Z5" s="11">
        <f t="shared" si="6"/>
        <v>199.89600000000002</v>
      </c>
      <c r="AA5" s="11">
        <f t="shared" ref="AA5:AA6" si="7">AVERAGE($F$4:$H$6)</f>
        <v>205.69777777777779</v>
      </c>
      <c r="AB5" s="11">
        <f t="shared" si="3"/>
        <v>205.69777777777779</v>
      </c>
      <c r="AC5" s="11">
        <f t="shared" si="3"/>
        <v>205.69777777777779</v>
      </c>
      <c r="AE5" s="11">
        <f t="shared" ref="AE5:AE9" si="8">AVERAGE($C$4:$C$9,$F$4:$F$9)</f>
        <v>208.83170394166663</v>
      </c>
      <c r="AF5" s="11">
        <f t="shared" ref="AF5:AF9" si="9">AVERAGE($D$4:$D$9,$G$4:$G$9)</f>
        <v>207.83568869166666</v>
      </c>
      <c r="AG5" s="11">
        <f t="shared" ref="AG5:AG9" si="10">AVERAGE($E$4:$E$9,$H$4:$H$9)</f>
        <v>209.91416629166665</v>
      </c>
      <c r="AH5" s="11">
        <f t="shared" ref="AH5:AH9" si="11">AVERAGE($C$4:$C$9,$F$4:$F$9)</f>
        <v>208.83170394166663</v>
      </c>
      <c r="AI5" s="11">
        <f t="shared" ref="AI5:AI9" si="12">AVERAGE($D$4:$D$9,$G$4:$G$9)</f>
        <v>207.83568869166666</v>
      </c>
      <c r="AJ5" s="11">
        <f t="shared" ref="AJ5:AJ9" si="13">AVERAGE($E$4:$E$9,$H$4:$H$9)</f>
        <v>209.91416629166665</v>
      </c>
      <c r="AL5" s="11">
        <f>AVERAGE($C$4:$C$6,$F$7:$F$9)</f>
        <v>208.03038681666669</v>
      </c>
      <c r="AM5" s="11">
        <f t="shared" ref="AM5:AM6" si="14">AVERAGE($D$4:$D$6,$G$7:$G$9)</f>
        <v>202.42010643333333</v>
      </c>
      <c r="AN5" s="11">
        <f t="shared" ref="AN5:AN6" si="15">AVERAGE($E$4:$E$6,$H$7:$H$9)</f>
        <v>206.03508988333331</v>
      </c>
      <c r="AO5" s="11">
        <f t="shared" ref="AO5:AO6" si="16">AVERAGE($C$7:$C$9,$F$4:$F$6)</f>
        <v>209.63302106666666</v>
      </c>
      <c r="AP5" s="11">
        <f t="shared" ref="AP5:AP6" si="17">AVERAGE($D$7:$D$9,$G$4:$G$6)</f>
        <v>213.25127095000002</v>
      </c>
      <c r="AQ5" s="11">
        <f t="shared" ref="AQ5:AQ6" si="18">AVERAGE($E$7:$E$9,$H$4:$H$6)</f>
        <v>213.79324269999998</v>
      </c>
    </row>
    <row r="6" spans="1:50" x14ac:dyDescent="0.25">
      <c r="A6" t="s">
        <v>21</v>
      </c>
      <c r="C6" s="22">
        <v>199.14400000000001</v>
      </c>
      <c r="D6" s="22">
        <v>200.488</v>
      </c>
      <c r="E6" s="22">
        <v>199.92</v>
      </c>
      <c r="F6" s="23">
        <v>207.68799999999999</v>
      </c>
      <c r="G6" s="23">
        <v>201.48</v>
      </c>
      <c r="H6" s="23">
        <v>199.46799999999999</v>
      </c>
      <c r="J6" s="11">
        <f t="shared" si="4"/>
        <v>208.86051964166663</v>
      </c>
      <c r="K6" s="11">
        <f t="shared" si="4"/>
        <v>208.86051964166663</v>
      </c>
      <c r="L6" s="11">
        <f t="shared" si="4"/>
        <v>208.86051964166663</v>
      </c>
      <c r="M6" s="11">
        <f t="shared" si="4"/>
        <v>208.86051964166663</v>
      </c>
      <c r="N6" s="11">
        <f t="shared" si="4"/>
        <v>208.86051964166663</v>
      </c>
      <c r="O6" s="11">
        <f t="shared" si="4"/>
        <v>208.86051964166663</v>
      </c>
      <c r="Q6" s="11">
        <f t="shared" si="5"/>
        <v>205.49519437777775</v>
      </c>
      <c r="R6" s="11">
        <f>AVERAGE($C$4:$E$6,$F$7:$H$9)</f>
        <v>205.49519437777775</v>
      </c>
      <c r="S6" s="11">
        <f>AVERAGE($C$4:$E$6,$F$7:$H$9)</f>
        <v>205.49519437777775</v>
      </c>
      <c r="T6" s="11">
        <f t="shared" ref="T6" si="19">AVERAGE($F$4:$H$6,$C$7:$E$9)</f>
        <v>212.22584490555553</v>
      </c>
      <c r="U6" s="11">
        <f t="shared" si="1"/>
        <v>212.22584490555553</v>
      </c>
      <c r="V6" s="11">
        <f t="shared" si="1"/>
        <v>212.22584490555553</v>
      </c>
      <c r="X6" s="11">
        <f t="shared" si="6"/>
        <v>199.89600000000002</v>
      </c>
      <c r="Y6" s="11">
        <f t="shared" si="6"/>
        <v>199.89600000000002</v>
      </c>
      <c r="Z6" s="11">
        <f t="shared" si="6"/>
        <v>199.89600000000002</v>
      </c>
      <c r="AA6" s="11">
        <f t="shared" si="7"/>
        <v>205.69777777777779</v>
      </c>
      <c r="AB6" s="11">
        <f t="shared" si="3"/>
        <v>205.69777777777779</v>
      </c>
      <c r="AC6" s="11">
        <f t="shared" si="3"/>
        <v>205.69777777777779</v>
      </c>
      <c r="AE6" s="11">
        <f>AVERAGE($C$4:$C$9,$F$4:$F$9)</f>
        <v>208.83170394166663</v>
      </c>
      <c r="AF6" s="11">
        <f t="shared" si="9"/>
        <v>207.83568869166666</v>
      </c>
      <c r="AG6" s="11">
        <f t="shared" si="10"/>
        <v>209.91416629166665</v>
      </c>
      <c r="AH6" s="11">
        <f t="shared" si="11"/>
        <v>208.83170394166663</v>
      </c>
      <c r="AI6" s="11">
        <f t="shared" si="12"/>
        <v>207.83568869166666</v>
      </c>
      <c r="AJ6" s="11">
        <f t="shared" si="13"/>
        <v>209.91416629166665</v>
      </c>
      <c r="AL6" s="11">
        <f t="shared" ref="AL6" si="20">AVERAGE($C$4:$C$6,$F$7:$F$9)</f>
        <v>208.03038681666669</v>
      </c>
      <c r="AM6" s="11">
        <f t="shared" si="14"/>
        <v>202.42010643333333</v>
      </c>
      <c r="AN6" s="11">
        <f t="shared" si="15"/>
        <v>206.03508988333331</v>
      </c>
      <c r="AO6" s="11">
        <f t="shared" si="16"/>
        <v>209.63302106666666</v>
      </c>
      <c r="AP6" s="11">
        <f t="shared" si="17"/>
        <v>213.25127095000002</v>
      </c>
      <c r="AQ6" s="11">
        <f t="shared" si="18"/>
        <v>213.79324269999998</v>
      </c>
    </row>
    <row r="7" spans="1:50" x14ac:dyDescent="0.25">
      <c r="A7" t="s">
        <v>13</v>
      </c>
      <c r="C7" s="24">
        <v>214.40323219999999</v>
      </c>
      <c r="D7" s="24">
        <v>220.3903219</v>
      </c>
      <c r="E7" s="24">
        <v>215.27541189999999</v>
      </c>
      <c r="F7" s="25">
        <v>214.1420071</v>
      </c>
      <c r="G7" s="25">
        <v>221.45787039999999</v>
      </c>
      <c r="H7" s="25">
        <v>211.4330708</v>
      </c>
      <c r="J7" s="11">
        <f t="shared" si="4"/>
        <v>208.86051964166663</v>
      </c>
      <c r="K7" s="11">
        <f t="shared" si="4"/>
        <v>208.86051964166663</v>
      </c>
      <c r="L7" s="11">
        <f t="shared" si="4"/>
        <v>208.86051964166663</v>
      </c>
      <c r="M7" s="11">
        <f t="shared" si="4"/>
        <v>208.86051964166663</v>
      </c>
      <c r="N7" s="11">
        <f t="shared" si="4"/>
        <v>208.86051964166663</v>
      </c>
      <c r="O7" s="11">
        <f t="shared" si="4"/>
        <v>208.86051964166663</v>
      </c>
      <c r="Q7" s="11">
        <f>AVERAGE($F$4:$H$6,$C$7:$E$9)</f>
        <v>212.22584490555553</v>
      </c>
      <c r="R7" s="11">
        <f t="shared" ref="R7:S9" si="21">AVERAGE($F$4:$H$6,$C$7:$E$9)</f>
        <v>212.22584490555553</v>
      </c>
      <c r="S7" s="11">
        <f t="shared" si="21"/>
        <v>212.22584490555553</v>
      </c>
      <c r="T7" s="11">
        <f>AVERAGE($C$4:$E$6,$F$7:$H$9)</f>
        <v>205.49519437777775</v>
      </c>
      <c r="U7" s="11">
        <f>AVERAGE($C$4:$E$6,$F$7:$H$9)</f>
        <v>205.49519437777775</v>
      </c>
      <c r="V7" s="11">
        <f>AVERAGE($C$4:$E$6,$F$7:$H$9)</f>
        <v>205.49519437777775</v>
      </c>
      <c r="X7" s="11">
        <f>AVERAGE($C$7:$E$9)</f>
        <v>218.75391203333334</v>
      </c>
      <c r="Y7" s="11">
        <f t="shared" ref="Y7:Z9" si="22">AVERAGE($C$7:$E$9)</f>
        <v>218.75391203333334</v>
      </c>
      <c r="Z7" s="11">
        <f t="shared" si="22"/>
        <v>218.75391203333334</v>
      </c>
      <c r="AA7" s="11">
        <f>AVERAGE($F$7:$H$9)</f>
        <v>211.09438875555557</v>
      </c>
      <c r="AB7" s="11">
        <f>AVERAGE($F$7:$H$9)</f>
        <v>211.09438875555557</v>
      </c>
      <c r="AC7" s="11">
        <f t="shared" ref="AB7:AC9" si="23">AVERAGE($F$7:$H$9)</f>
        <v>211.09438875555557</v>
      </c>
      <c r="AE7" s="11">
        <f t="shared" si="8"/>
        <v>208.83170394166663</v>
      </c>
      <c r="AF7" s="11">
        <f t="shared" si="9"/>
        <v>207.83568869166666</v>
      </c>
      <c r="AG7" s="11">
        <f t="shared" si="10"/>
        <v>209.91416629166665</v>
      </c>
      <c r="AH7" s="11">
        <f t="shared" si="11"/>
        <v>208.83170394166663</v>
      </c>
      <c r="AI7" s="11">
        <f t="shared" si="12"/>
        <v>207.83568869166666</v>
      </c>
      <c r="AJ7" s="11">
        <f t="shared" si="13"/>
        <v>209.91416629166665</v>
      </c>
      <c r="AL7" s="11">
        <f>AVERAGE($C$7:$C$9,$F$4:$F$6)</f>
        <v>209.63302106666666</v>
      </c>
      <c r="AM7" s="11">
        <f>AVERAGE($D$7:$D$9,$G$4:$G$6)</f>
        <v>213.25127095000002</v>
      </c>
      <c r="AN7" s="11">
        <f>AVERAGE($E$7:$E$9,$H$4:$H$6)</f>
        <v>213.79324269999998</v>
      </c>
      <c r="AO7" s="11">
        <f>AVERAGE($C$4:$C$6,$F$7:$F$9)</f>
        <v>208.03038681666669</v>
      </c>
      <c r="AP7" s="11">
        <f>AVERAGE($D$4:$D$6,$G$7:$G$9)</f>
        <v>202.42010643333333</v>
      </c>
      <c r="AQ7" s="11">
        <f>AVERAGE($E$4:$E$6,$H$7:$H$9)</f>
        <v>206.03508988333331</v>
      </c>
    </row>
    <row r="8" spans="1:50" x14ac:dyDescent="0.25">
      <c r="A8" t="s">
        <v>13</v>
      </c>
      <c r="C8" s="24">
        <v>207.32321709999999</v>
      </c>
      <c r="D8" s="24">
        <v>212.3087711</v>
      </c>
      <c r="E8" s="24">
        <v>227.04792860000001</v>
      </c>
      <c r="F8" s="25">
        <v>211.61474670000001</v>
      </c>
      <c r="G8" s="25">
        <v>187.7900291</v>
      </c>
      <c r="H8" s="25">
        <v>209.81779560000001</v>
      </c>
      <c r="J8" s="11">
        <f t="shared" si="4"/>
        <v>208.86051964166663</v>
      </c>
      <c r="K8" s="11">
        <f t="shared" si="4"/>
        <v>208.86051964166663</v>
      </c>
      <c r="L8" s="11">
        <f t="shared" si="4"/>
        <v>208.86051964166663</v>
      </c>
      <c r="M8" s="11">
        <f t="shared" si="4"/>
        <v>208.86051964166663</v>
      </c>
      <c r="N8" s="11">
        <f t="shared" si="4"/>
        <v>208.86051964166663</v>
      </c>
      <c r="O8" s="11">
        <f t="shared" si="4"/>
        <v>208.86051964166663</v>
      </c>
      <c r="Q8" s="11">
        <f t="shared" ref="Q8:Q9" si="24">AVERAGE($F$4:$H$6,$C$7:$E$9)</f>
        <v>212.22584490555553</v>
      </c>
      <c r="R8" s="11">
        <f t="shared" si="21"/>
        <v>212.22584490555553</v>
      </c>
      <c r="S8" s="11">
        <f t="shared" si="21"/>
        <v>212.22584490555553</v>
      </c>
      <c r="T8" s="11">
        <f t="shared" ref="T8:T9" si="25">AVERAGE($C$4:$E$6,$F$7:$H$9)</f>
        <v>205.49519437777775</v>
      </c>
      <c r="U8" s="11">
        <f>AVERAGE($C$4:$E$6,$F$7:$H$9)</f>
        <v>205.49519437777775</v>
      </c>
      <c r="V8" s="11">
        <f>AVERAGE($C$4:$E$6,$F$7:$H$9)</f>
        <v>205.49519437777775</v>
      </c>
      <c r="X8" s="11">
        <f t="shared" ref="X8" si="26">AVERAGE($C$7:$E$9)</f>
        <v>218.75391203333334</v>
      </c>
      <c r="Y8" s="11">
        <f>AVERAGE($C$7:$E$9)</f>
        <v>218.75391203333334</v>
      </c>
      <c r="Z8" s="11">
        <f t="shared" si="22"/>
        <v>218.75391203333334</v>
      </c>
      <c r="AA8" s="11">
        <f>AVERAGE($F$7:$H$9)</f>
        <v>211.09438875555557</v>
      </c>
      <c r="AB8" s="11">
        <f t="shared" si="23"/>
        <v>211.09438875555557</v>
      </c>
      <c r="AC8" s="11">
        <f t="shared" si="23"/>
        <v>211.09438875555557</v>
      </c>
      <c r="AE8" s="11">
        <f t="shared" si="8"/>
        <v>208.83170394166663</v>
      </c>
      <c r="AF8" s="11">
        <f t="shared" si="9"/>
        <v>207.83568869166666</v>
      </c>
      <c r="AG8" s="11">
        <f t="shared" si="10"/>
        <v>209.91416629166665</v>
      </c>
      <c r="AH8" s="11">
        <f t="shared" si="11"/>
        <v>208.83170394166663</v>
      </c>
      <c r="AI8" s="11">
        <f t="shared" si="12"/>
        <v>207.83568869166666</v>
      </c>
      <c r="AJ8" s="11">
        <f t="shared" si="13"/>
        <v>209.91416629166665</v>
      </c>
      <c r="AL8" s="11">
        <f t="shared" ref="AL8:AL9" si="27">AVERAGE($C$7:$C$9,$F$4:$F$6)</f>
        <v>209.63302106666666</v>
      </c>
      <c r="AM8" s="11">
        <f>AVERAGE($D$7:$D$9,$G$4:$G$6)</f>
        <v>213.25127095000002</v>
      </c>
      <c r="AN8" s="11">
        <f t="shared" ref="AN8:AN9" si="28">AVERAGE($E$7:$E$9,$H$4:$H$6)</f>
        <v>213.79324269999998</v>
      </c>
      <c r="AO8" s="11">
        <f t="shared" ref="AO8:AO9" si="29">AVERAGE($C$4:$C$6,$F$7:$F$9)</f>
        <v>208.03038681666669</v>
      </c>
      <c r="AP8" s="11">
        <f t="shared" ref="AP8:AP9" si="30">AVERAGE($D$4:$D$6,$G$7:$G$9)</f>
        <v>202.42010643333333</v>
      </c>
      <c r="AQ8" s="11">
        <f t="shared" ref="AQ8:AQ9" si="31">AVERAGE($E$4:$E$6,$H$7:$H$9)</f>
        <v>206.03508988333331</v>
      </c>
    </row>
    <row r="9" spans="1:50" x14ac:dyDescent="0.25">
      <c r="A9" t="s">
        <v>13</v>
      </c>
      <c r="C9" s="24">
        <v>219.41567710000001</v>
      </c>
      <c r="D9" s="24">
        <v>227.0765327</v>
      </c>
      <c r="E9" s="24">
        <v>225.54411569999999</v>
      </c>
      <c r="F9" s="25">
        <v>213.8975671</v>
      </c>
      <c r="G9" s="25">
        <v>202.55673909999999</v>
      </c>
      <c r="H9" s="25">
        <v>227.13967289999999</v>
      </c>
      <c r="J9" s="11">
        <f t="shared" si="4"/>
        <v>208.86051964166663</v>
      </c>
      <c r="K9" s="11">
        <f t="shared" si="4"/>
        <v>208.86051964166663</v>
      </c>
      <c r="L9" s="11">
        <f t="shared" si="4"/>
        <v>208.86051964166663</v>
      </c>
      <c r="M9" s="11">
        <f t="shared" si="4"/>
        <v>208.86051964166663</v>
      </c>
      <c r="N9" s="11">
        <f t="shared" si="4"/>
        <v>208.86051964166663</v>
      </c>
      <c r="O9" s="11">
        <f t="shared" si="4"/>
        <v>208.86051964166663</v>
      </c>
      <c r="Q9" s="11">
        <f t="shared" si="24"/>
        <v>212.22584490555553</v>
      </c>
      <c r="R9" s="11">
        <f t="shared" si="21"/>
        <v>212.22584490555553</v>
      </c>
      <c r="S9" s="11">
        <f t="shared" si="21"/>
        <v>212.22584490555553</v>
      </c>
      <c r="T9" s="11">
        <f t="shared" si="25"/>
        <v>205.49519437777775</v>
      </c>
      <c r="U9" s="11">
        <f>AVERAGE($C$4:$E$6,$F$7:$H$9)</f>
        <v>205.49519437777775</v>
      </c>
      <c r="V9" s="11">
        <f>AVERAGE($C$4:$E$6,$F$7:$H$9)</f>
        <v>205.49519437777775</v>
      </c>
      <c r="X9" s="11">
        <f>AVERAGE($C$7:$E$9)</f>
        <v>218.75391203333334</v>
      </c>
      <c r="Y9" s="11">
        <f t="shared" si="22"/>
        <v>218.75391203333334</v>
      </c>
      <c r="Z9" s="11">
        <f t="shared" si="22"/>
        <v>218.75391203333334</v>
      </c>
      <c r="AA9" s="11">
        <f t="shared" ref="AA9" si="32">AVERAGE($F$7:$H$9)</f>
        <v>211.09438875555557</v>
      </c>
      <c r="AB9" s="11">
        <f t="shared" si="23"/>
        <v>211.09438875555557</v>
      </c>
      <c r="AC9" s="11">
        <f t="shared" si="23"/>
        <v>211.09438875555557</v>
      </c>
      <c r="AE9" s="11">
        <f t="shared" si="8"/>
        <v>208.83170394166663</v>
      </c>
      <c r="AF9" s="11">
        <f t="shared" si="9"/>
        <v>207.83568869166666</v>
      </c>
      <c r="AG9" s="11">
        <f t="shared" si="10"/>
        <v>209.91416629166665</v>
      </c>
      <c r="AH9" s="11">
        <f t="shared" si="11"/>
        <v>208.83170394166663</v>
      </c>
      <c r="AI9" s="11">
        <f t="shared" si="12"/>
        <v>207.83568869166666</v>
      </c>
      <c r="AJ9" s="11">
        <f t="shared" si="13"/>
        <v>209.91416629166665</v>
      </c>
      <c r="AL9" s="11">
        <f t="shared" si="27"/>
        <v>209.63302106666666</v>
      </c>
      <c r="AM9" s="11">
        <f>AVERAGE($D$7:$D$9,$G$4:$G$6)</f>
        <v>213.25127095000002</v>
      </c>
      <c r="AN9" s="11">
        <f t="shared" si="28"/>
        <v>213.79324269999998</v>
      </c>
      <c r="AO9" s="11">
        <f t="shared" si="29"/>
        <v>208.03038681666669</v>
      </c>
      <c r="AP9" s="11">
        <f t="shared" si="30"/>
        <v>202.42010643333333</v>
      </c>
      <c r="AQ9" s="11">
        <f t="shared" si="31"/>
        <v>206.03508988333331</v>
      </c>
    </row>
    <row r="13" spans="1:50" x14ac:dyDescent="0.25">
      <c r="C13" t="s">
        <v>49</v>
      </c>
      <c r="J13" t="s">
        <v>0</v>
      </c>
      <c r="Q13" t="s">
        <v>54</v>
      </c>
      <c r="X13" t="s">
        <v>55</v>
      </c>
      <c r="AE13" t="s">
        <v>56</v>
      </c>
      <c r="AL13" t="s">
        <v>57</v>
      </c>
    </row>
    <row r="14" spans="1:50" x14ac:dyDescent="0.25">
      <c r="C14">
        <v>200.54400000000001</v>
      </c>
      <c r="D14">
        <v>202.90799999999999</v>
      </c>
      <c r="E14">
        <v>192.92</v>
      </c>
      <c r="F14">
        <v>202.58</v>
      </c>
      <c r="G14">
        <v>214.44800000000001</v>
      </c>
      <c r="H14">
        <v>205.7</v>
      </c>
      <c r="J14" s="11">
        <f t="shared" ref="J14:O14" si="33">AVERAGE($C$4:$H$9)</f>
        <v>208.86051964166663</v>
      </c>
      <c r="K14" s="11">
        <f t="shared" si="33"/>
        <v>208.86051964166663</v>
      </c>
      <c r="L14" s="11">
        <f t="shared" si="33"/>
        <v>208.86051964166663</v>
      </c>
      <c r="M14" s="11">
        <f t="shared" si="33"/>
        <v>208.86051964166663</v>
      </c>
      <c r="N14" s="11">
        <f t="shared" si="33"/>
        <v>208.86051964166663</v>
      </c>
      <c r="O14" s="11">
        <f t="shared" si="33"/>
        <v>208.86051964166663</v>
      </c>
      <c r="Q14" s="11">
        <f>Q4-J4</f>
        <v>-3.3653252638888773</v>
      </c>
      <c r="R14" s="11">
        <f t="shared" ref="R14:V14" si="34">R4-K4</f>
        <v>-3.3653252638888773</v>
      </c>
      <c r="S14" s="11">
        <f t="shared" si="34"/>
        <v>-3.3653252638888773</v>
      </c>
      <c r="T14" s="11">
        <f t="shared" si="34"/>
        <v>3.3653252638889057</v>
      </c>
      <c r="U14" s="11">
        <f t="shared" si="34"/>
        <v>3.3653252638889057</v>
      </c>
      <c r="V14" s="11">
        <f t="shared" si="34"/>
        <v>3.3653252638889057</v>
      </c>
      <c r="X14" s="11">
        <f>X4-Q4</f>
        <v>-5.5991943777777351</v>
      </c>
      <c r="Y14" s="11">
        <f t="shared" ref="Y14:AC14" si="35">Y4-R4</f>
        <v>-5.5991943777777351</v>
      </c>
      <c r="Z14" s="11">
        <f t="shared" si="35"/>
        <v>-5.5991943777777351</v>
      </c>
      <c r="AA14" s="11">
        <f t="shared" si="35"/>
        <v>-6.5280671277777458</v>
      </c>
      <c r="AB14" s="11">
        <f t="shared" si="35"/>
        <v>-6.5280671277777458</v>
      </c>
      <c r="AC14" s="11">
        <f t="shared" si="35"/>
        <v>-6.5280671277777458</v>
      </c>
      <c r="AE14" s="11">
        <f>AE4-J4</f>
        <v>-2.8815699999995559E-2</v>
      </c>
      <c r="AF14" s="11">
        <f t="shared" ref="AF14:AJ19" si="36">AF4-K4</f>
        <v>-1.0248309499999664</v>
      </c>
      <c r="AG14" s="11">
        <f>AG4-L4</f>
        <v>1.0536466500000188</v>
      </c>
      <c r="AH14" s="11">
        <f t="shared" si="36"/>
        <v>-2.8815699999995559E-2</v>
      </c>
      <c r="AI14" s="11">
        <f t="shared" si="36"/>
        <v>-1.0248309499999664</v>
      </c>
      <c r="AJ14" s="11">
        <f>AJ4-O4</f>
        <v>1.0536466500000188</v>
      </c>
      <c r="AL14" s="11">
        <f>AL4-(J14+Q14+AE14)</f>
        <v>2.5640081388889371</v>
      </c>
      <c r="AM14" s="11">
        <f t="shared" ref="AM14:AQ14" si="37">AM4-(K14+R14+AF14)</f>
        <v>-2.0502569944444531</v>
      </c>
      <c r="AN14" s="11">
        <f t="shared" si="37"/>
        <v>-0.51375114444445558</v>
      </c>
      <c r="AO14" s="11">
        <f t="shared" si="37"/>
        <v>-2.5640081388888802</v>
      </c>
      <c r="AP14" s="11">
        <f t="shared" si="37"/>
        <v>2.0502569944444531</v>
      </c>
      <c r="AQ14" s="11">
        <f t="shared" si="37"/>
        <v>0.51375114444442715</v>
      </c>
      <c r="AS14" s="11">
        <f>C14-(J14+Q14+X14+AE14+AL14)</f>
        <v>-1.8871924388889454</v>
      </c>
      <c r="AT14" s="11">
        <f t="shared" ref="AS14:AX19" si="38">D14-(K14+R14+Y14+AF14+AM14)</f>
        <v>6.0870879444443915</v>
      </c>
      <c r="AU14" s="11">
        <f t="shared" si="38"/>
        <v>-7.5158955055555907</v>
      </c>
      <c r="AV14" s="11">
        <f t="shared" si="38"/>
        <v>-0.52495393888889907</v>
      </c>
      <c r="AW14" s="11">
        <f t="shared" si="38"/>
        <v>7.7247961777777334</v>
      </c>
      <c r="AX14" s="11">
        <f t="shared" si="38"/>
        <v>-1.5651755722222447</v>
      </c>
    </row>
    <row r="15" spans="1:50" x14ac:dyDescent="0.25">
      <c r="C15">
        <v>208.84</v>
      </c>
      <c r="D15">
        <v>199.32</v>
      </c>
      <c r="E15">
        <v>194.98</v>
      </c>
      <c r="F15">
        <v>206.38800000000001</v>
      </c>
      <c r="G15">
        <v>203.804</v>
      </c>
      <c r="H15">
        <v>209.72399999999999</v>
      </c>
      <c r="J15" s="11">
        <f t="shared" ref="J15:O19" si="39">AVERAGE($C$4:$H$9)</f>
        <v>208.86051964166663</v>
      </c>
      <c r="K15" s="11">
        <f t="shared" si="39"/>
        <v>208.86051964166663</v>
      </c>
      <c r="L15" s="11">
        <f t="shared" si="39"/>
        <v>208.86051964166663</v>
      </c>
      <c r="M15" s="11">
        <f t="shared" si="39"/>
        <v>208.86051964166663</v>
      </c>
      <c r="N15" s="11">
        <f t="shared" si="39"/>
        <v>208.86051964166663</v>
      </c>
      <c r="O15" s="11">
        <f t="shared" si="39"/>
        <v>208.86051964166663</v>
      </c>
      <c r="Q15" s="11">
        <f t="shared" ref="Q15:Q18" si="40">Q5-J5</f>
        <v>-3.3653252638888773</v>
      </c>
      <c r="R15" s="11">
        <f t="shared" ref="R15:R19" si="41">R5-K5</f>
        <v>-3.3653252638888773</v>
      </c>
      <c r="S15" s="11">
        <f t="shared" ref="S15:S19" si="42">S5-L5</f>
        <v>-3.3653252638888773</v>
      </c>
      <c r="T15" s="11">
        <f t="shared" ref="T15:T19" si="43">T5-M5</f>
        <v>3.3653252638889057</v>
      </c>
      <c r="U15" s="11">
        <f t="shared" ref="U15:U19" si="44">U5-N5</f>
        <v>3.3653252638889057</v>
      </c>
      <c r="V15" s="11">
        <f t="shared" ref="V15:V19" si="45">V5-O5</f>
        <v>3.3653252638889057</v>
      </c>
      <c r="X15" s="11">
        <f t="shared" ref="X15:X19" si="46">X5-Q5</f>
        <v>-5.5991943777777351</v>
      </c>
      <c r="Y15" s="11">
        <f t="shared" ref="Y15:Y19" si="47">Y5-R5</f>
        <v>-5.5991943777777351</v>
      </c>
      <c r="Z15" s="11">
        <f t="shared" ref="Z15:Z19" si="48">Z5-S5</f>
        <v>-5.5991943777777351</v>
      </c>
      <c r="AA15" s="11">
        <f t="shared" ref="AA15:AA19" si="49">AA5-T5</f>
        <v>-6.5280671277777458</v>
      </c>
      <c r="AB15" s="11">
        <f t="shared" ref="AB15:AB19" si="50">AB5-U5</f>
        <v>-6.5280671277777458</v>
      </c>
      <c r="AC15" s="11">
        <f t="shared" ref="AC15:AC19" si="51">AC5-V5</f>
        <v>-6.5280671277777458</v>
      </c>
      <c r="AE15" s="11">
        <f t="shared" ref="AE15:AE19" si="52">AE5-J5</f>
        <v>-2.8815699999995559E-2</v>
      </c>
      <c r="AF15" s="11">
        <f t="shared" ref="AF15:AF19" si="53">AF5-K5</f>
        <v>-1.0248309499999664</v>
      </c>
      <c r="AG15" s="11">
        <f t="shared" ref="AG15:AG19" si="54">AG5-L5</f>
        <v>1.0536466500000188</v>
      </c>
      <c r="AH15" s="11">
        <f t="shared" ref="AH15:AH19" si="55">AH5-M5</f>
        <v>-2.8815699999995559E-2</v>
      </c>
      <c r="AI15" s="11">
        <f t="shared" ref="AI15:AI19" si="56">AI5-N5</f>
        <v>-1.0248309499999664</v>
      </c>
      <c r="AJ15" s="11">
        <f t="shared" si="36"/>
        <v>1.0536466500000188</v>
      </c>
      <c r="AL15" s="11">
        <f t="shared" ref="AL15:AL19" si="57">AL5-(J15+Q15+AE15)</f>
        <v>2.5640081388889371</v>
      </c>
      <c r="AM15" s="11">
        <f t="shared" ref="AM15:AM19" si="58">AM5-(K15+R15+AF15)</f>
        <v>-2.0502569944444531</v>
      </c>
      <c r="AN15" s="11">
        <f t="shared" ref="AN15:AN19" si="59">AN5-(L15+S15+AG15)</f>
        <v>-0.51375114444445558</v>
      </c>
      <c r="AO15" s="11">
        <f t="shared" ref="AO15:AO19" si="60">AO5-(M15+T15+AH15)</f>
        <v>-2.5640081388888802</v>
      </c>
      <c r="AP15" s="11">
        <f t="shared" ref="AP15:AP19" si="61">AP5-(N15+U15+AI15)</f>
        <v>2.0502569944444531</v>
      </c>
      <c r="AQ15" s="11">
        <f t="shared" ref="AQ15:AQ19" si="62">AQ5-(O15+V15+AJ15)</f>
        <v>0.51375114444442715</v>
      </c>
      <c r="AS15" s="11">
        <f t="shared" si="38"/>
        <v>6.4088075611110469</v>
      </c>
      <c r="AT15" s="11">
        <f t="shared" si="38"/>
        <v>2.4990879444443976</v>
      </c>
      <c r="AU15" s="11">
        <f t="shared" si="38"/>
        <v>-5.4558955055555884</v>
      </c>
      <c r="AV15" s="11">
        <f t="shared" si="38"/>
        <v>3.2830460611110936</v>
      </c>
      <c r="AW15" s="11">
        <f t="shared" si="38"/>
        <v>-2.919203822222272</v>
      </c>
      <c r="AX15" s="11">
        <f t="shared" si="38"/>
        <v>2.4588244277777562</v>
      </c>
    </row>
    <row r="16" spans="1:50" x14ac:dyDescent="0.25">
      <c r="C16">
        <v>199.14400000000001</v>
      </c>
      <c r="D16">
        <v>200.488</v>
      </c>
      <c r="E16">
        <v>199.92</v>
      </c>
      <c r="F16">
        <v>207.68799999999999</v>
      </c>
      <c r="G16">
        <v>201.48</v>
      </c>
      <c r="H16">
        <v>199.46799999999999</v>
      </c>
      <c r="J16" s="11">
        <f t="shared" si="39"/>
        <v>208.86051964166663</v>
      </c>
      <c r="K16" s="11">
        <f t="shared" si="39"/>
        <v>208.86051964166663</v>
      </c>
      <c r="L16" s="11">
        <f t="shared" si="39"/>
        <v>208.86051964166663</v>
      </c>
      <c r="M16" s="11">
        <f t="shared" si="39"/>
        <v>208.86051964166663</v>
      </c>
      <c r="N16" s="11">
        <f t="shared" si="39"/>
        <v>208.86051964166663</v>
      </c>
      <c r="O16" s="11">
        <f t="shared" si="39"/>
        <v>208.86051964166663</v>
      </c>
      <c r="Q16" s="11">
        <f t="shared" si="40"/>
        <v>-3.3653252638888773</v>
      </c>
      <c r="R16" s="11">
        <f t="shared" si="41"/>
        <v>-3.3653252638888773</v>
      </c>
      <c r="S16" s="11">
        <f t="shared" si="42"/>
        <v>-3.3653252638888773</v>
      </c>
      <c r="T16" s="11">
        <f t="shared" si="43"/>
        <v>3.3653252638889057</v>
      </c>
      <c r="U16" s="11">
        <f t="shared" si="44"/>
        <v>3.3653252638889057</v>
      </c>
      <c r="V16" s="11">
        <f t="shared" si="45"/>
        <v>3.3653252638889057</v>
      </c>
      <c r="X16" s="11">
        <f t="shared" si="46"/>
        <v>-5.5991943777777351</v>
      </c>
      <c r="Y16" s="11">
        <f t="shared" si="47"/>
        <v>-5.5991943777777351</v>
      </c>
      <c r="Z16" s="11">
        <f t="shared" si="48"/>
        <v>-5.5991943777777351</v>
      </c>
      <c r="AA16" s="11">
        <f t="shared" si="49"/>
        <v>-6.5280671277777458</v>
      </c>
      <c r="AB16" s="11">
        <f t="shared" si="50"/>
        <v>-6.5280671277777458</v>
      </c>
      <c r="AC16" s="11">
        <f t="shared" si="51"/>
        <v>-6.5280671277777458</v>
      </c>
      <c r="AE16" s="11">
        <f t="shared" si="52"/>
        <v>-2.8815699999995559E-2</v>
      </c>
      <c r="AF16" s="11">
        <f t="shared" si="53"/>
        <v>-1.0248309499999664</v>
      </c>
      <c r="AG16" s="11">
        <f t="shared" si="54"/>
        <v>1.0536466500000188</v>
      </c>
      <c r="AH16" s="11">
        <f t="shared" si="55"/>
        <v>-2.8815699999995559E-2</v>
      </c>
      <c r="AI16" s="11">
        <f t="shared" si="56"/>
        <v>-1.0248309499999664</v>
      </c>
      <c r="AJ16" s="11">
        <f t="shared" si="36"/>
        <v>1.0536466500000188</v>
      </c>
      <c r="AL16" s="11">
        <f t="shared" si="57"/>
        <v>2.5640081388889371</v>
      </c>
      <c r="AM16" s="11">
        <f t="shared" si="58"/>
        <v>-2.0502569944444531</v>
      </c>
      <c r="AN16" s="11">
        <f t="shared" si="59"/>
        <v>-0.51375114444445558</v>
      </c>
      <c r="AO16" s="11">
        <f t="shared" si="60"/>
        <v>-2.5640081388888802</v>
      </c>
      <c r="AP16" s="11">
        <f t="shared" si="61"/>
        <v>2.0502569944444531</v>
      </c>
      <c r="AQ16" s="11">
        <f t="shared" si="62"/>
        <v>0.51375114444442715</v>
      </c>
      <c r="AS16" s="11">
        <f t="shared" si="38"/>
        <v>-3.2871924388889511</v>
      </c>
      <c r="AT16" s="11">
        <f t="shared" si="38"/>
        <v>3.667087944444404</v>
      </c>
      <c r="AU16" s="11">
        <f t="shared" si="38"/>
        <v>-0.51589550555559072</v>
      </c>
      <c r="AV16" s="11">
        <f t="shared" si="38"/>
        <v>4.5830460611110766</v>
      </c>
      <c r="AW16" s="11">
        <f t="shared" si="38"/>
        <v>-5.2432038222222843</v>
      </c>
      <c r="AX16" s="11">
        <f t="shared" si="38"/>
        <v>-7.797175572222244</v>
      </c>
    </row>
    <row r="17" spans="3:50" x14ac:dyDescent="0.25">
      <c r="C17">
        <v>214.40323219999999</v>
      </c>
      <c r="D17">
        <v>220.3903219</v>
      </c>
      <c r="E17">
        <v>215.27541189999999</v>
      </c>
      <c r="F17">
        <v>214.1420071</v>
      </c>
      <c r="G17">
        <v>221.45787039999999</v>
      </c>
      <c r="H17">
        <v>211.4330708</v>
      </c>
      <c r="J17" s="11">
        <f t="shared" si="39"/>
        <v>208.86051964166663</v>
      </c>
      <c r="K17" s="11">
        <f t="shared" si="39"/>
        <v>208.86051964166663</v>
      </c>
      <c r="L17" s="11">
        <f t="shared" si="39"/>
        <v>208.86051964166663</v>
      </c>
      <c r="M17" s="11">
        <f t="shared" si="39"/>
        <v>208.86051964166663</v>
      </c>
      <c r="N17" s="11">
        <f t="shared" si="39"/>
        <v>208.86051964166663</v>
      </c>
      <c r="O17" s="11">
        <f t="shared" si="39"/>
        <v>208.86051964166663</v>
      </c>
      <c r="Q17" s="11">
        <f t="shared" si="40"/>
        <v>3.3653252638889057</v>
      </c>
      <c r="R17" s="11">
        <f t="shared" si="41"/>
        <v>3.3653252638889057</v>
      </c>
      <c r="S17" s="11">
        <f t="shared" si="42"/>
        <v>3.3653252638889057</v>
      </c>
      <c r="T17" s="11">
        <f t="shared" si="43"/>
        <v>-3.3653252638888773</v>
      </c>
      <c r="U17" s="11">
        <f t="shared" si="44"/>
        <v>-3.3653252638888773</v>
      </c>
      <c r="V17" s="11">
        <f t="shared" si="45"/>
        <v>-3.3653252638888773</v>
      </c>
      <c r="X17" s="11">
        <f t="shared" si="46"/>
        <v>6.5280671277778026</v>
      </c>
      <c r="Y17" s="11">
        <f t="shared" si="47"/>
        <v>6.5280671277778026</v>
      </c>
      <c r="Z17" s="11">
        <f t="shared" si="48"/>
        <v>6.5280671277778026</v>
      </c>
      <c r="AA17" s="11">
        <f t="shared" si="49"/>
        <v>5.5991943777778204</v>
      </c>
      <c r="AB17" s="11">
        <f t="shared" si="50"/>
        <v>5.5991943777778204</v>
      </c>
      <c r="AC17" s="11">
        <f t="shared" si="51"/>
        <v>5.5991943777778204</v>
      </c>
      <c r="AE17" s="11">
        <f t="shared" si="52"/>
        <v>-2.8815699999995559E-2</v>
      </c>
      <c r="AF17" s="11">
        <f t="shared" si="53"/>
        <v>-1.0248309499999664</v>
      </c>
      <c r="AG17" s="11">
        <f t="shared" si="54"/>
        <v>1.0536466500000188</v>
      </c>
      <c r="AH17" s="11">
        <f t="shared" si="55"/>
        <v>-2.8815699999995559E-2</v>
      </c>
      <c r="AI17" s="11">
        <f t="shared" si="56"/>
        <v>-1.0248309499999664</v>
      </c>
      <c r="AJ17" s="11">
        <f t="shared" si="36"/>
        <v>1.0536466500000188</v>
      </c>
      <c r="AL17" s="11">
        <f t="shared" si="57"/>
        <v>-2.5640081388888802</v>
      </c>
      <c r="AM17" s="11">
        <f t="shared" si="58"/>
        <v>2.0502569944444531</v>
      </c>
      <c r="AN17" s="11">
        <f t="shared" si="59"/>
        <v>0.51375114444442715</v>
      </c>
      <c r="AO17" s="11">
        <f t="shared" si="60"/>
        <v>2.5640081388889371</v>
      </c>
      <c r="AP17" s="11">
        <f t="shared" si="61"/>
        <v>-2.0502569944444531</v>
      </c>
      <c r="AQ17" s="11">
        <f t="shared" si="62"/>
        <v>-0.51375114444445558</v>
      </c>
      <c r="AS17" s="11">
        <f t="shared" si="38"/>
        <v>-1.7578559944444692</v>
      </c>
      <c r="AT17" s="11">
        <f t="shared" si="38"/>
        <v>0.61098382222218106</v>
      </c>
      <c r="AU17" s="11">
        <f t="shared" si="38"/>
        <v>-5.0458979277777871</v>
      </c>
      <c r="AV17" s="11">
        <f t="shared" si="38"/>
        <v>0.51242590555548873</v>
      </c>
      <c r="AW17" s="11">
        <f t="shared" si="38"/>
        <v>13.438569588888839</v>
      </c>
      <c r="AX17" s="11">
        <f t="shared" si="38"/>
        <v>-0.2012134611111378</v>
      </c>
    </row>
    <row r="18" spans="3:50" x14ac:dyDescent="0.25">
      <c r="C18">
        <v>207.32321709999999</v>
      </c>
      <c r="D18">
        <v>212.3087711</v>
      </c>
      <c r="E18">
        <v>227.04792860000001</v>
      </c>
      <c r="F18">
        <v>211.61474670000001</v>
      </c>
      <c r="G18">
        <v>187.7900291</v>
      </c>
      <c r="H18">
        <v>209.81779560000001</v>
      </c>
      <c r="J18" s="11">
        <f t="shared" si="39"/>
        <v>208.86051964166663</v>
      </c>
      <c r="K18" s="11">
        <f t="shared" si="39"/>
        <v>208.86051964166663</v>
      </c>
      <c r="L18" s="11">
        <f t="shared" si="39"/>
        <v>208.86051964166663</v>
      </c>
      <c r="M18" s="11">
        <f t="shared" si="39"/>
        <v>208.86051964166663</v>
      </c>
      <c r="N18" s="11">
        <f t="shared" si="39"/>
        <v>208.86051964166663</v>
      </c>
      <c r="O18" s="11">
        <f t="shared" si="39"/>
        <v>208.86051964166663</v>
      </c>
      <c r="Q18" s="11">
        <f t="shared" si="40"/>
        <v>3.3653252638889057</v>
      </c>
      <c r="R18" s="11">
        <f t="shared" si="41"/>
        <v>3.3653252638889057</v>
      </c>
      <c r="S18" s="11">
        <f t="shared" si="42"/>
        <v>3.3653252638889057</v>
      </c>
      <c r="T18" s="11">
        <f t="shared" si="43"/>
        <v>-3.3653252638888773</v>
      </c>
      <c r="U18" s="11">
        <f t="shared" si="44"/>
        <v>-3.3653252638888773</v>
      </c>
      <c r="V18" s="11">
        <f t="shared" si="45"/>
        <v>-3.3653252638888773</v>
      </c>
      <c r="X18" s="11">
        <f t="shared" si="46"/>
        <v>6.5280671277778026</v>
      </c>
      <c r="Y18" s="11">
        <f t="shared" si="47"/>
        <v>6.5280671277778026</v>
      </c>
      <c r="Z18" s="11">
        <f t="shared" si="48"/>
        <v>6.5280671277778026</v>
      </c>
      <c r="AA18" s="11">
        <f t="shared" si="49"/>
        <v>5.5991943777778204</v>
      </c>
      <c r="AB18" s="11">
        <f t="shared" si="50"/>
        <v>5.5991943777778204</v>
      </c>
      <c r="AC18" s="11">
        <f t="shared" si="51"/>
        <v>5.5991943777778204</v>
      </c>
      <c r="AE18" s="11">
        <f t="shared" si="52"/>
        <v>-2.8815699999995559E-2</v>
      </c>
      <c r="AF18" s="11">
        <f t="shared" si="53"/>
        <v>-1.0248309499999664</v>
      </c>
      <c r="AG18" s="11">
        <f t="shared" si="54"/>
        <v>1.0536466500000188</v>
      </c>
      <c r="AH18" s="11">
        <f t="shared" si="55"/>
        <v>-2.8815699999995559E-2</v>
      </c>
      <c r="AI18" s="11">
        <f t="shared" si="56"/>
        <v>-1.0248309499999664</v>
      </c>
      <c r="AJ18" s="11">
        <f t="shared" si="36"/>
        <v>1.0536466500000188</v>
      </c>
      <c r="AL18" s="11">
        <f t="shared" si="57"/>
        <v>-2.5640081388888802</v>
      </c>
      <c r="AM18" s="11">
        <f t="shared" si="58"/>
        <v>2.0502569944444531</v>
      </c>
      <c r="AN18" s="11">
        <f t="shared" si="59"/>
        <v>0.51375114444442715</v>
      </c>
      <c r="AO18" s="11">
        <f t="shared" si="60"/>
        <v>2.5640081388889371</v>
      </c>
      <c r="AP18" s="11">
        <f t="shared" si="61"/>
        <v>-2.0502569944444531</v>
      </c>
      <c r="AQ18" s="11">
        <f t="shared" si="62"/>
        <v>-0.51375114444445558</v>
      </c>
      <c r="AS18" s="11">
        <f t="shared" si="38"/>
        <v>-8.8378710944444663</v>
      </c>
      <c r="AT18" s="11">
        <f t="shared" si="38"/>
        <v>-7.4705669777778212</v>
      </c>
      <c r="AU18" s="11">
        <f t="shared" si="38"/>
        <v>6.7266187722222242</v>
      </c>
      <c r="AV18" s="11">
        <f t="shared" si="38"/>
        <v>-2.0148344944445</v>
      </c>
      <c r="AW18" s="11">
        <f t="shared" si="38"/>
        <v>-20.229271711111153</v>
      </c>
      <c r="AX18" s="11">
        <f t="shared" si="38"/>
        <v>-1.8164886611111228</v>
      </c>
    </row>
    <row r="19" spans="3:50" x14ac:dyDescent="0.25">
      <c r="C19">
        <v>219.41567710000001</v>
      </c>
      <c r="D19">
        <v>227.0765327</v>
      </c>
      <c r="E19">
        <v>225.54411569999999</v>
      </c>
      <c r="F19">
        <v>213.8975671</v>
      </c>
      <c r="G19">
        <v>202.55673909999999</v>
      </c>
      <c r="H19">
        <v>227.13967289999999</v>
      </c>
      <c r="J19" s="11">
        <f t="shared" si="39"/>
        <v>208.86051964166663</v>
      </c>
      <c r="K19" s="11">
        <f t="shared" si="39"/>
        <v>208.86051964166663</v>
      </c>
      <c r="L19" s="11">
        <f t="shared" si="39"/>
        <v>208.86051964166663</v>
      </c>
      <c r="M19" s="11">
        <f t="shared" si="39"/>
        <v>208.86051964166663</v>
      </c>
      <c r="N19" s="11">
        <f t="shared" si="39"/>
        <v>208.86051964166663</v>
      </c>
      <c r="O19" s="11">
        <f t="shared" si="39"/>
        <v>208.86051964166663</v>
      </c>
      <c r="Q19" s="11">
        <f>Q9-J9</f>
        <v>3.3653252638889057</v>
      </c>
      <c r="R19" s="11">
        <f t="shared" si="41"/>
        <v>3.3653252638889057</v>
      </c>
      <c r="S19" s="11">
        <f t="shared" si="42"/>
        <v>3.3653252638889057</v>
      </c>
      <c r="T19" s="11">
        <f t="shared" si="43"/>
        <v>-3.3653252638888773</v>
      </c>
      <c r="U19" s="11">
        <f t="shared" si="44"/>
        <v>-3.3653252638888773</v>
      </c>
      <c r="V19" s="11">
        <f t="shared" si="45"/>
        <v>-3.3653252638888773</v>
      </c>
      <c r="X19" s="11">
        <f t="shared" si="46"/>
        <v>6.5280671277778026</v>
      </c>
      <c r="Y19" s="11">
        <f t="shared" si="47"/>
        <v>6.5280671277778026</v>
      </c>
      <c r="Z19" s="11">
        <f t="shared" si="48"/>
        <v>6.5280671277778026</v>
      </c>
      <c r="AA19" s="11">
        <f t="shared" si="49"/>
        <v>5.5991943777778204</v>
      </c>
      <c r="AB19" s="11">
        <f t="shared" si="50"/>
        <v>5.5991943777778204</v>
      </c>
      <c r="AC19" s="11">
        <f t="shared" si="51"/>
        <v>5.5991943777778204</v>
      </c>
      <c r="AE19" s="11">
        <f t="shared" si="52"/>
        <v>-2.8815699999995559E-2</v>
      </c>
      <c r="AF19" s="11">
        <f t="shared" si="53"/>
        <v>-1.0248309499999664</v>
      </c>
      <c r="AG19" s="11">
        <f t="shared" si="54"/>
        <v>1.0536466500000188</v>
      </c>
      <c r="AH19" s="11">
        <f t="shared" si="55"/>
        <v>-2.8815699999995559E-2</v>
      </c>
      <c r="AI19" s="11">
        <f t="shared" si="56"/>
        <v>-1.0248309499999664</v>
      </c>
      <c r="AJ19" s="11">
        <f t="shared" si="36"/>
        <v>1.0536466500000188</v>
      </c>
      <c r="AL19" s="11">
        <f t="shared" si="57"/>
        <v>-2.5640081388888802</v>
      </c>
      <c r="AM19" s="11">
        <f t="shared" si="58"/>
        <v>2.0502569944444531</v>
      </c>
      <c r="AN19" s="11">
        <f t="shared" si="59"/>
        <v>0.51375114444442715</v>
      </c>
      <c r="AO19" s="11">
        <f t="shared" si="60"/>
        <v>2.5640081388889371</v>
      </c>
      <c r="AP19" s="11">
        <f t="shared" si="61"/>
        <v>-2.0502569944444531</v>
      </c>
      <c r="AQ19" s="11">
        <f t="shared" si="62"/>
        <v>-0.51375114444445558</v>
      </c>
      <c r="AS19" s="11">
        <f t="shared" si="38"/>
        <v>3.2545889055555506</v>
      </c>
      <c r="AT19" s="11">
        <f t="shared" si="38"/>
        <v>7.2971946222221789</v>
      </c>
      <c r="AU19" s="11">
        <f t="shared" si="38"/>
        <v>5.2228058722222102</v>
      </c>
      <c r="AV19" s="11">
        <f t="shared" si="38"/>
        <v>0.2679859055554914</v>
      </c>
      <c r="AW19" s="11">
        <f t="shared" si="38"/>
        <v>-5.4625617111111637</v>
      </c>
      <c r="AX19" s="11">
        <f t="shared" si="38"/>
        <v>15.50538863888886</v>
      </c>
    </row>
    <row r="23" spans="3:50" x14ac:dyDescent="0.25">
      <c r="J23" t="s">
        <v>41</v>
      </c>
      <c r="K23" t="s">
        <v>44</v>
      </c>
      <c r="L23" t="s">
        <v>42</v>
      </c>
      <c r="M23" t="s">
        <v>43</v>
      </c>
      <c r="N23" t="s">
        <v>62</v>
      </c>
      <c r="Q23" s="12"/>
    </row>
    <row r="24" spans="3:50" x14ac:dyDescent="0.25">
      <c r="I24" t="s">
        <v>58</v>
      </c>
      <c r="J24">
        <f>SUMSQ(J4:O9)</f>
        <v>1570417.7999395316</v>
      </c>
      <c r="K24">
        <v>1</v>
      </c>
      <c r="L24">
        <f>J24/K24</f>
        <v>1570417.7999395316</v>
      </c>
      <c r="X24" s="11"/>
      <c r="Y24" s="11"/>
      <c r="Z24" s="11"/>
      <c r="AA24" s="11"/>
      <c r="AB24" s="11"/>
      <c r="AC24" s="11"/>
      <c r="AE24" s="11"/>
      <c r="AF24" s="11"/>
      <c r="AG24" s="11"/>
      <c r="AH24" s="11"/>
      <c r="AI24" s="11"/>
      <c r="AJ24" s="11"/>
      <c r="AL24" s="11"/>
      <c r="AM24" s="11"/>
      <c r="AN24" s="11"/>
      <c r="AO24" s="11"/>
      <c r="AP24" s="11"/>
      <c r="AQ24" s="11"/>
    </row>
    <row r="25" spans="3:50" x14ac:dyDescent="0.25">
      <c r="I25" t="s">
        <v>8</v>
      </c>
      <c r="J25" s="11">
        <f>SUMSQ(Q14:V19)</f>
        <v>407.71490874367817</v>
      </c>
      <c r="K25">
        <v>1</v>
      </c>
      <c r="L25">
        <f t="shared" ref="L25:L29" si="63">J25/K25</f>
        <v>407.71490874367817</v>
      </c>
      <c r="M25">
        <f>L25/L26</f>
        <v>0.61246066723786274</v>
      </c>
      <c r="N25">
        <f>_xlfn.F.DIST.RT(M25,K25,K26)</f>
        <v>0.51581177753713781</v>
      </c>
      <c r="X25" s="11"/>
      <c r="Y25" s="11"/>
      <c r="Z25" s="11"/>
      <c r="AA25" s="11"/>
      <c r="AB25" s="11"/>
      <c r="AC25" s="11"/>
      <c r="AE25" s="11"/>
      <c r="AF25" s="11"/>
      <c r="AG25" s="11"/>
      <c r="AH25" s="11"/>
      <c r="AI25" s="11"/>
      <c r="AJ25" s="11"/>
      <c r="AL25" s="11"/>
      <c r="AM25" s="11"/>
      <c r="AN25" s="11"/>
      <c r="AO25" s="11"/>
      <c r="AP25" s="11"/>
      <c r="AQ25" s="11"/>
    </row>
    <row r="26" spans="3:50" x14ac:dyDescent="0.25">
      <c r="I26" t="s">
        <v>4</v>
      </c>
      <c r="J26" s="11">
        <f>SUMSQ(X14:AC19)</f>
        <v>1331.3994858883991</v>
      </c>
      <c r="K26">
        <v>2</v>
      </c>
      <c r="L26">
        <f t="shared" si="63"/>
        <v>665.69974294419956</v>
      </c>
      <c r="X26" s="11"/>
      <c r="Y26" s="11"/>
      <c r="Z26" s="11"/>
      <c r="AA26" s="11"/>
      <c r="AB26" s="11"/>
      <c r="AC26" s="11"/>
      <c r="AE26" s="11"/>
      <c r="AF26" s="11"/>
      <c r="AG26" s="11"/>
      <c r="AH26" s="11"/>
      <c r="AI26" s="11"/>
      <c r="AJ26" s="11"/>
      <c r="AL26" s="11"/>
      <c r="AM26" s="11"/>
      <c r="AN26" s="11"/>
      <c r="AO26" s="11"/>
      <c r="AP26" s="11"/>
      <c r="AQ26" s="11"/>
    </row>
    <row r="27" spans="3:50" x14ac:dyDescent="0.25">
      <c r="I27" t="s">
        <v>3</v>
      </c>
      <c r="J27" s="11">
        <f>SUMSQ(AE14:AJ19)</f>
        <v>25.935361004407039</v>
      </c>
      <c r="K27">
        <v>2</v>
      </c>
      <c r="L27">
        <f t="shared" si="63"/>
        <v>12.967680502203519</v>
      </c>
      <c r="M27">
        <f>L27/L29</f>
        <v>0.2323421704581895</v>
      </c>
      <c r="N27">
        <f>_xlfn.F.DIST.RT(M27,K27,K29)</f>
        <v>0.79418783391648817</v>
      </c>
      <c r="X27" s="11"/>
      <c r="Y27" s="11"/>
      <c r="Z27" s="11"/>
      <c r="AA27" s="11"/>
      <c r="AB27" s="11"/>
      <c r="AC27" s="11"/>
      <c r="AE27" s="11"/>
      <c r="AF27" s="11"/>
      <c r="AG27" s="11"/>
      <c r="AH27" s="11"/>
      <c r="AI27" s="11"/>
      <c r="AJ27" s="11"/>
      <c r="AL27" s="11"/>
      <c r="AM27" s="11"/>
      <c r="AN27" s="11"/>
      <c r="AO27" s="11"/>
      <c r="AP27" s="11"/>
      <c r="AQ27" s="11"/>
    </row>
    <row r="28" spans="3:50" x14ac:dyDescent="0.25">
      <c r="I28" t="s">
        <v>61</v>
      </c>
      <c r="J28" s="11">
        <f>SUMSQ(AL14:AQ19)</f>
        <v>132.4995806156993</v>
      </c>
      <c r="K28" s="26">
        <v>2</v>
      </c>
      <c r="L28">
        <f t="shared" si="63"/>
        <v>66.249790307849651</v>
      </c>
      <c r="M28" s="11">
        <f>L28/L29</f>
        <v>1.1869987134484181</v>
      </c>
      <c r="N28">
        <f>_xlfn.F.DIST.RT(M28,K28,K29)</f>
        <v>0.32002588947098687</v>
      </c>
      <c r="X28" s="11"/>
      <c r="Y28" s="11"/>
      <c r="Z28" s="11"/>
      <c r="AA28" s="11"/>
      <c r="AB28" s="11"/>
      <c r="AC28" s="11"/>
      <c r="AE28" s="11"/>
      <c r="AF28" s="11"/>
      <c r="AG28" s="11"/>
      <c r="AH28" s="11"/>
      <c r="AI28" s="11"/>
      <c r="AJ28" s="11"/>
      <c r="AL28" s="11"/>
      <c r="AM28" s="11"/>
      <c r="AN28" s="11"/>
      <c r="AO28" s="11"/>
      <c r="AP28" s="11"/>
      <c r="AQ28" s="11"/>
    </row>
    <row r="29" spans="3:50" x14ac:dyDescent="0.25">
      <c r="I29" t="s">
        <v>59</v>
      </c>
      <c r="J29" s="11">
        <f>SUMSQ(AS14:AX19)</f>
        <v>1562.7600161677854</v>
      </c>
      <c r="K29" s="26">
        <v>28</v>
      </c>
      <c r="L29">
        <f t="shared" si="63"/>
        <v>55.812857720278046</v>
      </c>
      <c r="X29" s="11"/>
      <c r="Y29" s="11"/>
      <c r="Z29" s="11"/>
      <c r="AA29" s="11"/>
      <c r="AB29" s="11"/>
      <c r="AC29" s="11"/>
      <c r="AE29" s="11"/>
      <c r="AF29" s="11"/>
      <c r="AG29" s="11"/>
      <c r="AH29" s="11"/>
      <c r="AI29" s="11"/>
      <c r="AJ29" s="11"/>
      <c r="AL29" s="11"/>
      <c r="AM29" s="11"/>
      <c r="AN29" s="11"/>
      <c r="AO29" s="11"/>
      <c r="AP29" s="11"/>
      <c r="AQ29" s="11"/>
    </row>
    <row r="30" spans="3:50" x14ac:dyDescent="0.25">
      <c r="J30" s="11"/>
      <c r="X30" s="11"/>
      <c r="Y30" s="11"/>
      <c r="Z30" s="11"/>
      <c r="AA30" s="11"/>
      <c r="AB30" s="11"/>
      <c r="AC30" s="11"/>
      <c r="AE30" s="11"/>
      <c r="AF30" s="11"/>
      <c r="AG30" s="11"/>
      <c r="AH30" s="11"/>
      <c r="AI30" s="11"/>
      <c r="AJ30" s="11"/>
    </row>
    <row r="31" spans="3:50" x14ac:dyDescent="0.25">
      <c r="I31" t="s">
        <v>60</v>
      </c>
      <c r="J31" s="11">
        <f>SUM(J24:J30)</f>
        <v>1573878.1092919516</v>
      </c>
      <c r="K31">
        <f>SUM(K24:K30)</f>
        <v>36</v>
      </c>
      <c r="M31" s="11"/>
      <c r="AL31" s="11"/>
      <c r="AM31" s="11"/>
      <c r="AN31" s="11"/>
      <c r="AO31" s="11"/>
      <c r="AP31" s="11"/>
      <c r="AQ31" s="11"/>
    </row>
    <row r="32" spans="3:50" x14ac:dyDescent="0.25">
      <c r="M32" s="11"/>
    </row>
    <row r="35" spans="10:10" x14ac:dyDescent="0.25">
      <c r="J35" s="11"/>
    </row>
  </sheetData>
  <mergeCells count="5">
    <mergeCell ref="J3:O3"/>
    <mergeCell ref="Q3:V3"/>
    <mergeCell ref="X3:AC3"/>
    <mergeCell ref="AE3:AI3"/>
    <mergeCell ref="AL3:AQ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5F195-153A-4D1F-9909-7E148C6B8270}">
  <dimension ref="A1:AQ39"/>
  <sheetViews>
    <sheetView zoomScale="70" zoomScaleNormal="70" workbookViewId="0">
      <selection activeCell="C12" sqref="C12:AD28"/>
    </sheetView>
  </sheetViews>
  <sheetFormatPr defaultRowHeight="15" x14ac:dyDescent="0.25"/>
  <cols>
    <col min="2" max="2" width="4.85546875" customWidth="1"/>
    <col min="9" max="9" width="4.7109375" customWidth="1"/>
    <col min="16" max="17" width="9.42578125" customWidth="1"/>
  </cols>
  <sheetData>
    <row r="1" spans="1:43" x14ac:dyDescent="0.25">
      <c r="C1" s="203" t="s">
        <v>49</v>
      </c>
      <c r="D1" s="203"/>
      <c r="E1" s="203"/>
      <c r="F1" s="203"/>
      <c r="G1" s="203"/>
      <c r="H1" s="203"/>
      <c r="J1" s="214" t="s">
        <v>0</v>
      </c>
      <c r="K1" s="214"/>
      <c r="L1" s="214"/>
      <c r="M1" s="214"/>
      <c r="N1" s="214"/>
      <c r="O1" s="214"/>
      <c r="Q1" s="214" t="s">
        <v>48</v>
      </c>
      <c r="R1" s="214"/>
      <c r="S1" s="214"/>
      <c r="T1" s="214"/>
      <c r="U1" s="214"/>
      <c r="V1" s="214"/>
      <c r="X1" s="214" t="s">
        <v>50</v>
      </c>
      <c r="Y1" s="214"/>
      <c r="Z1" s="214"/>
      <c r="AA1" s="214"/>
      <c r="AB1" s="214"/>
      <c r="AC1" s="214"/>
      <c r="AE1" s="203" t="s">
        <v>51</v>
      </c>
      <c r="AF1" s="203"/>
      <c r="AG1" s="203"/>
      <c r="AH1" s="203"/>
      <c r="AI1" s="203"/>
      <c r="AJ1" s="203"/>
      <c r="AL1" s="214" t="s">
        <v>52</v>
      </c>
      <c r="AM1" s="214"/>
      <c r="AN1" s="214"/>
      <c r="AO1" s="214"/>
      <c r="AP1" s="214"/>
      <c r="AQ1" s="214"/>
    </row>
    <row r="2" spans="1:43" ht="15.75" thickBot="1" x14ac:dyDescent="0.3">
      <c r="C2" s="9" t="s">
        <v>18</v>
      </c>
      <c r="D2" s="9" t="s">
        <v>19</v>
      </c>
      <c r="E2" s="9" t="s">
        <v>20</v>
      </c>
      <c r="F2" s="9" t="s">
        <v>18</v>
      </c>
      <c r="G2" s="9" t="s">
        <v>19</v>
      </c>
      <c r="H2" s="9" t="s">
        <v>20</v>
      </c>
      <c r="J2" s="214"/>
      <c r="K2" s="214"/>
      <c r="L2" s="214"/>
      <c r="M2" s="214"/>
      <c r="N2" s="214"/>
      <c r="O2" s="214"/>
      <c r="Q2" s="214"/>
      <c r="R2" s="214"/>
      <c r="S2" s="214"/>
      <c r="T2" s="214"/>
      <c r="U2" s="214"/>
      <c r="V2" s="214"/>
      <c r="X2" s="214"/>
      <c r="Y2" s="214"/>
      <c r="Z2" s="214"/>
      <c r="AA2" s="214"/>
      <c r="AB2" s="214"/>
      <c r="AC2" s="214"/>
      <c r="AE2" s="9" t="s">
        <v>18</v>
      </c>
      <c r="AF2" s="9" t="s">
        <v>19</v>
      </c>
      <c r="AG2" s="9" t="s">
        <v>20</v>
      </c>
      <c r="AH2" s="9" t="s">
        <v>18</v>
      </c>
      <c r="AI2" s="9" t="s">
        <v>19</v>
      </c>
      <c r="AJ2" s="9" t="s">
        <v>20</v>
      </c>
      <c r="AL2" s="214"/>
      <c r="AM2" s="214"/>
      <c r="AN2" s="214"/>
      <c r="AO2" s="214"/>
      <c r="AP2" s="214"/>
      <c r="AQ2" s="214"/>
    </row>
    <row r="3" spans="1:43" x14ac:dyDescent="0.25">
      <c r="C3" s="22">
        <v>200.54400000000001</v>
      </c>
      <c r="D3" s="22">
        <v>202.90799999999999</v>
      </c>
      <c r="E3" s="22">
        <v>192.92</v>
      </c>
      <c r="F3" s="23">
        <v>202.58</v>
      </c>
      <c r="G3" s="23">
        <v>214.44800000000001</v>
      </c>
      <c r="H3" s="23">
        <v>205.7</v>
      </c>
      <c r="J3" s="51">
        <f>AVERAGE($C$3:$H$8)</f>
        <v>208.86051964166663</v>
      </c>
      <c r="K3" s="52">
        <f t="shared" ref="K3:O8" si="0">AVERAGE($C$3:$H$8)</f>
        <v>208.86051964166663</v>
      </c>
      <c r="L3" s="52">
        <f t="shared" si="0"/>
        <v>208.86051964166663</v>
      </c>
      <c r="M3" s="52">
        <f t="shared" si="0"/>
        <v>208.86051964166663</v>
      </c>
      <c r="N3" s="52">
        <f>AVERAGE($C$3:$H$8)</f>
        <v>208.86051964166663</v>
      </c>
      <c r="O3" s="48">
        <f t="shared" si="0"/>
        <v>208.86051964166663</v>
      </c>
      <c r="Q3" s="36">
        <f>AVERAGE($C$3:$E$5,$F$6:$H$8)</f>
        <v>205.49519437777775</v>
      </c>
      <c r="R3" s="37">
        <f t="shared" ref="R3:V8" si="1">AVERAGE($C$3:$E$5,$F$6:$H$8)</f>
        <v>205.49519437777775</v>
      </c>
      <c r="S3" s="38">
        <f t="shared" si="1"/>
        <v>205.49519437777775</v>
      </c>
      <c r="T3" s="52">
        <f>AVERAGE($F$3:$H$5,$C$6:$E$8)</f>
        <v>212.22584490555553</v>
      </c>
      <c r="U3" s="52">
        <f t="shared" ref="U3:V5" si="2">AVERAGE($F$3:$H$5,$C$6:$E$8)</f>
        <v>212.22584490555553</v>
      </c>
      <c r="V3" s="48">
        <f t="shared" si="2"/>
        <v>212.22584490555553</v>
      </c>
      <c r="X3" s="51">
        <f>AVERAGE($C$3:$E$5)</f>
        <v>199.89600000000002</v>
      </c>
      <c r="Y3" s="52">
        <f t="shared" ref="Y3:Z5" si="3">AVERAGE($C$3:$E$5)</f>
        <v>199.89600000000002</v>
      </c>
      <c r="Z3" s="48">
        <f t="shared" si="3"/>
        <v>199.89600000000002</v>
      </c>
      <c r="AA3" s="62">
        <f>AVERAGE($F$3:$H$5)</f>
        <v>205.69777777777779</v>
      </c>
      <c r="AB3" s="62">
        <f t="shared" ref="AB3:AC5" si="4">AVERAGE($F$3:$H$5)</f>
        <v>205.69777777777779</v>
      </c>
      <c r="AC3" s="63">
        <f t="shared" si="4"/>
        <v>205.69777777777779</v>
      </c>
      <c r="AE3" s="36">
        <f>AVERAGE($C$3:$C$8,$F$3:$F$8)</f>
        <v>208.83170394166663</v>
      </c>
      <c r="AF3" s="82">
        <f>AVERAGE($D$3:$D$8,$G$3:$G$8)</f>
        <v>207.83568869166666</v>
      </c>
      <c r="AG3" s="45">
        <f>AVERAGE($E$3:$E$8,$H$3:$H$8)</f>
        <v>209.91416629166665</v>
      </c>
      <c r="AH3" s="38">
        <f>AVERAGE($C$3:$C$8,$F$3:$F$8)</f>
        <v>208.83170394166663</v>
      </c>
      <c r="AI3" s="79">
        <f>AVERAGE($D$3:$D$8,$G$3:$G$8)</f>
        <v>207.83568869166666</v>
      </c>
      <c r="AJ3" s="48">
        <f>AVERAGE($E$3:$E$8,$H$3:$H$8)</f>
        <v>209.91416629166665</v>
      </c>
      <c r="AL3" s="51">
        <f>AVERAGE($C$3:$C$5,$F$6:$F$8)</f>
        <v>208.03038681666669</v>
      </c>
      <c r="AM3" s="82">
        <f>AVERAGE($D$3:$D$5,$G$6:$G$8)</f>
        <v>202.42010643333333</v>
      </c>
      <c r="AN3" s="90">
        <f>AVERAGE($E$3:$E$5,$H$6:$H$8)</f>
        <v>206.03508988333331</v>
      </c>
      <c r="AO3" s="38">
        <f>AVERAGE($C$6:$C$8,$F$3:$F$5)</f>
        <v>209.63302106666666</v>
      </c>
      <c r="AP3" s="85">
        <f>AVERAGE($D$6:$D$8,$G$3:$G$5)</f>
        <v>213.25127095000002</v>
      </c>
      <c r="AQ3" s="61">
        <f>AVERAGE($E$6:$E$8,$H$3:$H$5)</f>
        <v>213.79324269999998</v>
      </c>
    </row>
    <row r="4" spans="1:43" x14ac:dyDescent="0.25">
      <c r="A4" t="s">
        <v>63</v>
      </c>
      <c r="C4" s="22">
        <v>208.84</v>
      </c>
      <c r="D4" s="22">
        <v>199.32</v>
      </c>
      <c r="E4" s="22">
        <v>194.98</v>
      </c>
      <c r="F4" s="23">
        <v>206.38800000000001</v>
      </c>
      <c r="G4" s="23">
        <v>203.804</v>
      </c>
      <c r="H4" s="23">
        <v>209.72399999999999</v>
      </c>
      <c r="J4" s="53">
        <f t="shared" ref="J4:J8" si="5">AVERAGE($C$3:$H$8)</f>
        <v>208.86051964166663</v>
      </c>
      <c r="K4" s="54">
        <f t="shared" si="0"/>
        <v>208.86051964166663</v>
      </c>
      <c r="L4" s="54">
        <f t="shared" si="0"/>
        <v>208.86051964166663</v>
      </c>
      <c r="M4" s="54">
        <f t="shared" si="0"/>
        <v>208.86051964166663</v>
      </c>
      <c r="N4" s="54">
        <f t="shared" si="0"/>
        <v>208.86051964166663</v>
      </c>
      <c r="O4" s="49">
        <f t="shared" si="0"/>
        <v>208.86051964166663</v>
      </c>
      <c r="Q4" s="39">
        <f t="shared" ref="Q4:Q5" si="6">AVERAGE($C$3:$E$5,$F$6:$H$8)</f>
        <v>205.49519437777775</v>
      </c>
      <c r="R4" s="40">
        <f t="shared" si="1"/>
        <v>205.49519437777775</v>
      </c>
      <c r="S4" s="41">
        <f t="shared" si="1"/>
        <v>205.49519437777775</v>
      </c>
      <c r="T4" s="54">
        <f t="shared" ref="T4:T5" si="7">AVERAGE($F$3:$H$5,$C$6:$E$8)</f>
        <v>212.22584490555553</v>
      </c>
      <c r="U4" s="54">
        <f t="shared" si="2"/>
        <v>212.22584490555553</v>
      </c>
      <c r="V4" s="49">
        <f t="shared" si="2"/>
        <v>212.22584490555553</v>
      </c>
      <c r="X4" s="53">
        <f>AVERAGE($C$3:$E$5)</f>
        <v>199.89600000000002</v>
      </c>
      <c r="Y4" s="54">
        <f t="shared" si="3"/>
        <v>199.89600000000002</v>
      </c>
      <c r="Z4" s="49">
        <f t="shared" si="3"/>
        <v>199.89600000000002</v>
      </c>
      <c r="AA4" s="64">
        <f t="shared" ref="AA4:AA5" si="8">AVERAGE($F$3:$H$5)</f>
        <v>205.69777777777779</v>
      </c>
      <c r="AB4" s="64">
        <f t="shared" si="4"/>
        <v>205.69777777777779</v>
      </c>
      <c r="AC4" s="65">
        <f t="shared" si="4"/>
        <v>205.69777777777779</v>
      </c>
      <c r="AE4" s="39">
        <f t="shared" ref="AE4:AE8" si="9">AVERAGE($C$3:$C$8,$F$3:$F$8)</f>
        <v>208.83170394166663</v>
      </c>
      <c r="AF4" s="83">
        <f t="shared" ref="AF4:AF8" si="10">AVERAGE($D$3:$D$8,$G$3:$G$8)</f>
        <v>207.83568869166666</v>
      </c>
      <c r="AG4" s="46">
        <f t="shared" ref="AG4:AG8" si="11">AVERAGE($E$3:$E$8,$H$3:$H$8)</f>
        <v>209.91416629166665</v>
      </c>
      <c r="AH4" s="41">
        <f t="shared" ref="AH4:AH8" si="12">AVERAGE($C$3:$C$8,$F$3:$F$8)</f>
        <v>208.83170394166663</v>
      </c>
      <c r="AI4" s="80">
        <f t="shared" ref="AI4:AI8" si="13">AVERAGE($D$3:$D$8,$G$3:$G$8)</f>
        <v>207.83568869166666</v>
      </c>
      <c r="AJ4" s="49">
        <f t="shared" ref="AJ4:AJ8" si="14">AVERAGE($E$3:$E$8,$H$3:$H$8)</f>
        <v>209.91416629166665</v>
      </c>
      <c r="AL4" s="53">
        <f t="shared" ref="AL4:AL5" si="15">AVERAGE($C$3:$C$5,$F$6:$F$8)</f>
        <v>208.03038681666669</v>
      </c>
      <c r="AM4" s="83">
        <f t="shared" ref="AM4:AM5" si="16">AVERAGE($D$3:$D$5,$G$6:$G$8)</f>
        <v>202.42010643333333</v>
      </c>
      <c r="AN4" s="91">
        <f t="shared" ref="AN4:AN5" si="17">AVERAGE($E$3:$E$5,$H$6:$H$8)</f>
        <v>206.03508988333331</v>
      </c>
      <c r="AO4" s="41">
        <f>AVERAGE($C$6:$C$8,$F$3:$F$5)</f>
        <v>209.63302106666666</v>
      </c>
      <c r="AP4" s="86">
        <f t="shared" ref="AP4:AP5" si="18">AVERAGE($D$6:$D$8,$G$3:$G$5)</f>
        <v>213.25127095000002</v>
      </c>
      <c r="AQ4" s="59">
        <f t="shared" ref="AQ4:AQ5" si="19">AVERAGE($E$6:$E$8,$H$3:$H$5)</f>
        <v>213.79324269999998</v>
      </c>
    </row>
    <row r="5" spans="1:43" ht="15.75" thickBot="1" x14ac:dyDescent="0.3">
      <c r="A5" s="20" t="s">
        <v>11</v>
      </c>
      <c r="C5" s="22">
        <v>199.14400000000001</v>
      </c>
      <c r="D5" s="22">
        <v>200.488</v>
      </c>
      <c r="E5" s="22">
        <v>199.92</v>
      </c>
      <c r="F5" s="23">
        <v>207.68799999999999</v>
      </c>
      <c r="G5" s="23">
        <v>201.48</v>
      </c>
      <c r="H5" s="23">
        <v>199.46799999999999</v>
      </c>
      <c r="I5" s="78" t="s">
        <v>45</v>
      </c>
      <c r="J5" s="53">
        <f t="shared" si="5"/>
        <v>208.86051964166663</v>
      </c>
      <c r="K5" s="54">
        <f t="shared" si="0"/>
        <v>208.86051964166663</v>
      </c>
      <c r="L5" s="54">
        <f t="shared" si="0"/>
        <v>208.86051964166663</v>
      </c>
      <c r="M5" s="54">
        <f t="shared" si="0"/>
        <v>208.86051964166663</v>
      </c>
      <c r="N5" s="54">
        <f t="shared" si="0"/>
        <v>208.86051964166663</v>
      </c>
      <c r="O5" s="49">
        <f t="shared" si="0"/>
        <v>208.86051964166663</v>
      </c>
      <c r="P5" s="78" t="s">
        <v>46</v>
      </c>
      <c r="Q5" s="42">
        <f t="shared" si="6"/>
        <v>205.49519437777775</v>
      </c>
      <c r="R5" s="43">
        <f t="shared" si="1"/>
        <v>205.49519437777775</v>
      </c>
      <c r="S5" s="44">
        <f t="shared" si="1"/>
        <v>205.49519437777775</v>
      </c>
      <c r="T5" s="56">
        <f t="shared" si="7"/>
        <v>212.22584490555553</v>
      </c>
      <c r="U5" s="56">
        <f t="shared" si="2"/>
        <v>212.22584490555553</v>
      </c>
      <c r="V5" s="50">
        <f t="shared" si="2"/>
        <v>212.22584490555553</v>
      </c>
      <c r="W5" s="78" t="s">
        <v>46</v>
      </c>
      <c r="X5" s="55">
        <f t="shared" ref="X5" si="20">AVERAGE($C$3:$E$5)</f>
        <v>199.89600000000002</v>
      </c>
      <c r="Y5" s="56">
        <f t="shared" si="3"/>
        <v>199.89600000000002</v>
      </c>
      <c r="Z5" s="50">
        <f t="shared" si="3"/>
        <v>199.89600000000002</v>
      </c>
      <c r="AA5" s="66">
        <f t="shared" si="8"/>
        <v>205.69777777777779</v>
      </c>
      <c r="AB5" s="66">
        <f t="shared" si="4"/>
        <v>205.69777777777779</v>
      </c>
      <c r="AC5" s="67">
        <f t="shared" si="4"/>
        <v>205.69777777777779</v>
      </c>
      <c r="AD5" s="78" t="s">
        <v>46</v>
      </c>
      <c r="AE5" s="39">
        <f t="shared" si="9"/>
        <v>208.83170394166663</v>
      </c>
      <c r="AF5" s="83">
        <f t="shared" si="10"/>
        <v>207.83568869166666</v>
      </c>
      <c r="AG5" s="46">
        <f t="shared" si="11"/>
        <v>209.91416629166665</v>
      </c>
      <c r="AH5" s="41">
        <f t="shared" si="12"/>
        <v>208.83170394166663</v>
      </c>
      <c r="AI5" s="80">
        <f t="shared" si="13"/>
        <v>207.83568869166666</v>
      </c>
      <c r="AJ5" s="49">
        <f t="shared" si="14"/>
        <v>209.91416629166665</v>
      </c>
      <c r="AK5" s="78" t="s">
        <v>46</v>
      </c>
      <c r="AL5" s="55">
        <f t="shared" si="15"/>
        <v>208.03038681666669</v>
      </c>
      <c r="AM5" s="84">
        <f t="shared" si="16"/>
        <v>202.42010643333333</v>
      </c>
      <c r="AN5" s="92">
        <f t="shared" si="17"/>
        <v>206.03508988333331</v>
      </c>
      <c r="AO5" s="44">
        <f t="shared" ref="AO5" si="21">AVERAGE($C$6:$C$8,$F$3:$F$5)</f>
        <v>209.63302106666666</v>
      </c>
      <c r="AP5" s="87">
        <f t="shared" si="18"/>
        <v>213.25127095000002</v>
      </c>
      <c r="AQ5" s="60">
        <f t="shared" si="19"/>
        <v>213.79324269999998</v>
      </c>
    </row>
    <row r="6" spans="1:43" x14ac:dyDescent="0.25">
      <c r="A6" s="21" t="s">
        <v>12</v>
      </c>
      <c r="C6" s="23">
        <v>214.40323219999999</v>
      </c>
      <c r="D6" s="23">
        <v>220.3903219</v>
      </c>
      <c r="E6" s="23">
        <v>215.27541189999999</v>
      </c>
      <c r="F6" s="22">
        <v>214.1420071</v>
      </c>
      <c r="G6" s="22">
        <v>221.45787039999999</v>
      </c>
      <c r="H6" s="22">
        <v>211.4330708</v>
      </c>
      <c r="J6" s="53">
        <f t="shared" si="5"/>
        <v>208.86051964166663</v>
      </c>
      <c r="K6" s="54">
        <f t="shared" si="0"/>
        <v>208.86051964166663</v>
      </c>
      <c r="L6" s="54">
        <f>AVERAGE($C$3:$H$8)</f>
        <v>208.86051964166663</v>
      </c>
      <c r="M6" s="54">
        <f t="shared" si="0"/>
        <v>208.86051964166663</v>
      </c>
      <c r="N6" s="54">
        <f t="shared" si="0"/>
        <v>208.86051964166663</v>
      </c>
      <c r="O6" s="49">
        <f t="shared" si="0"/>
        <v>208.86051964166663</v>
      </c>
      <c r="Q6" s="53">
        <f>AVERAGE($F$3:$H$5,$C$6:$E$8)</f>
        <v>212.22584490555553</v>
      </c>
      <c r="R6" s="54">
        <f t="shared" ref="R6:S8" si="22">AVERAGE($F$3:$H$5,$C$6:$E$8)</f>
        <v>212.22584490555553</v>
      </c>
      <c r="S6" s="49">
        <f t="shared" si="22"/>
        <v>212.22584490555553</v>
      </c>
      <c r="T6" s="40">
        <f>AVERAGE($C$3:$E$5,$F$6:$H$8)</f>
        <v>205.49519437777775</v>
      </c>
      <c r="U6" s="40">
        <f t="shared" si="1"/>
        <v>205.49519437777775</v>
      </c>
      <c r="V6" s="41">
        <f t="shared" si="1"/>
        <v>205.49519437777775</v>
      </c>
      <c r="X6" s="68">
        <f>AVERAGE($C$6:$E$8)</f>
        <v>218.75391203333334</v>
      </c>
      <c r="Y6" s="69">
        <f t="shared" ref="Y6:Z8" si="23">AVERAGE($C$6:$E$8)</f>
        <v>218.75391203333334</v>
      </c>
      <c r="Z6" s="70">
        <f t="shared" si="23"/>
        <v>218.75391203333334</v>
      </c>
      <c r="AA6" s="74">
        <f>AVERAGE($F$6:$H$8)</f>
        <v>211.09438875555557</v>
      </c>
      <c r="AB6" s="74">
        <f t="shared" ref="AB6:AC8" si="24">AVERAGE($F$6:$H$8)</f>
        <v>211.09438875555557</v>
      </c>
      <c r="AC6" s="75">
        <f t="shared" si="24"/>
        <v>211.09438875555557</v>
      </c>
      <c r="AE6" s="39">
        <f t="shared" si="9"/>
        <v>208.83170394166663</v>
      </c>
      <c r="AF6" s="83">
        <f t="shared" si="10"/>
        <v>207.83568869166666</v>
      </c>
      <c r="AG6" s="46">
        <f t="shared" si="11"/>
        <v>209.91416629166665</v>
      </c>
      <c r="AH6" s="41">
        <f t="shared" si="12"/>
        <v>208.83170394166663</v>
      </c>
      <c r="AI6" s="80">
        <f t="shared" si="13"/>
        <v>207.83568869166666</v>
      </c>
      <c r="AJ6" s="49">
        <f t="shared" si="14"/>
        <v>209.91416629166665</v>
      </c>
      <c r="AL6" s="39">
        <f>AVERAGE($C$6:$C$8,$F$3:$F$5)</f>
        <v>209.63302106666666</v>
      </c>
      <c r="AM6" s="88">
        <f>AVERAGE($D$6:$D$8,$G$3:$G$5)</f>
        <v>213.25127095000002</v>
      </c>
      <c r="AN6" s="93">
        <f>AVERAGE($E$6:$E$8,$H$3:$H$5)</f>
        <v>213.79324269999998</v>
      </c>
      <c r="AO6" s="49">
        <f>AVERAGE($C$3:$C$5,$F$6:$F$8)</f>
        <v>208.03038681666669</v>
      </c>
      <c r="AP6" s="80">
        <f>AVERAGE($D$3:$D$5,$G$6:$G$8)</f>
        <v>202.42010643333333</v>
      </c>
      <c r="AQ6" s="57">
        <f>AVERAGE($E$3:$E$5,$H$6:$H$8)</f>
        <v>206.03508988333331</v>
      </c>
    </row>
    <row r="7" spans="1:43" x14ac:dyDescent="0.25">
      <c r="C7" s="23">
        <v>207.32321709999999</v>
      </c>
      <c r="D7" s="23">
        <v>212.3087711</v>
      </c>
      <c r="E7" s="23">
        <v>227.04792860000001</v>
      </c>
      <c r="F7" s="22">
        <v>211.61474670000001</v>
      </c>
      <c r="G7" s="22">
        <v>187.7900291</v>
      </c>
      <c r="H7" s="22">
        <v>209.81779560000001</v>
      </c>
      <c r="J7" s="53">
        <f t="shared" si="5"/>
        <v>208.86051964166663</v>
      </c>
      <c r="K7" s="54">
        <f t="shared" si="0"/>
        <v>208.86051964166663</v>
      </c>
      <c r="L7" s="54">
        <f t="shared" si="0"/>
        <v>208.86051964166663</v>
      </c>
      <c r="M7" s="54">
        <f t="shared" si="0"/>
        <v>208.86051964166663</v>
      </c>
      <c r="N7" s="54">
        <f t="shared" si="0"/>
        <v>208.86051964166663</v>
      </c>
      <c r="O7" s="49">
        <f t="shared" si="0"/>
        <v>208.86051964166663</v>
      </c>
      <c r="Q7" s="53">
        <f t="shared" ref="Q7:Q8" si="25">AVERAGE($F$3:$H$5,$C$6:$E$8)</f>
        <v>212.22584490555553</v>
      </c>
      <c r="R7" s="54">
        <f t="shared" si="22"/>
        <v>212.22584490555553</v>
      </c>
      <c r="S7" s="49">
        <f t="shared" si="22"/>
        <v>212.22584490555553</v>
      </c>
      <c r="T7" s="40">
        <f t="shared" ref="T7:T8" si="26">AVERAGE($C$3:$E$5,$F$6:$H$8)</f>
        <v>205.49519437777775</v>
      </c>
      <c r="U7" s="40">
        <f t="shared" si="1"/>
        <v>205.49519437777775</v>
      </c>
      <c r="V7" s="41">
        <f t="shared" si="1"/>
        <v>205.49519437777775</v>
      </c>
      <c r="X7" s="68">
        <f t="shared" ref="X7:X8" si="27">AVERAGE($C$6:$E$8)</f>
        <v>218.75391203333334</v>
      </c>
      <c r="Y7" s="69">
        <f t="shared" si="23"/>
        <v>218.75391203333334</v>
      </c>
      <c r="Z7" s="70">
        <f t="shared" si="23"/>
        <v>218.75391203333334</v>
      </c>
      <c r="AA7" s="74">
        <f t="shared" ref="AA7:AA8" si="28">AVERAGE($F$6:$H$8)</f>
        <v>211.09438875555557</v>
      </c>
      <c r="AB7" s="74">
        <f t="shared" si="24"/>
        <v>211.09438875555557</v>
      </c>
      <c r="AC7" s="75">
        <f t="shared" si="24"/>
        <v>211.09438875555557</v>
      </c>
      <c r="AE7" s="39">
        <f t="shared" si="9"/>
        <v>208.83170394166663</v>
      </c>
      <c r="AF7" s="83">
        <f t="shared" si="10"/>
        <v>207.83568869166666</v>
      </c>
      <c r="AG7" s="46">
        <f t="shared" si="11"/>
        <v>209.91416629166665</v>
      </c>
      <c r="AH7" s="41">
        <f t="shared" si="12"/>
        <v>208.83170394166663</v>
      </c>
      <c r="AI7" s="80">
        <f t="shared" si="13"/>
        <v>207.83568869166666</v>
      </c>
      <c r="AJ7" s="49">
        <f t="shared" si="14"/>
        <v>209.91416629166665</v>
      </c>
      <c r="AL7" s="39">
        <f>AVERAGE($C$6:$C$8,$F$3:$F$5)</f>
        <v>209.63302106666666</v>
      </c>
      <c r="AM7" s="88">
        <f t="shared" ref="AM7:AM8" si="29">AVERAGE($D$6:$D$8,$G$3:$G$5)</f>
        <v>213.25127095000002</v>
      </c>
      <c r="AN7" s="93">
        <f t="shared" ref="AN7:AN8" si="30">AVERAGE($E$6:$E$8,$H$3:$H$5)</f>
        <v>213.79324269999998</v>
      </c>
      <c r="AO7" s="49">
        <f t="shared" ref="AO7:AO8" si="31">AVERAGE($C$3:$C$5,$F$6:$F$8)</f>
        <v>208.03038681666669</v>
      </c>
      <c r="AP7" s="80">
        <f t="shared" ref="AP7:AP8" si="32">AVERAGE($D$3:$D$5,$G$6:$G$8)</f>
        <v>202.42010643333333</v>
      </c>
      <c r="AQ7" s="57">
        <f t="shared" ref="AQ7:AQ8" si="33">AVERAGE($E$3:$E$5,$H$6:$H$8)</f>
        <v>206.03508988333331</v>
      </c>
    </row>
    <row r="8" spans="1:43" ht="15.75" thickBot="1" x14ac:dyDescent="0.3">
      <c r="C8" s="23">
        <v>219.41567710000001</v>
      </c>
      <c r="D8" s="23">
        <v>227.0765327</v>
      </c>
      <c r="E8" s="23">
        <v>225.54411569999999</v>
      </c>
      <c r="F8" s="22">
        <v>213.8975671</v>
      </c>
      <c r="G8" s="22">
        <v>202.55673909999999</v>
      </c>
      <c r="H8" s="22">
        <v>227.13967289999999</v>
      </c>
      <c r="J8" s="55">
        <f t="shared" si="5"/>
        <v>208.86051964166663</v>
      </c>
      <c r="K8" s="56">
        <f t="shared" si="0"/>
        <v>208.86051964166663</v>
      </c>
      <c r="L8" s="56">
        <f t="shared" si="0"/>
        <v>208.86051964166663</v>
      </c>
      <c r="M8" s="56">
        <f t="shared" si="0"/>
        <v>208.86051964166663</v>
      </c>
      <c r="N8" s="56">
        <f t="shared" si="0"/>
        <v>208.86051964166663</v>
      </c>
      <c r="O8" s="50">
        <f t="shared" si="0"/>
        <v>208.86051964166663</v>
      </c>
      <c r="Q8" s="55">
        <f t="shared" si="25"/>
        <v>212.22584490555553</v>
      </c>
      <c r="R8" s="56">
        <f t="shared" si="22"/>
        <v>212.22584490555553</v>
      </c>
      <c r="S8" s="50">
        <f t="shared" si="22"/>
        <v>212.22584490555553</v>
      </c>
      <c r="T8" s="43">
        <f t="shared" si="26"/>
        <v>205.49519437777775</v>
      </c>
      <c r="U8" s="43">
        <f t="shared" si="1"/>
        <v>205.49519437777775</v>
      </c>
      <c r="V8" s="44">
        <f t="shared" si="1"/>
        <v>205.49519437777775</v>
      </c>
      <c r="X8" s="71">
        <f t="shared" si="27"/>
        <v>218.75391203333334</v>
      </c>
      <c r="Y8" s="72">
        <f t="shared" si="23"/>
        <v>218.75391203333334</v>
      </c>
      <c r="Z8" s="73">
        <f t="shared" si="23"/>
        <v>218.75391203333334</v>
      </c>
      <c r="AA8" s="76">
        <f t="shared" si="28"/>
        <v>211.09438875555557</v>
      </c>
      <c r="AB8" s="76">
        <f t="shared" si="24"/>
        <v>211.09438875555557</v>
      </c>
      <c r="AC8" s="77">
        <f>AVERAGE($F$6:$H$8)</f>
        <v>211.09438875555557</v>
      </c>
      <c r="AE8" s="42">
        <f t="shared" si="9"/>
        <v>208.83170394166663</v>
      </c>
      <c r="AF8" s="84">
        <f t="shared" si="10"/>
        <v>207.83568869166666</v>
      </c>
      <c r="AG8" s="47">
        <f t="shared" si="11"/>
        <v>209.91416629166665</v>
      </c>
      <c r="AH8" s="44">
        <f t="shared" si="12"/>
        <v>208.83170394166663</v>
      </c>
      <c r="AI8" s="81">
        <f t="shared" si="13"/>
        <v>207.83568869166666</v>
      </c>
      <c r="AJ8" s="50">
        <f t="shared" si="14"/>
        <v>209.91416629166665</v>
      </c>
      <c r="AL8" s="42">
        <f t="shared" ref="AL8" si="34">AVERAGE($C$6:$C$8,$F$3:$F$5)</f>
        <v>209.63302106666666</v>
      </c>
      <c r="AM8" s="89">
        <f t="shared" si="29"/>
        <v>213.25127095000002</v>
      </c>
      <c r="AN8" s="94">
        <f t="shared" si="30"/>
        <v>213.79324269999998</v>
      </c>
      <c r="AO8" s="50">
        <f t="shared" si="31"/>
        <v>208.03038681666669</v>
      </c>
      <c r="AP8" s="81">
        <f t="shared" si="32"/>
        <v>202.42010643333333</v>
      </c>
      <c r="AQ8" s="58">
        <f t="shared" si="33"/>
        <v>206.03508988333331</v>
      </c>
    </row>
    <row r="11" spans="1:43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43" ht="15.75" thickBot="1" x14ac:dyDescent="0.3">
      <c r="A12" s="1"/>
      <c r="B12" s="1"/>
      <c r="C12" s="1" t="s">
        <v>49</v>
      </c>
      <c r="D12" s="1"/>
      <c r="E12" s="1"/>
      <c r="F12" s="1"/>
      <c r="G12" s="1"/>
      <c r="H12" s="1"/>
      <c r="I12" s="1"/>
      <c r="J12" s="1" t="s">
        <v>0</v>
      </c>
      <c r="K12" s="1"/>
      <c r="L12" s="1"/>
      <c r="M12" s="1"/>
      <c r="N12" s="1"/>
      <c r="O12" s="1"/>
      <c r="P12" s="1"/>
      <c r="Q12" s="1" t="s">
        <v>64</v>
      </c>
      <c r="R12" s="1"/>
      <c r="S12" s="1"/>
      <c r="T12" s="1"/>
      <c r="U12" s="1"/>
      <c r="V12" s="1"/>
      <c r="W12" s="1"/>
      <c r="X12" s="1" t="s">
        <v>55</v>
      </c>
      <c r="Y12" s="1"/>
      <c r="Z12" s="1"/>
      <c r="AA12" s="1"/>
      <c r="AB12" s="1"/>
      <c r="AC12" s="1"/>
      <c r="AD12" s="1"/>
      <c r="AE12" s="1"/>
    </row>
    <row r="13" spans="1:43" x14ac:dyDescent="0.25">
      <c r="A13" s="1"/>
      <c r="B13" s="1"/>
      <c r="C13" s="22">
        <v>200.54400000000001</v>
      </c>
      <c r="D13" s="22">
        <v>202.90799999999999</v>
      </c>
      <c r="E13" s="22">
        <v>192.92</v>
      </c>
      <c r="F13" s="23">
        <v>202.58</v>
      </c>
      <c r="G13" s="23">
        <v>214.44800000000001</v>
      </c>
      <c r="H13" s="23">
        <v>205.7</v>
      </c>
      <c r="I13" s="1"/>
      <c r="J13" s="51">
        <f>AVERAGE($C$3:$H$8)</f>
        <v>208.86051964166663</v>
      </c>
      <c r="K13" s="52">
        <f t="shared" ref="K13:O18" si="35">AVERAGE($C$3:$H$8)</f>
        <v>208.86051964166663</v>
      </c>
      <c r="L13" s="52">
        <f t="shared" si="35"/>
        <v>208.86051964166663</v>
      </c>
      <c r="M13" s="52">
        <f t="shared" si="35"/>
        <v>208.86051964166663</v>
      </c>
      <c r="N13" s="52">
        <f t="shared" si="35"/>
        <v>208.86051964166663</v>
      </c>
      <c r="O13" s="48">
        <f t="shared" si="35"/>
        <v>208.86051964166663</v>
      </c>
      <c r="P13" s="1"/>
      <c r="Q13" s="36">
        <f>Q3-J3</f>
        <v>-3.3653252638888773</v>
      </c>
      <c r="R13" s="37">
        <f>R3-K3</f>
        <v>-3.3653252638888773</v>
      </c>
      <c r="S13" s="38">
        <f t="shared" ref="R13:V18" si="36">S3-L3</f>
        <v>-3.3653252638888773</v>
      </c>
      <c r="T13" s="52">
        <f t="shared" si="36"/>
        <v>3.3653252638889057</v>
      </c>
      <c r="U13" s="52">
        <f t="shared" si="36"/>
        <v>3.3653252638889057</v>
      </c>
      <c r="V13" s="48">
        <f t="shared" si="36"/>
        <v>3.3653252638889057</v>
      </c>
      <c r="W13" s="1"/>
      <c r="X13" s="51">
        <f>X3-Q3</f>
        <v>-5.5991943777777351</v>
      </c>
      <c r="Y13" s="52">
        <f t="shared" ref="Y13:AC18" si="37">Y3-R3</f>
        <v>-5.5991943777777351</v>
      </c>
      <c r="Z13" s="48">
        <f t="shared" si="37"/>
        <v>-5.5991943777777351</v>
      </c>
      <c r="AA13" s="62">
        <f t="shared" si="37"/>
        <v>-6.5280671277777458</v>
      </c>
      <c r="AB13" s="62">
        <f t="shared" si="37"/>
        <v>-6.5280671277777458</v>
      </c>
      <c r="AC13" s="63">
        <f t="shared" si="37"/>
        <v>-6.5280671277777458</v>
      </c>
      <c r="AD13" s="1"/>
      <c r="AE13" s="1"/>
    </row>
    <row r="14" spans="1:43" x14ac:dyDescent="0.25">
      <c r="A14" s="1" t="s">
        <v>8</v>
      </c>
      <c r="B14" s="1"/>
      <c r="C14" s="22">
        <v>208.84</v>
      </c>
      <c r="D14" s="22">
        <v>199.32</v>
      </c>
      <c r="E14" s="22">
        <v>194.98</v>
      </c>
      <c r="F14" s="23">
        <v>206.38800000000001</v>
      </c>
      <c r="G14" s="23">
        <v>203.804</v>
      </c>
      <c r="H14" s="23">
        <v>209.72399999999999</v>
      </c>
      <c r="I14" s="1"/>
      <c r="J14" s="53">
        <f t="shared" ref="J14:J18" si="38">AVERAGE($C$3:$H$8)</f>
        <v>208.86051964166663</v>
      </c>
      <c r="K14" s="54">
        <f t="shared" si="35"/>
        <v>208.86051964166663</v>
      </c>
      <c r="L14" s="54">
        <f t="shared" si="35"/>
        <v>208.86051964166663</v>
      </c>
      <c r="M14" s="54">
        <f t="shared" si="35"/>
        <v>208.86051964166663</v>
      </c>
      <c r="N14" s="54">
        <f t="shared" si="35"/>
        <v>208.86051964166663</v>
      </c>
      <c r="O14" s="49">
        <f t="shared" si="35"/>
        <v>208.86051964166663</v>
      </c>
      <c r="P14" s="1"/>
      <c r="Q14" s="39">
        <f t="shared" ref="Q14:Q17" si="39">Q4-J4</f>
        <v>-3.3653252638888773</v>
      </c>
      <c r="R14" s="40">
        <f>R4-K4</f>
        <v>-3.3653252638888773</v>
      </c>
      <c r="S14" s="41">
        <f t="shared" si="36"/>
        <v>-3.3653252638888773</v>
      </c>
      <c r="T14" s="54">
        <f t="shared" si="36"/>
        <v>3.3653252638889057</v>
      </c>
      <c r="U14" s="54">
        <f t="shared" si="36"/>
        <v>3.3653252638889057</v>
      </c>
      <c r="V14" s="49">
        <f t="shared" si="36"/>
        <v>3.3653252638889057</v>
      </c>
      <c r="W14" s="1"/>
      <c r="X14" s="53">
        <f t="shared" ref="X14:X18" si="40">X4-Q4</f>
        <v>-5.5991943777777351</v>
      </c>
      <c r="Y14" s="54">
        <f t="shared" si="37"/>
        <v>-5.5991943777777351</v>
      </c>
      <c r="Z14" s="49">
        <f t="shared" si="37"/>
        <v>-5.5991943777777351</v>
      </c>
      <c r="AA14" s="64">
        <f t="shared" si="37"/>
        <v>-6.5280671277777458</v>
      </c>
      <c r="AB14" s="64">
        <f t="shared" si="37"/>
        <v>-6.5280671277777458</v>
      </c>
      <c r="AC14" s="65">
        <f t="shared" si="37"/>
        <v>-6.5280671277777458</v>
      </c>
      <c r="AD14" s="1"/>
      <c r="AE14" s="1"/>
    </row>
    <row r="15" spans="1:43" ht="16.5" thickBot="1" x14ac:dyDescent="0.3">
      <c r="A15" s="20" t="s">
        <v>11</v>
      </c>
      <c r="B15" s="1"/>
      <c r="C15" s="22">
        <v>199.14400000000001</v>
      </c>
      <c r="D15" s="22">
        <v>200.488</v>
      </c>
      <c r="E15" s="22">
        <v>199.92</v>
      </c>
      <c r="F15" s="23">
        <v>207.68799999999999</v>
      </c>
      <c r="G15" s="23">
        <v>201.48</v>
      </c>
      <c r="H15" s="23">
        <v>199.46799999999999</v>
      </c>
      <c r="I15" s="2" t="s">
        <v>45</v>
      </c>
      <c r="J15" s="53">
        <f t="shared" si="38"/>
        <v>208.86051964166663</v>
      </c>
      <c r="K15" s="54">
        <f t="shared" si="35"/>
        <v>208.86051964166663</v>
      </c>
      <c r="L15" s="54">
        <f t="shared" si="35"/>
        <v>208.86051964166663</v>
      </c>
      <c r="M15" s="54">
        <f t="shared" si="35"/>
        <v>208.86051964166663</v>
      </c>
      <c r="N15" s="54">
        <f t="shared" si="35"/>
        <v>208.86051964166663</v>
      </c>
      <c r="O15" s="49">
        <f t="shared" si="35"/>
        <v>208.86051964166663</v>
      </c>
      <c r="P15" s="98" t="s">
        <v>46</v>
      </c>
      <c r="Q15" s="42">
        <f t="shared" si="39"/>
        <v>-3.3653252638888773</v>
      </c>
      <c r="R15" s="43">
        <f t="shared" si="36"/>
        <v>-3.3653252638888773</v>
      </c>
      <c r="S15" s="44">
        <f t="shared" si="36"/>
        <v>-3.3653252638888773</v>
      </c>
      <c r="T15" s="56">
        <f t="shared" si="36"/>
        <v>3.3653252638889057</v>
      </c>
      <c r="U15" s="56">
        <f t="shared" si="36"/>
        <v>3.3653252638889057</v>
      </c>
      <c r="V15" s="50">
        <f t="shared" si="36"/>
        <v>3.3653252638889057</v>
      </c>
      <c r="W15" s="98" t="s">
        <v>46</v>
      </c>
      <c r="X15" s="55">
        <f t="shared" si="40"/>
        <v>-5.5991943777777351</v>
      </c>
      <c r="Y15" s="56">
        <f t="shared" si="37"/>
        <v>-5.5991943777777351</v>
      </c>
      <c r="Z15" s="50">
        <f t="shared" si="37"/>
        <v>-5.5991943777777351</v>
      </c>
      <c r="AA15" s="66">
        <f t="shared" si="37"/>
        <v>-6.5280671277777458</v>
      </c>
      <c r="AB15" s="66">
        <f t="shared" si="37"/>
        <v>-6.5280671277777458</v>
      </c>
      <c r="AC15" s="67">
        <f t="shared" si="37"/>
        <v>-6.5280671277777458</v>
      </c>
      <c r="AD15" s="2" t="s">
        <v>46</v>
      </c>
      <c r="AE15" s="1"/>
    </row>
    <row r="16" spans="1:43" x14ac:dyDescent="0.25">
      <c r="A16" s="21" t="s">
        <v>12</v>
      </c>
      <c r="B16" s="1"/>
      <c r="C16" s="23">
        <v>214.40323219999999</v>
      </c>
      <c r="D16" s="23">
        <v>220.3903219</v>
      </c>
      <c r="E16" s="23">
        <v>215.27541189999999</v>
      </c>
      <c r="F16" s="22">
        <v>214.1420071</v>
      </c>
      <c r="G16" s="22">
        <v>221.45787039999999</v>
      </c>
      <c r="H16" s="22">
        <v>211.4330708</v>
      </c>
      <c r="I16" s="1"/>
      <c r="J16" s="53">
        <f t="shared" si="38"/>
        <v>208.86051964166663</v>
      </c>
      <c r="K16" s="54">
        <f t="shared" si="35"/>
        <v>208.86051964166663</v>
      </c>
      <c r="L16" s="54">
        <f t="shared" si="35"/>
        <v>208.86051964166663</v>
      </c>
      <c r="M16" s="54">
        <f t="shared" si="35"/>
        <v>208.86051964166663</v>
      </c>
      <c r="N16" s="54">
        <f t="shared" si="35"/>
        <v>208.86051964166663</v>
      </c>
      <c r="O16" s="49">
        <f t="shared" si="35"/>
        <v>208.86051964166663</v>
      </c>
      <c r="P16" s="1"/>
      <c r="Q16" s="53">
        <f t="shared" si="39"/>
        <v>3.3653252638889057</v>
      </c>
      <c r="R16" s="54">
        <f t="shared" si="36"/>
        <v>3.3653252638889057</v>
      </c>
      <c r="S16" s="49">
        <f t="shared" si="36"/>
        <v>3.3653252638889057</v>
      </c>
      <c r="T16" s="40">
        <f t="shared" si="36"/>
        <v>-3.3653252638888773</v>
      </c>
      <c r="U16" s="40">
        <f t="shared" si="36"/>
        <v>-3.3653252638888773</v>
      </c>
      <c r="V16" s="41">
        <f>V6-O6</f>
        <v>-3.3653252638888773</v>
      </c>
      <c r="W16" s="1"/>
      <c r="X16" s="68">
        <f t="shared" si="40"/>
        <v>6.5280671277778026</v>
      </c>
      <c r="Y16" s="69">
        <f t="shared" si="37"/>
        <v>6.5280671277778026</v>
      </c>
      <c r="Z16" s="70">
        <f t="shared" si="37"/>
        <v>6.5280671277778026</v>
      </c>
      <c r="AA16" s="74">
        <f t="shared" si="37"/>
        <v>5.5991943777778204</v>
      </c>
      <c r="AB16" s="74">
        <f t="shared" si="37"/>
        <v>5.5991943777778204</v>
      </c>
      <c r="AC16" s="75">
        <f t="shared" si="37"/>
        <v>5.5991943777778204</v>
      </c>
      <c r="AD16" s="1"/>
      <c r="AE16" s="1"/>
    </row>
    <row r="17" spans="1:31" x14ac:dyDescent="0.25">
      <c r="A17" s="1"/>
      <c r="B17" s="1"/>
      <c r="C17" s="23">
        <v>207.32321709999999</v>
      </c>
      <c r="D17" s="23">
        <v>212.3087711</v>
      </c>
      <c r="E17" s="23">
        <v>227.04792860000001</v>
      </c>
      <c r="F17" s="22">
        <v>211.61474670000001</v>
      </c>
      <c r="G17" s="22">
        <v>187.7900291</v>
      </c>
      <c r="H17" s="22">
        <v>209.81779560000001</v>
      </c>
      <c r="I17" s="1"/>
      <c r="J17" s="53">
        <f t="shared" si="38"/>
        <v>208.86051964166663</v>
      </c>
      <c r="K17" s="54">
        <f t="shared" si="35"/>
        <v>208.86051964166663</v>
      </c>
      <c r="L17" s="54">
        <f t="shared" si="35"/>
        <v>208.86051964166663</v>
      </c>
      <c r="M17" s="54">
        <f t="shared" si="35"/>
        <v>208.86051964166663</v>
      </c>
      <c r="N17" s="54">
        <f t="shared" si="35"/>
        <v>208.86051964166663</v>
      </c>
      <c r="O17" s="49">
        <f t="shared" si="35"/>
        <v>208.86051964166663</v>
      </c>
      <c r="P17" s="1"/>
      <c r="Q17" s="53">
        <f t="shared" si="39"/>
        <v>3.3653252638889057</v>
      </c>
      <c r="R17" s="54">
        <f t="shared" si="36"/>
        <v>3.3653252638889057</v>
      </c>
      <c r="S17" s="49">
        <f t="shared" si="36"/>
        <v>3.3653252638889057</v>
      </c>
      <c r="T17" s="40">
        <f t="shared" si="36"/>
        <v>-3.3653252638888773</v>
      </c>
      <c r="U17" s="40">
        <f t="shared" si="36"/>
        <v>-3.3653252638888773</v>
      </c>
      <c r="V17" s="41">
        <f t="shared" si="36"/>
        <v>-3.3653252638888773</v>
      </c>
      <c r="W17" s="1"/>
      <c r="X17" s="68">
        <f t="shared" si="40"/>
        <v>6.5280671277778026</v>
      </c>
      <c r="Y17" s="69">
        <f t="shared" si="37"/>
        <v>6.5280671277778026</v>
      </c>
      <c r="Z17" s="70">
        <f t="shared" si="37"/>
        <v>6.5280671277778026</v>
      </c>
      <c r="AA17" s="74">
        <f t="shared" si="37"/>
        <v>5.5991943777778204</v>
      </c>
      <c r="AB17" s="74">
        <f t="shared" si="37"/>
        <v>5.5991943777778204</v>
      </c>
      <c r="AC17" s="75">
        <f t="shared" si="37"/>
        <v>5.5991943777778204</v>
      </c>
      <c r="AD17" s="1"/>
      <c r="AE17" s="1"/>
    </row>
    <row r="18" spans="1:31" ht="15.75" thickBot="1" x14ac:dyDescent="0.3">
      <c r="A18" s="1"/>
      <c r="B18" s="1"/>
      <c r="C18" s="23">
        <v>219.41567710000001</v>
      </c>
      <c r="D18" s="23">
        <v>227.0765327</v>
      </c>
      <c r="E18" s="23">
        <v>225.54411569999999</v>
      </c>
      <c r="F18" s="22">
        <v>213.8975671</v>
      </c>
      <c r="G18" s="22">
        <v>202.55673909999999</v>
      </c>
      <c r="H18" s="22">
        <v>227.13967289999999</v>
      </c>
      <c r="I18" s="1"/>
      <c r="J18" s="55">
        <f t="shared" si="38"/>
        <v>208.86051964166663</v>
      </c>
      <c r="K18" s="56">
        <f t="shared" si="35"/>
        <v>208.86051964166663</v>
      </c>
      <c r="L18" s="56">
        <f t="shared" si="35"/>
        <v>208.86051964166663</v>
      </c>
      <c r="M18" s="56">
        <f t="shared" si="35"/>
        <v>208.86051964166663</v>
      </c>
      <c r="N18" s="56">
        <f t="shared" si="35"/>
        <v>208.86051964166663</v>
      </c>
      <c r="O18" s="50">
        <f t="shared" si="35"/>
        <v>208.86051964166663</v>
      </c>
      <c r="P18" s="1"/>
      <c r="Q18" s="55">
        <f>Q8-J8</f>
        <v>3.3653252638889057</v>
      </c>
      <c r="R18" s="56">
        <f t="shared" si="36"/>
        <v>3.3653252638889057</v>
      </c>
      <c r="S18" s="50">
        <f t="shared" si="36"/>
        <v>3.3653252638889057</v>
      </c>
      <c r="T18" s="43">
        <f t="shared" si="36"/>
        <v>-3.3653252638888773</v>
      </c>
      <c r="U18" s="43">
        <f t="shared" si="36"/>
        <v>-3.3653252638888773</v>
      </c>
      <c r="V18" s="44">
        <f t="shared" si="36"/>
        <v>-3.3653252638888773</v>
      </c>
      <c r="W18" s="1"/>
      <c r="X18" s="71">
        <f t="shared" si="40"/>
        <v>6.5280671277778026</v>
      </c>
      <c r="Y18" s="72">
        <f t="shared" si="37"/>
        <v>6.5280671277778026</v>
      </c>
      <c r="Z18" s="73">
        <f t="shared" si="37"/>
        <v>6.5280671277778026</v>
      </c>
      <c r="AA18" s="76">
        <f t="shared" si="37"/>
        <v>5.5991943777778204</v>
      </c>
      <c r="AB18" s="76">
        <f t="shared" si="37"/>
        <v>5.5991943777778204</v>
      </c>
      <c r="AC18" s="77">
        <f t="shared" si="37"/>
        <v>5.5991943777778204</v>
      </c>
      <c r="AD18" s="1"/>
      <c r="AE18" s="1"/>
    </row>
    <row r="19" spans="1:31" x14ac:dyDescent="0.25">
      <c r="A19" s="1"/>
      <c r="B19" s="1"/>
      <c r="C19" s="2" t="s">
        <v>18</v>
      </c>
      <c r="D19" s="2" t="s">
        <v>19</v>
      </c>
      <c r="E19" s="2" t="s">
        <v>20</v>
      </c>
      <c r="F19" s="2" t="s">
        <v>18</v>
      </c>
      <c r="G19" s="2" t="s">
        <v>19</v>
      </c>
      <c r="H19" s="2" t="s">
        <v>20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1" ht="15.75" thickBo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 t="s">
        <v>56</v>
      </c>
      <c r="N22" s="1"/>
      <c r="O22" s="1"/>
      <c r="P22" s="1"/>
      <c r="Q22" s="1"/>
      <c r="R22" s="1"/>
      <c r="S22" s="1"/>
      <c r="T22" s="1" t="s">
        <v>57</v>
      </c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3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36">
        <f t="shared" ref="M23:R28" si="41">AE3-J3</f>
        <v>-2.8815699999995559E-2</v>
      </c>
      <c r="N23" s="82">
        <f t="shared" si="41"/>
        <v>-1.0248309499999664</v>
      </c>
      <c r="O23" s="45">
        <f t="shared" si="41"/>
        <v>1.0536466500000188</v>
      </c>
      <c r="P23" s="38">
        <f t="shared" si="41"/>
        <v>-2.8815699999995559E-2</v>
      </c>
      <c r="Q23" s="79">
        <f t="shared" si="41"/>
        <v>-1.0248309499999664</v>
      </c>
      <c r="R23" s="48">
        <f t="shared" si="41"/>
        <v>1.0536466500000188</v>
      </c>
      <c r="S23" s="1"/>
      <c r="T23" s="51">
        <f t="shared" ref="T23:Y28" si="42">AL3-(J13+Q13+M23)</f>
        <v>2.5640081388889371</v>
      </c>
      <c r="U23" s="82">
        <f t="shared" si="42"/>
        <v>-2.0502569944444531</v>
      </c>
      <c r="V23" s="90">
        <f t="shared" si="42"/>
        <v>-0.51375114444445558</v>
      </c>
      <c r="W23" s="38">
        <f t="shared" si="42"/>
        <v>-2.5640081388888802</v>
      </c>
      <c r="X23" s="85">
        <f t="shared" si="42"/>
        <v>2.0502569944444531</v>
      </c>
      <c r="Y23" s="61">
        <f t="shared" si="42"/>
        <v>0.51375114444442715</v>
      </c>
      <c r="Z23" s="1"/>
      <c r="AA23" s="1"/>
      <c r="AB23" s="1"/>
      <c r="AC23" s="1"/>
      <c r="AD23" s="1"/>
      <c r="AE23" s="1"/>
    </row>
    <row r="24" spans="1:3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39">
        <f t="shared" si="41"/>
        <v>-2.8815699999995559E-2</v>
      </c>
      <c r="N24" s="83">
        <f t="shared" si="41"/>
        <v>-1.0248309499999664</v>
      </c>
      <c r="O24" s="46">
        <f t="shared" si="41"/>
        <v>1.0536466500000188</v>
      </c>
      <c r="P24" s="41">
        <f t="shared" si="41"/>
        <v>-2.8815699999995559E-2</v>
      </c>
      <c r="Q24" s="80">
        <f t="shared" si="41"/>
        <v>-1.0248309499999664</v>
      </c>
      <c r="R24" s="49">
        <f t="shared" si="41"/>
        <v>1.0536466500000188</v>
      </c>
      <c r="S24" s="1"/>
      <c r="T24" s="53">
        <f t="shared" si="42"/>
        <v>2.5640081388889371</v>
      </c>
      <c r="U24" s="83">
        <f t="shared" si="42"/>
        <v>-2.0502569944444531</v>
      </c>
      <c r="V24" s="91">
        <f t="shared" si="42"/>
        <v>-0.51375114444445558</v>
      </c>
      <c r="W24" s="41">
        <f t="shared" si="42"/>
        <v>-2.5640081388888802</v>
      </c>
      <c r="X24" s="86">
        <f t="shared" si="42"/>
        <v>2.0502569944444531</v>
      </c>
      <c r="Y24" s="59">
        <f t="shared" si="42"/>
        <v>0.51375114444442715</v>
      </c>
      <c r="Z24" s="1"/>
      <c r="AA24" s="1"/>
      <c r="AB24" s="1"/>
      <c r="AC24" s="1"/>
      <c r="AD24" s="1"/>
      <c r="AE24" s="1"/>
    </row>
    <row r="25" spans="1:31" ht="15.75" thickBo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39">
        <f t="shared" si="41"/>
        <v>-2.8815699999995559E-2</v>
      </c>
      <c r="N25" s="83">
        <f t="shared" si="41"/>
        <v>-1.0248309499999664</v>
      </c>
      <c r="O25" s="46">
        <f t="shared" si="41"/>
        <v>1.0536466500000188</v>
      </c>
      <c r="P25" s="41">
        <f t="shared" si="41"/>
        <v>-2.8815699999995559E-2</v>
      </c>
      <c r="Q25" s="80">
        <f t="shared" si="41"/>
        <v>-1.0248309499999664</v>
      </c>
      <c r="R25" s="49">
        <f t="shared" si="41"/>
        <v>1.0536466500000188</v>
      </c>
      <c r="S25" s="2" t="s">
        <v>46</v>
      </c>
      <c r="T25" s="55">
        <f t="shared" si="42"/>
        <v>2.5640081388889371</v>
      </c>
      <c r="U25" s="84">
        <f t="shared" si="42"/>
        <v>-2.0502569944444531</v>
      </c>
      <c r="V25" s="92">
        <f t="shared" si="42"/>
        <v>-0.51375114444445558</v>
      </c>
      <c r="W25" s="44">
        <f t="shared" si="42"/>
        <v>-2.5640081388888802</v>
      </c>
      <c r="X25" s="87">
        <f t="shared" si="42"/>
        <v>2.0502569944444531</v>
      </c>
      <c r="Y25" s="60">
        <f t="shared" si="42"/>
        <v>0.51375114444442715</v>
      </c>
      <c r="Z25" s="2" t="s">
        <v>46</v>
      </c>
      <c r="AA25" s="1"/>
      <c r="AB25" s="1"/>
      <c r="AC25" s="1"/>
      <c r="AD25" s="1"/>
      <c r="AE25" s="1"/>
    </row>
    <row r="26" spans="1:3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39">
        <f t="shared" si="41"/>
        <v>-2.8815699999995559E-2</v>
      </c>
      <c r="N26" s="83">
        <f t="shared" si="41"/>
        <v>-1.0248309499999664</v>
      </c>
      <c r="O26" s="46">
        <f t="shared" si="41"/>
        <v>1.0536466500000188</v>
      </c>
      <c r="P26" s="41">
        <f t="shared" si="41"/>
        <v>-2.8815699999995559E-2</v>
      </c>
      <c r="Q26" s="80">
        <f t="shared" si="41"/>
        <v>-1.0248309499999664</v>
      </c>
      <c r="R26" s="49">
        <f t="shared" si="41"/>
        <v>1.0536466500000188</v>
      </c>
      <c r="S26" s="1"/>
      <c r="T26" s="39">
        <f t="shared" si="42"/>
        <v>-2.5640081388888802</v>
      </c>
      <c r="U26" s="88">
        <f t="shared" si="42"/>
        <v>2.0502569944444531</v>
      </c>
      <c r="V26" s="93">
        <f t="shared" si="42"/>
        <v>0.51375114444442715</v>
      </c>
      <c r="W26" s="49">
        <f t="shared" si="42"/>
        <v>2.5640081388889371</v>
      </c>
      <c r="X26" s="80">
        <f t="shared" si="42"/>
        <v>-2.0502569944444531</v>
      </c>
      <c r="Y26" s="57">
        <f t="shared" si="42"/>
        <v>-0.51375114444445558</v>
      </c>
      <c r="Z26" s="1"/>
      <c r="AA26" s="1"/>
      <c r="AB26" s="1"/>
      <c r="AC26" s="1"/>
      <c r="AD26" s="1"/>
      <c r="AE26" s="1"/>
    </row>
    <row r="27" spans="1:3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39">
        <f t="shared" si="41"/>
        <v>-2.8815699999995559E-2</v>
      </c>
      <c r="N27" s="83">
        <f t="shared" si="41"/>
        <v>-1.0248309499999664</v>
      </c>
      <c r="O27" s="46">
        <f t="shared" si="41"/>
        <v>1.0536466500000188</v>
      </c>
      <c r="P27" s="41">
        <f t="shared" si="41"/>
        <v>-2.8815699999995559E-2</v>
      </c>
      <c r="Q27" s="80">
        <f t="shared" si="41"/>
        <v>-1.0248309499999664</v>
      </c>
      <c r="R27" s="49">
        <f t="shared" si="41"/>
        <v>1.0536466500000188</v>
      </c>
      <c r="S27" s="1"/>
      <c r="T27" s="39">
        <f t="shared" si="42"/>
        <v>-2.5640081388888802</v>
      </c>
      <c r="U27" s="88">
        <f t="shared" si="42"/>
        <v>2.0502569944444531</v>
      </c>
      <c r="V27" s="93">
        <f t="shared" si="42"/>
        <v>0.51375114444442715</v>
      </c>
      <c r="W27" s="49">
        <f t="shared" si="42"/>
        <v>2.5640081388889371</v>
      </c>
      <c r="X27" s="80">
        <f t="shared" si="42"/>
        <v>-2.0502569944444531</v>
      </c>
      <c r="Y27" s="57">
        <f t="shared" si="42"/>
        <v>-0.51375114444445558</v>
      </c>
      <c r="Z27" s="1"/>
      <c r="AA27" s="1"/>
      <c r="AB27" s="1"/>
      <c r="AC27" s="1"/>
      <c r="AD27" s="1"/>
      <c r="AE27" s="1"/>
    </row>
    <row r="28" spans="1:31" ht="15.75" thickBo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42">
        <f t="shared" si="41"/>
        <v>-2.8815699999995559E-2</v>
      </c>
      <c r="N28" s="84">
        <f t="shared" si="41"/>
        <v>-1.0248309499999664</v>
      </c>
      <c r="O28" s="47">
        <f t="shared" si="41"/>
        <v>1.0536466500000188</v>
      </c>
      <c r="P28" s="44">
        <f t="shared" si="41"/>
        <v>-2.8815699999995559E-2</v>
      </c>
      <c r="Q28" s="81">
        <f t="shared" si="41"/>
        <v>-1.0248309499999664</v>
      </c>
      <c r="R28" s="50">
        <f t="shared" si="41"/>
        <v>1.0536466500000188</v>
      </c>
      <c r="S28" s="1"/>
      <c r="T28" s="42">
        <f t="shared" si="42"/>
        <v>-2.5640081388888802</v>
      </c>
      <c r="U28" s="89">
        <f t="shared" si="42"/>
        <v>2.0502569944444531</v>
      </c>
      <c r="V28" s="94">
        <f t="shared" si="42"/>
        <v>0.51375114444442715</v>
      </c>
      <c r="W28" s="50">
        <f t="shared" si="42"/>
        <v>2.5640081388889371</v>
      </c>
      <c r="X28" s="81">
        <f t="shared" si="42"/>
        <v>-2.0502569944444531</v>
      </c>
      <c r="Y28" s="58">
        <f t="shared" si="42"/>
        <v>-0.51375114444445558</v>
      </c>
      <c r="Z28" s="1"/>
      <c r="AA28" s="1"/>
      <c r="AB28" s="1"/>
      <c r="AC28" s="1"/>
      <c r="AD28" s="1"/>
      <c r="AE28" s="1"/>
    </row>
    <row r="29" spans="1:3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 t="s">
        <v>53</v>
      </c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95">
        <f t="shared" ref="P32:U37" si="43">C13-(J13+Q13+X13+M23+T23)</f>
        <v>-1.8871924388889454</v>
      </c>
      <c r="Q32" s="95">
        <f t="shared" si="43"/>
        <v>6.0870879444443915</v>
      </c>
      <c r="R32" s="95">
        <f t="shared" si="43"/>
        <v>-7.5158955055555907</v>
      </c>
      <c r="S32" s="95">
        <f t="shared" si="43"/>
        <v>-0.52495393888889907</v>
      </c>
      <c r="T32" s="95">
        <f t="shared" si="43"/>
        <v>7.7247961777777334</v>
      </c>
      <c r="U32" s="95">
        <f t="shared" si="43"/>
        <v>-1.5651755722222447</v>
      </c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95">
        <f t="shared" si="43"/>
        <v>6.4088075611110469</v>
      </c>
      <c r="Q33" s="95">
        <f t="shared" si="43"/>
        <v>2.4990879444443976</v>
      </c>
      <c r="R33" s="95">
        <f t="shared" si="43"/>
        <v>-5.4558955055555884</v>
      </c>
      <c r="S33" s="95">
        <f t="shared" si="43"/>
        <v>3.2830460611110936</v>
      </c>
      <c r="T33" s="95">
        <f t="shared" si="43"/>
        <v>-2.919203822222272</v>
      </c>
      <c r="U33" s="95">
        <f t="shared" si="43"/>
        <v>2.4588244277777562</v>
      </c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95">
        <f t="shared" si="43"/>
        <v>-3.2871924388889511</v>
      </c>
      <c r="Q34" s="95">
        <f t="shared" si="43"/>
        <v>3.667087944444404</v>
      </c>
      <c r="R34" s="95">
        <f t="shared" si="43"/>
        <v>-0.51589550555559072</v>
      </c>
      <c r="S34" s="95">
        <f t="shared" si="43"/>
        <v>4.5830460611110766</v>
      </c>
      <c r="T34" s="95">
        <f t="shared" si="43"/>
        <v>-5.2432038222222843</v>
      </c>
      <c r="U34" s="95">
        <f t="shared" si="43"/>
        <v>-7.797175572222244</v>
      </c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95">
        <f t="shared" si="43"/>
        <v>-1.7578559944444692</v>
      </c>
      <c r="Q35" s="95">
        <f t="shared" si="43"/>
        <v>0.61098382222218106</v>
      </c>
      <c r="R35" s="95">
        <f t="shared" si="43"/>
        <v>-5.0458979277777871</v>
      </c>
      <c r="S35" s="95">
        <f t="shared" si="43"/>
        <v>0.51242590555548873</v>
      </c>
      <c r="T35" s="95">
        <f t="shared" si="43"/>
        <v>13.438569588888839</v>
      </c>
      <c r="U35" s="95">
        <f t="shared" si="43"/>
        <v>-0.2012134611111378</v>
      </c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1:3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95">
        <f t="shared" si="43"/>
        <v>-8.8378710944444663</v>
      </c>
      <c r="Q36" s="95">
        <f t="shared" si="43"/>
        <v>-7.4705669777778212</v>
      </c>
      <c r="R36" s="95">
        <f t="shared" si="43"/>
        <v>6.7266187722222242</v>
      </c>
      <c r="S36" s="95">
        <f t="shared" si="43"/>
        <v>-2.0148344944445</v>
      </c>
      <c r="T36" s="95">
        <f t="shared" si="43"/>
        <v>-20.229271711111153</v>
      </c>
      <c r="U36" s="95">
        <f t="shared" si="43"/>
        <v>-1.8164886611111228</v>
      </c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95">
        <f t="shared" si="43"/>
        <v>3.2545889055555506</v>
      </c>
      <c r="Q37" s="95">
        <f t="shared" si="43"/>
        <v>7.2971946222221789</v>
      </c>
      <c r="R37" s="95">
        <f t="shared" si="43"/>
        <v>5.2228058722222102</v>
      </c>
      <c r="S37" s="95">
        <f t="shared" si="43"/>
        <v>0.2679859055554914</v>
      </c>
      <c r="T37" s="95">
        <f t="shared" si="43"/>
        <v>-5.4625617111111637</v>
      </c>
      <c r="U37" s="95">
        <f t="shared" si="43"/>
        <v>15.50538863888886</v>
      </c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</sheetData>
  <mergeCells count="6">
    <mergeCell ref="C1:H1"/>
    <mergeCell ref="J1:O2"/>
    <mergeCell ref="Q1:V2"/>
    <mergeCell ref="X1:AC2"/>
    <mergeCell ref="AL1:AQ2"/>
    <mergeCell ref="AE1:AJ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4BA33-0317-48F8-865E-14E0C533061A}">
  <sheetPr>
    <tabColor rgb="FFFFFF00"/>
  </sheetPr>
  <dimension ref="B4:AL22"/>
  <sheetViews>
    <sheetView topLeftCell="D1" zoomScale="130" zoomScaleNormal="130" workbookViewId="0">
      <selection activeCell="V4" sqref="V4:Z8"/>
    </sheetView>
  </sheetViews>
  <sheetFormatPr defaultRowHeight="15" x14ac:dyDescent="0.25"/>
  <cols>
    <col min="1" max="1" width="9.5703125" style="1" customWidth="1"/>
    <col min="2" max="5" width="4.28515625" style="1" customWidth="1"/>
    <col min="6" max="6" width="9.140625" style="1"/>
    <col min="7" max="10" width="6.140625" style="1" customWidth="1"/>
    <col min="11" max="11" width="7" style="1" customWidth="1"/>
    <col min="12" max="12" width="5.85546875" style="1" customWidth="1"/>
    <col min="13" max="13" width="6.7109375" style="1" customWidth="1"/>
    <col min="14" max="14" width="5.85546875" style="1" customWidth="1"/>
    <col min="15" max="15" width="7.42578125" style="1" customWidth="1"/>
    <col min="16" max="16" width="4.42578125" style="2" customWidth="1"/>
    <col min="17" max="20" width="6.28515625" style="1" customWidth="1"/>
    <col min="21" max="21" width="4.85546875" style="16" customWidth="1"/>
    <col min="22" max="25" width="6" style="1" customWidth="1"/>
    <col min="26" max="26" width="7.140625" style="1" customWidth="1"/>
    <col min="27" max="27" width="4.7109375" style="1" customWidth="1"/>
    <col min="28" max="31" width="7" style="1" customWidth="1"/>
    <col min="32" max="32" width="4.7109375" style="1" customWidth="1"/>
    <col min="33" max="33" width="3.7109375" style="1" customWidth="1"/>
    <col min="34" max="37" width="7" style="1" customWidth="1"/>
    <col min="38" max="16384" width="9.140625" style="1"/>
  </cols>
  <sheetData>
    <row r="4" spans="2:38" x14ac:dyDescent="0.25">
      <c r="K4" s="2"/>
    </row>
    <row r="5" spans="2:38" ht="15.75" thickBot="1" x14ac:dyDescent="0.3">
      <c r="B5" s="209" t="s">
        <v>49</v>
      </c>
      <c r="C5" s="209"/>
      <c r="D5" s="209"/>
      <c r="E5" s="209"/>
      <c r="G5" s="210" t="s">
        <v>0</v>
      </c>
      <c r="H5" s="210"/>
      <c r="I5" s="210"/>
      <c r="J5" s="210"/>
      <c r="K5" s="2"/>
      <c r="L5" s="209" t="s">
        <v>2</v>
      </c>
      <c r="M5" s="209"/>
      <c r="N5" s="209"/>
      <c r="O5" s="209"/>
      <c r="Q5" s="209" t="s">
        <v>5</v>
      </c>
      <c r="R5" s="209"/>
      <c r="S5" s="209"/>
      <c r="T5" s="209"/>
      <c r="U5" s="17"/>
      <c r="V5" s="209" t="s">
        <v>3</v>
      </c>
      <c r="W5" s="209"/>
      <c r="X5" s="209"/>
      <c r="Y5" s="209"/>
      <c r="Z5" s="13"/>
      <c r="AB5" s="211" t="s">
        <v>6</v>
      </c>
      <c r="AC5" s="211"/>
      <c r="AD5" s="211"/>
      <c r="AE5" s="211"/>
      <c r="AF5" s="15"/>
      <c r="AG5" s="14"/>
      <c r="AH5" s="209" t="s">
        <v>1</v>
      </c>
      <c r="AI5" s="209"/>
      <c r="AJ5" s="209"/>
      <c r="AK5" s="209"/>
    </row>
    <row r="6" spans="2:38" ht="15.75" thickBot="1" x14ac:dyDescent="0.3">
      <c r="B6" s="10"/>
      <c r="C6" s="10"/>
      <c r="D6" s="10"/>
      <c r="E6" s="10"/>
      <c r="G6" s="194"/>
      <c r="H6" s="195"/>
      <c r="I6" s="195"/>
      <c r="J6" s="196"/>
      <c r="K6" s="2"/>
      <c r="L6" s="27"/>
      <c r="M6" s="28"/>
      <c r="N6" s="27"/>
      <c r="O6" s="28"/>
      <c r="Q6" s="100"/>
      <c r="R6" s="103"/>
      <c r="S6" s="103"/>
      <c r="T6" s="28"/>
      <c r="U6" s="8"/>
      <c r="V6" s="194"/>
      <c r="W6" s="195"/>
      <c r="X6" s="195"/>
      <c r="Y6" s="196"/>
      <c r="Z6" s="96" t="s">
        <v>18</v>
      </c>
      <c r="AB6" s="194"/>
      <c r="AC6" s="196"/>
      <c r="AD6" s="194"/>
      <c r="AE6" s="196"/>
      <c r="AF6" s="96" t="s">
        <v>18</v>
      </c>
      <c r="AH6" s="10"/>
      <c r="AI6" s="10"/>
      <c r="AJ6" s="10"/>
      <c r="AK6" s="10"/>
      <c r="AL6" s="208"/>
    </row>
    <row r="7" spans="2:38" ht="15.75" thickBot="1" x14ac:dyDescent="0.3">
      <c r="B7" s="10"/>
      <c r="C7" s="10"/>
      <c r="D7" s="10"/>
      <c r="E7" s="10"/>
      <c r="F7" s="2" t="s">
        <v>45</v>
      </c>
      <c r="G7" s="197"/>
      <c r="H7" s="198"/>
      <c r="I7" s="198"/>
      <c r="J7" s="199"/>
      <c r="K7" s="2" t="s">
        <v>46</v>
      </c>
      <c r="L7" s="29"/>
      <c r="M7" s="30"/>
      <c r="N7" s="29"/>
      <c r="O7" s="30"/>
      <c r="P7" s="2" t="s">
        <v>46</v>
      </c>
      <c r="Q7" s="101"/>
      <c r="R7" s="104"/>
      <c r="S7" s="104"/>
      <c r="T7" s="30"/>
      <c r="U7" s="8" t="s">
        <v>46</v>
      </c>
      <c r="V7" s="194"/>
      <c r="W7" s="195"/>
      <c r="X7" s="195"/>
      <c r="Y7" s="196"/>
      <c r="Z7" s="96" t="s">
        <v>19</v>
      </c>
      <c r="AA7" s="1" t="s">
        <v>46</v>
      </c>
      <c r="AB7" s="194"/>
      <c r="AC7" s="196"/>
      <c r="AD7" s="194"/>
      <c r="AE7" s="196"/>
      <c r="AF7" s="96" t="s">
        <v>19</v>
      </c>
      <c r="AG7" s="1" t="s">
        <v>46</v>
      </c>
      <c r="AH7" s="10"/>
      <c r="AI7" s="10"/>
      <c r="AJ7" s="10"/>
      <c r="AK7" s="10"/>
      <c r="AL7" s="208"/>
    </row>
    <row r="8" spans="2:38" ht="15.75" thickBot="1" x14ac:dyDescent="0.3">
      <c r="B8" s="10"/>
      <c r="C8" s="10"/>
      <c r="D8" s="10"/>
      <c r="E8" s="10"/>
      <c r="G8" s="200"/>
      <c r="H8" s="201"/>
      <c r="I8" s="201"/>
      <c r="J8" s="202"/>
      <c r="K8" s="2"/>
      <c r="L8" s="31"/>
      <c r="M8" s="32"/>
      <c r="N8" s="31"/>
      <c r="O8" s="32"/>
      <c r="Q8" s="102"/>
      <c r="R8" s="105"/>
      <c r="S8" s="105"/>
      <c r="T8" s="32"/>
      <c r="U8" s="8"/>
      <c r="V8" s="215"/>
      <c r="W8" s="217"/>
      <c r="X8" s="217"/>
      <c r="Y8" s="216"/>
      <c r="Z8" s="96" t="s">
        <v>20</v>
      </c>
      <c r="AB8" s="215"/>
      <c r="AC8" s="216"/>
      <c r="AD8" s="215"/>
      <c r="AE8" s="216"/>
      <c r="AF8" s="96" t="s">
        <v>20</v>
      </c>
      <c r="AH8" s="10"/>
      <c r="AI8" s="10"/>
      <c r="AJ8" s="10"/>
      <c r="AK8" s="10"/>
      <c r="AL8" s="97"/>
    </row>
    <row r="9" spans="2:38" x14ac:dyDescent="0.25">
      <c r="B9" s="2"/>
      <c r="C9" s="2"/>
      <c r="D9" s="2"/>
      <c r="E9" s="2"/>
      <c r="K9" s="2"/>
      <c r="L9" s="207" t="s">
        <v>24</v>
      </c>
      <c r="M9" s="207"/>
      <c r="N9" s="207" t="s">
        <v>25</v>
      </c>
      <c r="O9" s="207"/>
      <c r="Q9" s="1" t="s">
        <v>65</v>
      </c>
      <c r="R9" s="1" t="s">
        <v>66</v>
      </c>
      <c r="S9" s="1" t="s">
        <v>67</v>
      </c>
      <c r="T9" s="1" t="s">
        <v>68</v>
      </c>
      <c r="AB9" s="207" t="s">
        <v>24</v>
      </c>
      <c r="AC9" s="207"/>
      <c r="AD9" s="207" t="s">
        <v>25</v>
      </c>
      <c r="AE9" s="207"/>
      <c r="AF9" s="2"/>
      <c r="AH9" s="2"/>
      <c r="AI9" s="2"/>
      <c r="AJ9" s="2"/>
      <c r="AK9" s="2"/>
    </row>
    <row r="10" spans="2:38" x14ac:dyDescent="0.25">
      <c r="B10" s="192"/>
      <c r="C10" s="192"/>
      <c r="D10" s="192"/>
      <c r="E10" s="192"/>
      <c r="AH10" s="192"/>
      <c r="AI10" s="192"/>
      <c r="AJ10" s="192"/>
      <c r="AK10" s="192"/>
    </row>
    <row r="11" spans="2:38" ht="31.5" x14ac:dyDescent="0.5">
      <c r="G11" s="18"/>
      <c r="H11" s="18"/>
      <c r="I11" s="18"/>
    </row>
    <row r="12" spans="2:38" ht="36" x14ac:dyDescent="0.55000000000000004">
      <c r="F12" s="19" t="s">
        <v>45</v>
      </c>
      <c r="G12" s="212" t="s">
        <v>47</v>
      </c>
      <c r="H12" s="212"/>
      <c r="I12" s="212"/>
      <c r="J12" s="212"/>
      <c r="K12" s="19" t="s">
        <v>46</v>
      </c>
      <c r="L12" s="213"/>
      <c r="M12" s="213"/>
      <c r="N12" s="213"/>
      <c r="O12" s="213"/>
      <c r="P12" s="19" t="s">
        <v>46</v>
      </c>
      <c r="Q12" s="16"/>
      <c r="U12" s="19" t="s">
        <v>46</v>
      </c>
      <c r="V12" s="192"/>
      <c r="W12" s="192"/>
      <c r="X12" s="192"/>
      <c r="Y12" s="192"/>
      <c r="AA12" s="19" t="s">
        <v>46</v>
      </c>
      <c r="AG12" s="19" t="s">
        <v>46</v>
      </c>
    </row>
    <row r="13" spans="2:38" ht="31.5" x14ac:dyDescent="0.5">
      <c r="G13" s="18"/>
      <c r="H13" s="18"/>
      <c r="I13" s="18"/>
    </row>
    <row r="14" spans="2:38" ht="31.5" x14ac:dyDescent="0.5">
      <c r="G14" s="18"/>
      <c r="H14" s="18"/>
      <c r="I14" s="18"/>
    </row>
    <row r="16" spans="2:38" ht="15.75" thickBot="1" x14ac:dyDescent="0.3">
      <c r="B16" s="209" t="s">
        <v>49</v>
      </c>
      <c r="C16" s="209"/>
      <c r="D16" s="209"/>
      <c r="E16" s="209"/>
    </row>
    <row r="17" spans="2:22" ht="15.75" thickBot="1" x14ac:dyDescent="0.3">
      <c r="B17" s="10">
        <v>200.54</v>
      </c>
      <c r="C17" s="10"/>
      <c r="D17" s="10"/>
      <c r="E17" s="10"/>
    </row>
    <row r="18" spans="2:22" ht="15.75" thickBot="1" x14ac:dyDescent="0.3">
      <c r="B18" s="10">
        <v>202.91</v>
      </c>
      <c r="C18" s="10"/>
      <c r="D18" s="10"/>
      <c r="E18" s="10"/>
    </row>
    <row r="19" spans="2:22" ht="15.75" thickBot="1" x14ac:dyDescent="0.3">
      <c r="B19" s="10">
        <v>192.92</v>
      </c>
      <c r="C19" s="10"/>
      <c r="D19" s="10"/>
      <c r="E19" s="10"/>
    </row>
    <row r="21" spans="2:22" x14ac:dyDescent="0.25">
      <c r="P21" s="1"/>
      <c r="Q21" s="2"/>
      <c r="U21" s="1"/>
      <c r="V21" s="16"/>
    </row>
    <row r="22" spans="2:22" ht="31.5" x14ac:dyDescent="0.5">
      <c r="H22" s="18"/>
      <c r="I22" s="18"/>
      <c r="J22" s="18"/>
      <c r="P22" s="1"/>
      <c r="Q22" s="2"/>
      <c r="U22" s="1"/>
      <c r="V22" s="16"/>
    </row>
  </sheetData>
  <mergeCells count="30">
    <mergeCell ref="B16:E16"/>
    <mergeCell ref="AH10:AI10"/>
    <mergeCell ref="AJ10:AK10"/>
    <mergeCell ref="G12:J12"/>
    <mergeCell ref="L12:O12"/>
    <mergeCell ref="V12:Y12"/>
    <mergeCell ref="L9:M9"/>
    <mergeCell ref="N9:O9"/>
    <mergeCell ref="AB9:AC9"/>
    <mergeCell ref="AD9:AE9"/>
    <mergeCell ref="B10:C10"/>
    <mergeCell ref="D10:E10"/>
    <mergeCell ref="AL6:AL7"/>
    <mergeCell ref="V7:Y7"/>
    <mergeCell ref="AB7:AC7"/>
    <mergeCell ref="AD7:AE7"/>
    <mergeCell ref="V8:Y8"/>
    <mergeCell ref="AB8:AC8"/>
    <mergeCell ref="AH5:AK5"/>
    <mergeCell ref="G6:J8"/>
    <mergeCell ref="V6:Y6"/>
    <mergeCell ref="AB6:AC6"/>
    <mergeCell ref="AD6:AE6"/>
    <mergeCell ref="AD8:AE8"/>
    <mergeCell ref="AB5:AE5"/>
    <mergeCell ref="B5:E5"/>
    <mergeCell ref="G5:J5"/>
    <mergeCell ref="L5:O5"/>
    <mergeCell ref="Q5:T5"/>
    <mergeCell ref="V5:Y5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A777C-E1EE-43C5-AFE2-5BBD6581F906}">
  <sheetPr>
    <tabColor rgb="FFFFFF00"/>
  </sheetPr>
  <dimension ref="B2:H10"/>
  <sheetViews>
    <sheetView zoomScale="205" zoomScaleNormal="205" workbookViewId="0">
      <selection activeCell="G9" sqref="G9"/>
    </sheetView>
  </sheetViews>
  <sheetFormatPr defaultRowHeight="15" x14ac:dyDescent="0.25"/>
  <cols>
    <col min="1" max="1" width="6.5703125" style="1" customWidth="1"/>
    <col min="2" max="2" width="12" style="1" customWidth="1"/>
    <col min="3" max="16384" width="9.140625" style="1"/>
  </cols>
  <sheetData>
    <row r="2" spans="2:8" ht="21" x14ac:dyDescent="0.35">
      <c r="C2" s="218" t="s">
        <v>89</v>
      </c>
      <c r="D2" s="219"/>
      <c r="E2" s="218" t="s">
        <v>90</v>
      </c>
      <c r="F2" s="218"/>
    </row>
    <row r="3" spans="2:8" ht="21.75" thickBot="1" x14ac:dyDescent="0.4">
      <c r="C3" s="139" t="s">
        <v>85</v>
      </c>
      <c r="D3" s="138" t="s">
        <v>88</v>
      </c>
      <c r="E3" s="137" t="s">
        <v>86</v>
      </c>
      <c r="F3" s="140" t="s">
        <v>87</v>
      </c>
      <c r="G3" s="13"/>
    </row>
    <row r="4" spans="2:8" ht="21.75" thickBot="1" x14ac:dyDescent="0.35">
      <c r="B4" s="136" t="s">
        <v>69</v>
      </c>
      <c r="C4" s="124">
        <v>200</v>
      </c>
      <c r="D4" s="125">
        <v>214</v>
      </c>
      <c r="E4" s="126">
        <v>214</v>
      </c>
      <c r="F4" s="127">
        <v>214</v>
      </c>
      <c r="G4" s="123"/>
    </row>
    <row r="5" spans="2:8" ht="21.75" thickBot="1" x14ac:dyDescent="0.35">
      <c r="B5" s="136" t="s">
        <v>70</v>
      </c>
      <c r="C5" s="128">
        <v>202</v>
      </c>
      <c r="D5" s="129">
        <v>221</v>
      </c>
      <c r="E5" s="130">
        <v>220</v>
      </c>
      <c r="F5" s="131">
        <v>204</v>
      </c>
      <c r="G5" s="123"/>
    </row>
    <row r="6" spans="2:8" ht="21.75" thickBot="1" x14ac:dyDescent="0.35">
      <c r="B6" s="136" t="s">
        <v>71</v>
      </c>
      <c r="C6" s="132">
        <v>192</v>
      </c>
      <c r="D6" s="133">
        <v>211</v>
      </c>
      <c r="E6" s="134">
        <v>215</v>
      </c>
      <c r="F6" s="135">
        <v>201</v>
      </c>
      <c r="G6" s="123"/>
    </row>
    <row r="8" spans="2:8" x14ac:dyDescent="0.25">
      <c r="B8" s="141"/>
    </row>
    <row r="9" spans="2:8" x14ac:dyDescent="0.25">
      <c r="B9" s="141"/>
    </row>
    <row r="10" spans="2:8" x14ac:dyDescent="0.25">
      <c r="H10" s="7"/>
    </row>
  </sheetData>
  <mergeCells count="2">
    <mergeCell ref="C2:D2"/>
    <mergeCell ref="E2:F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4BA13-59B7-44B8-89D6-DC472F04C9D3}">
  <sheetPr>
    <tabColor rgb="FFFFFF00"/>
  </sheetPr>
  <dimension ref="B4:DH34"/>
  <sheetViews>
    <sheetView tabSelected="1" zoomScale="115" zoomScaleNormal="115" workbookViewId="0">
      <selection activeCell="S17" sqref="S17"/>
    </sheetView>
  </sheetViews>
  <sheetFormatPr defaultRowHeight="15" x14ac:dyDescent="0.25"/>
  <cols>
    <col min="1" max="1" width="3" style="1" customWidth="1"/>
    <col min="2" max="5" width="4.28515625" style="1" customWidth="1"/>
    <col min="6" max="6" width="6.42578125" style="1" customWidth="1"/>
    <col min="7" max="10" width="6.140625" style="1" customWidth="1"/>
    <col min="11" max="11" width="6.42578125" style="1" customWidth="1"/>
    <col min="12" max="12" width="5.85546875" style="1" customWidth="1"/>
    <col min="13" max="13" width="6.7109375" style="1" customWidth="1"/>
    <col min="14" max="14" width="5.85546875" style="1" customWidth="1"/>
    <col min="15" max="15" width="7.42578125" style="1" customWidth="1"/>
    <col min="16" max="16" width="4.42578125" style="2" customWidth="1"/>
    <col min="17" max="20" width="6.28515625" style="1" customWidth="1"/>
    <col min="21" max="21" width="4.85546875" style="16" customWidth="1"/>
    <col min="22" max="25" width="6" style="1" customWidth="1"/>
    <col min="26" max="26" width="3.5703125" style="1" customWidth="1"/>
    <col min="27" max="27" width="4.7109375" style="1" customWidth="1"/>
    <col min="28" max="31" width="7" style="1" customWidth="1"/>
    <col min="32" max="33" width="3.7109375" style="1" customWidth="1"/>
    <col min="34" max="37" width="7" style="1" customWidth="1"/>
    <col min="38" max="38" width="9.140625" style="1"/>
    <col min="39" max="39" width="4.7109375" style="1" customWidth="1"/>
    <col min="40" max="43" width="4.85546875" style="1" customWidth="1"/>
    <col min="44" max="44" width="3" style="1" customWidth="1"/>
    <col min="45" max="45" width="4.85546875" style="1" hidden="1" customWidth="1"/>
    <col min="46" max="49" width="4.7109375" style="1" customWidth="1"/>
    <col min="50" max="50" width="3.28515625" style="1" customWidth="1"/>
    <col min="51" max="54" width="4.42578125" style="1" customWidth="1"/>
    <col min="55" max="55" width="2.85546875" style="1" customWidth="1"/>
    <col min="56" max="59" width="5.28515625" style="1" customWidth="1"/>
    <col min="60" max="60" width="3.140625" style="1" customWidth="1"/>
    <col min="61" max="63" width="5.5703125" style="1" customWidth="1"/>
    <col min="64" max="64" width="5.28515625" style="1" customWidth="1"/>
    <col min="65" max="65" width="3.5703125" style="1" customWidth="1"/>
    <col min="66" max="67" width="5.7109375" style="1" customWidth="1"/>
    <col min="68" max="69" width="5.140625" style="1" customWidth="1"/>
    <col min="70" max="70" width="3.140625" style="1" customWidth="1"/>
    <col min="71" max="74" width="5.5703125" style="1" customWidth="1"/>
    <col min="75" max="76" width="9.140625" style="1"/>
    <col min="77" max="80" width="6.28515625" style="1" customWidth="1"/>
    <col min="81" max="81" width="3.28515625" style="1" customWidth="1"/>
    <col min="82" max="85" width="3.5703125" style="1" customWidth="1"/>
    <col min="86" max="86" width="2.85546875" style="1" customWidth="1"/>
    <col min="87" max="89" width="4.42578125" style="1" customWidth="1"/>
    <col min="90" max="90" width="4.5703125" style="1" customWidth="1"/>
    <col min="91" max="91" width="3.140625" style="1" customWidth="1"/>
    <col min="92" max="95" width="5.42578125" style="1" customWidth="1"/>
    <col min="96" max="96" width="3.5703125" style="1" customWidth="1"/>
    <col min="97" max="100" width="6.28515625" style="1" customWidth="1"/>
    <col min="101" max="101" width="3.140625" style="1" customWidth="1"/>
    <col min="102" max="105" width="4.42578125" style="1" customWidth="1"/>
    <col min="106" max="108" width="9.140625" style="1"/>
    <col min="109" max="109" width="14.28515625" style="1" customWidth="1"/>
    <col min="110" max="16384" width="9.140625" style="1"/>
  </cols>
  <sheetData>
    <row r="4" spans="2:112" ht="15" customHeight="1" x14ac:dyDescent="0.25">
      <c r="K4" s="2"/>
      <c r="BN4" s="220" t="s">
        <v>6</v>
      </c>
      <c r="BO4" s="220"/>
      <c r="BP4" s="220"/>
      <c r="BQ4" s="220"/>
      <c r="BR4" s="2"/>
    </row>
    <row r="5" spans="2:112" ht="15.75" customHeight="1" thickBot="1" x14ac:dyDescent="0.3">
      <c r="B5" s="209" t="s">
        <v>49</v>
      </c>
      <c r="C5" s="209"/>
      <c r="D5" s="209"/>
      <c r="E5" s="209"/>
      <c r="G5" s="210" t="s">
        <v>0</v>
      </c>
      <c r="H5" s="210"/>
      <c r="I5" s="210"/>
      <c r="J5" s="210"/>
      <c r="K5" s="2"/>
      <c r="L5" s="209" t="s">
        <v>2</v>
      </c>
      <c r="M5" s="209"/>
      <c r="N5" s="209"/>
      <c r="O5" s="209"/>
      <c r="Q5" s="209" t="s">
        <v>5</v>
      </c>
      <c r="R5" s="209"/>
      <c r="S5" s="209"/>
      <c r="T5" s="209"/>
      <c r="U5" s="17"/>
      <c r="V5" s="209" t="s">
        <v>3</v>
      </c>
      <c r="W5" s="209"/>
      <c r="X5" s="209"/>
      <c r="Y5" s="209"/>
      <c r="Z5" s="13"/>
      <c r="AB5" s="211" t="s">
        <v>6</v>
      </c>
      <c r="AC5" s="211"/>
      <c r="AD5" s="211"/>
      <c r="AE5" s="211"/>
      <c r="AF5" s="15"/>
      <c r="AG5" s="14"/>
      <c r="AH5" s="209" t="s">
        <v>1</v>
      </c>
      <c r="AI5" s="209"/>
      <c r="AJ5" s="209"/>
      <c r="AK5" s="209"/>
      <c r="AN5" s="209" t="s">
        <v>49</v>
      </c>
      <c r="AO5" s="209"/>
      <c r="AP5" s="209"/>
      <c r="AQ5" s="209"/>
      <c r="AT5" s="210" t="s">
        <v>0</v>
      </c>
      <c r="AU5" s="210"/>
      <c r="AV5" s="210"/>
      <c r="AW5" s="210"/>
      <c r="AX5" s="2"/>
      <c r="AY5" s="209" t="s">
        <v>2</v>
      </c>
      <c r="AZ5" s="209"/>
      <c r="BA5" s="209"/>
      <c r="BB5" s="209"/>
      <c r="BC5" s="2"/>
      <c r="BD5" s="209" t="s">
        <v>73</v>
      </c>
      <c r="BE5" s="209"/>
      <c r="BF5" s="209"/>
      <c r="BG5" s="209"/>
      <c r="BH5" s="17"/>
      <c r="BI5" s="209" t="s">
        <v>3</v>
      </c>
      <c r="BJ5" s="209"/>
      <c r="BK5" s="209"/>
      <c r="BL5" s="209"/>
      <c r="BN5" s="211" t="s">
        <v>78</v>
      </c>
      <c r="BO5" s="211"/>
      <c r="BP5" s="211"/>
      <c r="BQ5" s="211"/>
      <c r="BR5" s="13"/>
      <c r="BS5" s="209" t="s">
        <v>1</v>
      </c>
      <c r="BT5" s="209"/>
      <c r="BU5" s="209"/>
      <c r="BV5" s="209"/>
    </row>
    <row r="6" spans="2:112" ht="15.75" thickBot="1" x14ac:dyDescent="0.3">
      <c r="B6" s="10"/>
      <c r="C6" s="10"/>
      <c r="D6" s="10"/>
      <c r="E6" s="10"/>
      <c r="G6" s="194"/>
      <c r="H6" s="195"/>
      <c r="I6" s="195"/>
      <c r="J6" s="196"/>
      <c r="K6" s="2"/>
      <c r="L6" s="27"/>
      <c r="M6" s="28"/>
      <c r="N6" s="27"/>
      <c r="O6" s="28"/>
      <c r="Q6" s="100"/>
      <c r="R6" s="103"/>
      <c r="S6" s="103"/>
      <c r="T6" s="28"/>
      <c r="U6" s="8"/>
      <c r="V6" s="194"/>
      <c r="W6" s="195"/>
      <c r="X6" s="195"/>
      <c r="Y6" s="196"/>
      <c r="Z6" s="96" t="s">
        <v>18</v>
      </c>
      <c r="AB6" s="194"/>
      <c r="AC6" s="196"/>
      <c r="AD6" s="194"/>
      <c r="AE6" s="196"/>
      <c r="AF6" s="96" t="s">
        <v>18</v>
      </c>
      <c r="AH6" s="10"/>
      <c r="AI6" s="10"/>
      <c r="AJ6" s="10"/>
      <c r="AK6" s="10"/>
      <c r="AL6" s="208"/>
      <c r="AN6" s="144">
        <v>200</v>
      </c>
      <c r="AO6" s="144">
        <v>214</v>
      </c>
      <c r="AP6" s="144">
        <v>214</v>
      </c>
      <c r="AQ6" s="144">
        <v>214</v>
      </c>
      <c r="AT6" s="194">
        <f>AVERAGE(AN6:AQ8)</f>
        <v>209</v>
      </c>
      <c r="AU6" s="195"/>
      <c r="AV6" s="195"/>
      <c r="AW6" s="196"/>
      <c r="AX6" s="2"/>
      <c r="AY6" s="194">
        <f>AVERAGE(AN6:AO8)</f>
        <v>206.66666666666666</v>
      </c>
      <c r="AZ6" s="196"/>
      <c r="BA6" s="194">
        <f>AVERAGE(AP6:AQ8)</f>
        <v>211.33333333333334</v>
      </c>
      <c r="BB6" s="196"/>
      <c r="BC6" s="2"/>
      <c r="BD6" s="222">
        <f>AVERAGE(AN6:AN8)</f>
        <v>198</v>
      </c>
      <c r="BE6" s="225">
        <f>AVERAGE(AO6:AO8)</f>
        <v>215.33333333333334</v>
      </c>
      <c r="BF6" s="222">
        <f>AVERAGE(AP6:AP8)</f>
        <v>216.33333333333334</v>
      </c>
      <c r="BG6" s="228">
        <f>AVERAGE(AQ6:AQ8)</f>
        <v>206.33333333333334</v>
      </c>
      <c r="BH6" s="8"/>
      <c r="BI6" s="231">
        <f>AVERAGE(AN6:AQ6)</f>
        <v>210.5</v>
      </c>
      <c r="BJ6" s="232"/>
      <c r="BK6" s="232"/>
      <c r="BL6" s="233"/>
      <c r="BM6" s="145" t="s">
        <v>79</v>
      </c>
      <c r="BN6" s="234">
        <f>AVERAGE(AN6:AO6)</f>
        <v>207</v>
      </c>
      <c r="BO6" s="235"/>
      <c r="BP6" s="234">
        <f>AVERAGE(AP6:AQ6)</f>
        <v>214</v>
      </c>
      <c r="BQ6" s="235"/>
      <c r="BR6" s="2"/>
      <c r="BS6" s="10"/>
      <c r="BT6" s="10"/>
      <c r="BU6" s="10"/>
      <c r="BV6" s="10"/>
    </row>
    <row r="7" spans="2:112" ht="15.75" thickBot="1" x14ac:dyDescent="0.3">
      <c r="B7" s="10"/>
      <c r="C7" s="10"/>
      <c r="D7" s="10"/>
      <c r="E7" s="10"/>
      <c r="F7" s="2" t="s">
        <v>45</v>
      </c>
      <c r="G7" s="197"/>
      <c r="H7" s="198"/>
      <c r="I7" s="198"/>
      <c r="J7" s="199"/>
      <c r="K7" s="2" t="s">
        <v>46</v>
      </c>
      <c r="L7" s="29"/>
      <c r="M7" s="30"/>
      <c r="N7" s="29"/>
      <c r="O7" s="30"/>
      <c r="P7" s="2" t="s">
        <v>46</v>
      </c>
      <c r="Q7" s="101"/>
      <c r="R7" s="104"/>
      <c r="S7" s="104"/>
      <c r="T7" s="30"/>
      <c r="U7" s="8" t="s">
        <v>46</v>
      </c>
      <c r="V7" s="194"/>
      <c r="W7" s="195"/>
      <c r="X7" s="195"/>
      <c r="Y7" s="196"/>
      <c r="Z7" s="96" t="s">
        <v>19</v>
      </c>
      <c r="AA7" s="2" t="s">
        <v>46</v>
      </c>
      <c r="AB7" s="194"/>
      <c r="AC7" s="196"/>
      <c r="AD7" s="194"/>
      <c r="AE7" s="196"/>
      <c r="AF7" s="96" t="s">
        <v>19</v>
      </c>
      <c r="AG7" s="1" t="s">
        <v>46</v>
      </c>
      <c r="AH7" s="10"/>
      <c r="AI7" s="10"/>
      <c r="AJ7" s="10"/>
      <c r="AK7" s="10"/>
      <c r="AL7" s="208"/>
      <c r="AN7" s="144">
        <v>202</v>
      </c>
      <c r="AO7" s="144">
        <v>221</v>
      </c>
      <c r="AP7" s="144">
        <v>220</v>
      </c>
      <c r="AQ7" s="144">
        <v>204</v>
      </c>
      <c r="AR7" s="2" t="s">
        <v>45</v>
      </c>
      <c r="AS7" s="2"/>
      <c r="AT7" s="197"/>
      <c r="AU7" s="198"/>
      <c r="AV7" s="198"/>
      <c r="AW7" s="199"/>
      <c r="AX7" s="2"/>
      <c r="AY7" s="197"/>
      <c r="AZ7" s="199"/>
      <c r="BA7" s="197"/>
      <c r="BB7" s="199"/>
      <c r="BC7" s="2"/>
      <c r="BD7" s="223"/>
      <c r="BE7" s="226"/>
      <c r="BF7" s="223"/>
      <c r="BG7" s="229"/>
      <c r="BH7" s="8"/>
      <c r="BI7" s="231">
        <f>AVERAGE(AN7:AQ7)</f>
        <v>211.75</v>
      </c>
      <c r="BJ7" s="232"/>
      <c r="BK7" s="232"/>
      <c r="BL7" s="233"/>
      <c r="BM7" s="145" t="s">
        <v>80</v>
      </c>
      <c r="BN7" s="234">
        <f t="shared" ref="BN7:BN8" si="0">AVERAGE(AN7:AO7)</f>
        <v>211.5</v>
      </c>
      <c r="BO7" s="235"/>
      <c r="BP7" s="234">
        <f t="shared" ref="BP7:BP8" si="1">AVERAGE(AP7:AQ7)</f>
        <v>212</v>
      </c>
      <c r="BQ7" s="235"/>
      <c r="BR7" s="2"/>
      <c r="BS7" s="10"/>
      <c r="BT7" s="10"/>
      <c r="BU7" s="10"/>
      <c r="BV7" s="10"/>
    </row>
    <row r="8" spans="2:112" ht="15.75" thickBot="1" x14ac:dyDescent="0.3">
      <c r="B8" s="10"/>
      <c r="C8" s="10"/>
      <c r="D8" s="10"/>
      <c r="E8" s="10"/>
      <c r="G8" s="200"/>
      <c r="H8" s="201"/>
      <c r="I8" s="201"/>
      <c r="J8" s="202"/>
      <c r="K8" s="2"/>
      <c r="L8" s="31"/>
      <c r="M8" s="32"/>
      <c r="N8" s="31"/>
      <c r="O8" s="32"/>
      <c r="Q8" s="102"/>
      <c r="R8" s="105"/>
      <c r="S8" s="105"/>
      <c r="T8" s="32"/>
      <c r="U8" s="8"/>
      <c r="V8" s="215"/>
      <c r="W8" s="217"/>
      <c r="X8" s="217"/>
      <c r="Y8" s="216"/>
      <c r="Z8" s="96" t="s">
        <v>20</v>
      </c>
      <c r="AB8" s="215"/>
      <c r="AC8" s="216"/>
      <c r="AD8" s="215"/>
      <c r="AE8" s="216"/>
      <c r="AF8" s="96" t="s">
        <v>20</v>
      </c>
      <c r="AH8" s="10"/>
      <c r="AI8" s="10"/>
      <c r="AJ8" s="10"/>
      <c r="AK8" s="10"/>
      <c r="AL8" s="97"/>
      <c r="AN8" s="144">
        <v>192</v>
      </c>
      <c r="AO8" s="144">
        <v>211</v>
      </c>
      <c r="AP8" s="144">
        <v>215</v>
      </c>
      <c r="AQ8" s="144">
        <v>201</v>
      </c>
      <c r="AT8" s="200"/>
      <c r="AU8" s="201"/>
      <c r="AV8" s="201"/>
      <c r="AW8" s="202"/>
      <c r="AX8" s="2"/>
      <c r="AY8" s="200"/>
      <c r="AZ8" s="202"/>
      <c r="BA8" s="200"/>
      <c r="BB8" s="202"/>
      <c r="BC8" s="2"/>
      <c r="BD8" s="224"/>
      <c r="BE8" s="227"/>
      <c r="BF8" s="224"/>
      <c r="BG8" s="230"/>
      <c r="BH8" s="8"/>
      <c r="BI8" s="236">
        <f>AVERAGE(AN8:AQ8)</f>
        <v>204.75</v>
      </c>
      <c r="BJ8" s="237"/>
      <c r="BK8" s="237"/>
      <c r="BL8" s="238"/>
      <c r="BM8" s="145" t="s">
        <v>81</v>
      </c>
      <c r="BN8" s="234">
        <f t="shared" si="0"/>
        <v>201.5</v>
      </c>
      <c r="BO8" s="235"/>
      <c r="BP8" s="234">
        <f t="shared" si="1"/>
        <v>208</v>
      </c>
      <c r="BQ8" s="235"/>
      <c r="BR8" s="2"/>
      <c r="BS8" s="10"/>
      <c r="BT8" s="10"/>
      <c r="BU8" s="10"/>
      <c r="BV8" s="10"/>
    </row>
    <row r="9" spans="2:112" x14ac:dyDescent="0.25">
      <c r="B9" s="2"/>
      <c r="C9" s="2"/>
      <c r="D9" s="2"/>
      <c r="E9" s="2"/>
      <c r="K9" s="2"/>
      <c r="L9" s="207" t="s">
        <v>24</v>
      </c>
      <c r="M9" s="207"/>
      <c r="N9" s="207" t="s">
        <v>25</v>
      </c>
      <c r="O9" s="207"/>
      <c r="Q9" s="1" t="s">
        <v>91</v>
      </c>
      <c r="R9" s="1" t="s">
        <v>92</v>
      </c>
      <c r="S9" s="1" t="s">
        <v>93</v>
      </c>
      <c r="T9" s="1" t="s">
        <v>94</v>
      </c>
      <c r="AB9" s="207" t="s">
        <v>24</v>
      </c>
      <c r="AC9" s="207"/>
      <c r="AD9" s="207" t="s">
        <v>25</v>
      </c>
      <c r="AE9" s="207"/>
      <c r="AF9" s="2"/>
      <c r="AH9" s="2"/>
      <c r="AI9" s="2"/>
      <c r="AJ9" s="2"/>
      <c r="AK9" s="2"/>
      <c r="AN9" s="2"/>
      <c r="AO9" s="2"/>
      <c r="AP9" s="2"/>
      <c r="AQ9" s="2"/>
      <c r="AX9" s="2"/>
      <c r="AY9" s="221" t="s">
        <v>24</v>
      </c>
      <c r="AZ9" s="221"/>
      <c r="BA9" s="221" t="s">
        <v>25</v>
      </c>
      <c r="BB9" s="221"/>
      <c r="BC9" s="120"/>
      <c r="BD9" s="120">
        <v>1</v>
      </c>
      <c r="BE9" s="120">
        <v>4</v>
      </c>
      <c r="BF9" s="120">
        <v>2</v>
      </c>
      <c r="BG9" s="120">
        <v>3</v>
      </c>
      <c r="BH9" s="121"/>
      <c r="BI9" s="122"/>
      <c r="BJ9" s="122"/>
      <c r="BK9" s="122"/>
      <c r="BL9" s="122"/>
      <c r="BM9" s="122"/>
      <c r="BN9" s="221" t="s">
        <v>24</v>
      </c>
      <c r="BO9" s="221"/>
      <c r="BP9" s="221" t="s">
        <v>25</v>
      </c>
      <c r="BQ9" s="221"/>
      <c r="BR9" s="2"/>
      <c r="BS9" s="2"/>
      <c r="BT9" s="2"/>
      <c r="BU9" s="2"/>
      <c r="BV9" s="2"/>
    </row>
    <row r="10" spans="2:112" ht="36" x14ac:dyDescent="0.55000000000000004">
      <c r="F10" s="19" t="s">
        <v>45</v>
      </c>
      <c r="G10" s="212" t="s">
        <v>47</v>
      </c>
      <c r="H10" s="212"/>
      <c r="I10" s="212"/>
      <c r="J10" s="212"/>
      <c r="K10" s="19" t="s">
        <v>46</v>
      </c>
      <c r="L10" s="213"/>
      <c r="M10" s="213"/>
      <c r="N10" s="213"/>
      <c r="O10" s="213"/>
      <c r="P10" s="19" t="s">
        <v>46</v>
      </c>
      <c r="Q10" s="16"/>
      <c r="U10" s="19" t="s">
        <v>46</v>
      </c>
      <c r="V10" s="192"/>
      <c r="W10" s="192"/>
      <c r="X10" s="192"/>
      <c r="Y10" s="192"/>
      <c r="AA10" s="19" t="s">
        <v>46</v>
      </c>
      <c r="AG10" s="19" t="s">
        <v>46</v>
      </c>
    </row>
    <row r="11" spans="2:112" ht="31.5" x14ac:dyDescent="0.5">
      <c r="G11" s="18"/>
      <c r="H11" s="18"/>
      <c r="I11" s="18"/>
      <c r="BN11" s="220" t="s">
        <v>6</v>
      </c>
      <c r="BO11" s="220"/>
      <c r="BP11" s="220"/>
      <c r="BQ11" s="220"/>
      <c r="BR11" s="2"/>
      <c r="CS11" s="220" t="s">
        <v>6</v>
      </c>
      <c r="CT11" s="220"/>
      <c r="CU11" s="220"/>
      <c r="CV11" s="220"/>
      <c r="CW11" s="2"/>
    </row>
    <row r="12" spans="2:112" ht="18.75" customHeight="1" thickBot="1" x14ac:dyDescent="0.55000000000000004">
      <c r="G12" s="18"/>
      <c r="H12" s="18"/>
      <c r="I12" s="18"/>
      <c r="AN12" s="14" t="s">
        <v>49</v>
      </c>
      <c r="AT12" s="210" t="s">
        <v>0</v>
      </c>
      <c r="AU12" s="210"/>
      <c r="AV12" s="210"/>
      <c r="AW12" s="210"/>
      <c r="AX12" s="2"/>
      <c r="AY12" s="209" t="s">
        <v>2</v>
      </c>
      <c r="AZ12" s="209"/>
      <c r="BA12" s="209"/>
      <c r="BB12" s="209"/>
      <c r="BC12" s="2"/>
      <c r="BD12" s="209" t="s">
        <v>73</v>
      </c>
      <c r="BE12" s="209"/>
      <c r="BF12" s="209"/>
      <c r="BG12" s="209"/>
      <c r="BH12" s="17"/>
      <c r="BI12" s="209" t="s">
        <v>3</v>
      </c>
      <c r="BJ12" s="209"/>
      <c r="BK12" s="209"/>
      <c r="BL12" s="209"/>
      <c r="BN12" s="210" t="s">
        <v>78</v>
      </c>
      <c r="BO12" s="210"/>
      <c r="BP12" s="210"/>
      <c r="BQ12" s="210"/>
      <c r="BR12" s="13"/>
      <c r="BS12" s="209" t="s">
        <v>1</v>
      </c>
      <c r="BT12" s="209"/>
      <c r="BU12" s="209"/>
      <c r="BV12" s="209"/>
      <c r="BY12" s="210" t="s">
        <v>0</v>
      </c>
      <c r="BZ12" s="210"/>
      <c r="CA12" s="210"/>
      <c r="CB12" s="210"/>
      <c r="CC12" s="2"/>
      <c r="CD12" s="209" t="s">
        <v>2</v>
      </c>
      <c r="CE12" s="209"/>
      <c r="CF12" s="209"/>
      <c r="CG12" s="209"/>
      <c r="CH12" s="2"/>
      <c r="CI12" s="209" t="s">
        <v>73</v>
      </c>
      <c r="CJ12" s="209"/>
      <c r="CK12" s="209"/>
      <c r="CL12" s="209"/>
      <c r="CM12" s="17"/>
      <c r="CN12" s="209" t="s">
        <v>3</v>
      </c>
      <c r="CO12" s="209"/>
      <c r="CP12" s="209"/>
      <c r="CQ12" s="209"/>
      <c r="CS12" s="210" t="s">
        <v>78</v>
      </c>
      <c r="CT12" s="210"/>
      <c r="CU12" s="210"/>
      <c r="CV12" s="210"/>
      <c r="CW12" s="13"/>
      <c r="CX12" s="209" t="s">
        <v>1</v>
      </c>
      <c r="CY12" s="209"/>
      <c r="CZ12" s="209"/>
      <c r="DA12" s="209"/>
    </row>
    <row r="13" spans="2:112" ht="15.75" thickBot="1" x14ac:dyDescent="0.3">
      <c r="AN13" s="144">
        <v>200</v>
      </c>
      <c r="AO13" s="144">
        <v>214</v>
      </c>
      <c r="AP13" s="144">
        <v>214</v>
      </c>
      <c r="AQ13" s="144">
        <v>214</v>
      </c>
      <c r="AT13" s="147">
        <v>209</v>
      </c>
      <c r="AU13" s="155">
        <v>209</v>
      </c>
      <c r="AV13" s="155">
        <v>209</v>
      </c>
      <c r="AW13" s="156">
        <v>209</v>
      </c>
      <c r="AY13" s="146">
        <f>$AY$6-AT13</f>
        <v>-2.3333333333333428</v>
      </c>
      <c r="AZ13" s="149">
        <f t="shared" ref="AZ13:AZ15" si="2">$AY$6-AU13</f>
        <v>-2.3333333333333428</v>
      </c>
      <c r="BA13" s="148">
        <f t="shared" ref="BA13:BB15" si="3">$BA$6-$AV$13</f>
        <v>2.3333333333333428</v>
      </c>
      <c r="BB13" s="149">
        <f t="shared" si="3"/>
        <v>2.3333333333333428</v>
      </c>
      <c r="BD13" s="165">
        <f>$BD$6-SUM(AY13,AT13)</f>
        <v>-8.6666666666666572</v>
      </c>
      <c r="BE13" s="165">
        <f>$BE$6-SUM(AZ13,AU13)</f>
        <v>8.6666666666666856</v>
      </c>
      <c r="BF13" s="165">
        <f>$BF$6-SUM(BA13,AV13)</f>
        <v>5</v>
      </c>
      <c r="BG13" s="165">
        <f>$BG$6-SUM(BB13,AW13)</f>
        <v>-5</v>
      </c>
      <c r="BI13" s="168">
        <f>$BI6-AT13</f>
        <v>1.5</v>
      </c>
      <c r="BJ13" s="169">
        <f t="shared" ref="BJ13:BL13" si="4">$BI6-AU13</f>
        <v>1.5</v>
      </c>
      <c r="BK13" s="169">
        <f t="shared" si="4"/>
        <v>1.5</v>
      </c>
      <c r="BL13" s="170">
        <f t="shared" si="4"/>
        <v>1.5</v>
      </c>
      <c r="BN13" s="168">
        <f>BN6-SUM(BI13,AY13,AT13)</f>
        <v>-1.1666666666666572</v>
      </c>
      <c r="BO13" s="170">
        <f>BN6-SUM(BJ13,AZ13,AU13)</f>
        <v>-1.1666666666666572</v>
      </c>
      <c r="BP13" s="168">
        <f>$BP6-SUM(BK13,BA13,AV13)</f>
        <v>1.1666666666666572</v>
      </c>
      <c r="BQ13" s="170">
        <f>$BP6-SUM(BL13,BB13,AW13)</f>
        <v>1.1666666666666572</v>
      </c>
      <c r="BS13" s="171">
        <f>AN13-SUM(AT13,AY13,BD13,BI13,BN13)</f>
        <v>1.6666666666666572</v>
      </c>
      <c r="BT13" s="171">
        <f t="shared" ref="BT13:BT15" si="5">AO13-SUM(AU13,AZ13,BE13,BJ13,BO13)</f>
        <v>-1.6666666666666856</v>
      </c>
      <c r="BU13" s="171">
        <f t="shared" ref="BU13:BU15" si="6">AP13-SUM(AV13,BA13,BF13,BK13,BP13)</f>
        <v>-5</v>
      </c>
      <c r="BV13" s="171">
        <f t="shared" ref="BV13:BV15" si="7">AQ13-SUM(AW13,BB13,BG13,BL13,BQ13)</f>
        <v>5</v>
      </c>
      <c r="BY13" s="147">
        <f>AT13^2</f>
        <v>43681</v>
      </c>
      <c r="BZ13" s="155">
        <f t="shared" ref="BZ13:BZ15" si="8">AU13^2</f>
        <v>43681</v>
      </c>
      <c r="CA13" s="155">
        <f t="shared" ref="CA13:CA15" si="9">AV13^2</f>
        <v>43681</v>
      </c>
      <c r="CB13" s="156">
        <f t="shared" ref="CB13:CB15" si="10">AW13^2</f>
        <v>43681</v>
      </c>
      <c r="CD13" s="146">
        <f t="shared" ref="CD13:CD15" si="11">AY13^2</f>
        <v>5.4444444444444891</v>
      </c>
      <c r="CE13" s="149">
        <f t="shared" ref="CE13:CE15" si="12">AZ13^2</f>
        <v>5.4444444444444891</v>
      </c>
      <c r="CF13" s="148">
        <f t="shared" ref="CF13:CF15" si="13">BA13^2</f>
        <v>5.4444444444444891</v>
      </c>
      <c r="CG13" s="149">
        <f t="shared" ref="CG13:CG15" si="14">BB13^2</f>
        <v>5.4444444444444891</v>
      </c>
      <c r="CI13" s="183">
        <f t="shared" ref="CI13:CI15" si="15">BD13^2</f>
        <v>75.111111111110944</v>
      </c>
      <c r="CJ13" s="183">
        <f t="shared" ref="CJ13:CJ15" si="16">BE13^2</f>
        <v>75.111111111111441</v>
      </c>
      <c r="CK13" s="183">
        <f t="shared" ref="CK13:CK15" si="17">BF13^2</f>
        <v>25</v>
      </c>
      <c r="CL13" s="183">
        <f t="shared" ref="CL13:CL15" si="18">BG13^2</f>
        <v>25</v>
      </c>
      <c r="CN13" s="168">
        <f t="shared" ref="CN13:CN15" si="19">BI13^2</f>
        <v>2.25</v>
      </c>
      <c r="CO13" s="169">
        <f t="shared" ref="CO13:CO15" si="20">BJ13^2</f>
        <v>2.25</v>
      </c>
      <c r="CP13" s="169">
        <f t="shared" ref="CP13:CP15" si="21">BK13^2</f>
        <v>2.25</v>
      </c>
      <c r="CQ13" s="170">
        <f t="shared" ref="CQ13:CQ15" si="22">BL13^2</f>
        <v>2.25</v>
      </c>
      <c r="CS13" s="178">
        <f t="shared" ref="CS13:CS15" si="23">BN13^2</f>
        <v>1.361111111111089</v>
      </c>
      <c r="CT13" s="179">
        <f t="shared" ref="CT13:CT15" si="24">BO13^2</f>
        <v>1.361111111111089</v>
      </c>
      <c r="CU13" s="178">
        <f t="shared" ref="CU13:CU15" si="25">BP13^2</f>
        <v>1.361111111111089</v>
      </c>
      <c r="CV13" s="179">
        <f t="shared" ref="CV13:CV15" si="26">BQ13^2</f>
        <v>1.361111111111089</v>
      </c>
      <c r="CX13" s="187">
        <f t="shared" ref="CX13:CX15" si="27">BS13^2</f>
        <v>2.7777777777777461</v>
      </c>
      <c r="CY13" s="187">
        <f t="shared" ref="CY13:CY15" si="28">BT13^2</f>
        <v>2.7777777777778407</v>
      </c>
      <c r="CZ13" s="187">
        <f t="shared" ref="CZ13:CZ15" si="29">BU13^2</f>
        <v>25</v>
      </c>
      <c r="DA13" s="187">
        <f t="shared" ref="DA13:DA15" si="30">BV13^2</f>
        <v>25</v>
      </c>
      <c r="DC13" s="1" t="s">
        <v>96</v>
      </c>
      <c r="DD13" s="1" t="s">
        <v>95</v>
      </c>
      <c r="DE13" s="1" t="s">
        <v>41</v>
      </c>
      <c r="DF13" s="1" t="s">
        <v>42</v>
      </c>
      <c r="DG13" s="1" t="s">
        <v>43</v>
      </c>
    </row>
    <row r="14" spans="2:112" ht="15.75" thickBot="1" x14ac:dyDescent="0.3">
      <c r="AN14" s="144">
        <v>202</v>
      </c>
      <c r="AO14" s="144">
        <v>221</v>
      </c>
      <c r="AP14" s="172">
        <v>220</v>
      </c>
      <c r="AQ14" s="144">
        <v>204</v>
      </c>
      <c r="AR14" s="163" t="s">
        <v>45</v>
      </c>
      <c r="AT14" s="157">
        <v>209</v>
      </c>
      <c r="AU14" s="158">
        <v>209</v>
      </c>
      <c r="AV14" s="173">
        <v>209</v>
      </c>
      <c r="AW14" s="159">
        <v>209</v>
      </c>
      <c r="AX14" s="164" t="s">
        <v>46</v>
      </c>
      <c r="AY14" s="150">
        <f t="shared" ref="AY14:AY15" si="31">$AY$6-AT14</f>
        <v>-2.3333333333333428</v>
      </c>
      <c r="AZ14" s="151">
        <f t="shared" si="2"/>
        <v>-2.3333333333333428</v>
      </c>
      <c r="BA14" s="174">
        <f t="shared" si="3"/>
        <v>2.3333333333333428</v>
      </c>
      <c r="BB14" s="151">
        <f t="shared" si="3"/>
        <v>2.3333333333333428</v>
      </c>
      <c r="BC14" s="164" t="s">
        <v>46</v>
      </c>
      <c r="BD14" s="166">
        <f t="shared" ref="BD14:BD15" si="32">$BD$6-SUM(AY14,AT14)</f>
        <v>-8.6666666666666572</v>
      </c>
      <c r="BE14" s="166">
        <f t="shared" ref="BE14:BE15" si="33">$BE$6-SUM(AZ14,AU14)</f>
        <v>8.6666666666666856</v>
      </c>
      <c r="BF14" s="175">
        <f t="shared" ref="BF14:BF15" si="34">$BF$6-SUM(BA14,AV14)</f>
        <v>5</v>
      </c>
      <c r="BG14" s="166">
        <f t="shared" ref="BG14:BG15" si="35">$BG$6-SUM(BB14,AW14)</f>
        <v>-5</v>
      </c>
      <c r="BH14" s="164" t="s">
        <v>46</v>
      </c>
      <c r="BI14" s="168">
        <f t="shared" ref="BI14:BI15" si="36">$BI7-AT14</f>
        <v>2.75</v>
      </c>
      <c r="BJ14" s="169">
        <f t="shared" ref="BJ14:BJ15" si="37">$BI7-AU14</f>
        <v>2.75</v>
      </c>
      <c r="BK14" s="176">
        <f t="shared" ref="BK14:BK15" si="38">$BI7-AV14</f>
        <v>2.75</v>
      </c>
      <c r="BL14" s="170">
        <f t="shared" ref="BL14:BL15" si="39">$BI7-AW14</f>
        <v>2.75</v>
      </c>
      <c r="BM14" s="164" t="s">
        <v>46</v>
      </c>
      <c r="BN14" s="168">
        <f t="shared" ref="BN14:BN15" si="40">BN7-SUM(BI14,AY14,AT14)</f>
        <v>2.0833333333333428</v>
      </c>
      <c r="BO14" s="170">
        <f t="shared" ref="BO14:BO15" si="41">BN7-SUM(BJ14,AZ14,AU14)</f>
        <v>2.0833333333333428</v>
      </c>
      <c r="BP14" s="181">
        <f t="shared" ref="BP14:BQ14" si="42">$BP7-SUM(BK14,BA14,AV14)</f>
        <v>-2.0833333333333428</v>
      </c>
      <c r="BQ14" s="170">
        <f t="shared" si="42"/>
        <v>-2.0833333333333428</v>
      </c>
      <c r="BR14" s="164" t="s">
        <v>46</v>
      </c>
      <c r="BS14" s="171">
        <f t="shared" ref="BS14:BS15" si="43">AN14-SUM(AT14,AY14,BD14,BI14,BN14)</f>
        <v>-0.83333333333334281</v>
      </c>
      <c r="BT14" s="171">
        <f t="shared" si="5"/>
        <v>0.83333333333331439</v>
      </c>
      <c r="BU14" s="177">
        <f t="shared" si="6"/>
        <v>3</v>
      </c>
      <c r="BV14" s="171">
        <f t="shared" si="7"/>
        <v>-3</v>
      </c>
      <c r="BY14" s="157">
        <f t="shared" ref="BY14:BY15" si="44">AT14^2</f>
        <v>43681</v>
      </c>
      <c r="BZ14" s="158">
        <f t="shared" si="8"/>
        <v>43681</v>
      </c>
      <c r="CA14" s="158">
        <f t="shared" si="9"/>
        <v>43681</v>
      </c>
      <c r="CB14" s="159">
        <f t="shared" si="10"/>
        <v>43681</v>
      </c>
      <c r="CC14" s="164" t="s">
        <v>46</v>
      </c>
      <c r="CD14" s="150">
        <f t="shared" si="11"/>
        <v>5.4444444444444891</v>
      </c>
      <c r="CE14" s="151">
        <f t="shared" si="12"/>
        <v>5.4444444444444891</v>
      </c>
      <c r="CF14" s="182">
        <f t="shared" si="13"/>
        <v>5.4444444444444891</v>
      </c>
      <c r="CG14" s="151">
        <f t="shared" si="14"/>
        <v>5.4444444444444891</v>
      </c>
      <c r="CH14" s="164"/>
      <c r="CI14" s="184">
        <f t="shared" si="15"/>
        <v>75.111111111110944</v>
      </c>
      <c r="CJ14" s="184">
        <f t="shared" si="16"/>
        <v>75.111111111111441</v>
      </c>
      <c r="CK14" s="185">
        <f t="shared" si="17"/>
        <v>25</v>
      </c>
      <c r="CL14" s="184">
        <f t="shared" si="18"/>
        <v>25</v>
      </c>
      <c r="CM14" s="164"/>
      <c r="CN14" s="168">
        <f t="shared" si="19"/>
        <v>7.5625</v>
      </c>
      <c r="CO14" s="169">
        <f t="shared" si="20"/>
        <v>7.5625</v>
      </c>
      <c r="CP14" s="176">
        <f t="shared" si="21"/>
        <v>7.5625</v>
      </c>
      <c r="CQ14" s="170">
        <f t="shared" si="22"/>
        <v>7.5625</v>
      </c>
      <c r="CR14" s="164"/>
      <c r="CS14" s="178">
        <f t="shared" si="23"/>
        <v>4.3402777777778176</v>
      </c>
      <c r="CT14" s="179">
        <f t="shared" si="24"/>
        <v>4.3402777777778176</v>
      </c>
      <c r="CU14" s="180">
        <f t="shared" si="25"/>
        <v>4.3402777777778176</v>
      </c>
      <c r="CV14" s="179">
        <f t="shared" si="26"/>
        <v>4.3402777777778176</v>
      </c>
      <c r="CW14" s="164"/>
      <c r="CX14" s="187">
        <f t="shared" si="27"/>
        <v>0.69444444444446018</v>
      </c>
      <c r="CY14" s="187">
        <f t="shared" si="28"/>
        <v>0.69444444444441289</v>
      </c>
      <c r="CZ14" s="188">
        <f t="shared" si="29"/>
        <v>9</v>
      </c>
      <c r="DA14" s="187">
        <f t="shared" si="30"/>
        <v>9</v>
      </c>
      <c r="DC14" s="1" t="s">
        <v>0</v>
      </c>
      <c r="DD14" s="1">
        <v>1</v>
      </c>
      <c r="DF14" s="1">
        <f>DE14/DD14</f>
        <v>0</v>
      </c>
    </row>
    <row r="15" spans="2:112" ht="15.75" thickBot="1" x14ac:dyDescent="0.3">
      <c r="AN15" s="144">
        <v>192</v>
      </c>
      <c r="AO15" s="144">
        <v>211</v>
      </c>
      <c r="AP15" s="144">
        <v>215</v>
      </c>
      <c r="AQ15" s="144">
        <v>201</v>
      </c>
      <c r="AT15" s="160">
        <v>209</v>
      </c>
      <c r="AU15" s="161">
        <v>209</v>
      </c>
      <c r="AV15" s="161">
        <v>209</v>
      </c>
      <c r="AW15" s="162">
        <v>209</v>
      </c>
      <c r="AY15" s="152">
        <f t="shared" si="31"/>
        <v>-2.3333333333333428</v>
      </c>
      <c r="AZ15" s="154">
        <f t="shared" si="2"/>
        <v>-2.3333333333333428</v>
      </c>
      <c r="BA15" s="153">
        <f t="shared" si="3"/>
        <v>2.3333333333333428</v>
      </c>
      <c r="BB15" s="154">
        <f t="shared" si="3"/>
        <v>2.3333333333333428</v>
      </c>
      <c r="BD15" s="167">
        <f t="shared" si="32"/>
        <v>-8.6666666666666572</v>
      </c>
      <c r="BE15" s="167">
        <f t="shared" si="33"/>
        <v>8.6666666666666856</v>
      </c>
      <c r="BF15" s="167">
        <f t="shared" si="34"/>
        <v>5</v>
      </c>
      <c r="BG15" s="167">
        <f t="shared" si="35"/>
        <v>-5</v>
      </c>
      <c r="BI15" s="168">
        <f t="shared" si="36"/>
        <v>-4.25</v>
      </c>
      <c r="BJ15" s="169">
        <f t="shared" si="37"/>
        <v>-4.25</v>
      </c>
      <c r="BK15" s="169">
        <f t="shared" si="38"/>
        <v>-4.25</v>
      </c>
      <c r="BL15" s="170">
        <f t="shared" si="39"/>
        <v>-4.25</v>
      </c>
      <c r="BN15" s="168">
        <f t="shared" si="40"/>
        <v>-0.91666666666665719</v>
      </c>
      <c r="BO15" s="170">
        <f t="shared" si="41"/>
        <v>-0.91666666666665719</v>
      </c>
      <c r="BP15" s="168">
        <f t="shared" ref="BP15:BQ15" si="45">$BP8-SUM(BK15,BA15,AV15)</f>
        <v>0.91666666666665719</v>
      </c>
      <c r="BQ15" s="170">
        <f t="shared" si="45"/>
        <v>0.91666666666665719</v>
      </c>
      <c r="BS15" s="171">
        <f t="shared" si="43"/>
        <v>-0.83333333333334281</v>
      </c>
      <c r="BT15" s="171">
        <f t="shared" si="5"/>
        <v>0.83333333333331439</v>
      </c>
      <c r="BU15" s="171">
        <f t="shared" si="6"/>
        <v>2</v>
      </c>
      <c r="BV15" s="171">
        <f t="shared" si="7"/>
        <v>-2</v>
      </c>
      <c r="BY15" s="160">
        <f t="shared" si="44"/>
        <v>43681</v>
      </c>
      <c r="BZ15" s="161">
        <f t="shared" si="8"/>
        <v>43681</v>
      </c>
      <c r="CA15" s="161">
        <f t="shared" si="9"/>
        <v>43681</v>
      </c>
      <c r="CB15" s="162">
        <f t="shared" si="10"/>
        <v>43681</v>
      </c>
      <c r="CD15" s="152">
        <f t="shared" si="11"/>
        <v>5.4444444444444891</v>
      </c>
      <c r="CE15" s="154">
        <f t="shared" si="12"/>
        <v>5.4444444444444891</v>
      </c>
      <c r="CF15" s="153">
        <f t="shared" si="13"/>
        <v>5.4444444444444891</v>
      </c>
      <c r="CG15" s="154">
        <f t="shared" si="14"/>
        <v>5.4444444444444891</v>
      </c>
      <c r="CI15" s="186">
        <f t="shared" si="15"/>
        <v>75.111111111110944</v>
      </c>
      <c r="CJ15" s="186">
        <f t="shared" si="16"/>
        <v>75.111111111111441</v>
      </c>
      <c r="CK15" s="186">
        <f t="shared" si="17"/>
        <v>25</v>
      </c>
      <c r="CL15" s="186">
        <f t="shared" si="18"/>
        <v>25</v>
      </c>
      <c r="CN15" s="168">
        <f t="shared" si="19"/>
        <v>18.0625</v>
      </c>
      <c r="CO15" s="169">
        <f t="shared" si="20"/>
        <v>18.0625</v>
      </c>
      <c r="CP15" s="169">
        <f t="shared" si="21"/>
        <v>18.0625</v>
      </c>
      <c r="CQ15" s="170">
        <f t="shared" si="22"/>
        <v>18.0625</v>
      </c>
      <c r="CS15" s="178">
        <f t="shared" si="23"/>
        <v>0.84027777777776036</v>
      </c>
      <c r="CT15" s="179">
        <f t="shared" si="24"/>
        <v>0.84027777777776036</v>
      </c>
      <c r="CU15" s="178">
        <f t="shared" si="25"/>
        <v>0.84027777777776036</v>
      </c>
      <c r="CV15" s="179">
        <f t="shared" si="26"/>
        <v>0.84027777777776036</v>
      </c>
      <c r="CX15" s="187">
        <f t="shared" si="27"/>
        <v>0.69444444444446018</v>
      </c>
      <c r="CY15" s="187">
        <f t="shared" si="28"/>
        <v>0.69444444444441289</v>
      </c>
      <c r="CZ15" s="187">
        <f t="shared" si="29"/>
        <v>4</v>
      </c>
      <c r="DA15" s="187">
        <f t="shared" si="30"/>
        <v>4</v>
      </c>
      <c r="DC15" s="1" t="s">
        <v>8</v>
      </c>
      <c r="DD15" s="1">
        <v>1</v>
      </c>
      <c r="DE15" s="1">
        <f>SUMSQ(AY13:BB15)</f>
        <v>65.333333333333854</v>
      </c>
      <c r="DF15" s="1">
        <f t="shared" ref="DF15:DF19" si="46">DE15/DD15</f>
        <v>65.333333333333854</v>
      </c>
      <c r="DG15" s="1">
        <f>DF15/DF16</f>
        <v>0.217536071032188</v>
      </c>
    </row>
    <row r="16" spans="2:112" x14ac:dyDescent="0.25">
      <c r="DC16" s="1" t="s">
        <v>97</v>
      </c>
      <c r="DD16" s="1">
        <v>2</v>
      </c>
      <c r="DE16" s="1">
        <f>SUMSQ(BD13:BG15)</f>
        <v>600.6666666666672</v>
      </c>
      <c r="DF16" s="1">
        <f t="shared" si="46"/>
        <v>300.3333333333336</v>
      </c>
      <c r="DG16" s="1">
        <f>DF16/DF19</f>
        <v>14.245059288537563</v>
      </c>
      <c r="DH16" s="1">
        <f>_xlfn.F.DIST.RT(DG16,2,4)</f>
        <v>1.5157144463980175E-2</v>
      </c>
    </row>
    <row r="17" spans="7:111" x14ac:dyDescent="0.25">
      <c r="DC17" s="1" t="s">
        <v>3</v>
      </c>
      <c r="DD17" s="1">
        <v>2</v>
      </c>
      <c r="DE17" s="1">
        <f>SUMSQ(BI13:BL15)</f>
        <v>111.5</v>
      </c>
      <c r="DF17" s="1">
        <f t="shared" si="46"/>
        <v>55.75</v>
      </c>
      <c r="DG17" s="1">
        <f>DF17/DF19</f>
        <v>2.6442687747035576</v>
      </c>
    </row>
    <row r="18" spans="7:111" x14ac:dyDescent="0.25">
      <c r="DC18" s="1" t="s">
        <v>78</v>
      </c>
      <c r="DD18" s="1">
        <v>2</v>
      </c>
      <c r="DE18" s="1">
        <f>SUMSQ(BN13:BQ15)</f>
        <v>26.166666666666668</v>
      </c>
      <c r="DF18" s="1">
        <f t="shared" si="46"/>
        <v>13.083333333333334</v>
      </c>
      <c r="DG18" s="1">
        <f>DF18/DF19</f>
        <v>0.62055335968379455</v>
      </c>
    </row>
    <row r="19" spans="7:111" x14ac:dyDescent="0.25">
      <c r="P19" s="1"/>
      <c r="Q19" s="2"/>
      <c r="U19" s="1"/>
      <c r="V19" s="16"/>
      <c r="DC19" s="1" t="s">
        <v>53</v>
      </c>
      <c r="DD19" s="1">
        <v>4</v>
      </c>
      <c r="DE19" s="1">
        <f>SUMSQ(BS13:BV15)</f>
        <v>84.333333333333329</v>
      </c>
      <c r="DF19" s="1">
        <f t="shared" si="46"/>
        <v>21.083333333333332</v>
      </c>
    </row>
    <row r="20" spans="7:111" x14ac:dyDescent="0.25">
      <c r="L20" s="2"/>
      <c r="P20" s="1"/>
      <c r="Q20" s="2"/>
      <c r="U20" s="1"/>
      <c r="V20" s="16"/>
      <c r="DC20" s="1" t="s">
        <v>60</v>
      </c>
      <c r="DD20" s="1">
        <f>SUM(DD14:DD19)</f>
        <v>12</v>
      </c>
      <c r="DE20" s="189">
        <f>SUMSQ(AN13:AQ15)</f>
        <v>525060</v>
      </c>
    </row>
    <row r="21" spans="7:111" x14ac:dyDescent="0.25">
      <c r="H21" s="209"/>
      <c r="I21" s="209"/>
      <c r="J21" s="209"/>
      <c r="K21" s="209"/>
      <c r="L21" s="2"/>
      <c r="M21" s="209"/>
      <c r="N21" s="209"/>
      <c r="O21" s="209"/>
      <c r="P21" s="209"/>
      <c r="Q21" s="2"/>
      <c r="R21" s="209"/>
      <c r="S21" s="209"/>
      <c r="T21" s="209"/>
      <c r="U21" s="209"/>
      <c r="V21" s="17"/>
      <c r="W21" s="209"/>
      <c r="X21" s="209"/>
      <c r="Y21" s="209"/>
      <c r="Z21" s="209"/>
      <c r="AA21" s="13"/>
      <c r="AC21" s="220"/>
      <c r="AD21" s="220"/>
      <c r="AE21" s="220"/>
      <c r="AF21" s="220"/>
      <c r="AG21" s="15"/>
      <c r="AH21" s="14"/>
      <c r="AI21" s="209"/>
      <c r="AJ21" s="209"/>
      <c r="AK21" s="209"/>
      <c r="AL21" s="209"/>
    </row>
    <row r="22" spans="7:111" x14ac:dyDescent="0.25">
      <c r="H22" s="198"/>
      <c r="I22" s="198"/>
      <c r="J22" s="198"/>
      <c r="K22" s="198"/>
      <c r="L22" s="2"/>
      <c r="M22" s="35"/>
      <c r="N22" s="35"/>
      <c r="O22" s="35"/>
      <c r="P22" s="35"/>
      <c r="Q22" s="2"/>
      <c r="R22" s="35"/>
      <c r="S22" s="35"/>
      <c r="T22" s="35"/>
      <c r="U22" s="35"/>
      <c r="V22" s="8"/>
      <c r="W22" s="198"/>
      <c r="X22" s="198"/>
      <c r="Y22" s="198"/>
      <c r="Z22" s="198"/>
      <c r="AA22" s="239"/>
      <c r="AC22" s="198"/>
      <c r="AD22" s="198"/>
      <c r="AE22" s="198"/>
      <c r="AF22" s="198"/>
      <c r="AG22" s="239"/>
      <c r="AI22" s="6"/>
      <c r="AJ22" s="6"/>
      <c r="AK22" s="6"/>
      <c r="AL22" s="6"/>
      <c r="AM22" s="240"/>
    </row>
    <row r="23" spans="7:111" x14ac:dyDescent="0.25">
      <c r="H23" s="198"/>
      <c r="I23" s="198"/>
      <c r="J23" s="198"/>
      <c r="K23" s="198"/>
      <c r="L23" s="2"/>
      <c r="M23" s="35"/>
      <c r="N23" s="35"/>
      <c r="O23" s="35"/>
      <c r="P23" s="35"/>
      <c r="Q23" s="2"/>
      <c r="R23" s="35"/>
      <c r="S23" s="35"/>
      <c r="T23" s="35"/>
      <c r="U23" s="35"/>
      <c r="V23" s="8"/>
      <c r="W23" s="198"/>
      <c r="X23" s="198"/>
      <c r="Y23" s="198"/>
      <c r="Z23" s="198"/>
      <c r="AA23" s="239"/>
      <c r="AC23" s="198"/>
      <c r="AD23" s="198"/>
      <c r="AE23" s="198"/>
      <c r="AF23" s="198"/>
      <c r="AG23" s="239"/>
      <c r="AI23" s="6"/>
      <c r="AJ23" s="6"/>
      <c r="AK23" s="6"/>
      <c r="AL23" s="6"/>
      <c r="AM23" s="240"/>
    </row>
    <row r="24" spans="7:111" x14ac:dyDescent="0.25">
      <c r="G24" s="2"/>
      <c r="H24" s="198"/>
      <c r="I24" s="198"/>
      <c r="J24" s="198"/>
      <c r="K24" s="198"/>
      <c r="L24" s="2"/>
      <c r="M24" s="35"/>
      <c r="N24" s="35"/>
      <c r="O24" s="35"/>
      <c r="P24" s="35"/>
      <c r="Q24" s="2"/>
      <c r="R24" s="35"/>
      <c r="S24" s="35"/>
      <c r="T24" s="35"/>
      <c r="U24" s="35"/>
      <c r="V24" s="8"/>
      <c r="W24" s="198"/>
      <c r="X24" s="198"/>
      <c r="Y24" s="198"/>
      <c r="Z24" s="198"/>
      <c r="AA24" s="239"/>
      <c r="AC24" s="198"/>
      <c r="AD24" s="198"/>
      <c r="AE24" s="198"/>
      <c r="AF24" s="198"/>
      <c r="AG24" s="239"/>
      <c r="AI24" s="6"/>
      <c r="AJ24" s="6"/>
      <c r="AK24" s="6"/>
      <c r="AL24" s="6"/>
      <c r="AM24" s="240"/>
    </row>
    <row r="25" spans="7:111" x14ac:dyDescent="0.25">
      <c r="H25" s="198"/>
      <c r="I25" s="198"/>
      <c r="J25" s="198"/>
      <c r="K25" s="198"/>
      <c r="L25" s="2"/>
      <c r="M25" s="35"/>
      <c r="N25" s="35"/>
      <c r="O25" s="35"/>
      <c r="P25" s="35"/>
      <c r="Q25" s="2"/>
      <c r="R25" s="35"/>
      <c r="S25" s="35"/>
      <c r="T25" s="35"/>
      <c r="U25" s="35"/>
      <c r="V25" s="8"/>
      <c r="W25" s="198"/>
      <c r="X25" s="198"/>
      <c r="Y25" s="198"/>
      <c r="Z25" s="198"/>
      <c r="AA25" s="239"/>
      <c r="AC25" s="198"/>
      <c r="AD25" s="198"/>
      <c r="AE25" s="198"/>
      <c r="AF25" s="198"/>
      <c r="AG25" s="239"/>
      <c r="AI25" s="6"/>
      <c r="AJ25" s="6"/>
      <c r="AK25" s="6"/>
      <c r="AL25" s="6"/>
      <c r="AM25" s="240"/>
    </row>
    <row r="26" spans="7:111" x14ac:dyDescent="0.25">
      <c r="H26" s="198"/>
      <c r="I26" s="198"/>
      <c r="J26" s="198"/>
      <c r="K26" s="198"/>
      <c r="L26" s="2"/>
      <c r="M26" s="35"/>
      <c r="N26" s="35"/>
      <c r="O26" s="35"/>
      <c r="P26" s="35"/>
      <c r="Q26" s="2"/>
      <c r="R26" s="35"/>
      <c r="S26" s="35"/>
      <c r="T26" s="35"/>
      <c r="U26" s="35"/>
      <c r="V26" s="8"/>
      <c r="W26" s="198"/>
      <c r="X26" s="198"/>
      <c r="Y26" s="198"/>
      <c r="Z26" s="198"/>
      <c r="AA26" s="239"/>
      <c r="AC26" s="198"/>
      <c r="AD26" s="198"/>
      <c r="AE26" s="198"/>
      <c r="AF26" s="198"/>
      <c r="AG26" s="239"/>
      <c r="AI26" s="6"/>
      <c r="AJ26" s="6"/>
      <c r="AK26" s="6"/>
      <c r="AL26" s="6"/>
      <c r="AM26" s="240"/>
    </row>
    <row r="27" spans="7:111" x14ac:dyDescent="0.25">
      <c r="H27" s="198"/>
      <c r="I27" s="198"/>
      <c r="J27" s="198"/>
      <c r="K27" s="198"/>
      <c r="L27" s="2"/>
      <c r="M27" s="35"/>
      <c r="N27" s="35"/>
      <c r="O27" s="35"/>
      <c r="P27" s="35"/>
      <c r="Q27" s="2"/>
      <c r="R27" s="35"/>
      <c r="S27" s="35"/>
      <c r="T27" s="35"/>
      <c r="U27" s="35"/>
      <c r="V27" s="8"/>
      <c r="W27" s="198"/>
      <c r="X27" s="198"/>
      <c r="Y27" s="198"/>
      <c r="Z27" s="198"/>
      <c r="AA27" s="239"/>
      <c r="AC27" s="198"/>
      <c r="AD27" s="198"/>
      <c r="AE27" s="198"/>
      <c r="AF27" s="198"/>
      <c r="AG27" s="239"/>
      <c r="AI27" s="6"/>
      <c r="AJ27" s="6"/>
      <c r="AK27" s="6"/>
      <c r="AL27" s="6"/>
      <c r="AM27" s="240"/>
    </row>
    <row r="28" spans="7:111" x14ac:dyDescent="0.25">
      <c r="L28" s="2"/>
      <c r="M28" s="192"/>
      <c r="N28" s="192"/>
      <c r="O28" s="192"/>
      <c r="P28" s="192"/>
      <c r="Q28" s="2"/>
      <c r="U28" s="1"/>
      <c r="V28" s="16"/>
      <c r="AC28" s="192"/>
      <c r="AD28" s="192"/>
      <c r="AE28" s="192"/>
      <c r="AF28" s="192"/>
      <c r="AG28" s="2"/>
      <c r="AI28" s="2"/>
      <c r="AJ28" s="2"/>
      <c r="AK28" s="2"/>
      <c r="AL28" s="2"/>
    </row>
    <row r="29" spans="7:111" x14ac:dyDescent="0.25">
      <c r="P29" s="1"/>
      <c r="Q29" s="2"/>
      <c r="U29" s="1"/>
      <c r="V29" s="16"/>
      <c r="AI29" s="2"/>
      <c r="AJ29" s="192"/>
      <c r="AK29" s="192"/>
      <c r="AL29" s="192"/>
    </row>
    <row r="30" spans="7:111" ht="31.5" x14ac:dyDescent="0.5">
      <c r="H30" s="18"/>
      <c r="I30" s="18"/>
      <c r="J30" s="18"/>
      <c r="P30" s="1"/>
      <c r="Q30" s="2"/>
      <c r="U30" s="1"/>
      <c r="V30" s="16"/>
    </row>
    <row r="31" spans="7:111" ht="15" customHeight="1" x14ac:dyDescent="0.25"/>
    <row r="32" spans="7:111" ht="15.75" customHeight="1" x14ac:dyDescent="0.25">
      <c r="H32" s="142"/>
      <c r="I32" s="142"/>
      <c r="J32" s="142"/>
      <c r="K32" s="142"/>
      <c r="M32" s="143"/>
      <c r="N32" s="143"/>
      <c r="O32" s="143"/>
      <c r="P32" s="143"/>
    </row>
    <row r="33" spans="8:16" ht="21" x14ac:dyDescent="0.25">
      <c r="H33" s="142"/>
      <c r="I33" s="142"/>
      <c r="J33" s="142"/>
      <c r="K33" s="142"/>
      <c r="M33" s="143"/>
      <c r="N33" s="143"/>
      <c r="O33" s="143"/>
      <c r="P33" s="143"/>
    </row>
    <row r="34" spans="8:16" ht="21" x14ac:dyDescent="0.25">
      <c r="H34" s="142"/>
      <c r="I34" s="142"/>
      <c r="J34" s="142"/>
      <c r="K34" s="142"/>
      <c r="M34" s="143"/>
      <c r="N34" s="143"/>
      <c r="O34" s="143"/>
      <c r="P34" s="143"/>
    </row>
  </sheetData>
  <mergeCells count="96">
    <mergeCell ref="M28:N28"/>
    <mergeCell ref="O28:P28"/>
    <mergeCell ref="AC28:AD28"/>
    <mergeCell ref="AE28:AF28"/>
    <mergeCell ref="AJ29:AL29"/>
    <mergeCell ref="AM22:AM24"/>
    <mergeCell ref="W24:Z25"/>
    <mergeCell ref="AA24:AA25"/>
    <mergeCell ref="AC24:AD25"/>
    <mergeCell ref="AE24:AF25"/>
    <mergeCell ref="AG24:AG25"/>
    <mergeCell ref="AM25:AM27"/>
    <mergeCell ref="W26:Z27"/>
    <mergeCell ref="AA26:AA27"/>
    <mergeCell ref="AC26:AD27"/>
    <mergeCell ref="AG22:AG23"/>
    <mergeCell ref="AG26:AG27"/>
    <mergeCell ref="H22:K27"/>
    <mergeCell ref="W22:Z23"/>
    <mergeCell ref="AA22:AA23"/>
    <mergeCell ref="AC22:AD23"/>
    <mergeCell ref="AE22:AF23"/>
    <mergeCell ref="AE26:AF27"/>
    <mergeCell ref="H21:K21"/>
    <mergeCell ref="M21:P21"/>
    <mergeCell ref="R21:U21"/>
    <mergeCell ref="W21:Z21"/>
    <mergeCell ref="AC21:AF21"/>
    <mergeCell ref="G10:J10"/>
    <mergeCell ref="L10:O10"/>
    <mergeCell ref="V10:Y10"/>
    <mergeCell ref="L9:M9"/>
    <mergeCell ref="N9:O9"/>
    <mergeCell ref="AB9:AC9"/>
    <mergeCell ref="AD9:AE9"/>
    <mergeCell ref="AI21:AL21"/>
    <mergeCell ref="AH5:AK5"/>
    <mergeCell ref="G6:J8"/>
    <mergeCell ref="V6:Y6"/>
    <mergeCell ref="AB6:AC6"/>
    <mergeCell ref="AD6:AE6"/>
    <mergeCell ref="AB5:AE5"/>
    <mergeCell ref="AB8:AC8"/>
    <mergeCell ref="AD8:AE8"/>
    <mergeCell ref="AL6:AL7"/>
    <mergeCell ref="V7:Y7"/>
    <mergeCell ref="AB7:AC7"/>
    <mergeCell ref="AD7:AE7"/>
    <mergeCell ref="V8:Y8"/>
    <mergeCell ref="B5:E5"/>
    <mergeCell ref="G5:J5"/>
    <mergeCell ref="L5:O5"/>
    <mergeCell ref="Q5:T5"/>
    <mergeCell ref="V5:Y5"/>
    <mergeCell ref="BN4:BQ4"/>
    <mergeCell ref="AN5:AQ5"/>
    <mergeCell ref="AT5:AW5"/>
    <mergeCell ref="AY5:BB5"/>
    <mergeCell ref="BD5:BG5"/>
    <mergeCell ref="BI5:BL5"/>
    <mergeCell ref="BN5:BQ5"/>
    <mergeCell ref="BG6:BG8"/>
    <mergeCell ref="BS5:BV5"/>
    <mergeCell ref="AT6:AW8"/>
    <mergeCell ref="BI6:BL6"/>
    <mergeCell ref="BN6:BO6"/>
    <mergeCell ref="BP6:BQ6"/>
    <mergeCell ref="BI7:BL7"/>
    <mergeCell ref="BN7:BO7"/>
    <mergeCell ref="BP7:BQ7"/>
    <mergeCell ref="BI8:BL8"/>
    <mergeCell ref="BN8:BO8"/>
    <mergeCell ref="BP8:BQ8"/>
    <mergeCell ref="AY6:AZ8"/>
    <mergeCell ref="BA6:BB8"/>
    <mergeCell ref="BD6:BD8"/>
    <mergeCell ref="BE6:BE8"/>
    <mergeCell ref="BF6:BF8"/>
    <mergeCell ref="BS12:BV12"/>
    <mergeCell ref="BN12:BQ12"/>
    <mergeCell ref="AY9:AZ9"/>
    <mergeCell ref="BA9:BB9"/>
    <mergeCell ref="BN9:BO9"/>
    <mergeCell ref="BP9:BQ9"/>
    <mergeCell ref="BN11:BQ11"/>
    <mergeCell ref="AT12:AW12"/>
    <mergeCell ref="AY12:BB12"/>
    <mergeCell ref="BD12:BG12"/>
    <mergeCell ref="BI12:BL12"/>
    <mergeCell ref="CX12:DA12"/>
    <mergeCell ref="CS11:CV11"/>
    <mergeCell ref="BY12:CB12"/>
    <mergeCell ref="CD12:CG12"/>
    <mergeCell ref="CI12:CL12"/>
    <mergeCell ref="CN12:CQ12"/>
    <mergeCell ref="CS12:CV12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A4D00-D685-47BF-9542-21208726BC7A}">
  <sheetPr>
    <tabColor rgb="FFFFFF00"/>
  </sheetPr>
  <dimension ref="A1:CF32"/>
  <sheetViews>
    <sheetView zoomScale="145" zoomScaleNormal="145" workbookViewId="0">
      <selection activeCell="G2" sqref="G2"/>
    </sheetView>
  </sheetViews>
  <sheetFormatPr defaultRowHeight="15" x14ac:dyDescent="0.25"/>
  <cols>
    <col min="1" max="1" width="9.5703125" style="1" customWidth="1"/>
    <col min="2" max="5" width="4.28515625" style="1" customWidth="1"/>
    <col min="6" max="6" width="9.140625" style="1"/>
    <col min="7" max="10" width="6.140625" style="1" customWidth="1"/>
    <col min="11" max="11" width="7" style="1" customWidth="1"/>
    <col min="12" max="12" width="5.85546875" style="1" customWidth="1"/>
    <col min="13" max="13" width="6.7109375" style="1" customWidth="1"/>
    <col min="14" max="14" width="5.85546875" style="1" customWidth="1"/>
    <col min="15" max="15" width="7.42578125" style="1" customWidth="1"/>
    <col min="16" max="16" width="4.42578125" style="2" customWidth="1"/>
    <col min="17" max="20" width="6.28515625" style="1" customWidth="1"/>
    <col min="21" max="21" width="4.85546875" style="16" customWidth="1"/>
    <col min="22" max="25" width="6" style="1" customWidth="1"/>
    <col min="26" max="27" width="4.7109375" style="1" customWidth="1"/>
    <col min="28" max="31" width="7" style="1" customWidth="1"/>
    <col min="32" max="32" width="4.7109375" style="1" customWidth="1"/>
    <col min="33" max="33" width="3.7109375" style="1" customWidth="1"/>
    <col min="34" max="37" width="7" style="1" customWidth="1"/>
    <col min="38" max="42" width="9.140625" style="1"/>
    <col min="43" max="48" width="3.7109375" style="1" customWidth="1"/>
    <col min="49" max="49" width="5.7109375" style="1" customWidth="1"/>
    <col min="50" max="72" width="3.7109375" style="1" customWidth="1"/>
    <col min="73" max="73" width="3.7109375" style="2" customWidth="1"/>
    <col min="74" max="78" width="3.7109375" style="1" customWidth="1"/>
    <col min="79" max="16384" width="9.140625" style="1"/>
  </cols>
  <sheetData>
    <row r="1" spans="1:77" x14ac:dyDescent="0.25">
      <c r="A1" s="190" t="s">
        <v>98</v>
      </c>
    </row>
    <row r="2" spans="1:77" x14ac:dyDescent="0.25">
      <c r="BQ2" s="220" t="s">
        <v>6</v>
      </c>
      <c r="BR2" s="220"/>
      <c r="BS2" s="220"/>
      <c r="BT2" s="220"/>
    </row>
    <row r="3" spans="1:77" ht="15.75" thickBot="1" x14ac:dyDescent="0.3">
      <c r="AQ3" s="209" t="s">
        <v>49</v>
      </c>
      <c r="AR3" s="209"/>
      <c r="AS3" s="209"/>
      <c r="AT3" s="209"/>
      <c r="AW3" s="210" t="s">
        <v>0</v>
      </c>
      <c r="AX3" s="210"/>
      <c r="AY3" s="210"/>
      <c r="AZ3" s="210"/>
      <c r="BA3" s="2"/>
      <c r="BB3" s="209" t="s">
        <v>2</v>
      </c>
      <c r="BC3" s="209"/>
      <c r="BD3" s="209"/>
      <c r="BE3" s="209"/>
      <c r="BF3" s="2"/>
      <c r="BG3" s="209" t="s">
        <v>73</v>
      </c>
      <c r="BH3" s="209"/>
      <c r="BI3" s="209"/>
      <c r="BJ3" s="209"/>
      <c r="BK3" s="17"/>
      <c r="BL3" s="209" t="s">
        <v>3</v>
      </c>
      <c r="BM3" s="209"/>
      <c r="BN3" s="209"/>
      <c r="BO3" s="209"/>
      <c r="BQ3" s="211" t="s">
        <v>78</v>
      </c>
      <c r="BR3" s="211"/>
      <c r="BS3" s="211"/>
      <c r="BT3" s="211"/>
      <c r="BU3" s="13"/>
      <c r="BV3" s="209" t="s">
        <v>1</v>
      </c>
      <c r="BW3" s="209"/>
      <c r="BX3" s="209"/>
      <c r="BY3" s="209"/>
    </row>
    <row r="4" spans="1:77" ht="15.75" thickBot="1" x14ac:dyDescent="0.3">
      <c r="K4" s="2"/>
      <c r="AQ4" s="10"/>
      <c r="AR4" s="10"/>
      <c r="AS4" s="10"/>
      <c r="AT4" s="10"/>
      <c r="AW4" s="194"/>
      <c r="AX4" s="195"/>
      <c r="AY4" s="195"/>
      <c r="AZ4" s="196"/>
      <c r="BA4" s="2"/>
      <c r="BB4" s="27"/>
      <c r="BC4" s="28"/>
      <c r="BD4" s="27"/>
      <c r="BE4" s="28"/>
      <c r="BF4" s="2"/>
      <c r="BG4" s="100"/>
      <c r="BH4" s="103"/>
      <c r="BI4" s="103"/>
      <c r="BJ4" s="28"/>
      <c r="BK4" s="8"/>
      <c r="BL4" s="241" t="s">
        <v>79</v>
      </c>
      <c r="BM4" s="242"/>
      <c r="BN4" s="242"/>
      <c r="BO4" s="243"/>
      <c r="BQ4" s="215"/>
      <c r="BR4" s="216"/>
      <c r="BS4" s="215"/>
      <c r="BT4" s="216"/>
      <c r="BV4" s="10"/>
      <c r="BW4" s="10"/>
      <c r="BX4" s="10"/>
      <c r="BY4" s="10"/>
    </row>
    <row r="5" spans="1:77" ht="15.75" thickBot="1" x14ac:dyDescent="0.3">
      <c r="B5" s="209" t="s">
        <v>49</v>
      </c>
      <c r="C5" s="209"/>
      <c r="D5" s="209"/>
      <c r="E5" s="209"/>
      <c r="G5" s="210" t="s">
        <v>0</v>
      </c>
      <c r="H5" s="210"/>
      <c r="I5" s="210"/>
      <c r="J5" s="210"/>
      <c r="K5" s="2"/>
      <c r="L5" s="209" t="s">
        <v>2</v>
      </c>
      <c r="M5" s="209"/>
      <c r="N5" s="209"/>
      <c r="O5" s="209"/>
      <c r="Q5" s="209" t="s">
        <v>73</v>
      </c>
      <c r="R5" s="209"/>
      <c r="S5" s="209"/>
      <c r="T5" s="209"/>
      <c r="U5" s="17"/>
      <c r="V5" s="209" t="s">
        <v>3</v>
      </c>
      <c r="W5" s="209"/>
      <c r="X5" s="209"/>
      <c r="Y5" s="209"/>
      <c r="Z5" s="13"/>
      <c r="AB5" s="211" t="s">
        <v>6</v>
      </c>
      <c r="AC5" s="211"/>
      <c r="AD5" s="211"/>
      <c r="AE5" s="211"/>
      <c r="AF5" s="15"/>
      <c r="AG5" s="14"/>
      <c r="AH5" s="209" t="s">
        <v>1</v>
      </c>
      <c r="AI5" s="209"/>
      <c r="AJ5" s="209"/>
      <c r="AK5" s="209"/>
      <c r="AQ5" s="10"/>
      <c r="AR5" s="10"/>
      <c r="AS5" s="10"/>
      <c r="AT5" s="10"/>
      <c r="AU5" s="2" t="s">
        <v>45</v>
      </c>
      <c r="AV5" s="2"/>
      <c r="AW5" s="197"/>
      <c r="AX5" s="198"/>
      <c r="AY5" s="198"/>
      <c r="AZ5" s="199"/>
      <c r="BA5" s="2"/>
      <c r="BB5" s="29"/>
      <c r="BC5" s="30"/>
      <c r="BD5" s="29"/>
      <c r="BE5" s="30"/>
      <c r="BF5" s="2"/>
      <c r="BG5" s="101"/>
      <c r="BH5" s="104"/>
      <c r="BI5" s="104"/>
      <c r="BJ5" s="30"/>
      <c r="BK5" s="8"/>
      <c r="BL5" s="241" t="s">
        <v>80</v>
      </c>
      <c r="BM5" s="242"/>
      <c r="BN5" s="242"/>
      <c r="BO5" s="243"/>
      <c r="BP5" s="2"/>
      <c r="BQ5" s="215"/>
      <c r="BR5" s="216"/>
      <c r="BS5" s="215"/>
      <c r="BT5" s="216"/>
      <c r="BV5" s="10"/>
      <c r="BW5" s="10"/>
      <c r="BX5" s="10"/>
      <c r="BY5" s="10"/>
    </row>
    <row r="6" spans="1:77" ht="15.75" thickBot="1" x14ac:dyDescent="0.3">
      <c r="B6" s="10"/>
      <c r="C6" s="10"/>
      <c r="D6" s="10"/>
      <c r="E6" s="10"/>
      <c r="G6" s="194"/>
      <c r="H6" s="195"/>
      <c r="I6" s="195"/>
      <c r="J6" s="196"/>
      <c r="K6" s="2"/>
      <c r="L6" s="27"/>
      <c r="M6" s="28"/>
      <c r="N6" s="27"/>
      <c r="O6" s="28"/>
      <c r="Q6" s="100"/>
      <c r="R6" s="103"/>
      <c r="S6" s="103"/>
      <c r="T6" s="28"/>
      <c r="U6" s="8"/>
      <c r="V6" s="194"/>
      <c r="W6" s="195"/>
      <c r="X6" s="195"/>
      <c r="Y6" s="196"/>
      <c r="Z6" s="99" t="s">
        <v>18</v>
      </c>
      <c r="AB6" s="194"/>
      <c r="AC6" s="196"/>
      <c r="AD6" s="194"/>
      <c r="AE6" s="196"/>
      <c r="AF6" s="96" t="s">
        <v>18</v>
      </c>
      <c r="AH6" s="10"/>
      <c r="AI6" s="10"/>
      <c r="AJ6" s="10"/>
      <c r="AK6" s="10"/>
      <c r="AL6" s="208"/>
      <c r="AQ6" s="10"/>
      <c r="AR6" s="10"/>
      <c r="AS6" s="10"/>
      <c r="AT6" s="10"/>
      <c r="AW6" s="200"/>
      <c r="AX6" s="201"/>
      <c r="AY6" s="201"/>
      <c r="AZ6" s="202"/>
      <c r="BA6" s="2"/>
      <c r="BB6" s="31"/>
      <c r="BC6" s="32"/>
      <c r="BD6" s="31"/>
      <c r="BE6" s="32"/>
      <c r="BF6" s="2"/>
      <c r="BG6" s="102"/>
      <c r="BH6" s="105"/>
      <c r="BI6" s="105"/>
      <c r="BJ6" s="32"/>
      <c r="BK6" s="8"/>
      <c r="BL6" s="244" t="s">
        <v>81</v>
      </c>
      <c r="BM6" s="245"/>
      <c r="BN6" s="245"/>
      <c r="BO6" s="246"/>
      <c r="BQ6" s="215"/>
      <c r="BR6" s="216"/>
      <c r="BS6" s="215"/>
      <c r="BT6" s="216"/>
      <c r="BV6" s="10"/>
      <c r="BW6" s="10"/>
      <c r="BX6" s="10"/>
      <c r="BY6" s="10"/>
    </row>
    <row r="7" spans="1:77" ht="15.75" thickBot="1" x14ac:dyDescent="0.3">
      <c r="B7" s="10"/>
      <c r="C7" s="10"/>
      <c r="D7" s="10"/>
      <c r="E7" s="10"/>
      <c r="F7" s="2" t="s">
        <v>45</v>
      </c>
      <c r="G7" s="197"/>
      <c r="H7" s="198"/>
      <c r="I7" s="198"/>
      <c r="J7" s="199"/>
      <c r="K7" s="2" t="s">
        <v>46</v>
      </c>
      <c r="L7" s="29"/>
      <c r="M7" s="30"/>
      <c r="N7" s="29"/>
      <c r="O7" s="30"/>
      <c r="P7" s="2" t="s">
        <v>46</v>
      </c>
      <c r="Q7" s="101"/>
      <c r="R7" s="104"/>
      <c r="S7" s="104"/>
      <c r="T7" s="30"/>
      <c r="U7" s="8" t="s">
        <v>46</v>
      </c>
      <c r="V7" s="194"/>
      <c r="W7" s="195"/>
      <c r="X7" s="195"/>
      <c r="Y7" s="196"/>
      <c r="Z7" s="99" t="s">
        <v>19</v>
      </c>
      <c r="AA7" s="2" t="s">
        <v>46</v>
      </c>
      <c r="AB7" s="194"/>
      <c r="AC7" s="196"/>
      <c r="AD7" s="194"/>
      <c r="AE7" s="196"/>
      <c r="AF7" s="96" t="s">
        <v>19</v>
      </c>
      <c r="AG7" s="1" t="s">
        <v>46</v>
      </c>
      <c r="AH7" s="10"/>
      <c r="AI7" s="10"/>
      <c r="AJ7" s="10"/>
      <c r="AK7" s="10"/>
      <c r="AL7" s="208"/>
      <c r="AQ7" s="2"/>
      <c r="AR7" s="2"/>
      <c r="AS7" s="2"/>
      <c r="AT7" s="2"/>
      <c r="BA7" s="2"/>
      <c r="BB7" s="221" t="s">
        <v>24</v>
      </c>
      <c r="BC7" s="221"/>
      <c r="BD7" s="221" t="s">
        <v>25</v>
      </c>
      <c r="BE7" s="221"/>
      <c r="BF7" s="120"/>
      <c r="BG7" s="120" t="s">
        <v>74</v>
      </c>
      <c r="BH7" s="120" t="s">
        <v>75</v>
      </c>
      <c r="BI7" s="120" t="s">
        <v>76</v>
      </c>
      <c r="BJ7" s="120" t="s">
        <v>77</v>
      </c>
      <c r="BK7" s="121"/>
      <c r="BL7" s="122"/>
      <c r="BM7" s="122"/>
      <c r="BN7" s="122"/>
      <c r="BO7" s="122"/>
      <c r="BP7" s="122"/>
      <c r="BQ7" s="221" t="s">
        <v>24</v>
      </c>
      <c r="BR7" s="221"/>
      <c r="BS7" s="221" t="s">
        <v>25</v>
      </c>
      <c r="BT7" s="221"/>
      <c r="BV7" s="2"/>
      <c r="BW7" s="2"/>
      <c r="BX7" s="2"/>
      <c r="BY7" s="2"/>
    </row>
    <row r="8" spans="1:77" ht="15.75" thickBot="1" x14ac:dyDescent="0.3">
      <c r="B8" s="10"/>
      <c r="C8" s="10"/>
      <c r="D8" s="10"/>
      <c r="E8" s="10"/>
      <c r="G8" s="200"/>
      <c r="H8" s="201"/>
      <c r="I8" s="201"/>
      <c r="J8" s="202"/>
      <c r="K8" s="2"/>
      <c r="L8" s="31"/>
      <c r="M8" s="32"/>
      <c r="N8" s="31"/>
      <c r="O8" s="32"/>
      <c r="Q8" s="102"/>
      <c r="R8" s="105"/>
      <c r="S8" s="105"/>
      <c r="T8" s="32"/>
      <c r="U8" s="8"/>
      <c r="V8" s="215"/>
      <c r="W8" s="217"/>
      <c r="X8" s="217"/>
      <c r="Y8" s="216"/>
      <c r="Z8" s="99" t="s">
        <v>20</v>
      </c>
      <c r="AB8" s="215"/>
      <c r="AC8" s="216"/>
      <c r="AD8" s="215"/>
      <c r="AE8" s="216"/>
      <c r="AF8" s="96" t="s">
        <v>20</v>
      </c>
      <c r="AH8" s="10"/>
      <c r="AI8" s="10"/>
      <c r="AJ8" s="10"/>
      <c r="AK8" s="10"/>
      <c r="AL8" s="97"/>
    </row>
    <row r="9" spans="1:77" x14ac:dyDescent="0.25">
      <c r="B9" s="2"/>
      <c r="C9" s="2"/>
      <c r="D9" s="2"/>
      <c r="E9" s="2"/>
      <c r="K9" s="2"/>
      <c r="L9" s="207" t="s">
        <v>24</v>
      </c>
      <c r="M9" s="207"/>
      <c r="N9" s="207" t="s">
        <v>25</v>
      </c>
      <c r="O9" s="207"/>
      <c r="Q9" s="2" t="s">
        <v>74</v>
      </c>
      <c r="R9" s="2" t="s">
        <v>75</v>
      </c>
      <c r="S9" s="2" t="s">
        <v>76</v>
      </c>
      <c r="T9" s="2" t="s">
        <v>77</v>
      </c>
      <c r="AB9" s="207" t="s">
        <v>24</v>
      </c>
      <c r="AC9" s="207"/>
      <c r="AD9" s="207" t="s">
        <v>25</v>
      </c>
      <c r="AE9" s="207"/>
      <c r="AF9" s="2"/>
      <c r="AH9" s="2"/>
      <c r="AI9" s="2"/>
      <c r="AJ9" s="2"/>
      <c r="AK9" s="2"/>
    </row>
    <row r="10" spans="1:77" x14ac:dyDescent="0.25">
      <c r="B10" s="192"/>
      <c r="C10" s="192"/>
      <c r="D10" s="192"/>
      <c r="E10" s="192"/>
      <c r="AH10" s="192"/>
      <c r="AI10" s="192"/>
      <c r="AJ10" s="192"/>
      <c r="AK10" s="192"/>
    </row>
    <row r="11" spans="1:77" ht="31.5" customHeight="1" x14ac:dyDescent="0.5">
      <c r="G11" s="18"/>
      <c r="H11" s="18"/>
      <c r="I11" s="18"/>
    </row>
    <row r="12" spans="1:77" ht="41.25" customHeight="1" x14ac:dyDescent="0.55000000000000004">
      <c r="F12" s="19" t="s">
        <v>45</v>
      </c>
      <c r="G12" s="212" t="s">
        <v>47</v>
      </c>
      <c r="H12" s="212"/>
      <c r="I12" s="212"/>
      <c r="J12" s="212"/>
      <c r="K12" s="19" t="s">
        <v>46</v>
      </c>
      <c r="L12" s="213"/>
      <c r="M12" s="213"/>
      <c r="N12" s="213"/>
      <c r="O12" s="213"/>
      <c r="P12" s="19" t="s">
        <v>46</v>
      </c>
      <c r="Q12" s="16"/>
      <c r="U12" s="19" t="s">
        <v>46</v>
      </c>
      <c r="V12" s="192"/>
      <c r="W12" s="192"/>
      <c r="X12" s="192"/>
      <c r="Y12" s="192"/>
      <c r="AA12" s="19" t="s">
        <v>46</v>
      </c>
      <c r="AG12" s="19" t="s">
        <v>46</v>
      </c>
    </row>
    <row r="13" spans="1:77" ht="31.5" x14ac:dyDescent="0.5">
      <c r="G13" s="18"/>
      <c r="H13" s="18"/>
      <c r="I13" s="18"/>
    </row>
    <row r="14" spans="1:77" ht="31.5" x14ac:dyDescent="0.5">
      <c r="G14" s="18"/>
      <c r="H14" s="18"/>
      <c r="I14" s="18"/>
    </row>
    <row r="17" spans="7:84" x14ac:dyDescent="0.25">
      <c r="BR17" s="247"/>
      <c r="BS17" s="247"/>
      <c r="BT17" s="247"/>
      <c r="BU17" s="247"/>
      <c r="BV17" s="2"/>
    </row>
    <row r="18" spans="7:84" ht="15.75" thickBot="1" x14ac:dyDescent="0.3">
      <c r="AX18" s="210" t="s">
        <v>0</v>
      </c>
      <c r="AY18" s="210"/>
      <c r="AZ18" s="210"/>
      <c r="BA18" s="210"/>
      <c r="BB18" s="2"/>
      <c r="BC18" s="248" t="s">
        <v>84</v>
      </c>
      <c r="BD18" s="248"/>
      <c r="BE18" s="248"/>
      <c r="BF18" s="248"/>
      <c r="BG18" s="2"/>
      <c r="BH18" s="209" t="s">
        <v>82</v>
      </c>
      <c r="BI18" s="209"/>
      <c r="BJ18" s="209"/>
      <c r="BK18" s="209"/>
      <c r="BL18" s="17"/>
      <c r="BM18" s="249" t="s">
        <v>83</v>
      </c>
      <c r="BN18" s="249"/>
      <c r="BO18" s="249"/>
      <c r="BP18" s="249"/>
      <c r="BR18" s="211" t="s">
        <v>78</v>
      </c>
      <c r="BS18" s="211"/>
      <c r="BT18" s="211"/>
      <c r="BU18" s="211"/>
      <c r="BV18" s="13"/>
      <c r="BW18" s="209" t="s">
        <v>1</v>
      </c>
      <c r="BX18" s="209"/>
      <c r="BY18" s="209"/>
      <c r="BZ18" s="209"/>
    </row>
    <row r="19" spans="7:84" ht="15.75" thickBot="1" x14ac:dyDescent="0.3">
      <c r="AX19" s="194"/>
      <c r="AY19" s="195"/>
      <c r="AZ19" s="195"/>
      <c r="BA19" s="196"/>
      <c r="BB19" s="2"/>
      <c r="BC19" s="27"/>
      <c r="BD19" s="28"/>
      <c r="BE19" s="27"/>
      <c r="BF19" s="28"/>
      <c r="BG19" s="2"/>
      <c r="BH19" s="100"/>
      <c r="BI19" s="103"/>
      <c r="BJ19" s="103"/>
      <c r="BK19" s="28"/>
      <c r="BL19" s="8"/>
      <c r="BM19" s="241"/>
      <c r="BN19" s="242"/>
      <c r="BO19" s="242"/>
      <c r="BP19" s="243"/>
      <c r="BR19" s="215"/>
      <c r="BS19" s="216"/>
      <c r="BT19" s="215"/>
      <c r="BU19" s="216"/>
      <c r="BV19" s="2"/>
      <c r="BW19" s="10"/>
      <c r="BX19" s="10"/>
      <c r="BY19" s="10"/>
      <c r="BZ19" s="10"/>
    </row>
    <row r="20" spans="7:84" ht="15.75" thickBot="1" x14ac:dyDescent="0.3">
      <c r="AX20" s="197"/>
      <c r="AY20" s="198"/>
      <c r="AZ20" s="198"/>
      <c r="BA20" s="199"/>
      <c r="BB20" s="2"/>
      <c r="BC20" s="29"/>
      <c r="BD20" s="30"/>
      <c r="BE20" s="29"/>
      <c r="BF20" s="30"/>
      <c r="BG20" s="2"/>
      <c r="BH20" s="101"/>
      <c r="BI20" s="104"/>
      <c r="BJ20" s="104"/>
      <c r="BK20" s="30"/>
      <c r="BL20" s="8"/>
      <c r="BM20" s="241"/>
      <c r="BN20" s="242"/>
      <c r="BO20" s="242"/>
      <c r="BP20" s="243"/>
      <c r="BQ20" s="2"/>
      <c r="BR20" s="215"/>
      <c r="BS20" s="216"/>
      <c r="BT20" s="215"/>
      <c r="BU20" s="216"/>
      <c r="BV20" s="2"/>
      <c r="BW20" s="10"/>
      <c r="BX20" s="10"/>
      <c r="BY20" s="10"/>
      <c r="BZ20" s="10"/>
    </row>
    <row r="21" spans="7:84" ht="15.75" thickBot="1" x14ac:dyDescent="0.3">
      <c r="P21" s="1"/>
      <c r="Q21" s="2"/>
      <c r="U21" s="1"/>
      <c r="V21" s="16"/>
      <c r="AX21" s="200"/>
      <c r="AY21" s="201"/>
      <c r="AZ21" s="201"/>
      <c r="BA21" s="202"/>
      <c r="BB21" s="2"/>
      <c r="BC21" s="31"/>
      <c r="BD21" s="32"/>
      <c r="BE21" s="31"/>
      <c r="BF21" s="32"/>
      <c r="BG21" s="2"/>
      <c r="BH21" s="102"/>
      <c r="BI21" s="105"/>
      <c r="BJ21" s="105"/>
      <c r="BK21" s="32"/>
      <c r="BL21" s="8"/>
      <c r="BM21" s="244"/>
      <c r="BN21" s="245"/>
      <c r="BO21" s="245"/>
      <c r="BP21" s="246"/>
      <c r="BR21" s="215"/>
      <c r="BS21" s="216"/>
      <c r="BT21" s="215"/>
      <c r="BU21" s="216"/>
      <c r="BV21" s="2"/>
      <c r="BW21" s="10"/>
      <c r="BX21" s="10"/>
      <c r="BY21" s="10"/>
      <c r="BZ21" s="10"/>
    </row>
    <row r="22" spans="7:84" x14ac:dyDescent="0.25">
      <c r="L22" s="2"/>
      <c r="P22" s="1"/>
      <c r="Q22" s="2"/>
      <c r="U22" s="1"/>
      <c r="V22" s="16"/>
      <c r="BB22" s="2"/>
      <c r="BC22" s="221"/>
      <c r="BD22" s="221"/>
      <c r="BE22" s="221"/>
      <c r="BF22" s="221"/>
      <c r="BG22" s="120"/>
      <c r="BH22" s="120"/>
      <c r="BI22" s="120"/>
      <c r="BJ22" s="120"/>
      <c r="BK22" s="120"/>
      <c r="BL22" s="121"/>
      <c r="BM22" s="122"/>
      <c r="BN22" s="122"/>
      <c r="BO22" s="122"/>
      <c r="BP22" s="122"/>
      <c r="BQ22" s="122"/>
      <c r="BR22" s="221"/>
      <c r="BS22" s="221"/>
      <c r="BT22" s="221"/>
      <c r="BU22" s="221"/>
      <c r="BV22" s="2"/>
      <c r="BW22" s="2"/>
      <c r="BX22" s="2"/>
      <c r="BY22" s="2"/>
      <c r="BZ22" s="2"/>
    </row>
    <row r="23" spans="7:84" x14ac:dyDescent="0.25">
      <c r="H23" s="209"/>
      <c r="I23" s="209"/>
      <c r="J23" s="209"/>
      <c r="K23" s="209"/>
      <c r="L23" s="2"/>
      <c r="M23" s="209"/>
      <c r="N23" s="209"/>
      <c r="O23" s="209"/>
      <c r="P23" s="209"/>
      <c r="Q23" s="2"/>
      <c r="R23" s="209"/>
      <c r="S23" s="209"/>
      <c r="T23" s="209"/>
      <c r="U23" s="209"/>
      <c r="V23" s="17"/>
      <c r="W23" s="209"/>
      <c r="X23" s="209"/>
      <c r="Y23" s="209"/>
      <c r="Z23" s="209"/>
      <c r="AA23" s="13"/>
      <c r="AC23" s="220"/>
      <c r="AD23" s="220"/>
      <c r="AE23" s="220"/>
      <c r="AF23" s="220"/>
      <c r="AG23" s="15"/>
      <c r="AH23" s="14"/>
      <c r="AI23" s="209"/>
      <c r="AJ23" s="209"/>
      <c r="AK23" s="209"/>
      <c r="AL23" s="209"/>
    </row>
    <row r="24" spans="7:84" x14ac:dyDescent="0.25">
      <c r="H24" s="198"/>
      <c r="I24" s="198"/>
      <c r="J24" s="198"/>
      <c r="K24" s="198"/>
      <c r="L24" s="2"/>
      <c r="M24" s="35"/>
      <c r="N24" s="35"/>
      <c r="O24" s="35"/>
      <c r="P24" s="35"/>
      <c r="Q24" s="2"/>
      <c r="R24" s="35"/>
      <c r="S24" s="35"/>
      <c r="T24" s="35"/>
      <c r="U24" s="35"/>
      <c r="V24" s="8"/>
      <c r="W24" s="198"/>
      <c r="X24" s="198"/>
      <c r="Y24" s="198"/>
      <c r="Z24" s="198"/>
      <c r="AA24" s="239"/>
      <c r="AC24" s="198"/>
      <c r="AD24" s="198"/>
      <c r="AE24" s="198"/>
      <c r="AF24" s="198"/>
      <c r="AG24" s="239"/>
      <c r="AI24" s="6"/>
      <c r="AJ24" s="6"/>
      <c r="AK24" s="6"/>
      <c r="AL24" s="6"/>
      <c r="AM24" s="240"/>
      <c r="BU24" s="1"/>
      <c r="BX24" s="220" t="s">
        <v>6</v>
      </c>
      <c r="BY24" s="220"/>
      <c r="BZ24" s="220"/>
      <c r="CA24" s="220"/>
      <c r="CB24" s="2"/>
    </row>
    <row r="25" spans="7:84" ht="15.75" thickBot="1" x14ac:dyDescent="0.3">
      <c r="H25" s="198"/>
      <c r="I25" s="198"/>
      <c r="J25" s="198"/>
      <c r="K25" s="198"/>
      <c r="L25" s="2"/>
      <c r="M25" s="35"/>
      <c r="N25" s="35"/>
      <c r="O25" s="35"/>
      <c r="P25" s="35"/>
      <c r="Q25" s="2"/>
      <c r="R25" s="35"/>
      <c r="S25" s="35"/>
      <c r="T25" s="35"/>
      <c r="U25" s="35"/>
      <c r="V25" s="8"/>
      <c r="W25" s="198"/>
      <c r="X25" s="198"/>
      <c r="Y25" s="198"/>
      <c r="Z25" s="198"/>
      <c r="AA25" s="239"/>
      <c r="AC25" s="198"/>
      <c r="AD25" s="198"/>
      <c r="AE25" s="198"/>
      <c r="AF25" s="198"/>
      <c r="AG25" s="239"/>
      <c r="AI25" s="6"/>
      <c r="AJ25" s="6"/>
      <c r="AK25" s="6"/>
      <c r="AL25" s="6"/>
      <c r="AM25" s="240"/>
      <c r="AX25" s="209" t="s">
        <v>49</v>
      </c>
      <c r="AY25" s="209"/>
      <c r="AZ25" s="209"/>
      <c r="BA25" s="209"/>
      <c r="BD25" s="210" t="s">
        <v>0</v>
      </c>
      <c r="BE25" s="210"/>
      <c r="BF25" s="210"/>
      <c r="BG25" s="210"/>
      <c r="BH25" s="2"/>
      <c r="BI25" s="209" t="s">
        <v>2</v>
      </c>
      <c r="BJ25" s="209"/>
      <c r="BK25" s="209"/>
      <c r="BL25" s="209"/>
      <c r="BM25" s="2"/>
      <c r="BN25" s="209" t="s">
        <v>73</v>
      </c>
      <c r="BO25" s="209"/>
      <c r="BP25" s="209"/>
      <c r="BQ25" s="209"/>
      <c r="BR25" s="17"/>
      <c r="BS25" s="209" t="s">
        <v>3</v>
      </c>
      <c r="BT25" s="209"/>
      <c r="BU25" s="209"/>
      <c r="BV25" s="209"/>
      <c r="BX25" s="211" t="s">
        <v>78</v>
      </c>
      <c r="BY25" s="211"/>
      <c r="BZ25" s="211"/>
      <c r="CA25" s="211"/>
      <c r="CB25" s="13"/>
      <c r="CC25" s="209" t="s">
        <v>1</v>
      </c>
      <c r="CD25" s="209"/>
      <c r="CE25" s="209"/>
      <c r="CF25" s="209"/>
    </row>
    <row r="26" spans="7:84" ht="15.75" thickBot="1" x14ac:dyDescent="0.3">
      <c r="G26" s="2"/>
      <c r="H26" s="198"/>
      <c r="I26" s="198"/>
      <c r="J26" s="198"/>
      <c r="K26" s="198"/>
      <c r="L26" s="2"/>
      <c r="M26" s="35"/>
      <c r="N26" s="35"/>
      <c r="O26" s="35"/>
      <c r="P26" s="35"/>
      <c r="Q26" s="2"/>
      <c r="R26" s="35"/>
      <c r="S26" s="35"/>
      <c r="T26" s="35"/>
      <c r="U26" s="35"/>
      <c r="V26" s="8"/>
      <c r="W26" s="198"/>
      <c r="X26" s="198"/>
      <c r="Y26" s="198"/>
      <c r="Z26" s="198"/>
      <c r="AA26" s="239"/>
      <c r="AC26" s="198"/>
      <c r="AD26" s="198"/>
      <c r="AE26" s="198"/>
      <c r="AF26" s="198"/>
      <c r="AG26" s="239"/>
      <c r="AI26" s="6"/>
      <c r="AJ26" s="6"/>
      <c r="AK26" s="6"/>
      <c r="AL26" s="6"/>
      <c r="AM26" s="240"/>
      <c r="AX26" s="10"/>
      <c r="AY26" s="10"/>
      <c r="AZ26" s="10"/>
      <c r="BA26" s="10"/>
      <c r="BD26" s="194"/>
      <c r="BE26" s="195"/>
      <c r="BF26" s="195"/>
      <c r="BG26" s="196"/>
      <c r="BH26" s="2"/>
      <c r="BI26" s="27"/>
      <c r="BJ26" s="28"/>
      <c r="BK26" s="27"/>
      <c r="BL26" s="28"/>
      <c r="BM26" s="2"/>
      <c r="BN26" s="100"/>
      <c r="BO26" s="103"/>
      <c r="BP26" s="103"/>
      <c r="BQ26" s="28"/>
      <c r="BR26" s="8"/>
      <c r="BS26" s="241" t="s">
        <v>79</v>
      </c>
      <c r="BT26" s="242"/>
      <c r="BU26" s="242"/>
      <c r="BV26" s="243"/>
      <c r="BX26" s="215"/>
      <c r="BY26" s="216"/>
      <c r="BZ26" s="215"/>
      <c r="CA26" s="216"/>
      <c r="CB26" s="2"/>
      <c r="CC26" s="10"/>
      <c r="CD26" s="10"/>
      <c r="CE26" s="10"/>
      <c r="CF26" s="10"/>
    </row>
    <row r="27" spans="7:84" ht="15.75" thickBot="1" x14ac:dyDescent="0.3">
      <c r="H27" s="198"/>
      <c r="I27" s="198"/>
      <c r="J27" s="198"/>
      <c r="K27" s="198"/>
      <c r="L27" s="2"/>
      <c r="M27" s="35"/>
      <c r="N27" s="35"/>
      <c r="O27" s="35"/>
      <c r="P27" s="35"/>
      <c r="Q27" s="2"/>
      <c r="R27" s="35"/>
      <c r="S27" s="35"/>
      <c r="T27" s="35"/>
      <c r="U27" s="35"/>
      <c r="V27" s="8"/>
      <c r="W27" s="198"/>
      <c r="X27" s="198"/>
      <c r="Y27" s="198"/>
      <c r="Z27" s="198"/>
      <c r="AA27" s="239"/>
      <c r="AC27" s="198"/>
      <c r="AD27" s="198"/>
      <c r="AE27" s="198"/>
      <c r="AF27" s="198"/>
      <c r="AG27" s="239"/>
      <c r="AI27" s="6"/>
      <c r="AJ27" s="6"/>
      <c r="AK27" s="6"/>
      <c r="AL27" s="6"/>
      <c r="AM27" s="240"/>
      <c r="AX27" s="10"/>
      <c r="AY27" s="10"/>
      <c r="AZ27" s="10"/>
      <c r="BA27" s="10"/>
      <c r="BB27" s="2" t="s">
        <v>45</v>
      </c>
      <c r="BC27" s="2"/>
      <c r="BD27" s="197"/>
      <c r="BE27" s="198"/>
      <c r="BF27" s="198"/>
      <c r="BG27" s="199"/>
      <c r="BH27" s="2"/>
      <c r="BI27" s="29"/>
      <c r="BJ27" s="30"/>
      <c r="BK27" s="29"/>
      <c r="BL27" s="30"/>
      <c r="BM27" s="2"/>
      <c r="BN27" s="101"/>
      <c r="BO27" s="104"/>
      <c r="BP27" s="104"/>
      <c r="BQ27" s="30"/>
      <c r="BR27" s="8"/>
      <c r="BS27" s="241" t="s">
        <v>80</v>
      </c>
      <c r="BT27" s="242"/>
      <c r="BU27" s="242"/>
      <c r="BV27" s="243"/>
      <c r="BW27" s="2"/>
      <c r="BX27" s="215"/>
      <c r="BY27" s="216"/>
      <c r="BZ27" s="215"/>
      <c r="CA27" s="216"/>
      <c r="CB27" s="2"/>
      <c r="CC27" s="10"/>
      <c r="CD27" s="10"/>
      <c r="CE27" s="10"/>
      <c r="CF27" s="10"/>
    </row>
    <row r="28" spans="7:84" ht="15.75" thickBot="1" x14ac:dyDescent="0.3">
      <c r="H28" s="198"/>
      <c r="I28" s="198"/>
      <c r="J28" s="198"/>
      <c r="K28" s="198"/>
      <c r="L28" s="2"/>
      <c r="M28" s="35"/>
      <c r="N28" s="35"/>
      <c r="O28" s="35"/>
      <c r="P28" s="35"/>
      <c r="Q28" s="2"/>
      <c r="R28" s="35"/>
      <c r="S28" s="35"/>
      <c r="T28" s="35"/>
      <c r="U28" s="35"/>
      <c r="V28" s="8"/>
      <c r="W28" s="198"/>
      <c r="X28" s="198"/>
      <c r="Y28" s="198"/>
      <c r="Z28" s="198"/>
      <c r="AA28" s="239"/>
      <c r="AC28" s="198"/>
      <c r="AD28" s="198"/>
      <c r="AE28" s="198"/>
      <c r="AF28" s="198"/>
      <c r="AG28" s="239"/>
      <c r="AI28" s="6"/>
      <c r="AJ28" s="6"/>
      <c r="AK28" s="6"/>
      <c r="AL28" s="6"/>
      <c r="AM28" s="240"/>
      <c r="AX28" s="10"/>
      <c r="AY28" s="10"/>
      <c r="AZ28" s="10"/>
      <c r="BA28" s="10"/>
      <c r="BD28" s="200"/>
      <c r="BE28" s="201"/>
      <c r="BF28" s="201"/>
      <c r="BG28" s="202"/>
      <c r="BH28" s="2"/>
      <c r="BI28" s="31"/>
      <c r="BJ28" s="32"/>
      <c r="BK28" s="31"/>
      <c r="BL28" s="32"/>
      <c r="BM28" s="2"/>
      <c r="BN28" s="102"/>
      <c r="BO28" s="105"/>
      <c r="BP28" s="105"/>
      <c r="BQ28" s="32"/>
      <c r="BR28" s="8"/>
      <c r="BS28" s="244" t="s">
        <v>81</v>
      </c>
      <c r="BT28" s="245"/>
      <c r="BU28" s="245"/>
      <c r="BV28" s="246"/>
      <c r="BX28" s="215"/>
      <c r="BY28" s="216"/>
      <c r="BZ28" s="215"/>
      <c r="CA28" s="216"/>
      <c r="CB28" s="2"/>
      <c r="CC28" s="10"/>
      <c r="CD28" s="10"/>
      <c r="CE28" s="10"/>
      <c r="CF28" s="10"/>
    </row>
    <row r="29" spans="7:84" x14ac:dyDescent="0.25">
      <c r="H29" s="198"/>
      <c r="I29" s="198"/>
      <c r="J29" s="198"/>
      <c r="K29" s="198"/>
      <c r="L29" s="2"/>
      <c r="M29" s="35"/>
      <c r="N29" s="35"/>
      <c r="O29" s="35"/>
      <c r="P29" s="35"/>
      <c r="Q29" s="2"/>
      <c r="R29" s="35"/>
      <c r="S29" s="35"/>
      <c r="T29" s="35"/>
      <c r="U29" s="35"/>
      <c r="V29" s="8"/>
      <c r="W29" s="198"/>
      <c r="X29" s="198"/>
      <c r="Y29" s="198"/>
      <c r="Z29" s="198"/>
      <c r="AA29" s="239"/>
      <c r="AC29" s="198"/>
      <c r="AD29" s="198"/>
      <c r="AE29" s="198"/>
      <c r="AF29" s="198"/>
      <c r="AG29" s="239"/>
      <c r="AI29" s="6"/>
      <c r="AJ29" s="6"/>
      <c r="AK29" s="6"/>
      <c r="AL29" s="6"/>
      <c r="AM29" s="240"/>
      <c r="AX29" s="2"/>
      <c r="AY29" s="2"/>
      <c r="AZ29" s="2"/>
      <c r="BA29" s="2"/>
      <c r="BH29" s="2"/>
      <c r="BI29" s="221" t="s">
        <v>24</v>
      </c>
      <c r="BJ29" s="221"/>
      <c r="BK29" s="221" t="s">
        <v>25</v>
      </c>
      <c r="BL29" s="221"/>
      <c r="BM29" s="120"/>
      <c r="BN29" s="120" t="s">
        <v>74</v>
      </c>
      <c r="BO29" s="120" t="s">
        <v>75</v>
      </c>
      <c r="BP29" s="120" t="s">
        <v>76</v>
      </c>
      <c r="BQ29" s="120" t="s">
        <v>77</v>
      </c>
      <c r="BR29" s="121"/>
      <c r="BS29" s="122"/>
      <c r="BT29" s="122"/>
      <c r="BU29" s="122"/>
      <c r="BV29" s="122"/>
      <c r="BW29" s="122"/>
      <c r="BX29" s="221" t="s">
        <v>24</v>
      </c>
      <c r="BY29" s="221"/>
      <c r="BZ29" s="221" t="s">
        <v>25</v>
      </c>
      <c r="CA29" s="221"/>
      <c r="CB29" s="2"/>
      <c r="CC29" s="2"/>
      <c r="CD29" s="2"/>
      <c r="CE29" s="2"/>
      <c r="CF29" s="2"/>
    </row>
    <row r="30" spans="7:84" x14ac:dyDescent="0.25">
      <c r="L30" s="2"/>
      <c r="M30" s="192"/>
      <c r="N30" s="192"/>
      <c r="O30" s="192"/>
      <c r="P30" s="192"/>
      <c r="Q30" s="2"/>
      <c r="U30" s="1"/>
      <c r="V30" s="16"/>
      <c r="AC30" s="192"/>
      <c r="AD30" s="192"/>
      <c r="AE30" s="192"/>
      <c r="AF30" s="192"/>
      <c r="AG30" s="2"/>
      <c r="AI30" s="2"/>
      <c r="AJ30" s="2"/>
      <c r="AK30" s="2"/>
      <c r="AL30" s="2"/>
    </row>
    <row r="31" spans="7:84" x14ac:dyDescent="0.25">
      <c r="P31" s="1"/>
      <c r="Q31" s="2"/>
      <c r="U31" s="1"/>
      <c r="V31" s="16"/>
      <c r="AI31" s="2"/>
      <c r="AJ31" s="192"/>
      <c r="AK31" s="192"/>
      <c r="AL31" s="192"/>
    </row>
    <row r="32" spans="7:84" ht="31.5" x14ac:dyDescent="0.5">
      <c r="H32" s="18"/>
      <c r="I32" s="18"/>
      <c r="J32" s="18"/>
      <c r="P32" s="1"/>
      <c r="Q32" s="2"/>
      <c r="U32" s="1"/>
      <c r="V32" s="16"/>
    </row>
  </sheetData>
  <mergeCells count="123">
    <mergeCell ref="M30:N30"/>
    <mergeCell ref="O30:P30"/>
    <mergeCell ref="AC30:AD30"/>
    <mergeCell ref="AE30:AF30"/>
    <mergeCell ref="AJ31:AL31"/>
    <mergeCell ref="H24:K29"/>
    <mergeCell ref="W24:Z25"/>
    <mergeCell ref="AA24:AA25"/>
    <mergeCell ref="AC24:AD25"/>
    <mergeCell ref="AE24:AF25"/>
    <mergeCell ref="AE28:AF29"/>
    <mergeCell ref="AM24:AM26"/>
    <mergeCell ref="W26:Z27"/>
    <mergeCell ref="AA26:AA27"/>
    <mergeCell ref="AC26:AD27"/>
    <mergeCell ref="AE26:AF27"/>
    <mergeCell ref="AG26:AG27"/>
    <mergeCell ref="AM27:AM29"/>
    <mergeCell ref="W28:Z29"/>
    <mergeCell ref="AA28:AA29"/>
    <mergeCell ref="AC28:AD29"/>
    <mergeCell ref="AG24:AG25"/>
    <mergeCell ref="AG28:AG29"/>
    <mergeCell ref="L9:M9"/>
    <mergeCell ref="N9:O9"/>
    <mergeCell ref="AB9:AC9"/>
    <mergeCell ref="AD9:AE9"/>
    <mergeCell ref="AI23:AL23"/>
    <mergeCell ref="B10:C10"/>
    <mergeCell ref="D10:E10"/>
    <mergeCell ref="AH10:AI10"/>
    <mergeCell ref="AJ10:AK10"/>
    <mergeCell ref="G12:J12"/>
    <mergeCell ref="L12:O12"/>
    <mergeCell ref="V12:Y12"/>
    <mergeCell ref="H23:K23"/>
    <mergeCell ref="M23:P23"/>
    <mergeCell ref="R23:U23"/>
    <mergeCell ref="W23:Z23"/>
    <mergeCell ref="AC23:AF23"/>
    <mergeCell ref="AL6:AL7"/>
    <mergeCell ref="V7:Y7"/>
    <mergeCell ref="AB7:AC7"/>
    <mergeCell ref="AD7:AE7"/>
    <mergeCell ref="V8:Y8"/>
    <mergeCell ref="AH5:AK5"/>
    <mergeCell ref="G6:J8"/>
    <mergeCell ref="V6:Y6"/>
    <mergeCell ref="AB6:AC6"/>
    <mergeCell ref="AD6:AE6"/>
    <mergeCell ref="AB5:AE5"/>
    <mergeCell ref="AB8:AC8"/>
    <mergeCell ref="AD8:AE8"/>
    <mergeCell ref="AQ3:AT3"/>
    <mergeCell ref="AW3:AZ3"/>
    <mergeCell ref="BB3:BE3"/>
    <mergeCell ref="BG3:BJ3"/>
    <mergeCell ref="BL3:BO3"/>
    <mergeCell ref="B5:E5"/>
    <mergeCell ref="G5:J5"/>
    <mergeCell ref="L5:O5"/>
    <mergeCell ref="Q5:T5"/>
    <mergeCell ref="V5:Y5"/>
    <mergeCell ref="BQ2:BT2"/>
    <mergeCell ref="BQ3:BT3"/>
    <mergeCell ref="BV3:BY3"/>
    <mergeCell ref="AW4:AZ6"/>
    <mergeCell ref="BL4:BO4"/>
    <mergeCell ref="BQ4:BR4"/>
    <mergeCell ref="BS4:BT4"/>
    <mergeCell ref="BL5:BO5"/>
    <mergeCell ref="BQ5:BR5"/>
    <mergeCell ref="BS5:BT5"/>
    <mergeCell ref="BL6:BO6"/>
    <mergeCell ref="BQ6:BR6"/>
    <mergeCell ref="BS6:BT6"/>
    <mergeCell ref="BR17:BU17"/>
    <mergeCell ref="AX18:BA18"/>
    <mergeCell ref="BC18:BF18"/>
    <mergeCell ref="BH18:BK18"/>
    <mergeCell ref="BM18:BP18"/>
    <mergeCell ref="BR18:BU18"/>
    <mergeCell ref="BB7:BC7"/>
    <mergeCell ref="BD7:BE7"/>
    <mergeCell ref="BQ7:BR7"/>
    <mergeCell ref="BS7:BT7"/>
    <mergeCell ref="BC22:BD22"/>
    <mergeCell ref="BE22:BF22"/>
    <mergeCell ref="BR22:BS22"/>
    <mergeCell ref="BT22:BU22"/>
    <mergeCell ref="BW18:BZ18"/>
    <mergeCell ref="AX19:BA21"/>
    <mergeCell ref="BM19:BP19"/>
    <mergeCell ref="BR19:BS19"/>
    <mergeCell ref="BT19:BU19"/>
    <mergeCell ref="BM20:BP20"/>
    <mergeCell ref="BR20:BS20"/>
    <mergeCell ref="BT20:BU20"/>
    <mergeCell ref="BM21:BP21"/>
    <mergeCell ref="BR21:BS21"/>
    <mergeCell ref="BT21:BU21"/>
    <mergeCell ref="CC25:CF25"/>
    <mergeCell ref="BD26:BG28"/>
    <mergeCell ref="BS26:BV26"/>
    <mergeCell ref="BX26:BY26"/>
    <mergeCell ref="BZ26:CA26"/>
    <mergeCell ref="BS27:BV27"/>
    <mergeCell ref="BX27:BY27"/>
    <mergeCell ref="BZ27:CA27"/>
    <mergeCell ref="BS28:BV28"/>
    <mergeCell ref="BX28:BY28"/>
    <mergeCell ref="BZ28:CA28"/>
    <mergeCell ref="BI29:BJ29"/>
    <mergeCell ref="BK29:BL29"/>
    <mergeCell ref="BX29:BY29"/>
    <mergeCell ref="BZ29:CA29"/>
    <mergeCell ref="BX24:CA24"/>
    <mergeCell ref="AX25:BA25"/>
    <mergeCell ref="BD25:BG25"/>
    <mergeCell ref="BI25:BL25"/>
    <mergeCell ref="BN25:BQ25"/>
    <mergeCell ref="BS25:BV25"/>
    <mergeCell ref="BX25:CA2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Raw Data</vt:lpstr>
      <vt:lpstr>Factor Structure</vt:lpstr>
      <vt:lpstr>Factor Structure 2</vt:lpstr>
      <vt:lpstr>Analysis</vt:lpstr>
      <vt:lpstr>Decomposition</vt:lpstr>
      <vt:lpstr>Fctr Struc unrep alt notationZ</vt:lpstr>
      <vt:lpstr>Data_partition_unreplicated</vt:lpstr>
      <vt:lpstr>Decomp and Fctr Struc unrep</vt:lpstr>
      <vt:lpstr>Fctr Struc unrep nesting subs</vt:lpstr>
      <vt:lpstr>two levels of units</vt:lpstr>
    </vt:vector>
  </TitlesOfParts>
  <Company>Brigham Young University Idaho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Cannon, Paul</dc:creator>
  <cp:lastModifiedBy>Palmer, David</cp:lastModifiedBy>
  <dcterms:created xsi:type="dcterms:W3CDTF">2023-10-03T16:47:13Z</dcterms:created>
  <dcterms:modified xsi:type="dcterms:W3CDTF">2024-07-17T22:17:30Z</dcterms:modified>
</cp:coreProperties>
</file>