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194" documentId="8_{1530781B-6E7F-4C73-ADF8-9272CFAEB436}" xr6:coauthVersionLast="47" xr6:coauthVersionMax="47" xr10:uidLastSave="{536662D8-C82B-440A-B300-2D632BCB8AB9}"/>
  <bookViews>
    <workbookView xWindow="-120" yWindow="-120" windowWidth="29040" windowHeight="15840" activeTab="4" xr2:uid="{00000000-000D-0000-FFFF-FFFF00000000}"/>
  </bookViews>
  <sheets>
    <sheet name="Sheet3" sheetId="4" r:id="rId1"/>
    <sheet name="BF1_decomp" sheetId="5" r:id="rId2"/>
    <sheet name="ToothbrushStudy_Data" sheetId="1" r:id="rId3"/>
    <sheet name="Sheet1" sheetId="2" r:id="rId4"/>
    <sheet name="Sheet2" sheetId="3" r:id="rId5"/>
    <sheet name="BF2 - Dataset" sheetId="8" r:id="rId6"/>
    <sheet name="Sheet4" sheetId="6" r:id="rId7"/>
    <sheet name="lifeboat" sheetId="7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5" i="3" l="1"/>
  <c r="AL36" i="3"/>
  <c r="AL34" i="3"/>
  <c r="AK36" i="3"/>
  <c r="AK35" i="3"/>
  <c r="AK34" i="3"/>
  <c r="AJ38" i="3"/>
  <c r="AJ37" i="3"/>
  <c r="AJ36" i="3"/>
  <c r="AJ35" i="3"/>
  <c r="AJ34" i="3"/>
  <c r="AJ33" i="3"/>
  <c r="AI38" i="3"/>
  <c r="AI37" i="3"/>
  <c r="AI36" i="3"/>
  <c r="AI35" i="3"/>
  <c r="AI34" i="3"/>
  <c r="AI33" i="3"/>
  <c r="AD38" i="3"/>
  <c r="AC38" i="3"/>
  <c r="AB38" i="3"/>
  <c r="AA38" i="3"/>
  <c r="AD37" i="3"/>
  <c r="AC37" i="3"/>
  <c r="AB37" i="3"/>
  <c r="AA37" i="3"/>
  <c r="AD36" i="3"/>
  <c r="AC36" i="3"/>
  <c r="AB36" i="3"/>
  <c r="AA36" i="3"/>
  <c r="AD35" i="3"/>
  <c r="AC35" i="3"/>
  <c r="AB35" i="3"/>
  <c r="AA35" i="3"/>
  <c r="AD34" i="3"/>
  <c r="AC34" i="3"/>
  <c r="AB34" i="3"/>
  <c r="AA34" i="3"/>
  <c r="AD33" i="3"/>
  <c r="AC33" i="3"/>
  <c r="AB33" i="3"/>
  <c r="AA33" i="3"/>
  <c r="Y38" i="3"/>
  <c r="X38" i="3"/>
  <c r="W38" i="3"/>
  <c r="V38" i="3"/>
  <c r="Y37" i="3"/>
  <c r="X37" i="3"/>
  <c r="W37" i="3"/>
  <c r="V37" i="3"/>
  <c r="Y36" i="3"/>
  <c r="X36" i="3"/>
  <c r="W36" i="3"/>
  <c r="V36" i="3"/>
  <c r="Y35" i="3"/>
  <c r="X35" i="3"/>
  <c r="W35" i="3"/>
  <c r="V35" i="3"/>
  <c r="Y34" i="3"/>
  <c r="X34" i="3"/>
  <c r="W34" i="3"/>
  <c r="V34" i="3"/>
  <c r="Y33" i="3"/>
  <c r="X33" i="3"/>
  <c r="W33" i="3"/>
  <c r="V33" i="3"/>
  <c r="T38" i="3"/>
  <c r="S38" i="3"/>
  <c r="R38" i="3"/>
  <c r="Q38" i="3"/>
  <c r="T37" i="3"/>
  <c r="S37" i="3"/>
  <c r="R37" i="3"/>
  <c r="Q37" i="3"/>
  <c r="T36" i="3"/>
  <c r="S36" i="3"/>
  <c r="R36" i="3"/>
  <c r="Q36" i="3"/>
  <c r="T35" i="3"/>
  <c r="S35" i="3"/>
  <c r="R35" i="3"/>
  <c r="Q35" i="3"/>
  <c r="T34" i="3"/>
  <c r="S34" i="3"/>
  <c r="R34" i="3"/>
  <c r="Q34" i="3"/>
  <c r="T33" i="3"/>
  <c r="S33" i="3"/>
  <c r="R33" i="3"/>
  <c r="Q33" i="3"/>
  <c r="O38" i="3"/>
  <c r="N38" i="3"/>
  <c r="M38" i="3"/>
  <c r="L38" i="3"/>
  <c r="O37" i="3"/>
  <c r="N37" i="3"/>
  <c r="M37" i="3"/>
  <c r="L37" i="3"/>
  <c r="O36" i="3"/>
  <c r="N36" i="3"/>
  <c r="M36" i="3"/>
  <c r="L36" i="3"/>
  <c r="O35" i="3"/>
  <c r="N35" i="3"/>
  <c r="M35" i="3"/>
  <c r="L35" i="3"/>
  <c r="O34" i="3"/>
  <c r="N34" i="3"/>
  <c r="M34" i="3"/>
  <c r="L34" i="3"/>
  <c r="O33" i="3"/>
  <c r="N33" i="3"/>
  <c r="M33" i="3"/>
  <c r="L33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E38" i="3"/>
  <c r="D38" i="3"/>
  <c r="C38" i="3"/>
  <c r="B38" i="3"/>
  <c r="E37" i="3"/>
  <c r="D37" i="3"/>
  <c r="C37" i="3"/>
  <c r="B37" i="3"/>
  <c r="E36" i="3"/>
  <c r="D36" i="3"/>
  <c r="C36" i="3"/>
  <c r="B36" i="3"/>
  <c r="E35" i="3"/>
  <c r="D35" i="3"/>
  <c r="C35" i="3"/>
  <c r="B35" i="3"/>
  <c r="E34" i="3"/>
  <c r="D34" i="3"/>
  <c r="C34" i="3"/>
  <c r="B34" i="3"/>
  <c r="E33" i="3"/>
  <c r="D33" i="3"/>
  <c r="C33" i="3"/>
  <c r="B33" i="3"/>
  <c r="AD28" i="3"/>
  <c r="AC28" i="3"/>
  <c r="AB28" i="3"/>
  <c r="AA28" i="3"/>
  <c r="AD27" i="3"/>
  <c r="AC27" i="3"/>
  <c r="AB27" i="3"/>
  <c r="AA27" i="3"/>
  <c r="AD26" i="3"/>
  <c r="AC26" i="3"/>
  <c r="AB26" i="3"/>
  <c r="AA26" i="3"/>
  <c r="AD25" i="3"/>
  <c r="AC25" i="3"/>
  <c r="AB25" i="3"/>
  <c r="AA25" i="3"/>
  <c r="AD24" i="3"/>
  <c r="AC24" i="3"/>
  <c r="AB24" i="3"/>
  <c r="AA24" i="3"/>
  <c r="AD23" i="3"/>
  <c r="AC23" i="3"/>
  <c r="AB23" i="3"/>
  <c r="AA23" i="3"/>
  <c r="Y28" i="3"/>
  <c r="X28" i="3"/>
  <c r="W28" i="3"/>
  <c r="V28" i="3"/>
  <c r="Y27" i="3"/>
  <c r="X27" i="3"/>
  <c r="W27" i="3"/>
  <c r="V27" i="3"/>
  <c r="Y26" i="3"/>
  <c r="X26" i="3"/>
  <c r="W26" i="3"/>
  <c r="V26" i="3"/>
  <c r="Y25" i="3"/>
  <c r="X25" i="3"/>
  <c r="W25" i="3"/>
  <c r="V25" i="3"/>
  <c r="Y24" i="3"/>
  <c r="X24" i="3"/>
  <c r="W24" i="3"/>
  <c r="V24" i="3"/>
  <c r="Y23" i="3"/>
  <c r="X23" i="3"/>
  <c r="W23" i="3"/>
  <c r="V23" i="3"/>
  <c r="T28" i="3"/>
  <c r="S28" i="3"/>
  <c r="R28" i="3"/>
  <c r="Q28" i="3"/>
  <c r="T27" i="3"/>
  <c r="S27" i="3"/>
  <c r="R27" i="3"/>
  <c r="Q27" i="3"/>
  <c r="T26" i="3"/>
  <c r="S26" i="3"/>
  <c r="R26" i="3"/>
  <c r="Q26" i="3"/>
  <c r="T25" i="3"/>
  <c r="S25" i="3"/>
  <c r="R25" i="3"/>
  <c r="Q25" i="3"/>
  <c r="T24" i="3"/>
  <c r="S24" i="3"/>
  <c r="R24" i="3"/>
  <c r="Q24" i="3"/>
  <c r="T23" i="3"/>
  <c r="S23" i="3"/>
  <c r="R23" i="3"/>
  <c r="Q23" i="3"/>
  <c r="O28" i="3"/>
  <c r="N28" i="3"/>
  <c r="M28" i="3"/>
  <c r="L28" i="3"/>
  <c r="O27" i="3"/>
  <c r="N27" i="3"/>
  <c r="M27" i="3"/>
  <c r="L27" i="3"/>
  <c r="O26" i="3"/>
  <c r="N26" i="3"/>
  <c r="M26" i="3"/>
  <c r="L26" i="3"/>
  <c r="O25" i="3"/>
  <c r="N25" i="3"/>
  <c r="M25" i="3"/>
  <c r="L25" i="3"/>
  <c r="O24" i="3"/>
  <c r="N24" i="3"/>
  <c r="M24" i="3"/>
  <c r="L24" i="3"/>
  <c r="O23" i="3"/>
  <c r="N23" i="3"/>
  <c r="M23" i="3"/>
  <c r="L23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AD17" i="3"/>
  <c r="AC17" i="3"/>
  <c r="AB17" i="3"/>
  <c r="AA17" i="3"/>
  <c r="AD16" i="3"/>
  <c r="AC16" i="3"/>
  <c r="AB16" i="3"/>
  <c r="AA16" i="3"/>
  <c r="AD15" i="3"/>
  <c r="AC15" i="3"/>
  <c r="AB15" i="3"/>
  <c r="AA15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Y17" i="3"/>
  <c r="X17" i="3"/>
  <c r="W17" i="3"/>
  <c r="Y16" i="3"/>
  <c r="X16" i="3"/>
  <c r="W16" i="3"/>
  <c r="Y15" i="3"/>
  <c r="X15" i="3"/>
  <c r="W15" i="3"/>
  <c r="Y14" i="3"/>
  <c r="X14" i="3"/>
  <c r="W14" i="3"/>
  <c r="Y13" i="3"/>
  <c r="X13" i="3"/>
  <c r="W13" i="3"/>
  <c r="Y12" i="3"/>
  <c r="X12" i="3"/>
  <c r="W12" i="3"/>
  <c r="V17" i="3"/>
  <c r="V16" i="3"/>
  <c r="V14" i="3"/>
  <c r="V13" i="3"/>
  <c r="V15" i="3"/>
  <c r="V12" i="3"/>
  <c r="T17" i="3"/>
  <c r="S17" i="3"/>
  <c r="R17" i="3"/>
  <c r="Q17" i="3"/>
  <c r="T16" i="3"/>
  <c r="S16" i="3"/>
  <c r="R16" i="3"/>
  <c r="Q16" i="3"/>
  <c r="T15" i="3"/>
  <c r="S15" i="3"/>
  <c r="R15" i="3"/>
  <c r="Q15" i="3"/>
  <c r="T14" i="3"/>
  <c r="S14" i="3"/>
  <c r="R14" i="3"/>
  <c r="Q14" i="3"/>
  <c r="T13" i="3"/>
  <c r="S13" i="3"/>
  <c r="R13" i="3"/>
  <c r="Q13" i="3"/>
  <c r="T12" i="3"/>
  <c r="S12" i="3"/>
  <c r="R12" i="3"/>
  <c r="Q12" i="3"/>
  <c r="O17" i="3"/>
  <c r="N17" i="3"/>
  <c r="M17" i="3"/>
  <c r="O16" i="3"/>
  <c r="N16" i="3"/>
  <c r="M16" i="3"/>
  <c r="O15" i="3"/>
  <c r="N15" i="3"/>
  <c r="M15" i="3"/>
  <c r="O14" i="3"/>
  <c r="N14" i="3"/>
  <c r="M14" i="3"/>
  <c r="O13" i="3"/>
  <c r="N13" i="3"/>
  <c r="M13" i="3"/>
  <c r="O12" i="3"/>
  <c r="N12" i="3"/>
  <c r="M12" i="3"/>
  <c r="L17" i="3"/>
  <c r="L16" i="3"/>
  <c r="L15" i="3"/>
  <c r="L14" i="3"/>
  <c r="L13" i="3"/>
  <c r="L12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O29" i="7"/>
  <c r="N29" i="7"/>
  <c r="M29" i="7"/>
  <c r="L29" i="7"/>
  <c r="O28" i="7"/>
  <c r="N28" i="7"/>
  <c r="M28" i="7"/>
  <c r="L28" i="7"/>
  <c r="O27" i="7"/>
  <c r="N27" i="7"/>
  <c r="M27" i="7"/>
  <c r="L27" i="7"/>
  <c r="O26" i="7"/>
  <c r="N26" i="7"/>
  <c r="M26" i="7"/>
  <c r="L26" i="7"/>
  <c r="O25" i="7"/>
  <c r="N25" i="7"/>
  <c r="M25" i="7"/>
  <c r="L25" i="7"/>
  <c r="O24" i="7"/>
  <c r="N24" i="7"/>
  <c r="M24" i="7"/>
  <c r="L24" i="7"/>
  <c r="Q24" i="7" s="1"/>
  <c r="T29" i="7"/>
  <c r="S29" i="7"/>
  <c r="R29" i="7"/>
  <c r="Q29" i="7"/>
  <c r="T28" i="7"/>
  <c r="S28" i="7"/>
  <c r="R28" i="7"/>
  <c r="Q28" i="7"/>
  <c r="T27" i="7"/>
  <c r="S27" i="7"/>
  <c r="R27" i="7"/>
  <c r="Q27" i="7"/>
  <c r="T26" i="7"/>
  <c r="S26" i="7"/>
  <c r="R26" i="7"/>
  <c r="Q26" i="7"/>
  <c r="T25" i="7"/>
  <c r="S25" i="7"/>
  <c r="R25" i="7"/>
  <c r="Q25" i="7"/>
  <c r="T24" i="7"/>
  <c r="S24" i="7"/>
  <c r="R24" i="7"/>
  <c r="O19" i="7"/>
  <c r="N19" i="7"/>
  <c r="M19" i="7"/>
  <c r="L19" i="7"/>
  <c r="O18" i="7"/>
  <c r="N18" i="7"/>
  <c r="M18" i="7"/>
  <c r="L18" i="7"/>
  <c r="O17" i="7"/>
  <c r="N17" i="7"/>
  <c r="M17" i="7"/>
  <c r="L17" i="7"/>
  <c r="O16" i="7"/>
  <c r="N16" i="7"/>
  <c r="M16" i="7"/>
  <c r="L16" i="7"/>
  <c r="O15" i="7"/>
  <c r="N15" i="7"/>
  <c r="M15" i="7"/>
  <c r="L15" i="7"/>
  <c r="O14" i="7"/>
  <c r="N14" i="7"/>
  <c r="M14" i="7"/>
  <c r="L14" i="7"/>
  <c r="Y15" i="5"/>
  <c r="X15" i="5"/>
  <c r="W15" i="5"/>
  <c r="V15" i="5"/>
  <c r="V14" i="5"/>
  <c r="AB4" i="5"/>
  <c r="Z10" i="5"/>
  <c r="AA4" i="5"/>
  <c r="AA5" i="5"/>
  <c r="AA3" i="5"/>
  <c r="Z6" i="5"/>
  <c r="Z5" i="5"/>
  <c r="Z4" i="5"/>
  <c r="Z3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29" i="5"/>
  <c r="M17" i="5"/>
  <c r="M29" i="5" s="1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O8" i="5"/>
  <c r="O18" i="5" s="1"/>
  <c r="N8" i="5"/>
  <c r="N18" i="5" s="1"/>
  <c r="M8" i="5"/>
  <c r="M18" i="5" s="1"/>
  <c r="L8" i="5"/>
  <c r="L18" i="5" s="1"/>
  <c r="O7" i="5"/>
  <c r="O17" i="5" s="1"/>
  <c r="N7" i="5"/>
  <c r="N17" i="5" s="1"/>
  <c r="M7" i="5"/>
  <c r="L7" i="5"/>
  <c r="L17" i="5" s="1"/>
  <c r="O6" i="5"/>
  <c r="O16" i="5" s="1"/>
  <c r="N6" i="5"/>
  <c r="N16" i="5" s="1"/>
  <c r="M6" i="5"/>
  <c r="M16" i="5" s="1"/>
  <c r="L6" i="5"/>
  <c r="L16" i="5" s="1"/>
  <c r="O5" i="5"/>
  <c r="O15" i="5" s="1"/>
  <c r="N5" i="5"/>
  <c r="N15" i="5" s="1"/>
  <c r="M5" i="5"/>
  <c r="M15" i="5" s="1"/>
  <c r="L5" i="5"/>
  <c r="L15" i="5" s="1"/>
  <c r="O4" i="5"/>
  <c r="O14" i="5" s="1"/>
  <c r="N4" i="5"/>
  <c r="N14" i="5" s="1"/>
  <c r="M4" i="5"/>
  <c r="M14" i="5" s="1"/>
  <c r="L4" i="5"/>
  <c r="L14" i="5" s="1"/>
  <c r="O3" i="5"/>
  <c r="O13" i="5" s="1"/>
  <c r="N3" i="5"/>
  <c r="N13" i="5" s="1"/>
  <c r="S13" i="5" s="1"/>
  <c r="M3" i="5"/>
  <c r="M13" i="5" s="1"/>
  <c r="L3" i="5"/>
  <c r="L13" i="5" s="1"/>
  <c r="A31" i="1"/>
  <c r="Q13" i="5" l="1"/>
  <c r="Q15" i="5"/>
  <c r="Q17" i="5"/>
  <c r="R13" i="5"/>
  <c r="R15" i="5"/>
  <c r="R17" i="5"/>
  <c r="R29" i="5" s="1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B29" i="1"/>
  <c r="A28" i="1"/>
  <c r="A29" i="1" s="1"/>
  <c r="AC24" i="2"/>
  <c r="AD24" i="2"/>
  <c r="AE24" i="2"/>
  <c r="AB24" i="2"/>
</calcChain>
</file>

<file path=xl/sharedStrings.xml><?xml version="1.0" encoding="utf-8"?>
<sst xmlns="http://schemas.openxmlformats.org/spreadsheetml/2006/main" count="500" uniqueCount="162">
  <si>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</si>
  <si>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</si>
  <si>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</si>
  <si>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</si>
  <si>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</si>
  <si>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</si>
  <si>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</si>
  <si>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</si>
  <si>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</si>
  <si>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</si>
  <si>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</si>
  <si>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</si>
  <si>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</si>
  <si>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</si>
  <si>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</si>
  <si>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</si>
  <si>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</si>
  <si>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</si>
  <si>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</si>
  <si>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</si>
  <si>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</si>
  <si>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</si>
  <si>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</si>
  <si>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</si>
  <si>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</si>
  <si>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</si>
  <si>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</si>
  <si>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</si>
  <si>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</si>
  <si>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</si>
  <si>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</si>
  <si>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</si>
  <si>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</si>
  <si>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</si>
  <si>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</si>
  <si>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</si>
  <si>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</si>
  <si>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</si>
  <si>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</si>
  <si>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</si>
  <si>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</si>
  <si>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</si>
  <si>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</si>
  <si>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</si>
  <si>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</si>
  <si>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</si>
  <si>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</si>
  <si>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</si>
  <si>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</si>
  <si>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</si>
  <si>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</si>
  <si>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</si>
  <si>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</si>
  <si>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</si>
  <si>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</si>
  <si>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</si>
  <si>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</si>
  <si>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</si>
  <si>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</si>
  <si>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</si>
  <si>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</si>
  <si>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</si>
  <si>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</si>
  <si>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</si>
  <si>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</si>
  <si>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</si>
  <si>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</si>
  <si>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</si>
  <si>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</si>
  <si>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</si>
  <si>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</si>
  <si>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</si>
  <si>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</si>
  <si>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</si>
  <si>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</si>
  <si>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</si>
  <si>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</si>
  <si>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</si>
  <si>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</si>
  <si>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</si>
  <si>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</si>
  <si>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</si>
  <si>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</si>
  <si>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</si>
  <si>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</si>
  <si>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</si>
  <si>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</si>
  <si>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</si>
  <si>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</si>
  <si>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</si>
  <si>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</si>
  <si>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</si>
  <si>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</si>
  <si>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</si>
  <si>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</si>
  <si>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</si>
  <si>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</si>
  <si>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</si>
  <si>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</si>
  <si>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</si>
  <si>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</si>
  <si>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</si>
  <si>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</si>
  <si>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</si>
  <si>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</si>
  <si>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</si>
  <si>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</si>
  <si>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</si>
  <si>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</si>
  <si>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</si>
  <si>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</si>
  <si>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</si>
  <si>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</si>
  <si>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</si>
  <si>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</si>
  <si>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</si>
  <si>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</si>
  <si>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</si>
  <si>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</si>
  <si>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</si>
  <si>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</si>
  <si>
    <r>
      <t>y</t>
    </r>
    <r>
      <rPr>
        <vertAlign val="subscript"/>
        <sz val="18"/>
        <color theme="1"/>
        <rFont val="Calibri"/>
        <family val="2"/>
        <scheme val="minor"/>
      </rPr>
      <t>ij</t>
    </r>
  </si>
  <si>
    <r>
      <t>α</t>
    </r>
    <r>
      <rPr>
        <vertAlign val="subscript"/>
        <sz val="18"/>
        <color theme="1"/>
        <rFont val="Calibri"/>
        <family val="2"/>
        <scheme val="minor"/>
      </rPr>
      <t>i</t>
    </r>
  </si>
  <si>
    <r>
      <t>ε</t>
    </r>
    <r>
      <rPr>
        <vertAlign val="subscript"/>
        <sz val="18"/>
        <color theme="1"/>
        <rFont val="Calibri"/>
        <family val="2"/>
        <scheme val="minor"/>
      </rPr>
      <t>ij</t>
    </r>
  </si>
  <si>
    <t>Source</t>
  </si>
  <si>
    <t>SS</t>
  </si>
  <si>
    <t>df</t>
  </si>
  <si>
    <t>MSE</t>
  </si>
  <si>
    <t>Mean of 3 values</t>
  </si>
  <si>
    <t>free to vary</t>
  </si>
  <si>
    <t>Depends on</t>
  </si>
  <si>
    <t>the other 2</t>
  </si>
  <si>
    <t>value1</t>
  </si>
  <si>
    <t>value2</t>
  </si>
  <si>
    <t>value3</t>
  </si>
  <si>
    <t>a</t>
  </si>
  <si>
    <t>b</t>
  </si>
  <si>
    <t>3 x 10 - (a+b)</t>
  </si>
  <si>
    <t>Brush Means</t>
  </si>
  <si>
    <t>MS</t>
  </si>
  <si>
    <t>F</t>
  </si>
  <si>
    <t>p-value</t>
  </si>
  <si>
    <t>Total</t>
  </si>
  <si>
    <t>Treatment Factor</t>
  </si>
  <si>
    <t>Grand Mean</t>
  </si>
  <si>
    <t>Control</t>
  </si>
  <si>
    <t>Monitor / Keyboard</t>
  </si>
  <si>
    <t>Head Display/ Joypad</t>
  </si>
  <si>
    <t>Head Display / Wearable</t>
  </si>
  <si>
    <t>Treatment Means</t>
  </si>
  <si>
    <t>Treatment Effects</t>
  </si>
  <si>
    <t>Residual Errors</t>
  </si>
  <si>
    <t>Name Brand Paste</t>
  </si>
  <si>
    <t>Generic Brand Paste</t>
  </si>
  <si>
    <t>Man</t>
  </si>
  <si>
    <t>Osc</t>
  </si>
  <si>
    <t>Ultra</t>
  </si>
  <si>
    <t>brush</t>
  </si>
  <si>
    <t>paste</t>
  </si>
  <si>
    <t>int</t>
  </si>
  <si>
    <t>resid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</si>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</sst>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8" formatCode="0.00000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1">
    <xf numFmtId="0" fontId="0" fillId="0" borderId="0" xfId="0"/>
    <xf numFmtId="0" fontId="0" fillId="33" borderId="0" xfId="0" applyFill="1"/>
    <xf numFmtId="0" fontId="0" fillId="33" borderId="0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2" fontId="0" fillId="33" borderId="0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28" fillId="33" borderId="0" xfId="0" applyFont="1" applyFill="1" applyBorder="1"/>
    <xf numFmtId="164" fontId="18" fillId="33" borderId="0" xfId="0" applyNumberFormat="1" applyFont="1" applyFill="1" applyBorder="1" applyAlignment="1">
      <alignment horizontal="center"/>
    </xf>
    <xf numFmtId="164" fontId="0" fillId="33" borderId="0" xfId="0" applyNumberFormat="1" applyFill="1"/>
    <xf numFmtId="0" fontId="22" fillId="33" borderId="25" xfId="0" applyFont="1" applyFill="1" applyBorder="1" applyAlignment="1">
      <alignment horizontal="center"/>
    </xf>
    <xf numFmtId="0" fontId="29" fillId="33" borderId="0" xfId="0" quotePrefix="1" applyFont="1" applyFill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5" fillId="33" borderId="37" xfId="0" quotePrefix="1" applyFont="1" applyFill="1" applyBorder="1" applyAlignment="1">
      <alignment horizontal="center"/>
    </xf>
    <xf numFmtId="0" fontId="0" fillId="33" borderId="34" xfId="0" applyFill="1" applyBorder="1"/>
    <xf numFmtId="2" fontId="0" fillId="33" borderId="31" xfId="0" applyNumberFormat="1" applyFill="1" applyBorder="1" applyAlignment="1">
      <alignment horizontal="center"/>
    </xf>
    <xf numFmtId="2" fontId="0" fillId="33" borderId="30" xfId="0" applyNumberFormat="1" applyFill="1" applyBorder="1" applyAlignment="1">
      <alignment horizontal="center"/>
    </xf>
    <xf numFmtId="2" fontId="0" fillId="33" borderId="32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2" fontId="0" fillId="33" borderId="33" xfId="0" applyNumberFormat="1" applyFill="1" applyBorder="1" applyAlignment="1">
      <alignment horizontal="center"/>
    </xf>
    <xf numFmtId="2" fontId="0" fillId="33" borderId="34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36" xfId="0" applyNumberForma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65" fontId="0" fillId="33" borderId="0" xfId="0" applyNumberFormat="1" applyFill="1"/>
    <xf numFmtId="0" fontId="0" fillId="33" borderId="28" xfId="0" applyFill="1" applyBorder="1" applyAlignment="1">
      <alignment horizontal="center"/>
    </xf>
    <xf numFmtId="0" fontId="19" fillId="33" borderId="28" xfId="0" applyFont="1" applyFill="1" applyBorder="1"/>
    <xf numFmtId="0" fontId="0" fillId="33" borderId="30" xfId="0" quotePrefix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164" fontId="0" fillId="33" borderId="31" xfId="0" applyNumberFormat="1" applyFill="1" applyBorder="1" applyAlignment="1">
      <alignment horizontal="center"/>
    </xf>
    <xf numFmtId="164" fontId="0" fillId="33" borderId="30" xfId="0" applyNumberFormat="1" applyFill="1" applyBorder="1" applyAlignment="1">
      <alignment horizontal="center"/>
    </xf>
    <xf numFmtId="164" fontId="0" fillId="33" borderId="32" xfId="0" applyNumberFormat="1" applyFill="1" applyBorder="1" applyAlignment="1">
      <alignment horizontal="center"/>
    </xf>
    <xf numFmtId="2" fontId="20" fillId="33" borderId="36" xfId="0" applyNumberFormat="1" applyFont="1" applyFill="1" applyBorder="1" applyAlignment="1">
      <alignment horizontal="center"/>
    </xf>
    <xf numFmtId="2" fontId="20" fillId="33" borderId="30" xfId="0" applyNumberFormat="1" applyFont="1" applyFill="1" applyBorder="1" applyAlignment="1">
      <alignment horizontal="center"/>
    </xf>
    <xf numFmtId="164" fontId="18" fillId="33" borderId="30" xfId="0" applyNumberFormat="1" applyFont="1" applyFill="1" applyBorder="1" applyAlignment="1">
      <alignment horizontal="center"/>
    </xf>
    <xf numFmtId="164" fontId="0" fillId="33" borderId="25" xfId="0" applyNumberFormat="1" applyFill="1" applyBorder="1" applyAlignment="1">
      <alignment horizontal="center"/>
    </xf>
    <xf numFmtId="0" fontId="0" fillId="33" borderId="0" xfId="0" applyFill="1" applyAlignment="1">
      <alignment wrapText="1"/>
    </xf>
    <xf numFmtId="0" fontId="0" fillId="33" borderId="0" xfId="0" applyFill="1" applyAlignment="1">
      <alignment horizontal="center"/>
    </xf>
    <xf numFmtId="0" fontId="0" fillId="33" borderId="38" xfId="0" applyFill="1" applyBorder="1" applyAlignment="1">
      <alignment horizontal="center"/>
    </xf>
    <xf numFmtId="0" fontId="0" fillId="33" borderId="39" xfId="0" applyFill="1" applyBorder="1" applyAlignment="1">
      <alignment horizontal="center"/>
    </xf>
    <xf numFmtId="0" fontId="0" fillId="33" borderId="0" xfId="0" applyFill="1" applyBorder="1" applyAlignment="1">
      <alignment horizontal="center" wrapText="1"/>
    </xf>
    <xf numFmtId="0" fontId="0" fillId="33" borderId="33" xfId="0" applyFill="1" applyBorder="1" applyAlignment="1">
      <alignment horizontal="center"/>
    </xf>
    <xf numFmtId="0" fontId="0" fillId="33" borderId="34" xfId="0" applyFill="1" applyBorder="1" applyAlignment="1">
      <alignment horizontal="center"/>
    </xf>
    <xf numFmtId="0" fontId="0" fillId="33" borderId="35" xfId="0" applyFill="1" applyBorder="1" applyAlignment="1">
      <alignment horizontal="center"/>
    </xf>
    <xf numFmtId="0" fontId="0" fillId="33" borderId="36" xfId="0" applyFill="1" applyBorder="1" applyAlignment="1">
      <alignment horizontal="center"/>
    </xf>
    <xf numFmtId="2" fontId="0" fillId="33" borderId="25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29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Border="1" applyAlignment="1">
      <alignment horizontal="center"/>
    </xf>
    <xf numFmtId="2" fontId="27" fillId="33" borderId="25" xfId="0" applyNumberFormat="1" applyFont="1" applyFill="1" applyBorder="1" applyAlignment="1">
      <alignment horizontal="center" vertical="center"/>
    </xf>
    <xf numFmtId="2" fontId="25" fillId="33" borderId="25" xfId="0" applyNumberFormat="1" applyFont="1" applyFill="1" applyBorder="1" applyAlignment="1">
      <alignment horizontal="center" vertical="center"/>
    </xf>
    <xf numFmtId="2" fontId="25" fillId="33" borderId="31" xfId="0" applyNumberFormat="1" applyFont="1" applyFill="1" applyBorder="1" applyAlignment="1">
      <alignment horizontal="center" vertical="center"/>
    </xf>
    <xf numFmtId="2" fontId="25" fillId="33" borderId="30" xfId="0" applyNumberFormat="1" applyFont="1" applyFill="1" applyBorder="1" applyAlignment="1">
      <alignment horizontal="center" vertical="center"/>
    </xf>
    <xf numFmtId="2" fontId="25" fillId="33" borderId="32" xfId="0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2" fontId="27" fillId="33" borderId="33" xfId="0" applyNumberFormat="1" applyFont="1" applyFill="1" applyBorder="1" applyAlignment="1">
      <alignment horizontal="center" vertical="center"/>
    </xf>
    <xf numFmtId="2" fontId="25" fillId="33" borderId="34" xfId="0" applyNumberFormat="1" applyFont="1" applyFill="1" applyBorder="1" applyAlignment="1">
      <alignment horizontal="center" vertical="center"/>
    </xf>
    <xf numFmtId="2" fontId="25" fillId="33" borderId="35" xfId="0" applyNumberFormat="1" applyFont="1" applyFill="1" applyBorder="1" applyAlignment="1">
      <alignment horizontal="center" vertical="center"/>
    </xf>
    <xf numFmtId="2" fontId="25" fillId="33" borderId="36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Border="1" applyAlignment="1">
      <alignment horizontal="center" vertical="center"/>
    </xf>
    <xf numFmtId="2" fontId="25" fillId="33" borderId="26" xfId="0" applyNumberFormat="1" applyFont="1" applyFill="1" applyBorder="1" applyAlignment="1">
      <alignment horizontal="center" vertical="center"/>
    </xf>
    <xf numFmtId="2" fontId="25" fillId="33" borderId="27" xfId="0" applyNumberFormat="1" applyFont="1" applyFill="1" applyBorder="1" applyAlignment="1">
      <alignment horizontal="center" vertical="center"/>
    </xf>
    <xf numFmtId="2" fontId="25" fillId="33" borderId="28" xfId="0" applyNumberFormat="1" applyFont="1" applyFill="1" applyBorder="1" applyAlignment="1">
      <alignment horizontal="center" vertical="center"/>
    </xf>
    <xf numFmtId="2" fontId="25" fillId="33" borderId="29" xfId="0" applyNumberFormat="1" applyFont="1" applyFill="1" applyBorder="1" applyAlignment="1">
      <alignment horizontal="center" vertical="center"/>
    </xf>
    <xf numFmtId="0" fontId="0" fillId="33" borderId="0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8" xfId="0" applyFill="1" applyBorder="1" applyAlignment="1">
      <alignment horizontal="center" wrapText="1"/>
    </xf>
    <xf numFmtId="0" fontId="0" fillId="33" borderId="26" xfId="0" applyFill="1" applyBorder="1" applyAlignment="1">
      <alignment horizontal="center" vertical="center" wrapText="1"/>
    </xf>
    <xf numFmtId="0" fontId="0" fillId="33" borderId="29" xfId="0" applyFill="1" applyBorder="1" applyAlignment="1">
      <alignment horizontal="center" vertical="center" wrapText="1"/>
    </xf>
    <xf numFmtId="0" fontId="0" fillId="33" borderId="0" xfId="0" applyFill="1" applyAlignment="1">
      <alignment horizontal="center"/>
    </xf>
    <xf numFmtId="165" fontId="0" fillId="33" borderId="25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 wrapText="1"/>
    </xf>
    <xf numFmtId="168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D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5" t="s">
        <v>51</v>
      </c>
      <c r="B3" t="s">
        <v>54</v>
      </c>
      <c r="C3" t="s">
        <v>53</v>
      </c>
    </row>
    <row r="4" spans="1:3" x14ac:dyDescent="0.25">
      <c r="A4" s="26" t="s">
        <v>4</v>
      </c>
      <c r="B4" s="27">
        <v>23.093333333333334</v>
      </c>
      <c r="C4" s="27">
        <v>138.56</v>
      </c>
    </row>
    <row r="5" spans="1:3" x14ac:dyDescent="0.25">
      <c r="A5" s="26" t="s">
        <v>5</v>
      </c>
      <c r="B5" s="27">
        <v>19.97666666666667</v>
      </c>
      <c r="C5" s="27">
        <v>119.86000000000001</v>
      </c>
    </row>
    <row r="6" spans="1:3" x14ac:dyDescent="0.25">
      <c r="A6" s="26" t="s">
        <v>3</v>
      </c>
      <c r="B6" s="27">
        <v>22.675000000000001</v>
      </c>
      <c r="C6" s="27">
        <v>136.05000000000001</v>
      </c>
    </row>
    <row r="7" spans="1:3" x14ac:dyDescent="0.25">
      <c r="A7" s="26" t="s">
        <v>2</v>
      </c>
      <c r="B7" s="27">
        <v>25.313333333333343</v>
      </c>
      <c r="C7" s="27">
        <v>151.88000000000005</v>
      </c>
    </row>
    <row r="8" spans="1:3" x14ac:dyDescent="0.25">
      <c r="A8" s="26" t="s">
        <v>52</v>
      </c>
      <c r="B8" s="27">
        <v>22.764583333333331</v>
      </c>
      <c r="C8" s="27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topLeftCell="A16" zoomScaleNormal="100" workbookViewId="0">
      <selection activeCell="X4" sqref="X4"/>
    </sheetView>
  </sheetViews>
  <sheetFormatPr defaultRowHeight="15" x14ac:dyDescent="0.25"/>
  <cols>
    <col min="1" max="1" width="2.28515625" style="1" customWidth="1"/>
    <col min="2" max="5" width="9" style="1" customWidth="1"/>
    <col min="6" max="11" width="7.5703125" style="1" customWidth="1"/>
    <col min="12" max="15" width="9" style="1" customWidth="1"/>
    <col min="16" max="20" width="7.5703125" style="1" customWidth="1"/>
    <col min="21" max="23" width="9.140625" style="1"/>
    <col min="24" max="24" width="13.5703125" style="1" customWidth="1"/>
    <col min="25" max="25" width="6.85546875" style="1" customWidth="1"/>
    <col min="26" max="16384" width="9.140625" style="1"/>
  </cols>
  <sheetData>
    <row r="1" spans="2:29" x14ac:dyDescent="0.25">
      <c r="C1" s="1" t="s">
        <v>58</v>
      </c>
      <c r="K1" s="62"/>
      <c r="L1" s="103" t="s">
        <v>138</v>
      </c>
      <c r="M1" s="103"/>
      <c r="N1" s="103"/>
      <c r="O1" s="103"/>
    </row>
    <row r="2" spans="2:29" ht="15.75" thickBot="1" x14ac:dyDescent="0.3">
      <c r="B2" s="18" t="s">
        <v>4</v>
      </c>
      <c r="C2" s="1" t="s">
        <v>57</v>
      </c>
      <c r="D2" s="1" t="s">
        <v>3</v>
      </c>
      <c r="E2" s="1" t="s">
        <v>2</v>
      </c>
      <c r="G2" s="104" t="s">
        <v>144</v>
      </c>
      <c r="H2" s="104"/>
      <c r="I2" s="104"/>
      <c r="J2" s="104"/>
      <c r="L2" s="75" t="s">
        <v>4</v>
      </c>
      <c r="M2" s="75" t="s">
        <v>57</v>
      </c>
      <c r="N2" s="75" t="s">
        <v>3</v>
      </c>
      <c r="O2" s="75" t="s">
        <v>2</v>
      </c>
      <c r="X2" s="41" t="s">
        <v>124</v>
      </c>
      <c r="Y2" s="41" t="s">
        <v>126</v>
      </c>
      <c r="Z2" s="41" t="s">
        <v>125</v>
      </c>
      <c r="AA2" s="41" t="s">
        <v>139</v>
      </c>
      <c r="AB2" s="41" t="s">
        <v>140</v>
      </c>
      <c r="AC2" s="41" t="s">
        <v>141</v>
      </c>
    </row>
    <row r="3" spans="2:29" x14ac:dyDescent="0.25">
      <c r="B3" s="1">
        <v>19.12</v>
      </c>
      <c r="C3" s="1">
        <v>18.559999999999999</v>
      </c>
      <c r="D3" s="1">
        <v>25.58</v>
      </c>
      <c r="E3" s="1">
        <v>24.39</v>
      </c>
      <c r="G3" s="68">
        <f>AVERAGE($B$13:$E$18)</f>
        <v>22.764583333333331</v>
      </c>
      <c r="H3" s="69">
        <f t="shared" ref="H3:J8" si="0">AVERAGE($B$13:$E$18)</f>
        <v>22.764583333333331</v>
      </c>
      <c r="I3" s="69">
        <f t="shared" si="0"/>
        <v>22.764583333333331</v>
      </c>
      <c r="J3" s="70">
        <f t="shared" si="0"/>
        <v>22.764583333333331</v>
      </c>
      <c r="K3" s="42"/>
      <c r="L3" s="63">
        <f t="shared" ref="L3:O8" si="1">AVERAGE(B$3:B$8)</f>
        <v>23.093333333333334</v>
      </c>
      <c r="M3" s="63">
        <f t="shared" si="1"/>
        <v>19.97666666666667</v>
      </c>
      <c r="N3" s="63">
        <f t="shared" si="1"/>
        <v>22.675000000000001</v>
      </c>
      <c r="O3" s="66">
        <f t="shared" si="1"/>
        <v>25.313333333333343</v>
      </c>
      <c r="X3" s="1" t="s">
        <v>144</v>
      </c>
      <c r="Y3" s="1">
        <v>1</v>
      </c>
      <c r="Z3" s="24">
        <f>SUMSQ(G13:J18)</f>
        <v>12437.430104166664</v>
      </c>
      <c r="AA3" s="24">
        <f>Z3/Y3</f>
        <v>12437.430104166664</v>
      </c>
    </row>
    <row r="4" spans="2:29" x14ac:dyDescent="0.25">
      <c r="B4" s="1">
        <v>24.21</v>
      </c>
      <c r="C4" s="1">
        <v>20</v>
      </c>
      <c r="D4" s="1">
        <v>23.31</v>
      </c>
      <c r="E4" s="1">
        <v>21.45</v>
      </c>
      <c r="G4" s="71">
        <f t="shared" ref="G4:G8" si="2">AVERAGE($B$13:$E$18)</f>
        <v>22.764583333333331</v>
      </c>
      <c r="H4" s="36">
        <f t="shared" si="0"/>
        <v>22.764583333333331</v>
      </c>
      <c r="I4" s="36">
        <f t="shared" si="0"/>
        <v>22.764583333333331</v>
      </c>
      <c r="J4" s="66">
        <f t="shared" si="0"/>
        <v>22.764583333333331</v>
      </c>
      <c r="K4" s="42"/>
      <c r="L4" s="64">
        <f t="shared" si="1"/>
        <v>23.093333333333334</v>
      </c>
      <c r="M4" s="64">
        <f t="shared" si="1"/>
        <v>19.97666666666667</v>
      </c>
      <c r="N4" s="64">
        <f t="shared" si="1"/>
        <v>22.675000000000001</v>
      </c>
      <c r="O4" s="66">
        <f t="shared" si="1"/>
        <v>25.313333333333343</v>
      </c>
      <c r="X4" s="1" t="s">
        <v>118</v>
      </c>
      <c r="Y4" s="1">
        <v>3</v>
      </c>
      <c r="Z4" s="24">
        <f>SUMSQ(L13:O18)</f>
        <v>86.308245833333544</v>
      </c>
      <c r="AA4" s="24">
        <f t="shared" ref="AA4:AA5" si="3">Z4/Y4</f>
        <v>28.769415277777849</v>
      </c>
      <c r="AB4" s="24">
        <f>AA4/AA5</f>
        <v>3.8216608725476551</v>
      </c>
    </row>
    <row r="5" spans="2:29" x14ac:dyDescent="0.25">
      <c r="B5" s="1">
        <v>26.88</v>
      </c>
      <c r="C5" s="1">
        <v>19.87</v>
      </c>
      <c r="D5" s="1">
        <v>18.989999999999998</v>
      </c>
      <c r="E5" s="1">
        <v>32.74</v>
      </c>
      <c r="G5" s="71">
        <f t="shared" si="2"/>
        <v>22.764583333333331</v>
      </c>
      <c r="H5" s="36">
        <f t="shared" si="0"/>
        <v>22.764583333333331</v>
      </c>
      <c r="I5" s="36">
        <f t="shared" si="0"/>
        <v>22.764583333333331</v>
      </c>
      <c r="J5" s="66">
        <f t="shared" si="0"/>
        <v>22.764583333333331</v>
      </c>
      <c r="K5" s="42"/>
      <c r="L5" s="64">
        <f t="shared" si="1"/>
        <v>23.093333333333334</v>
      </c>
      <c r="M5" s="64">
        <f t="shared" si="1"/>
        <v>19.97666666666667</v>
      </c>
      <c r="N5" s="64">
        <f t="shared" si="1"/>
        <v>22.675000000000001</v>
      </c>
      <c r="O5" s="66">
        <f t="shared" si="1"/>
        <v>25.313333333333343</v>
      </c>
      <c r="X5" s="1" t="s">
        <v>48</v>
      </c>
      <c r="Y5" s="1">
        <v>20</v>
      </c>
      <c r="Z5" s="24">
        <f>SUMSQ(Q13:T18)</f>
        <v>150.55975000000004</v>
      </c>
      <c r="AA5" s="24">
        <f t="shared" si="3"/>
        <v>7.5279875000000018</v>
      </c>
    </row>
    <row r="6" spans="2:29" x14ac:dyDescent="0.25">
      <c r="B6" s="1">
        <v>21.6</v>
      </c>
      <c r="C6" s="1">
        <v>22.09</v>
      </c>
      <c r="D6" s="1">
        <v>23.09</v>
      </c>
      <c r="E6" s="1">
        <v>24.21</v>
      </c>
      <c r="G6" s="71">
        <f t="shared" si="2"/>
        <v>22.764583333333331</v>
      </c>
      <c r="H6" s="36">
        <f t="shared" si="0"/>
        <v>22.764583333333331</v>
      </c>
      <c r="I6" s="36">
        <f t="shared" si="0"/>
        <v>22.764583333333331</v>
      </c>
      <c r="J6" s="66">
        <f t="shared" si="0"/>
        <v>22.764583333333331</v>
      </c>
      <c r="K6" s="42"/>
      <c r="L6" s="64">
        <f t="shared" si="1"/>
        <v>23.093333333333334</v>
      </c>
      <c r="M6" s="64">
        <f t="shared" si="1"/>
        <v>19.97666666666667</v>
      </c>
      <c r="N6" s="64">
        <f t="shared" si="1"/>
        <v>22.675000000000001</v>
      </c>
      <c r="O6" s="66">
        <f t="shared" si="1"/>
        <v>25.313333333333343</v>
      </c>
      <c r="X6" s="1" t="s">
        <v>142</v>
      </c>
      <c r="Y6" s="1">
        <v>24</v>
      </c>
      <c r="Z6" s="24">
        <f>SUMSQ(B3:E8)</f>
        <v>12674.298100000002</v>
      </c>
    </row>
    <row r="7" spans="2:29" x14ac:dyDescent="0.25">
      <c r="B7" s="1">
        <v>23.4</v>
      </c>
      <c r="C7" s="1">
        <v>17.62</v>
      </c>
      <c r="D7" s="1">
        <v>23.81</v>
      </c>
      <c r="E7" s="1">
        <v>25.67</v>
      </c>
      <c r="G7" s="71">
        <f t="shared" si="2"/>
        <v>22.764583333333331</v>
      </c>
      <c r="H7" s="36">
        <f t="shared" si="0"/>
        <v>22.764583333333331</v>
      </c>
      <c r="I7" s="36">
        <f t="shared" si="0"/>
        <v>22.764583333333331</v>
      </c>
      <c r="J7" s="66">
        <f t="shared" si="0"/>
        <v>22.764583333333331</v>
      </c>
      <c r="K7" s="42"/>
      <c r="L7" s="64">
        <f t="shared" si="1"/>
        <v>23.093333333333334</v>
      </c>
      <c r="M7" s="64">
        <f t="shared" si="1"/>
        <v>19.97666666666667</v>
      </c>
      <c r="N7" s="64">
        <f t="shared" si="1"/>
        <v>22.675000000000001</v>
      </c>
      <c r="O7" s="66">
        <f t="shared" si="1"/>
        <v>25.313333333333343</v>
      </c>
    </row>
    <row r="8" spans="2:29" ht="15.75" thickBot="1" x14ac:dyDescent="0.3">
      <c r="B8" s="1">
        <v>23.35</v>
      </c>
      <c r="C8" s="1">
        <v>21.72</v>
      </c>
      <c r="D8" s="1">
        <v>21.27</v>
      </c>
      <c r="E8" s="1">
        <v>23.42</v>
      </c>
      <c r="G8" s="72">
        <f t="shared" si="2"/>
        <v>22.764583333333331</v>
      </c>
      <c r="H8" s="73">
        <f t="shared" si="0"/>
        <v>22.764583333333331</v>
      </c>
      <c r="I8" s="73">
        <f t="shared" si="0"/>
        <v>22.764583333333331</v>
      </c>
      <c r="J8" s="67">
        <f t="shared" si="0"/>
        <v>22.764583333333331</v>
      </c>
      <c r="K8" s="42"/>
      <c r="L8" s="65">
        <f t="shared" si="1"/>
        <v>23.093333333333334</v>
      </c>
      <c r="M8" s="65">
        <f t="shared" si="1"/>
        <v>19.97666666666667</v>
      </c>
      <c r="N8" s="65">
        <f t="shared" si="1"/>
        <v>22.675000000000001</v>
      </c>
      <c r="O8" s="67">
        <f t="shared" si="1"/>
        <v>25.313333333333343</v>
      </c>
      <c r="Z8" s="74"/>
    </row>
    <row r="10" spans="2:29" x14ac:dyDescent="0.25">
      <c r="Z10" s="1">
        <f>12437.43+86.31+150.56</f>
        <v>12674.3</v>
      </c>
    </row>
    <row r="11" spans="2:29" x14ac:dyDescent="0.25">
      <c r="C11" s="31" t="s">
        <v>58</v>
      </c>
      <c r="L11" s="103" t="s">
        <v>61</v>
      </c>
      <c r="M11" s="103"/>
      <c r="N11" s="103"/>
      <c r="O11" s="103"/>
    </row>
    <row r="12" spans="2:29" ht="15.75" thickBot="1" x14ac:dyDescent="0.3">
      <c r="B12" s="18" t="s">
        <v>4</v>
      </c>
      <c r="C12" s="18" t="s">
        <v>57</v>
      </c>
      <c r="D12" s="18" t="s">
        <v>3</v>
      </c>
      <c r="E12" s="18" t="s">
        <v>2</v>
      </c>
      <c r="G12" s="104" t="s">
        <v>144</v>
      </c>
      <c r="H12" s="104"/>
      <c r="I12" s="104"/>
      <c r="J12" s="104"/>
      <c r="L12" s="18" t="s">
        <v>4</v>
      </c>
      <c r="M12" s="18" t="s">
        <v>57</v>
      </c>
      <c r="N12" s="18" t="s">
        <v>3</v>
      </c>
      <c r="O12" s="18" t="s">
        <v>2</v>
      </c>
      <c r="Q12" s="104" t="s">
        <v>48</v>
      </c>
      <c r="R12" s="104"/>
      <c r="S12" s="104"/>
      <c r="T12" s="104"/>
    </row>
    <row r="13" spans="2:29" ht="15.75" thickBot="1" x14ac:dyDescent="0.3">
      <c r="B13" s="18">
        <v>19.12</v>
      </c>
      <c r="C13" s="18">
        <v>18.559999999999999</v>
      </c>
      <c r="D13" s="18">
        <v>25.58</v>
      </c>
      <c r="E13" s="18">
        <v>24.39</v>
      </c>
      <c r="G13" s="68">
        <f>AVERAGE($B$13:$E$18)</f>
        <v>22.764583333333331</v>
      </c>
      <c r="H13" s="69">
        <f t="shared" ref="H13:J18" si="4">AVERAGE($B$13:$E$18)</f>
        <v>22.764583333333331</v>
      </c>
      <c r="I13" s="69">
        <f t="shared" si="4"/>
        <v>22.764583333333331</v>
      </c>
      <c r="J13" s="70">
        <f t="shared" si="4"/>
        <v>22.764583333333331</v>
      </c>
      <c r="K13" s="18"/>
      <c r="L13" s="82">
        <f t="shared" ref="L13:O18" si="5">L3-$H$13</f>
        <v>0.32875000000000298</v>
      </c>
      <c r="M13" s="82">
        <f t="shared" si="5"/>
        <v>-2.7879166666666606</v>
      </c>
      <c r="N13" s="82">
        <f t="shared" si="5"/>
        <v>-8.9583333333330017E-2</v>
      </c>
      <c r="O13" s="82">
        <f t="shared" si="5"/>
        <v>2.5487500000000125</v>
      </c>
      <c r="P13" s="18"/>
      <c r="Q13" s="88">
        <f>B13-(G13+L13)</f>
        <v>-3.9733333333333327</v>
      </c>
      <c r="R13" s="88">
        <f t="shared" ref="R13:R18" si="6">C13-(H13+M13)</f>
        <v>-1.4166666666666714</v>
      </c>
      <c r="S13" s="88">
        <f t="shared" ref="S13:S18" si="7">D13-(I13+N13)</f>
        <v>2.9049999999999976</v>
      </c>
      <c r="T13" s="88">
        <f t="shared" ref="T13:T18" si="8">E13-(J13+O13)</f>
        <v>-0.92333333333334267</v>
      </c>
    </row>
    <row r="14" spans="2:29" ht="15.75" thickBot="1" x14ac:dyDescent="0.3">
      <c r="B14" s="18">
        <v>24.21</v>
      </c>
      <c r="C14" s="18">
        <v>20</v>
      </c>
      <c r="D14" s="18">
        <v>23.31</v>
      </c>
      <c r="E14" s="18">
        <v>21.45</v>
      </c>
      <c r="G14" s="71">
        <f t="shared" ref="G14:G18" si="9">AVERAGE($B$13:$E$18)</f>
        <v>22.764583333333331</v>
      </c>
      <c r="H14" s="36">
        <f t="shared" si="4"/>
        <v>22.764583333333331</v>
      </c>
      <c r="I14" s="36">
        <f t="shared" si="4"/>
        <v>22.764583333333331</v>
      </c>
      <c r="J14" s="66">
        <f t="shared" si="4"/>
        <v>22.764583333333331</v>
      </c>
      <c r="K14" s="18"/>
      <c r="L14" s="83">
        <f t="shared" si="5"/>
        <v>0.32875000000000298</v>
      </c>
      <c r="M14" s="83">
        <f t="shared" si="5"/>
        <v>-2.7879166666666606</v>
      </c>
      <c r="N14" s="83">
        <f t="shared" si="5"/>
        <v>-8.9583333333330017E-2</v>
      </c>
      <c r="O14" s="83">
        <f t="shared" si="5"/>
        <v>2.5487500000000125</v>
      </c>
      <c r="P14" s="18"/>
      <c r="Q14" s="88">
        <f t="shared" ref="Q14:Q18" si="10">B14-(G14+L14)</f>
        <v>1.1166666666666671</v>
      </c>
      <c r="R14" s="88">
        <f t="shared" si="6"/>
        <v>2.3333333333329875E-2</v>
      </c>
      <c r="S14" s="88">
        <f t="shared" si="7"/>
        <v>0.63499999999999801</v>
      </c>
      <c r="T14" s="88">
        <f t="shared" si="8"/>
        <v>-3.8633333333333439</v>
      </c>
      <c r="V14" s="1">
        <f>_xlfn.VAR.S(L3:O3)</f>
        <v>4.7949025462963064</v>
      </c>
    </row>
    <row r="15" spans="2:29" ht="15.75" thickBot="1" x14ac:dyDescent="0.3">
      <c r="B15" s="18">
        <v>26.88</v>
      </c>
      <c r="C15" s="18">
        <v>19.87</v>
      </c>
      <c r="D15" s="18">
        <v>18.989999999999998</v>
      </c>
      <c r="E15" s="18">
        <v>32.74</v>
      </c>
      <c r="F15" s="28" t="s">
        <v>59</v>
      </c>
      <c r="G15" s="71">
        <f t="shared" si="9"/>
        <v>22.764583333333331</v>
      </c>
      <c r="H15" s="36">
        <f t="shared" si="4"/>
        <v>22.764583333333331</v>
      </c>
      <c r="I15" s="36">
        <f t="shared" si="4"/>
        <v>22.764583333333331</v>
      </c>
      <c r="J15" s="66">
        <f t="shared" si="4"/>
        <v>22.764583333333331</v>
      </c>
      <c r="K15" s="28" t="s">
        <v>60</v>
      </c>
      <c r="L15" s="83">
        <f t="shared" si="5"/>
        <v>0.32875000000000298</v>
      </c>
      <c r="M15" s="83">
        <f t="shared" si="5"/>
        <v>-2.7879166666666606</v>
      </c>
      <c r="N15" s="83">
        <f t="shared" si="5"/>
        <v>-8.9583333333330017E-2</v>
      </c>
      <c r="O15" s="83">
        <f t="shared" si="5"/>
        <v>2.5487500000000125</v>
      </c>
      <c r="P15" s="29" t="s">
        <v>60</v>
      </c>
      <c r="Q15" s="88">
        <f t="shared" si="10"/>
        <v>3.7866666666666653</v>
      </c>
      <c r="R15" s="88">
        <f t="shared" si="6"/>
        <v>-0.10666666666666913</v>
      </c>
      <c r="S15" s="88">
        <f t="shared" si="7"/>
        <v>-3.6850000000000023</v>
      </c>
      <c r="T15" s="88">
        <f t="shared" si="8"/>
        <v>7.4266666666666588</v>
      </c>
      <c r="V15" s="1">
        <f>_xlfn.VAR.S(Q13:Q18)</f>
        <v>6.7526266666666626</v>
      </c>
      <c r="W15" s="1">
        <f>_xlfn.VAR.S(R13:R18)</f>
        <v>3.0156266666666656</v>
      </c>
      <c r="X15" s="1">
        <f>_xlfn.VAR.S(S13:S18)</f>
        <v>5.1711900000000011</v>
      </c>
      <c r="Y15" s="1">
        <f>_xlfn.VAR.S(T13:T18)</f>
        <v>15.172506666666672</v>
      </c>
    </row>
    <row r="16" spans="2:29" ht="15.75" thickBot="1" x14ac:dyDescent="0.3">
      <c r="B16" s="18">
        <v>21.6</v>
      </c>
      <c r="C16" s="18">
        <v>22.09</v>
      </c>
      <c r="D16" s="18">
        <v>23.09</v>
      </c>
      <c r="E16" s="18">
        <v>24.21</v>
      </c>
      <c r="G16" s="71">
        <f t="shared" si="9"/>
        <v>22.764583333333331</v>
      </c>
      <c r="H16" s="36">
        <f t="shared" si="4"/>
        <v>22.764583333333331</v>
      </c>
      <c r="I16" s="36">
        <f t="shared" si="4"/>
        <v>22.764583333333331</v>
      </c>
      <c r="J16" s="66">
        <f t="shared" si="4"/>
        <v>22.764583333333331</v>
      </c>
      <c r="K16" s="18"/>
      <c r="L16" s="83">
        <f t="shared" si="5"/>
        <v>0.32875000000000298</v>
      </c>
      <c r="M16" s="83">
        <f t="shared" si="5"/>
        <v>-2.7879166666666606</v>
      </c>
      <c r="N16" s="83">
        <f t="shared" si="5"/>
        <v>-8.9583333333330017E-2</v>
      </c>
      <c r="O16" s="83">
        <f t="shared" si="5"/>
        <v>2.5487500000000125</v>
      </c>
      <c r="P16" s="18"/>
      <c r="Q16" s="88">
        <f t="shared" si="10"/>
        <v>-1.4933333333333323</v>
      </c>
      <c r="R16" s="88">
        <f t="shared" si="6"/>
        <v>2.1133333333333297</v>
      </c>
      <c r="S16" s="88">
        <f t="shared" si="7"/>
        <v>0.41499999999999915</v>
      </c>
      <c r="T16" s="88">
        <f t="shared" si="8"/>
        <v>-1.1033333333333424</v>
      </c>
    </row>
    <row r="17" spans="2:25" ht="15.75" thickBot="1" x14ac:dyDescent="0.3">
      <c r="B17" s="18">
        <v>23.4</v>
      </c>
      <c r="C17" s="18">
        <v>17.62</v>
      </c>
      <c r="D17" s="18">
        <v>23.81</v>
      </c>
      <c r="E17" s="18">
        <v>25.67</v>
      </c>
      <c r="G17" s="71">
        <f t="shared" si="9"/>
        <v>22.764583333333331</v>
      </c>
      <c r="H17" s="36">
        <f t="shared" si="4"/>
        <v>22.764583333333331</v>
      </c>
      <c r="I17" s="36">
        <f t="shared" si="4"/>
        <v>22.764583333333331</v>
      </c>
      <c r="J17" s="66">
        <f t="shared" si="4"/>
        <v>22.764583333333331</v>
      </c>
      <c r="K17" s="18"/>
      <c r="L17" s="83">
        <f t="shared" si="5"/>
        <v>0.32875000000000298</v>
      </c>
      <c r="M17" s="83">
        <f t="shared" si="5"/>
        <v>-2.7879166666666606</v>
      </c>
      <c r="N17" s="83">
        <f t="shared" si="5"/>
        <v>-8.9583333333330017E-2</v>
      </c>
      <c r="O17" s="83">
        <f t="shared" si="5"/>
        <v>2.5487500000000125</v>
      </c>
      <c r="P17" s="18"/>
      <c r="Q17" s="88">
        <f t="shared" si="10"/>
        <v>0.30666666666666487</v>
      </c>
      <c r="R17" s="88">
        <f t="shared" si="6"/>
        <v>-2.3566666666666691</v>
      </c>
      <c r="S17" s="88">
        <f t="shared" si="7"/>
        <v>1.134999999999998</v>
      </c>
      <c r="T17" s="88">
        <f t="shared" si="8"/>
        <v>0.35666666666665847</v>
      </c>
    </row>
    <row r="18" spans="2:25" ht="15.75" thickBot="1" x14ac:dyDescent="0.3">
      <c r="B18" s="18">
        <v>23.35</v>
      </c>
      <c r="C18" s="18">
        <v>21.72</v>
      </c>
      <c r="D18" s="18">
        <v>21.27</v>
      </c>
      <c r="E18" s="18">
        <v>23.42</v>
      </c>
      <c r="G18" s="72">
        <f t="shared" si="9"/>
        <v>22.764583333333331</v>
      </c>
      <c r="H18" s="73">
        <f t="shared" si="4"/>
        <v>22.764583333333331</v>
      </c>
      <c r="I18" s="73">
        <f t="shared" si="4"/>
        <v>22.764583333333331</v>
      </c>
      <c r="J18" s="67">
        <f t="shared" si="4"/>
        <v>22.764583333333331</v>
      </c>
      <c r="K18" s="18"/>
      <c r="L18" s="84">
        <f t="shared" si="5"/>
        <v>0.32875000000000298</v>
      </c>
      <c r="M18" s="84">
        <f t="shared" si="5"/>
        <v>-2.7879166666666606</v>
      </c>
      <c r="N18" s="84">
        <f t="shared" si="5"/>
        <v>-8.9583333333330017E-2</v>
      </c>
      <c r="O18" s="84">
        <f t="shared" si="5"/>
        <v>2.5487500000000125</v>
      </c>
      <c r="P18" s="18"/>
      <c r="Q18" s="88">
        <f t="shared" si="10"/>
        <v>0.25666666666666771</v>
      </c>
      <c r="R18" s="88">
        <f t="shared" si="6"/>
        <v>1.7433333333333287</v>
      </c>
      <c r="S18" s="88">
        <f t="shared" si="7"/>
        <v>-1.4050000000000011</v>
      </c>
      <c r="T18" s="88">
        <f t="shared" si="8"/>
        <v>-1.8933333333333415</v>
      </c>
    </row>
    <row r="23" spans="2:25" x14ac:dyDescent="0.25">
      <c r="C23" s="31" t="s">
        <v>58</v>
      </c>
      <c r="L23" s="103" t="s">
        <v>61</v>
      </c>
      <c r="M23" s="103"/>
      <c r="N23" s="103"/>
      <c r="O23" s="103"/>
    </row>
    <row r="24" spans="2:25" ht="15.75" thickBot="1" x14ac:dyDescent="0.3">
      <c r="B24" s="18" t="s">
        <v>4</v>
      </c>
      <c r="C24" s="18" t="s">
        <v>57</v>
      </c>
      <c r="D24" s="18" t="s">
        <v>3</v>
      </c>
      <c r="E24" s="18" t="s">
        <v>2</v>
      </c>
      <c r="G24" s="104" t="s">
        <v>144</v>
      </c>
      <c r="H24" s="104"/>
      <c r="I24" s="104"/>
      <c r="J24" s="104"/>
      <c r="L24" s="18" t="s">
        <v>4</v>
      </c>
      <c r="M24" s="18" t="s">
        <v>57</v>
      </c>
      <c r="N24" s="18" t="s">
        <v>3</v>
      </c>
      <c r="O24" s="18" t="s">
        <v>2</v>
      </c>
      <c r="Q24" s="110" t="s">
        <v>48</v>
      </c>
      <c r="R24" s="110"/>
      <c r="S24" s="110"/>
      <c r="T24" s="110"/>
    </row>
    <row r="25" spans="2:25" ht="15.75" thickBot="1" x14ac:dyDescent="0.3">
      <c r="B25" s="1">
        <v>19.12</v>
      </c>
      <c r="C25" s="1">
        <v>18.559999999999999</v>
      </c>
      <c r="D25" s="1">
        <v>25.58</v>
      </c>
      <c r="E25" s="1">
        <v>24.39</v>
      </c>
      <c r="G25" s="68"/>
      <c r="H25" s="69"/>
      <c r="I25" s="69"/>
      <c r="J25" s="70"/>
      <c r="L25" s="63"/>
      <c r="M25" s="63"/>
      <c r="N25" s="63"/>
      <c r="O25" s="63"/>
      <c r="Q25" s="88"/>
      <c r="R25" s="88"/>
      <c r="S25" s="88"/>
      <c r="T25" s="88"/>
    </row>
    <row r="26" spans="2:25" ht="15.75" thickBot="1" x14ac:dyDescent="0.3">
      <c r="B26" s="53">
        <v>24.21</v>
      </c>
      <c r="C26" s="1">
        <v>20</v>
      </c>
      <c r="D26" s="1">
        <v>23.31</v>
      </c>
      <c r="E26" s="1">
        <v>21.45</v>
      </c>
      <c r="G26" s="85"/>
      <c r="H26" s="36"/>
      <c r="I26" s="36"/>
      <c r="J26" s="66"/>
      <c r="L26" s="86"/>
      <c r="M26" s="64"/>
      <c r="N26" s="64"/>
      <c r="O26" s="64"/>
      <c r="Q26" s="88"/>
      <c r="R26" s="88"/>
      <c r="S26" s="88"/>
      <c r="T26" s="88"/>
      <c r="Y26" s="33" t="s">
        <v>93</v>
      </c>
    </row>
    <row r="27" spans="2:25" ht="15.75" thickBot="1" x14ac:dyDescent="0.3">
      <c r="B27" s="1">
        <v>26.88</v>
      </c>
      <c r="C27" s="1">
        <v>19.87</v>
      </c>
      <c r="D27" s="1">
        <v>18.989999999999998</v>
      </c>
      <c r="E27" s="1">
        <v>32.74</v>
      </c>
      <c r="F27" s="35" t="s">
        <v>59</v>
      </c>
      <c r="G27" s="71"/>
      <c r="H27" s="36"/>
      <c r="I27" s="36"/>
      <c r="J27" s="66"/>
      <c r="K27" s="34" t="s">
        <v>60</v>
      </c>
      <c r="L27" s="64"/>
      <c r="M27" s="64"/>
      <c r="N27" s="64"/>
      <c r="O27" s="64"/>
      <c r="P27" s="34" t="s">
        <v>60</v>
      </c>
      <c r="Q27" s="88"/>
      <c r="R27" s="88"/>
      <c r="S27" s="88"/>
      <c r="T27" s="88"/>
    </row>
    <row r="28" spans="2:25" ht="15.75" thickBot="1" x14ac:dyDescent="0.3">
      <c r="B28" s="1">
        <v>21.6</v>
      </c>
      <c r="C28" s="1">
        <v>22.09</v>
      </c>
      <c r="D28" s="1">
        <v>23.09</v>
      </c>
      <c r="E28" s="1">
        <v>24.21</v>
      </c>
      <c r="G28" s="71"/>
      <c r="H28" s="36"/>
      <c r="I28" s="36"/>
      <c r="J28" s="66"/>
      <c r="L28" s="64"/>
      <c r="M28" s="64"/>
      <c r="N28" s="64"/>
      <c r="O28" s="64"/>
      <c r="Q28" s="88"/>
      <c r="R28" s="88"/>
      <c r="S28" s="88"/>
      <c r="T28" s="88"/>
    </row>
    <row r="29" spans="2:25" ht="15.75" thickBot="1" x14ac:dyDescent="0.3">
      <c r="B29" s="1">
        <v>23.4</v>
      </c>
      <c r="C29" s="30">
        <v>17.62</v>
      </c>
      <c r="D29" s="1">
        <v>23.81</v>
      </c>
      <c r="E29" s="1">
        <v>25.67</v>
      </c>
      <c r="G29" s="71"/>
      <c r="H29" s="54">
        <f>H17</f>
        <v>22.764583333333331</v>
      </c>
      <c r="I29" s="36"/>
      <c r="J29" s="66"/>
      <c r="L29" s="64"/>
      <c r="M29" s="87">
        <f>M17</f>
        <v>-2.7879166666666606</v>
      </c>
      <c r="N29" s="64"/>
      <c r="O29" s="64"/>
      <c r="Q29" s="88"/>
      <c r="R29" s="87">
        <f>R17</f>
        <v>-2.3566666666666691</v>
      </c>
      <c r="S29" s="88"/>
      <c r="T29" s="88"/>
    </row>
    <row r="30" spans="2:25" ht="15.75" thickBot="1" x14ac:dyDescent="0.3">
      <c r="B30" s="1">
        <v>23.35</v>
      </c>
      <c r="C30" s="1">
        <v>21.72</v>
      </c>
      <c r="D30" s="1">
        <v>21.27</v>
      </c>
      <c r="E30" s="1">
        <v>23.42</v>
      </c>
      <c r="G30" s="72"/>
      <c r="H30" s="73"/>
      <c r="I30" s="73"/>
      <c r="J30" s="67"/>
      <c r="L30" s="65"/>
      <c r="M30" s="65"/>
      <c r="N30" s="65"/>
      <c r="O30" s="65"/>
      <c r="Q30" s="88"/>
      <c r="R30" s="88"/>
      <c r="S30" s="88"/>
      <c r="T30" s="88"/>
    </row>
    <row r="32" spans="2:25" x14ac:dyDescent="0.25">
      <c r="H32" s="55"/>
    </row>
    <row r="33" spans="2:20" x14ac:dyDescent="0.25">
      <c r="C33" s="31" t="s">
        <v>58</v>
      </c>
      <c r="L33" s="103" t="s">
        <v>61</v>
      </c>
      <c r="M33" s="103"/>
      <c r="N33" s="103"/>
      <c r="O33" s="103"/>
    </row>
    <row r="34" spans="2:20" ht="15.75" thickBot="1" x14ac:dyDescent="0.3">
      <c r="B34" s="18" t="s">
        <v>4</v>
      </c>
      <c r="C34" s="18" t="s">
        <v>57</v>
      </c>
      <c r="D34" s="18" t="s">
        <v>3</v>
      </c>
      <c r="E34" s="18" t="s">
        <v>2</v>
      </c>
      <c r="G34" s="104" t="s">
        <v>144</v>
      </c>
      <c r="H34" s="104"/>
      <c r="I34" s="104"/>
      <c r="J34" s="104"/>
      <c r="L34" s="18" t="s">
        <v>4</v>
      </c>
      <c r="M34" s="18" t="s">
        <v>57</v>
      </c>
      <c r="N34" s="18" t="s">
        <v>3</v>
      </c>
      <c r="O34" s="18" t="s">
        <v>2</v>
      </c>
      <c r="Q34" s="110" t="s">
        <v>48</v>
      </c>
      <c r="R34" s="110"/>
      <c r="S34" s="110"/>
      <c r="T34" s="110"/>
    </row>
    <row r="35" spans="2:20" ht="21" thickBot="1" x14ac:dyDescent="0.4">
      <c r="B35" s="32" t="s">
        <v>62</v>
      </c>
      <c r="C35" s="32" t="s">
        <v>63</v>
      </c>
      <c r="D35" s="32" t="s">
        <v>64</v>
      </c>
      <c r="E35" s="32" t="s">
        <v>65</v>
      </c>
      <c r="G35" s="111" t="s">
        <v>86</v>
      </c>
      <c r="H35" s="112"/>
      <c r="I35" s="112"/>
      <c r="J35" s="113"/>
      <c r="L35" s="107" t="s">
        <v>87</v>
      </c>
      <c r="M35" s="107" t="s">
        <v>88</v>
      </c>
      <c r="N35" s="107" t="s">
        <v>89</v>
      </c>
      <c r="O35" s="107" t="s">
        <v>90</v>
      </c>
      <c r="Q35" s="88" t="s">
        <v>91</v>
      </c>
      <c r="R35" s="88" t="s">
        <v>98</v>
      </c>
      <c r="S35" s="88" t="s">
        <v>104</v>
      </c>
      <c r="T35" s="88" t="s">
        <v>110</v>
      </c>
    </row>
    <row r="36" spans="2:20" ht="21" thickBot="1" x14ac:dyDescent="0.4">
      <c r="B36" s="32" t="s">
        <v>66</v>
      </c>
      <c r="C36" s="32" t="s">
        <v>67</v>
      </c>
      <c r="D36" s="32" t="s">
        <v>68</v>
      </c>
      <c r="E36" s="32" t="s">
        <v>69</v>
      </c>
      <c r="G36" s="114"/>
      <c r="H36" s="115"/>
      <c r="I36" s="115"/>
      <c r="J36" s="116"/>
      <c r="L36" s="108"/>
      <c r="M36" s="108"/>
      <c r="N36" s="108"/>
      <c r="O36" s="108"/>
      <c r="Q36" s="88" t="s">
        <v>92</v>
      </c>
      <c r="R36" s="88" t="s">
        <v>99</v>
      </c>
      <c r="S36" s="88" t="s">
        <v>105</v>
      </c>
      <c r="T36" s="88" t="s">
        <v>111</v>
      </c>
    </row>
    <row r="37" spans="2:20" ht="21" thickBot="1" x14ac:dyDescent="0.4">
      <c r="B37" s="32" t="s">
        <v>70</v>
      </c>
      <c r="C37" s="32" t="s">
        <v>71</v>
      </c>
      <c r="D37" s="32" t="s">
        <v>72</v>
      </c>
      <c r="E37" s="32" t="s">
        <v>73</v>
      </c>
      <c r="F37" s="28" t="s">
        <v>59</v>
      </c>
      <c r="G37" s="114"/>
      <c r="H37" s="115"/>
      <c r="I37" s="115"/>
      <c r="J37" s="116"/>
      <c r="K37" s="28" t="s">
        <v>60</v>
      </c>
      <c r="L37" s="108"/>
      <c r="M37" s="108"/>
      <c r="N37" s="108"/>
      <c r="O37" s="108"/>
      <c r="P37" s="29" t="s">
        <v>60</v>
      </c>
      <c r="Q37" s="88" t="s">
        <v>94</v>
      </c>
      <c r="R37" s="88" t="s">
        <v>100</v>
      </c>
      <c r="S37" s="88" t="s">
        <v>106</v>
      </c>
      <c r="T37" s="88" t="s">
        <v>112</v>
      </c>
    </row>
    <row r="38" spans="2:20" ht="21" thickBot="1" x14ac:dyDescent="0.4">
      <c r="B38" s="32" t="s">
        <v>74</v>
      </c>
      <c r="C38" s="32" t="s">
        <v>75</v>
      </c>
      <c r="D38" s="32" t="s">
        <v>76</v>
      </c>
      <c r="E38" s="32" t="s">
        <v>77</v>
      </c>
      <c r="G38" s="114"/>
      <c r="H38" s="115"/>
      <c r="I38" s="115"/>
      <c r="J38" s="116"/>
      <c r="L38" s="108"/>
      <c r="M38" s="108"/>
      <c r="N38" s="108"/>
      <c r="O38" s="108"/>
      <c r="Q38" s="88" t="s">
        <v>95</v>
      </c>
      <c r="R38" s="88" t="s">
        <v>101</v>
      </c>
      <c r="S38" s="88" t="s">
        <v>107</v>
      </c>
      <c r="T38" s="88" t="s">
        <v>113</v>
      </c>
    </row>
    <row r="39" spans="2:20" ht="21" thickBot="1" x14ac:dyDescent="0.4">
      <c r="B39" s="32" t="s">
        <v>78</v>
      </c>
      <c r="C39" s="32" t="s">
        <v>79</v>
      </c>
      <c r="D39" s="32" t="s">
        <v>80</v>
      </c>
      <c r="E39" s="32" t="s">
        <v>81</v>
      </c>
      <c r="G39" s="114"/>
      <c r="H39" s="115"/>
      <c r="I39" s="115"/>
      <c r="J39" s="116"/>
      <c r="L39" s="108"/>
      <c r="M39" s="108"/>
      <c r="N39" s="108"/>
      <c r="O39" s="108"/>
      <c r="Q39" s="88" t="s">
        <v>96</v>
      </c>
      <c r="R39" s="88" t="s">
        <v>102</v>
      </c>
      <c r="S39" s="88" t="s">
        <v>108</v>
      </c>
      <c r="T39" s="88" t="s">
        <v>114</v>
      </c>
    </row>
    <row r="40" spans="2:20" ht="21" thickBot="1" x14ac:dyDescent="0.4">
      <c r="B40" s="32" t="s">
        <v>82</v>
      </c>
      <c r="C40" s="32" t="s">
        <v>83</v>
      </c>
      <c r="D40" s="32" t="s">
        <v>84</v>
      </c>
      <c r="E40" s="32" t="s">
        <v>85</v>
      </c>
      <c r="G40" s="117"/>
      <c r="H40" s="118"/>
      <c r="I40" s="118"/>
      <c r="J40" s="119"/>
      <c r="L40" s="109"/>
      <c r="M40" s="109"/>
      <c r="N40" s="109"/>
      <c r="O40" s="109"/>
      <c r="Q40" s="88" t="s">
        <v>97</v>
      </c>
      <c r="R40" s="88" t="s">
        <v>103</v>
      </c>
      <c r="S40" s="88" t="s">
        <v>109</v>
      </c>
      <c r="T40" s="88" t="s">
        <v>115</v>
      </c>
    </row>
    <row r="44" spans="2:20" x14ac:dyDescent="0.25">
      <c r="C44" s="31" t="s">
        <v>58</v>
      </c>
      <c r="L44" s="103" t="s">
        <v>61</v>
      </c>
      <c r="M44" s="103"/>
      <c r="N44" s="103"/>
      <c r="O44" s="103"/>
    </row>
    <row r="45" spans="2:20" ht="15.75" thickBot="1" x14ac:dyDescent="0.3">
      <c r="B45" s="18" t="s">
        <v>4</v>
      </c>
      <c r="C45" s="18" t="s">
        <v>57</v>
      </c>
      <c r="D45" s="18" t="s">
        <v>3</v>
      </c>
      <c r="E45" s="18" t="s">
        <v>2</v>
      </c>
      <c r="G45" s="104" t="s">
        <v>144</v>
      </c>
      <c r="H45" s="104"/>
      <c r="I45" s="104"/>
      <c r="J45" s="104"/>
      <c r="L45" s="18" t="s">
        <v>4</v>
      </c>
      <c r="M45" s="18" t="s">
        <v>57</v>
      </c>
      <c r="N45" s="18" t="s">
        <v>3</v>
      </c>
      <c r="O45" s="18" t="s">
        <v>2</v>
      </c>
      <c r="Q45" s="104" t="s">
        <v>48</v>
      </c>
      <c r="R45" s="104"/>
      <c r="S45" s="104"/>
      <c r="T45" s="104"/>
    </row>
    <row r="46" spans="2:20" ht="19.5" thickBot="1" x14ac:dyDescent="0.35">
      <c r="B46" s="56"/>
      <c r="C46" s="56"/>
      <c r="D46" s="56"/>
      <c r="E46" s="56"/>
      <c r="G46" s="111"/>
      <c r="H46" s="112"/>
      <c r="I46" s="112"/>
      <c r="J46" s="113"/>
      <c r="L46" s="107"/>
      <c r="M46" s="107"/>
      <c r="N46" s="107"/>
      <c r="O46" s="107"/>
      <c r="Q46" s="56"/>
      <c r="R46" s="56"/>
      <c r="S46" s="56"/>
      <c r="T46" s="56"/>
    </row>
    <row r="47" spans="2:20" ht="19.5" thickBot="1" x14ac:dyDescent="0.35">
      <c r="B47" s="56"/>
      <c r="C47" s="56"/>
      <c r="D47" s="56"/>
      <c r="E47" s="56"/>
      <c r="G47" s="114"/>
      <c r="H47" s="115"/>
      <c r="I47" s="115"/>
      <c r="J47" s="116"/>
      <c r="L47" s="108"/>
      <c r="M47" s="108"/>
      <c r="N47" s="108"/>
      <c r="O47" s="108"/>
      <c r="Q47" s="56"/>
      <c r="R47" s="56"/>
      <c r="S47" s="56"/>
      <c r="T47" s="56"/>
    </row>
    <row r="48" spans="2:20" ht="19.5" thickBot="1" x14ac:dyDescent="0.35">
      <c r="B48" s="56"/>
      <c r="C48" s="56"/>
      <c r="D48" s="56"/>
      <c r="E48" s="56"/>
      <c r="F48" s="28" t="s">
        <v>59</v>
      </c>
      <c r="G48" s="114"/>
      <c r="H48" s="115"/>
      <c r="I48" s="115"/>
      <c r="J48" s="116"/>
      <c r="K48" s="28" t="s">
        <v>60</v>
      </c>
      <c r="L48" s="108"/>
      <c r="M48" s="108"/>
      <c r="N48" s="108"/>
      <c r="O48" s="108"/>
      <c r="P48" s="29" t="s">
        <v>60</v>
      </c>
      <c r="Q48" s="56"/>
      <c r="R48" s="56"/>
      <c r="S48" s="56"/>
      <c r="T48" s="56"/>
    </row>
    <row r="49" spans="1:20" ht="19.5" thickBot="1" x14ac:dyDescent="0.35">
      <c r="B49" s="56"/>
      <c r="C49" s="56"/>
      <c r="D49" s="56"/>
      <c r="E49" s="56"/>
      <c r="G49" s="114"/>
      <c r="H49" s="115"/>
      <c r="I49" s="115"/>
      <c r="J49" s="116"/>
      <c r="L49" s="108"/>
      <c r="M49" s="108"/>
      <c r="N49" s="108"/>
      <c r="O49" s="108"/>
      <c r="Q49" s="56"/>
      <c r="R49" s="56"/>
      <c r="S49" s="56"/>
      <c r="T49" s="56"/>
    </row>
    <row r="50" spans="1:20" ht="19.5" thickBot="1" x14ac:dyDescent="0.35">
      <c r="B50" s="56"/>
      <c r="C50" s="56"/>
      <c r="D50" s="56"/>
      <c r="E50" s="56"/>
      <c r="G50" s="114"/>
      <c r="H50" s="115"/>
      <c r="I50" s="115"/>
      <c r="J50" s="116"/>
      <c r="L50" s="108"/>
      <c r="M50" s="108"/>
      <c r="N50" s="108"/>
      <c r="O50" s="108"/>
      <c r="Q50" s="56"/>
      <c r="R50" s="56"/>
      <c r="S50" s="56"/>
      <c r="T50" s="56"/>
    </row>
    <row r="51" spans="1:20" ht="19.5" thickBot="1" x14ac:dyDescent="0.35">
      <c r="B51" s="56"/>
      <c r="C51" s="56"/>
      <c r="D51" s="56"/>
      <c r="E51" s="56"/>
      <c r="G51" s="117"/>
      <c r="H51" s="118"/>
      <c r="I51" s="118"/>
      <c r="J51" s="119"/>
      <c r="L51" s="109"/>
      <c r="M51" s="109"/>
      <c r="N51" s="109"/>
      <c r="O51" s="109"/>
      <c r="Q51" s="56"/>
      <c r="R51" s="56"/>
      <c r="S51" s="56"/>
      <c r="T51" s="56"/>
    </row>
    <row r="53" spans="1:20" ht="26.25" x14ac:dyDescent="0.45">
      <c r="B53" s="102" t="s">
        <v>121</v>
      </c>
      <c r="C53" s="102"/>
      <c r="D53" s="102"/>
      <c r="E53" s="102"/>
      <c r="F53" s="57" t="s">
        <v>59</v>
      </c>
      <c r="G53" s="102" t="s">
        <v>86</v>
      </c>
      <c r="H53" s="102"/>
      <c r="I53" s="102"/>
      <c r="J53" s="102"/>
      <c r="K53" s="57" t="s">
        <v>60</v>
      </c>
      <c r="L53" s="102" t="s">
        <v>122</v>
      </c>
      <c r="M53" s="102"/>
      <c r="N53" s="102"/>
      <c r="O53" s="102"/>
      <c r="P53" s="57" t="s">
        <v>60</v>
      </c>
      <c r="Q53" s="102" t="s">
        <v>123</v>
      </c>
      <c r="R53" s="102"/>
      <c r="S53" s="102"/>
      <c r="T53" s="102"/>
    </row>
    <row r="59" spans="1:20" ht="15.75" thickBot="1" x14ac:dyDescent="0.3">
      <c r="B59" s="52"/>
      <c r="C59" s="76" t="s">
        <v>58</v>
      </c>
      <c r="D59" s="52"/>
      <c r="E59" s="52"/>
      <c r="G59" s="104" t="s">
        <v>144</v>
      </c>
      <c r="H59" s="104"/>
      <c r="I59" s="104"/>
      <c r="J59" s="104"/>
      <c r="L59" s="103" t="s">
        <v>143</v>
      </c>
      <c r="M59" s="103"/>
      <c r="N59" s="103"/>
      <c r="O59" s="103"/>
      <c r="Q59" s="104" t="s">
        <v>48</v>
      </c>
      <c r="R59" s="104"/>
      <c r="S59" s="104"/>
      <c r="T59" s="104"/>
    </row>
    <row r="60" spans="1:20" ht="19.5" thickBot="1" x14ac:dyDescent="0.35">
      <c r="A60" s="42"/>
      <c r="B60" s="56"/>
      <c r="C60" s="56"/>
      <c r="D60" s="56"/>
      <c r="E60" s="56"/>
      <c r="F60" s="47"/>
      <c r="G60" s="105"/>
      <c r="H60" s="106"/>
      <c r="I60" s="106"/>
      <c r="J60" s="106"/>
      <c r="K60" s="47"/>
      <c r="L60" s="107"/>
      <c r="M60" s="107"/>
      <c r="N60" s="107"/>
      <c r="O60" s="107"/>
      <c r="Q60" s="56"/>
      <c r="R60" s="56"/>
      <c r="S60" s="56"/>
      <c r="T60" s="56"/>
    </row>
    <row r="61" spans="1:20" ht="19.5" thickBot="1" x14ac:dyDescent="0.35">
      <c r="A61" s="42"/>
      <c r="B61" s="56"/>
      <c r="C61" s="56"/>
      <c r="D61" s="56"/>
      <c r="E61" s="56"/>
      <c r="F61" s="47"/>
      <c r="G61" s="106"/>
      <c r="H61" s="106"/>
      <c r="I61" s="106"/>
      <c r="J61" s="106"/>
      <c r="K61" s="47"/>
      <c r="L61" s="108"/>
      <c r="M61" s="108"/>
      <c r="N61" s="108"/>
      <c r="O61" s="108"/>
      <c r="Q61" s="56"/>
      <c r="R61" s="56"/>
      <c r="S61" s="56"/>
      <c r="T61" s="56"/>
    </row>
    <row r="62" spans="1:20" ht="19.5" thickBot="1" x14ac:dyDescent="0.35">
      <c r="A62" s="42"/>
      <c r="B62" s="56"/>
      <c r="C62" s="56"/>
      <c r="D62" s="56"/>
      <c r="E62" s="56"/>
      <c r="F62" s="77" t="s">
        <v>59</v>
      </c>
      <c r="G62" s="106"/>
      <c r="H62" s="106"/>
      <c r="I62" s="106"/>
      <c r="J62" s="106"/>
      <c r="K62" s="77" t="s">
        <v>60</v>
      </c>
      <c r="L62" s="108"/>
      <c r="M62" s="108"/>
      <c r="N62" s="108"/>
      <c r="O62" s="108"/>
      <c r="P62" s="29" t="s">
        <v>60</v>
      </c>
      <c r="Q62" s="56"/>
      <c r="R62" s="56"/>
      <c r="S62" s="56"/>
      <c r="T62" s="56"/>
    </row>
    <row r="63" spans="1:20" ht="19.5" thickBot="1" x14ac:dyDescent="0.35">
      <c r="A63" s="42"/>
      <c r="B63" s="56"/>
      <c r="C63" s="56"/>
      <c r="D63" s="56"/>
      <c r="E63" s="56"/>
      <c r="F63" s="47"/>
      <c r="G63" s="106"/>
      <c r="H63" s="106"/>
      <c r="I63" s="106"/>
      <c r="J63" s="106"/>
      <c r="L63" s="108"/>
      <c r="M63" s="108"/>
      <c r="N63" s="108"/>
      <c r="O63" s="108"/>
      <c r="Q63" s="56"/>
      <c r="R63" s="56"/>
      <c r="S63" s="56"/>
      <c r="T63" s="56"/>
    </row>
    <row r="64" spans="1:20" ht="19.5" thickBot="1" x14ac:dyDescent="0.35">
      <c r="A64" s="42"/>
      <c r="B64" s="56"/>
      <c r="C64" s="56"/>
      <c r="D64" s="56"/>
      <c r="E64" s="56"/>
      <c r="F64" s="47"/>
      <c r="G64" s="106"/>
      <c r="H64" s="106"/>
      <c r="I64" s="106"/>
      <c r="J64" s="106"/>
      <c r="L64" s="108"/>
      <c r="M64" s="108"/>
      <c r="N64" s="108"/>
      <c r="O64" s="108"/>
      <c r="Q64" s="56"/>
      <c r="R64" s="56"/>
      <c r="S64" s="56"/>
      <c r="T64" s="56"/>
    </row>
    <row r="65" spans="1:20" ht="19.5" thickBot="1" x14ac:dyDescent="0.35">
      <c r="A65" s="42"/>
      <c r="B65" s="56"/>
      <c r="C65" s="56"/>
      <c r="D65" s="56"/>
      <c r="E65" s="56"/>
      <c r="F65" s="47"/>
      <c r="G65" s="106"/>
      <c r="H65" s="106"/>
      <c r="I65" s="106"/>
      <c r="J65" s="106"/>
      <c r="L65" s="109"/>
      <c r="M65" s="109"/>
      <c r="N65" s="109"/>
      <c r="O65" s="109"/>
      <c r="Q65" s="56"/>
      <c r="R65" s="56"/>
      <c r="S65" s="56"/>
      <c r="T65" s="56"/>
    </row>
    <row r="66" spans="1:20" x14ac:dyDescent="0.25">
      <c r="G66" s="62"/>
      <c r="H66" s="62"/>
      <c r="I66" s="62"/>
      <c r="J66" s="62"/>
    </row>
    <row r="67" spans="1:20" ht="26.25" x14ac:dyDescent="0.45">
      <c r="B67" s="102" t="s">
        <v>121</v>
      </c>
      <c r="C67" s="102"/>
      <c r="D67" s="102"/>
      <c r="E67" s="102"/>
      <c r="F67" s="57" t="s">
        <v>59</v>
      </c>
      <c r="G67" s="102" t="s">
        <v>86</v>
      </c>
      <c r="H67" s="102"/>
      <c r="I67" s="102"/>
      <c r="J67" s="102"/>
      <c r="K67" s="57" t="s">
        <v>60</v>
      </c>
      <c r="L67" s="102" t="s">
        <v>122</v>
      </c>
      <c r="M67" s="102"/>
      <c r="N67" s="102"/>
      <c r="O67" s="102"/>
      <c r="P67" s="57" t="s">
        <v>60</v>
      </c>
      <c r="Q67" s="102" t="s">
        <v>123</v>
      </c>
      <c r="R67" s="102"/>
      <c r="S67" s="102"/>
      <c r="T67" s="102"/>
    </row>
  </sheetData>
  <mergeCells count="40">
    <mergeCell ref="L1:O1"/>
    <mergeCell ref="B53:E53"/>
    <mergeCell ref="G53:J53"/>
    <mergeCell ref="L53:O53"/>
    <mergeCell ref="Q53:T53"/>
    <mergeCell ref="G2:J2"/>
    <mergeCell ref="L44:O44"/>
    <mergeCell ref="G45:J45"/>
    <mergeCell ref="Q45:T45"/>
    <mergeCell ref="G46:J51"/>
    <mergeCell ref="L46:L51"/>
    <mergeCell ref="M46:M51"/>
    <mergeCell ref="N46:N51"/>
    <mergeCell ref="O46:O51"/>
    <mergeCell ref="L23:O23"/>
    <mergeCell ref="G24:J24"/>
    <mergeCell ref="Q24:T24"/>
    <mergeCell ref="L11:O11"/>
    <mergeCell ref="G12:J12"/>
    <mergeCell ref="Q12:T12"/>
    <mergeCell ref="L33:O33"/>
    <mergeCell ref="G34:J34"/>
    <mergeCell ref="Q34:T34"/>
    <mergeCell ref="G35:J40"/>
    <mergeCell ref="L35:L40"/>
    <mergeCell ref="M35:M40"/>
    <mergeCell ref="N35:N40"/>
    <mergeCell ref="O35:O40"/>
    <mergeCell ref="B67:E67"/>
    <mergeCell ref="G67:J67"/>
    <mergeCell ref="L67:O67"/>
    <mergeCell ref="Q67:T67"/>
    <mergeCell ref="L59:O59"/>
    <mergeCell ref="G59:J59"/>
    <mergeCell ref="Q59:T59"/>
    <mergeCell ref="G60:J65"/>
    <mergeCell ref="L60:L65"/>
    <mergeCell ref="M60:M65"/>
    <mergeCell ref="N60:N65"/>
    <mergeCell ref="O60:O6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G28" sqref="G28"/>
    </sheetView>
  </sheetViews>
  <sheetFormatPr defaultRowHeight="15" x14ac:dyDescent="0.25"/>
  <cols>
    <col min="2" max="2" width="15" customWidth="1"/>
    <col min="3" max="3" width="12.85546875" customWidth="1"/>
  </cols>
  <sheetData>
    <row r="1" spans="1:4" x14ac:dyDescent="0.25">
      <c r="A1" t="s">
        <v>41</v>
      </c>
      <c r="B1" t="s">
        <v>0</v>
      </c>
      <c r="C1" t="s">
        <v>50</v>
      </c>
      <c r="D1" t="s">
        <v>1</v>
      </c>
    </row>
    <row r="2" spans="1:4" x14ac:dyDescent="0.25">
      <c r="A2">
        <v>4</v>
      </c>
      <c r="B2" t="s">
        <v>4</v>
      </c>
      <c r="C2" t="s">
        <v>55</v>
      </c>
      <c r="D2">
        <v>19.12</v>
      </c>
    </row>
    <row r="3" spans="1:4" x14ac:dyDescent="0.25">
      <c r="A3">
        <v>7</v>
      </c>
      <c r="B3" t="s">
        <v>4</v>
      </c>
      <c r="C3" t="s">
        <v>55</v>
      </c>
      <c r="D3">
        <v>24.21</v>
      </c>
    </row>
    <row r="4" spans="1:4" x14ac:dyDescent="0.25">
      <c r="A4">
        <v>10</v>
      </c>
      <c r="B4" t="s">
        <v>4</v>
      </c>
      <c r="C4" t="s">
        <v>55</v>
      </c>
      <c r="D4">
        <v>26.88</v>
      </c>
    </row>
    <row r="5" spans="1:4" x14ac:dyDescent="0.25">
      <c r="A5">
        <v>17</v>
      </c>
      <c r="B5" t="s">
        <v>4</v>
      </c>
      <c r="C5" t="s">
        <v>56</v>
      </c>
      <c r="D5">
        <v>21.6</v>
      </c>
    </row>
    <row r="6" spans="1:4" x14ac:dyDescent="0.25">
      <c r="A6">
        <v>18</v>
      </c>
      <c r="B6" t="s">
        <v>4</v>
      </c>
      <c r="C6" t="s">
        <v>56</v>
      </c>
      <c r="D6">
        <v>23.4</v>
      </c>
    </row>
    <row r="7" spans="1:4" x14ac:dyDescent="0.25">
      <c r="A7">
        <v>21</v>
      </c>
      <c r="B7" t="s">
        <v>4</v>
      </c>
      <c r="C7" t="s">
        <v>56</v>
      </c>
      <c r="D7">
        <v>23.35</v>
      </c>
    </row>
    <row r="8" spans="1:4" x14ac:dyDescent="0.25">
      <c r="A8">
        <v>6</v>
      </c>
      <c r="B8" t="s">
        <v>5</v>
      </c>
      <c r="C8" t="s">
        <v>55</v>
      </c>
      <c r="D8">
        <v>18.559999999999999</v>
      </c>
    </row>
    <row r="9" spans="1:4" x14ac:dyDescent="0.25">
      <c r="A9">
        <v>9</v>
      </c>
      <c r="B9" t="s">
        <v>5</v>
      </c>
      <c r="C9" t="s">
        <v>55</v>
      </c>
      <c r="D9">
        <v>20</v>
      </c>
    </row>
    <row r="10" spans="1:4" x14ac:dyDescent="0.25">
      <c r="A10">
        <v>11</v>
      </c>
      <c r="B10" t="s">
        <v>5</v>
      </c>
      <c r="C10" t="s">
        <v>55</v>
      </c>
      <c r="D10">
        <v>19.87</v>
      </c>
    </row>
    <row r="11" spans="1:4" x14ac:dyDescent="0.25">
      <c r="A11">
        <v>14</v>
      </c>
      <c r="B11" t="s">
        <v>5</v>
      </c>
      <c r="C11" t="s">
        <v>56</v>
      </c>
      <c r="D11">
        <v>22.09</v>
      </c>
    </row>
    <row r="12" spans="1:4" x14ac:dyDescent="0.25">
      <c r="A12">
        <v>23</v>
      </c>
      <c r="B12" t="s">
        <v>5</v>
      </c>
      <c r="C12" t="s">
        <v>56</v>
      </c>
      <c r="D12">
        <v>17.62</v>
      </c>
    </row>
    <row r="13" spans="1:4" x14ac:dyDescent="0.25">
      <c r="A13">
        <v>24</v>
      </c>
      <c r="B13" t="s">
        <v>5</v>
      </c>
      <c r="C13" t="s">
        <v>56</v>
      </c>
      <c r="D13">
        <v>21.72</v>
      </c>
    </row>
    <row r="14" spans="1:4" x14ac:dyDescent="0.25">
      <c r="A14">
        <v>2</v>
      </c>
      <c r="B14" t="s">
        <v>3</v>
      </c>
      <c r="C14" t="s">
        <v>55</v>
      </c>
      <c r="D14">
        <v>25.58</v>
      </c>
    </row>
    <row r="15" spans="1:4" x14ac:dyDescent="0.25">
      <c r="A15">
        <v>8</v>
      </c>
      <c r="B15" t="s">
        <v>3</v>
      </c>
      <c r="C15" t="s">
        <v>55</v>
      </c>
      <c r="D15">
        <v>23.31</v>
      </c>
    </row>
    <row r="16" spans="1:4" x14ac:dyDescent="0.25">
      <c r="A16">
        <v>13</v>
      </c>
      <c r="B16" t="s">
        <v>3</v>
      </c>
      <c r="C16" t="s">
        <v>55</v>
      </c>
      <c r="D16">
        <v>18.989999999999998</v>
      </c>
    </row>
    <row r="17" spans="1:4" x14ac:dyDescent="0.25">
      <c r="A17">
        <v>15</v>
      </c>
      <c r="B17" t="s">
        <v>3</v>
      </c>
      <c r="C17" t="s">
        <v>56</v>
      </c>
      <c r="D17">
        <v>23.09</v>
      </c>
    </row>
    <row r="18" spans="1:4" x14ac:dyDescent="0.25">
      <c r="A18">
        <v>19</v>
      </c>
      <c r="B18" t="s">
        <v>3</v>
      </c>
      <c r="C18" t="s">
        <v>56</v>
      </c>
      <c r="D18">
        <v>23.81</v>
      </c>
    </row>
    <row r="19" spans="1:4" x14ac:dyDescent="0.25">
      <c r="A19">
        <v>22</v>
      </c>
      <c r="B19" t="s">
        <v>3</v>
      </c>
      <c r="C19" t="s">
        <v>56</v>
      </c>
      <c r="D19">
        <v>21.27</v>
      </c>
    </row>
    <row r="20" spans="1:4" x14ac:dyDescent="0.25">
      <c r="A20">
        <v>1</v>
      </c>
      <c r="B20" t="s">
        <v>2</v>
      </c>
      <c r="C20" t="s">
        <v>55</v>
      </c>
      <c r="D20">
        <v>24.39</v>
      </c>
    </row>
    <row r="21" spans="1:4" x14ac:dyDescent="0.25">
      <c r="A21">
        <v>3</v>
      </c>
      <c r="B21" t="s">
        <v>2</v>
      </c>
      <c r="C21" t="s">
        <v>55</v>
      </c>
      <c r="D21">
        <v>21.45</v>
      </c>
    </row>
    <row r="22" spans="1:4" x14ac:dyDescent="0.25">
      <c r="A22">
        <v>5</v>
      </c>
      <c r="B22" t="s">
        <v>2</v>
      </c>
      <c r="C22" t="s">
        <v>55</v>
      </c>
      <c r="D22">
        <v>32.74</v>
      </c>
    </row>
    <row r="23" spans="1:4" x14ac:dyDescent="0.25">
      <c r="A23">
        <v>12</v>
      </c>
      <c r="B23" t="s">
        <v>2</v>
      </c>
      <c r="C23" t="s">
        <v>56</v>
      </c>
      <c r="D23">
        <v>24.21</v>
      </c>
    </row>
    <row r="24" spans="1:4" x14ac:dyDescent="0.25">
      <c r="A24">
        <v>16</v>
      </c>
      <c r="B24" t="s">
        <v>2</v>
      </c>
      <c r="C24" t="s">
        <v>56</v>
      </c>
      <c r="D24">
        <v>25.67</v>
      </c>
    </row>
    <row r="25" spans="1:4" x14ac:dyDescent="0.25">
      <c r="A25">
        <v>20</v>
      </c>
      <c r="B25" t="s">
        <v>2</v>
      </c>
      <c r="C25" t="s">
        <v>56</v>
      </c>
      <c r="D25">
        <v>23.42</v>
      </c>
    </row>
    <row r="28" spans="1:4" x14ac:dyDescent="0.25">
      <c r="A28">
        <f>AVERAGE(D2:D25)</f>
        <v>22.764583333333331</v>
      </c>
    </row>
    <row r="29" spans="1:4" x14ac:dyDescent="0.25">
      <c r="A29">
        <f>AVERAGE(D2:D7) - A28</f>
        <v>0.32875000000000298</v>
      </c>
      <c r="B29">
        <f>23.09 - 22.76</f>
        <v>0.32999999999999829</v>
      </c>
    </row>
    <row r="31" spans="1:4" x14ac:dyDescent="0.25">
      <c r="A31">
        <f>24.21 - (22.76 + 0.33)</f>
        <v>1.120000000000001</v>
      </c>
    </row>
  </sheetData>
  <sortState xmlns:xlrd2="http://schemas.microsoft.com/office/spreadsheetml/2017/richdata2" ref="B2:D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zoomScale="85" zoomScaleNormal="85" workbookViewId="0">
      <selection activeCell="AG46" sqref="AG46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6" t="s">
        <v>9</v>
      </c>
      <c r="E5" s="7" t="s">
        <v>10</v>
      </c>
      <c r="F5" s="7" t="s">
        <v>11</v>
      </c>
      <c r="G5" s="8" t="s">
        <v>12</v>
      </c>
      <c r="K5" s="18" t="s">
        <v>6</v>
      </c>
      <c r="L5" s="18" t="s">
        <v>7</v>
      </c>
      <c r="M5" s="18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6" t="s">
        <v>13</v>
      </c>
      <c r="E6" s="7" t="s">
        <v>14</v>
      </c>
      <c r="F6" s="7" t="s">
        <v>15</v>
      </c>
      <c r="G6" s="8" t="s">
        <v>16</v>
      </c>
      <c r="K6" s="9" t="s">
        <v>9</v>
      </c>
      <c r="L6" s="19" t="s">
        <v>13</v>
      </c>
      <c r="M6" s="11" t="s">
        <v>20</v>
      </c>
      <c r="Q6" s="18" t="s">
        <v>22</v>
      </c>
      <c r="R6" s="18" t="s">
        <v>23</v>
      </c>
      <c r="S6" s="18" t="s">
        <v>24</v>
      </c>
      <c r="V6" s="18"/>
      <c r="W6" s="18"/>
      <c r="X6" s="18"/>
      <c r="AA6" s="18" t="s">
        <v>22</v>
      </c>
      <c r="AB6" s="18" t="s">
        <v>23</v>
      </c>
      <c r="AC6" s="18" t="s">
        <v>24</v>
      </c>
    </row>
    <row r="7" spans="3:29" x14ac:dyDescent="0.25">
      <c r="C7" s="1" t="s">
        <v>8</v>
      </c>
      <c r="D7" s="3" t="s">
        <v>20</v>
      </c>
      <c r="E7" s="4" t="s">
        <v>19</v>
      </c>
      <c r="F7" s="4" t="s">
        <v>18</v>
      </c>
      <c r="G7" s="5" t="s">
        <v>17</v>
      </c>
      <c r="K7" s="12" t="s">
        <v>10</v>
      </c>
      <c r="L7" s="20" t="s">
        <v>14</v>
      </c>
      <c r="M7" s="14" t="s">
        <v>19</v>
      </c>
      <c r="Q7" s="9" t="s">
        <v>25</v>
      </c>
      <c r="R7" s="19" t="s">
        <v>29</v>
      </c>
      <c r="S7" s="11" t="s">
        <v>33</v>
      </c>
      <c r="U7" s="120" t="s">
        <v>37</v>
      </c>
      <c r="V7" s="9" t="s">
        <v>25</v>
      </c>
      <c r="W7" s="10" t="s">
        <v>29</v>
      </c>
      <c r="X7" s="11" t="s">
        <v>33</v>
      </c>
      <c r="Z7" s="120" t="s">
        <v>37</v>
      </c>
      <c r="AA7" s="9" t="s">
        <v>25</v>
      </c>
      <c r="AB7" s="19" t="s">
        <v>29</v>
      </c>
      <c r="AC7" s="11" t="s">
        <v>33</v>
      </c>
    </row>
    <row r="8" spans="3:29" x14ac:dyDescent="0.25">
      <c r="K8" s="12" t="s">
        <v>11</v>
      </c>
      <c r="L8" s="20" t="s">
        <v>15</v>
      </c>
      <c r="M8" s="14" t="s">
        <v>18</v>
      </c>
      <c r="Q8" s="12" t="s">
        <v>26</v>
      </c>
      <c r="R8" s="20" t="s">
        <v>30</v>
      </c>
      <c r="S8" s="14" t="s">
        <v>34</v>
      </c>
      <c r="U8" s="120"/>
      <c r="V8" s="15" t="s">
        <v>26</v>
      </c>
      <c r="W8" s="16" t="s">
        <v>30</v>
      </c>
      <c r="X8" s="17" t="s">
        <v>34</v>
      </c>
      <c r="Z8" s="120"/>
      <c r="AA8" s="15" t="s">
        <v>26</v>
      </c>
      <c r="AB8" s="21" t="s">
        <v>30</v>
      </c>
      <c r="AC8" s="17" t="s">
        <v>34</v>
      </c>
    </row>
    <row r="9" spans="3:29" x14ac:dyDescent="0.25">
      <c r="K9" s="15" t="s">
        <v>12</v>
      </c>
      <c r="L9" s="21" t="s">
        <v>16</v>
      </c>
      <c r="M9" s="17" t="s">
        <v>17</v>
      </c>
      <c r="Q9" s="12" t="s">
        <v>27</v>
      </c>
      <c r="R9" s="20" t="s">
        <v>31</v>
      </c>
      <c r="S9" s="14" t="s">
        <v>35</v>
      </c>
      <c r="U9" s="121" t="s">
        <v>38</v>
      </c>
      <c r="V9" s="12" t="s">
        <v>27</v>
      </c>
      <c r="W9" s="13" t="s">
        <v>31</v>
      </c>
      <c r="X9" s="14" t="s">
        <v>35</v>
      </c>
      <c r="Z9" s="121" t="s">
        <v>38</v>
      </c>
      <c r="AA9" s="12" t="s">
        <v>27</v>
      </c>
      <c r="AB9" s="20" t="s">
        <v>31</v>
      </c>
      <c r="AC9" s="14" t="s">
        <v>35</v>
      </c>
    </row>
    <row r="10" spans="3:29" x14ac:dyDescent="0.25">
      <c r="Q10" s="15" t="s">
        <v>28</v>
      </c>
      <c r="R10" s="21" t="s">
        <v>32</v>
      </c>
      <c r="S10" s="17" t="s">
        <v>36</v>
      </c>
      <c r="U10" s="121"/>
      <c r="V10" s="15" t="s">
        <v>28</v>
      </c>
      <c r="W10" s="16" t="s">
        <v>32</v>
      </c>
      <c r="X10" s="17" t="s">
        <v>36</v>
      </c>
      <c r="Z10" s="121"/>
      <c r="AA10" s="15" t="s">
        <v>28</v>
      </c>
      <c r="AB10" s="21" t="s">
        <v>32</v>
      </c>
      <c r="AC10" s="17" t="s">
        <v>36</v>
      </c>
    </row>
    <row r="17" spans="7:43" x14ac:dyDescent="0.25">
      <c r="L17" s="1" t="s">
        <v>21</v>
      </c>
    </row>
    <row r="18" spans="7:43" x14ac:dyDescent="0.25">
      <c r="K18" s="18" t="s">
        <v>22</v>
      </c>
      <c r="L18" s="18" t="s">
        <v>23</v>
      </c>
      <c r="M18" s="18" t="s">
        <v>24</v>
      </c>
      <c r="O18" s="2"/>
      <c r="P18" s="2"/>
      <c r="Q18" s="2"/>
      <c r="R18" s="2"/>
    </row>
    <row r="19" spans="7:43" x14ac:dyDescent="0.25">
      <c r="K19" s="9" t="s">
        <v>25</v>
      </c>
      <c r="L19" s="19" t="s">
        <v>29</v>
      </c>
      <c r="M19" s="11" t="s">
        <v>33</v>
      </c>
      <c r="O19" s="2"/>
      <c r="P19" s="2"/>
      <c r="Q19" s="2"/>
      <c r="R19" s="2"/>
    </row>
    <row r="20" spans="7:43" x14ac:dyDescent="0.25">
      <c r="K20" s="12" t="s">
        <v>26</v>
      </c>
      <c r="L20" s="20" t="s">
        <v>30</v>
      </c>
      <c r="M20" s="14" t="s">
        <v>34</v>
      </c>
      <c r="O20" s="2"/>
      <c r="P20" s="2"/>
      <c r="Q20" s="2"/>
      <c r="R20" s="2"/>
    </row>
    <row r="21" spans="7:43" x14ac:dyDescent="0.25">
      <c r="K21" s="12" t="s">
        <v>27</v>
      </c>
      <c r="L21" s="20" t="s">
        <v>31</v>
      </c>
      <c r="M21" s="14" t="s">
        <v>35</v>
      </c>
      <c r="O21" s="2"/>
      <c r="P21" s="2"/>
      <c r="Q21" s="2"/>
      <c r="R21" s="2"/>
    </row>
    <row r="22" spans="7:43" x14ac:dyDescent="0.25">
      <c r="K22" s="15" t="s">
        <v>28</v>
      </c>
      <c r="L22" s="21" t="s">
        <v>32</v>
      </c>
      <c r="M22" s="17" t="s">
        <v>36</v>
      </c>
      <c r="O22" s="2"/>
      <c r="P22" s="2"/>
      <c r="Q22" s="2"/>
      <c r="R22" s="2"/>
    </row>
    <row r="23" spans="7:43" x14ac:dyDescent="0.25">
      <c r="O23" s="2"/>
      <c r="P23" s="2"/>
      <c r="Q23" s="2"/>
      <c r="R23" s="2"/>
    </row>
    <row r="24" spans="7:43" x14ac:dyDescent="0.25">
      <c r="AB24" s="24">
        <f>AVERAGE(AB28:AB33)</f>
        <v>23.093333333333334</v>
      </c>
      <c r="AC24" s="24">
        <f t="shared" ref="AC24:AE24" si="0">AVERAGE(AC28:AC33)</f>
        <v>19.97666666666667</v>
      </c>
      <c r="AD24" s="24">
        <f t="shared" si="0"/>
        <v>22.675000000000001</v>
      </c>
      <c r="AE24" s="24">
        <f t="shared" si="0"/>
        <v>25.313333333333343</v>
      </c>
    </row>
    <row r="26" spans="7:43" x14ac:dyDescent="0.25">
      <c r="AB26" s="122" t="s">
        <v>118</v>
      </c>
      <c r="AC26" s="122"/>
      <c r="AD26" s="122"/>
      <c r="AE26" s="122"/>
      <c r="AH26" s="122" t="s">
        <v>50</v>
      </c>
      <c r="AI26" s="122"/>
      <c r="AJ26" s="122"/>
      <c r="AK26" s="122"/>
      <c r="AN26" s="122" t="s">
        <v>119</v>
      </c>
      <c r="AO26" s="122"/>
      <c r="AP26" s="122"/>
      <c r="AQ26" s="122"/>
    </row>
    <row r="27" spans="7:43" x14ac:dyDescent="0.25">
      <c r="G27" t="s">
        <v>41</v>
      </c>
      <c r="H27" t="s">
        <v>0</v>
      </c>
      <c r="I27" t="s">
        <v>1</v>
      </c>
      <c r="K27" s="18" t="s">
        <v>4</v>
      </c>
      <c r="L27" s="18" t="s">
        <v>5</v>
      </c>
      <c r="M27" s="18" t="s">
        <v>3</v>
      </c>
      <c r="N27" s="18" t="s">
        <v>2</v>
      </c>
      <c r="P27" s="18" t="s">
        <v>4</v>
      </c>
      <c r="Q27" s="38">
        <v>19.12</v>
      </c>
      <c r="R27" s="39">
        <v>24.21</v>
      </c>
      <c r="S27" s="39">
        <v>26.88</v>
      </c>
      <c r="T27" s="39">
        <v>21.6</v>
      </c>
      <c r="U27" s="39">
        <v>23.4</v>
      </c>
      <c r="V27" s="40">
        <v>23.35</v>
      </c>
      <c r="AB27" s="18" t="s">
        <v>4</v>
      </c>
      <c r="AC27" s="18" t="s">
        <v>5</v>
      </c>
      <c r="AD27" s="18" t="s">
        <v>3</v>
      </c>
      <c r="AE27" s="18" t="s">
        <v>2</v>
      </c>
      <c r="AH27" s="18"/>
      <c r="AI27" s="18"/>
      <c r="AJ27" s="18"/>
      <c r="AK27" s="18"/>
      <c r="AN27" s="18" t="s">
        <v>4</v>
      </c>
      <c r="AO27" s="18" t="s">
        <v>5</v>
      </c>
      <c r="AP27" s="18" t="s">
        <v>3</v>
      </c>
      <c r="AQ27" s="18" t="s">
        <v>2</v>
      </c>
    </row>
    <row r="28" spans="7:43" x14ac:dyDescent="0.25">
      <c r="G28" s="22">
        <v>4</v>
      </c>
      <c r="H28" t="s">
        <v>4</v>
      </c>
      <c r="I28">
        <v>19.12</v>
      </c>
      <c r="K28" s="9">
        <v>19.12</v>
      </c>
      <c r="L28" s="19">
        <v>18.559999999999999</v>
      </c>
      <c r="M28" s="19">
        <v>25.58</v>
      </c>
      <c r="N28" s="11">
        <v>24.39</v>
      </c>
      <c r="P28" s="18" t="s">
        <v>5</v>
      </c>
      <c r="Q28" s="38">
        <v>18.559999999999999</v>
      </c>
      <c r="R28" s="39">
        <v>20</v>
      </c>
      <c r="S28" s="39">
        <v>19.87</v>
      </c>
      <c r="T28" s="39">
        <v>22.09</v>
      </c>
      <c r="U28" s="39">
        <v>17.62</v>
      </c>
      <c r="V28" s="40">
        <v>21.72</v>
      </c>
      <c r="AB28" s="9">
        <v>19.12</v>
      </c>
      <c r="AC28" s="19">
        <v>18.559999999999999</v>
      </c>
      <c r="AD28" s="19">
        <v>25.58</v>
      </c>
      <c r="AE28" s="11">
        <v>24.39</v>
      </c>
      <c r="AG28" s="120" t="s">
        <v>117</v>
      </c>
      <c r="AH28" s="9">
        <v>19.12</v>
      </c>
      <c r="AI28" s="10">
        <v>18.559999999999999</v>
      </c>
      <c r="AJ28" s="10">
        <v>25.58</v>
      </c>
      <c r="AK28" s="11">
        <v>24.39</v>
      </c>
      <c r="AM28" s="120" t="s">
        <v>117</v>
      </c>
      <c r="AN28" s="9">
        <v>19.12</v>
      </c>
      <c r="AO28" s="19">
        <v>18.559999999999999</v>
      </c>
      <c r="AP28" s="19">
        <v>25.58</v>
      </c>
      <c r="AQ28" s="11">
        <v>24.39</v>
      </c>
    </row>
    <row r="29" spans="7:43" x14ac:dyDescent="0.25">
      <c r="G29" s="22">
        <v>7</v>
      </c>
      <c r="H29" t="s">
        <v>4</v>
      </c>
      <c r="I29">
        <v>24.21</v>
      </c>
      <c r="K29" s="12">
        <v>24.21</v>
      </c>
      <c r="L29" s="20">
        <v>20</v>
      </c>
      <c r="M29" s="20">
        <v>23.31</v>
      </c>
      <c r="N29" s="14">
        <v>21.45</v>
      </c>
      <c r="P29" s="18" t="s">
        <v>3</v>
      </c>
      <c r="Q29" s="38">
        <v>25.58</v>
      </c>
      <c r="R29" s="39">
        <v>23.31</v>
      </c>
      <c r="S29" s="39">
        <v>18.989999999999998</v>
      </c>
      <c r="T29" s="39">
        <v>23.09</v>
      </c>
      <c r="U29" s="39">
        <v>23.81</v>
      </c>
      <c r="V29" s="40">
        <v>21.27</v>
      </c>
      <c r="AB29" s="12">
        <v>24.21</v>
      </c>
      <c r="AC29" s="20">
        <v>20</v>
      </c>
      <c r="AD29" s="20">
        <v>23.31</v>
      </c>
      <c r="AE29" s="14">
        <v>21.45</v>
      </c>
      <c r="AG29" s="120"/>
      <c r="AH29" s="12">
        <v>24.21</v>
      </c>
      <c r="AI29" s="13">
        <v>20</v>
      </c>
      <c r="AJ29" s="13">
        <v>23.31</v>
      </c>
      <c r="AK29" s="14">
        <v>21.45</v>
      </c>
      <c r="AM29" s="120"/>
      <c r="AN29" s="12">
        <v>24.21</v>
      </c>
      <c r="AO29" s="20">
        <v>20</v>
      </c>
      <c r="AP29" s="20">
        <v>23.31</v>
      </c>
      <c r="AQ29" s="14">
        <v>21.45</v>
      </c>
    </row>
    <row r="30" spans="7:43" x14ac:dyDescent="0.25">
      <c r="G30" s="22">
        <v>10</v>
      </c>
      <c r="H30" t="s">
        <v>4</v>
      </c>
      <c r="I30">
        <v>26.88</v>
      </c>
      <c r="K30" s="12">
        <v>26.88</v>
      </c>
      <c r="L30" s="20">
        <v>19.87</v>
      </c>
      <c r="M30" s="20">
        <v>18.989999999999998</v>
      </c>
      <c r="N30" s="14">
        <v>32.74</v>
      </c>
      <c r="P30" s="18" t="s">
        <v>2</v>
      </c>
      <c r="Q30" s="38">
        <v>24.39</v>
      </c>
      <c r="R30" s="39">
        <v>21.45</v>
      </c>
      <c r="S30" s="39">
        <v>32.74</v>
      </c>
      <c r="T30" s="39">
        <v>24.21</v>
      </c>
      <c r="U30" s="39">
        <v>25.67</v>
      </c>
      <c r="V30" s="40">
        <v>23.42</v>
      </c>
      <c r="AB30" s="12">
        <v>26.88</v>
      </c>
      <c r="AC30" s="20">
        <v>19.87</v>
      </c>
      <c r="AD30" s="20">
        <v>18.989999999999998</v>
      </c>
      <c r="AE30" s="14">
        <v>32.74</v>
      </c>
      <c r="AG30" s="120"/>
      <c r="AH30" s="12">
        <v>26.88</v>
      </c>
      <c r="AI30" s="13">
        <v>19.87</v>
      </c>
      <c r="AJ30" s="13">
        <v>18.989999999999998</v>
      </c>
      <c r="AK30" s="14">
        <v>32.74</v>
      </c>
      <c r="AM30" s="120"/>
      <c r="AN30" s="15">
        <v>26.88</v>
      </c>
      <c r="AO30" s="21">
        <v>19.87</v>
      </c>
      <c r="AP30" s="21">
        <v>18.989999999999998</v>
      </c>
      <c r="AQ30" s="17">
        <v>32.74</v>
      </c>
    </row>
    <row r="31" spans="7:43" x14ac:dyDescent="0.25">
      <c r="G31" s="22">
        <v>17</v>
      </c>
      <c r="H31" t="s">
        <v>4</v>
      </c>
      <c r="I31">
        <v>21.6</v>
      </c>
      <c r="K31" s="12">
        <v>21.6</v>
      </c>
      <c r="L31" s="20">
        <v>22.09</v>
      </c>
      <c r="M31" s="20">
        <v>23.09</v>
      </c>
      <c r="N31" s="14">
        <v>24.21</v>
      </c>
      <c r="AB31" s="12">
        <v>21.6</v>
      </c>
      <c r="AC31" s="20">
        <v>22.09</v>
      </c>
      <c r="AD31" s="20">
        <v>23.09</v>
      </c>
      <c r="AE31" s="14">
        <v>24.21</v>
      </c>
      <c r="AG31" s="120" t="s">
        <v>116</v>
      </c>
      <c r="AH31" s="9">
        <v>21.6</v>
      </c>
      <c r="AI31" s="10">
        <v>22.09</v>
      </c>
      <c r="AJ31" s="10">
        <v>23.09</v>
      </c>
      <c r="AK31" s="11">
        <v>24.21</v>
      </c>
      <c r="AM31" s="120" t="s">
        <v>116</v>
      </c>
      <c r="AN31" s="12">
        <v>21.6</v>
      </c>
      <c r="AO31" s="20">
        <v>22.09</v>
      </c>
      <c r="AP31" s="20">
        <v>23.09</v>
      </c>
      <c r="AQ31" s="14">
        <v>24.21</v>
      </c>
    </row>
    <row r="32" spans="7:43" x14ac:dyDescent="0.25">
      <c r="G32" s="22">
        <v>18</v>
      </c>
      <c r="H32" t="s">
        <v>4</v>
      </c>
      <c r="I32">
        <v>23.4</v>
      </c>
      <c r="K32" s="12">
        <v>23.4</v>
      </c>
      <c r="L32" s="20">
        <v>17.62</v>
      </c>
      <c r="M32" s="20">
        <v>23.81</v>
      </c>
      <c r="N32" s="14">
        <v>25.67</v>
      </c>
      <c r="AB32" s="12">
        <v>23.4</v>
      </c>
      <c r="AC32" s="20">
        <v>17.62</v>
      </c>
      <c r="AD32" s="20">
        <v>23.81</v>
      </c>
      <c r="AE32" s="14">
        <v>25.67</v>
      </c>
      <c r="AG32" s="120"/>
      <c r="AH32" s="12">
        <v>23.4</v>
      </c>
      <c r="AI32" s="13">
        <v>17.62</v>
      </c>
      <c r="AJ32" s="13">
        <v>23.81</v>
      </c>
      <c r="AK32" s="14">
        <v>25.67</v>
      </c>
      <c r="AM32" s="120"/>
      <c r="AN32" s="12">
        <v>23.4</v>
      </c>
      <c r="AO32" s="20">
        <v>17.62</v>
      </c>
      <c r="AP32" s="20">
        <v>23.81</v>
      </c>
      <c r="AQ32" s="14">
        <v>25.67</v>
      </c>
    </row>
    <row r="33" spans="7:51" x14ac:dyDescent="0.25">
      <c r="G33" s="22">
        <v>21</v>
      </c>
      <c r="H33" t="s">
        <v>4</v>
      </c>
      <c r="I33">
        <v>23.35</v>
      </c>
      <c r="K33" s="15">
        <v>23.35</v>
      </c>
      <c r="L33" s="21">
        <v>21.72</v>
      </c>
      <c r="M33" s="21">
        <v>21.27</v>
      </c>
      <c r="N33" s="17">
        <v>23.42</v>
      </c>
      <c r="AB33" s="15">
        <v>23.35</v>
      </c>
      <c r="AC33" s="21">
        <v>21.72</v>
      </c>
      <c r="AD33" s="21">
        <v>21.27</v>
      </c>
      <c r="AE33" s="17">
        <v>23.42</v>
      </c>
      <c r="AG33" s="120"/>
      <c r="AH33" s="15">
        <v>23.35</v>
      </c>
      <c r="AI33" s="16">
        <v>21.72</v>
      </c>
      <c r="AJ33" s="16">
        <v>21.27</v>
      </c>
      <c r="AK33" s="17">
        <v>23.42</v>
      </c>
      <c r="AM33" s="120"/>
      <c r="AN33" s="15">
        <v>23.35</v>
      </c>
      <c r="AO33" s="21">
        <v>21.72</v>
      </c>
      <c r="AP33" s="21">
        <v>21.27</v>
      </c>
      <c r="AQ33" s="17">
        <v>23.42</v>
      </c>
    </row>
    <row r="34" spans="7:51" x14ac:dyDescent="0.25">
      <c r="G34" s="22">
        <v>6</v>
      </c>
      <c r="H34" t="s">
        <v>5</v>
      </c>
      <c r="I34">
        <v>18.559999999999999</v>
      </c>
    </row>
    <row r="35" spans="7:51" x14ac:dyDescent="0.25">
      <c r="G35" s="22">
        <v>9</v>
      </c>
      <c r="H35" t="s">
        <v>5</v>
      </c>
      <c r="I35">
        <v>20</v>
      </c>
    </row>
    <row r="36" spans="7:51" x14ac:dyDescent="0.25">
      <c r="G36" s="22">
        <v>11</v>
      </c>
      <c r="H36" t="s">
        <v>5</v>
      </c>
      <c r="I36">
        <v>19.87</v>
      </c>
      <c r="K36" s="18" t="s">
        <v>4</v>
      </c>
      <c r="L36" s="18" t="s">
        <v>5</v>
      </c>
      <c r="M36" s="18" t="s">
        <v>3</v>
      </c>
      <c r="N36" s="18" t="s">
        <v>2</v>
      </c>
      <c r="AB36" s="18" t="s">
        <v>4</v>
      </c>
      <c r="AC36" s="18" t="s">
        <v>5</v>
      </c>
      <c r="AD36" s="18" t="s">
        <v>3</v>
      </c>
      <c r="AE36" s="18" t="s">
        <v>2</v>
      </c>
      <c r="AH36" s="18"/>
      <c r="AI36" s="18"/>
      <c r="AJ36" s="18"/>
      <c r="AK36" s="18"/>
      <c r="AN36" s="18" t="s">
        <v>4</v>
      </c>
      <c r="AO36" s="18" t="s">
        <v>5</v>
      </c>
      <c r="AP36" s="18" t="s">
        <v>3</v>
      </c>
      <c r="AQ36" s="18" t="s">
        <v>2</v>
      </c>
    </row>
    <row r="37" spans="7:51" x14ac:dyDescent="0.25">
      <c r="G37" s="22">
        <v>14</v>
      </c>
      <c r="H37" t="s">
        <v>5</v>
      </c>
      <c r="I37">
        <v>22.09</v>
      </c>
      <c r="K37" s="38">
        <v>23.09</v>
      </c>
      <c r="L37" s="23">
        <v>19.98</v>
      </c>
      <c r="M37" s="23">
        <v>22.68</v>
      </c>
      <c r="N37" s="40">
        <v>25.31</v>
      </c>
      <c r="AB37" s="9">
        <v>19.12</v>
      </c>
      <c r="AC37" s="19">
        <v>18.559999999999999</v>
      </c>
      <c r="AD37" s="19">
        <v>25.58</v>
      </c>
      <c r="AE37" s="11">
        <v>24.39</v>
      </c>
      <c r="AG37" s="120" t="s">
        <v>42</v>
      </c>
      <c r="AH37" s="9">
        <v>19.12</v>
      </c>
      <c r="AI37" s="10">
        <v>18.559999999999999</v>
      </c>
      <c r="AJ37" s="10">
        <v>25.58</v>
      </c>
      <c r="AK37" s="11">
        <v>24.39</v>
      </c>
      <c r="AM37" s="121" t="s">
        <v>42</v>
      </c>
      <c r="AN37" s="9">
        <v>19.12</v>
      </c>
      <c r="AO37" s="19">
        <v>18.559999999999999</v>
      </c>
      <c r="AP37" s="19">
        <v>25.58</v>
      </c>
      <c r="AQ37" s="11">
        <v>24.39</v>
      </c>
    </row>
    <row r="38" spans="7:51" x14ac:dyDescent="0.25">
      <c r="G38" s="22">
        <v>23</v>
      </c>
      <c r="H38" t="s">
        <v>5</v>
      </c>
      <c r="I38">
        <v>17.62</v>
      </c>
      <c r="AB38" s="12">
        <v>24.21</v>
      </c>
      <c r="AC38" s="20">
        <v>20</v>
      </c>
      <c r="AD38" s="20">
        <v>23.31</v>
      </c>
      <c r="AE38" s="14">
        <v>21.45</v>
      </c>
      <c r="AG38" s="120"/>
      <c r="AH38" s="12">
        <v>24.21</v>
      </c>
      <c r="AI38" s="13">
        <v>20</v>
      </c>
      <c r="AJ38" s="13">
        <v>23.31</v>
      </c>
      <c r="AK38" s="14">
        <v>21.45</v>
      </c>
      <c r="AM38" s="121"/>
      <c r="AN38" s="12">
        <v>24.21</v>
      </c>
      <c r="AO38" s="20">
        <v>20</v>
      </c>
      <c r="AP38" s="20">
        <v>23.31</v>
      </c>
      <c r="AQ38" s="14">
        <v>21.45</v>
      </c>
    </row>
    <row r="39" spans="7:51" x14ac:dyDescent="0.25">
      <c r="G39" s="22">
        <v>24</v>
      </c>
      <c r="H39" t="s">
        <v>5</v>
      </c>
      <c r="I39">
        <v>21.72</v>
      </c>
      <c r="AB39" s="12">
        <v>26.88</v>
      </c>
      <c r="AC39" s="20">
        <v>19.87</v>
      </c>
      <c r="AD39" s="20">
        <v>18.989999999999998</v>
      </c>
      <c r="AE39" s="14">
        <v>32.74</v>
      </c>
      <c r="AG39" s="120"/>
      <c r="AH39" s="12">
        <v>26.88</v>
      </c>
      <c r="AI39" s="13">
        <v>19.87</v>
      </c>
      <c r="AJ39" s="13">
        <v>18.989999999999998</v>
      </c>
      <c r="AK39" s="14">
        <v>32.74</v>
      </c>
      <c r="AM39" s="121"/>
      <c r="AN39" s="15">
        <v>26.88</v>
      </c>
      <c r="AO39" s="21">
        <v>19.87</v>
      </c>
      <c r="AP39" s="21">
        <v>18.989999999999998</v>
      </c>
      <c r="AQ39" s="17">
        <v>32.74</v>
      </c>
    </row>
    <row r="40" spans="7:51" x14ac:dyDescent="0.25">
      <c r="G40" s="22">
        <v>2</v>
      </c>
      <c r="H40" t="s">
        <v>3</v>
      </c>
      <c r="I40">
        <v>25.58</v>
      </c>
      <c r="AB40" s="12">
        <v>21.6</v>
      </c>
      <c r="AC40" s="20">
        <v>22.09</v>
      </c>
      <c r="AD40" s="20">
        <v>23.09</v>
      </c>
      <c r="AE40" s="14">
        <v>24.21</v>
      </c>
      <c r="AG40" s="120" t="s">
        <v>43</v>
      </c>
      <c r="AH40" s="9">
        <v>21.6</v>
      </c>
      <c r="AI40" s="10">
        <v>22.09</v>
      </c>
      <c r="AJ40" s="10">
        <v>23.09</v>
      </c>
      <c r="AK40" s="11">
        <v>24.21</v>
      </c>
      <c r="AM40" s="121" t="s">
        <v>43</v>
      </c>
      <c r="AN40" s="12">
        <v>21.6</v>
      </c>
      <c r="AO40" s="20">
        <v>22.09</v>
      </c>
      <c r="AP40" s="20">
        <v>23.09</v>
      </c>
      <c r="AQ40" s="14">
        <v>24.21</v>
      </c>
    </row>
    <row r="41" spans="7:51" x14ac:dyDescent="0.25">
      <c r="G41" s="22">
        <v>8</v>
      </c>
      <c r="H41" t="s">
        <v>3</v>
      </c>
      <c r="I41">
        <v>23.31</v>
      </c>
      <c r="AB41" s="12">
        <v>23.4</v>
      </c>
      <c r="AC41" s="20">
        <v>17.62</v>
      </c>
      <c r="AD41" s="20">
        <v>23.81</v>
      </c>
      <c r="AE41" s="14">
        <v>25.67</v>
      </c>
      <c r="AG41" s="120"/>
      <c r="AH41" s="12">
        <v>23.4</v>
      </c>
      <c r="AI41" s="13">
        <v>17.62</v>
      </c>
      <c r="AJ41" s="13">
        <v>23.81</v>
      </c>
      <c r="AK41" s="14">
        <v>25.67</v>
      </c>
      <c r="AM41" s="121"/>
      <c r="AN41" s="12">
        <v>23.4</v>
      </c>
      <c r="AO41" s="20">
        <v>17.62</v>
      </c>
      <c r="AP41" s="20">
        <v>23.81</v>
      </c>
      <c r="AQ41" s="14">
        <v>25.67</v>
      </c>
    </row>
    <row r="42" spans="7:51" x14ac:dyDescent="0.25">
      <c r="G42" s="22">
        <v>13</v>
      </c>
      <c r="H42" t="s">
        <v>3</v>
      </c>
      <c r="I42">
        <v>18.989999999999998</v>
      </c>
      <c r="AB42" s="15">
        <v>23.35</v>
      </c>
      <c r="AC42" s="21">
        <v>21.72</v>
      </c>
      <c r="AD42" s="21">
        <v>21.27</v>
      </c>
      <c r="AE42" s="17">
        <v>23.42</v>
      </c>
      <c r="AG42" s="120"/>
      <c r="AH42" s="15">
        <v>23.35</v>
      </c>
      <c r="AI42" s="16">
        <v>21.72</v>
      </c>
      <c r="AJ42" s="16">
        <v>21.27</v>
      </c>
      <c r="AK42" s="17">
        <v>23.42</v>
      </c>
      <c r="AM42" s="121"/>
      <c r="AN42" s="15">
        <v>23.35</v>
      </c>
      <c r="AO42" s="21">
        <v>21.72</v>
      </c>
      <c r="AP42" s="21">
        <v>21.27</v>
      </c>
      <c r="AQ42" s="17">
        <v>23.42</v>
      </c>
    </row>
    <row r="43" spans="7:51" x14ac:dyDescent="0.25">
      <c r="G43" s="22">
        <v>15</v>
      </c>
      <c r="H43" t="s">
        <v>3</v>
      </c>
      <c r="I43">
        <v>23.09</v>
      </c>
    </row>
    <row r="44" spans="7:51" x14ac:dyDescent="0.25">
      <c r="G44" s="22">
        <v>19</v>
      </c>
      <c r="H44" t="s">
        <v>3</v>
      </c>
      <c r="I44">
        <v>23.81</v>
      </c>
    </row>
    <row r="45" spans="7:51" x14ac:dyDescent="0.25">
      <c r="G45" s="22">
        <v>22</v>
      </c>
      <c r="H45" t="s">
        <v>3</v>
      </c>
      <c r="I45">
        <v>21.27</v>
      </c>
      <c r="AB45" s="1" t="s">
        <v>47</v>
      </c>
      <c r="AG45" s="18" t="s">
        <v>44</v>
      </c>
      <c r="AH45" s="18"/>
      <c r="AI45" s="18"/>
      <c r="AJ45" s="18"/>
      <c r="AL45" s="18"/>
      <c r="AM45" s="18" t="s">
        <v>45</v>
      </c>
      <c r="AN45" s="18"/>
      <c r="AO45" s="18"/>
      <c r="AQ45" s="18" t="s">
        <v>46</v>
      </c>
      <c r="AR45" s="18"/>
      <c r="AS45" s="18"/>
      <c r="AT45" s="18"/>
      <c r="AV45" s="1" t="s">
        <v>48</v>
      </c>
    </row>
    <row r="46" spans="7:51" x14ac:dyDescent="0.25">
      <c r="G46" s="22">
        <v>1</v>
      </c>
      <c r="H46" t="s">
        <v>2</v>
      </c>
      <c r="I46">
        <v>24.39</v>
      </c>
      <c r="AB46" s="9">
        <v>19.12</v>
      </c>
      <c r="AC46" s="10">
        <v>18.559999999999999</v>
      </c>
      <c r="AD46" s="10">
        <v>25.58</v>
      </c>
      <c r="AE46" s="11">
        <v>24.39</v>
      </c>
      <c r="AG46" s="9">
        <v>19.12</v>
      </c>
      <c r="AH46" s="19">
        <v>18.559999999999999</v>
      </c>
      <c r="AI46" s="19">
        <v>25.58</v>
      </c>
      <c r="AJ46" s="11">
        <v>24.39</v>
      </c>
      <c r="AL46" s="9">
        <v>19.12</v>
      </c>
      <c r="AM46" s="10">
        <v>18.559999999999999</v>
      </c>
      <c r="AN46" s="10">
        <v>25.58</v>
      </c>
      <c r="AO46" s="11">
        <v>24.39</v>
      </c>
      <c r="AQ46" s="9">
        <v>19.12</v>
      </c>
      <c r="AR46" s="19">
        <v>18.559999999999999</v>
      </c>
      <c r="AS46" s="19">
        <v>25.58</v>
      </c>
      <c r="AT46" s="11">
        <v>24.39</v>
      </c>
      <c r="AV46" s="23">
        <v>19.12</v>
      </c>
      <c r="AW46" s="23">
        <v>18.559999999999999</v>
      </c>
      <c r="AX46" s="23">
        <v>25.58</v>
      </c>
      <c r="AY46" s="23">
        <v>24.39</v>
      </c>
    </row>
    <row r="47" spans="7:51" x14ac:dyDescent="0.25">
      <c r="G47" s="22">
        <v>3</v>
      </c>
      <c r="H47" t="s">
        <v>2</v>
      </c>
      <c r="I47">
        <v>21.45</v>
      </c>
      <c r="AB47" s="12">
        <v>24.21</v>
      </c>
      <c r="AC47" s="13">
        <v>20</v>
      </c>
      <c r="AD47" s="13">
        <v>23.31</v>
      </c>
      <c r="AE47" s="14">
        <v>21.45</v>
      </c>
      <c r="AG47" s="12">
        <v>24.21</v>
      </c>
      <c r="AH47" s="20">
        <v>20</v>
      </c>
      <c r="AI47" s="20">
        <v>23.31</v>
      </c>
      <c r="AJ47" s="14">
        <v>21.45</v>
      </c>
      <c r="AL47" s="12">
        <v>24.21</v>
      </c>
      <c r="AM47" s="13">
        <v>20</v>
      </c>
      <c r="AN47" s="13">
        <v>23.31</v>
      </c>
      <c r="AO47" s="14">
        <v>21.45</v>
      </c>
      <c r="AQ47" s="12">
        <v>24.21</v>
      </c>
      <c r="AR47" s="20">
        <v>20</v>
      </c>
      <c r="AS47" s="20">
        <v>23.31</v>
      </c>
      <c r="AT47" s="14">
        <v>21.45</v>
      </c>
      <c r="AV47" s="23">
        <v>24.21</v>
      </c>
      <c r="AW47" s="23">
        <v>20</v>
      </c>
      <c r="AX47" s="23">
        <v>23.31</v>
      </c>
      <c r="AY47" s="23">
        <v>21.45</v>
      </c>
    </row>
    <row r="48" spans="7:51" x14ac:dyDescent="0.25">
      <c r="G48" s="22">
        <v>5</v>
      </c>
      <c r="H48" t="s">
        <v>2</v>
      </c>
      <c r="I48">
        <v>32.74</v>
      </c>
      <c r="AB48" s="12">
        <v>26.88</v>
      </c>
      <c r="AC48" s="13">
        <v>19.87</v>
      </c>
      <c r="AD48" s="13">
        <v>18.989999999999998</v>
      </c>
      <c r="AE48" s="14">
        <v>32.74</v>
      </c>
      <c r="AG48" s="12">
        <v>26.88</v>
      </c>
      <c r="AH48" s="20">
        <v>19.87</v>
      </c>
      <c r="AI48" s="20">
        <v>18.989999999999998</v>
      </c>
      <c r="AJ48" s="14">
        <v>32.74</v>
      </c>
      <c r="AL48" s="12">
        <v>26.88</v>
      </c>
      <c r="AM48" s="13">
        <v>19.87</v>
      </c>
      <c r="AN48" s="13">
        <v>18.989999999999998</v>
      </c>
      <c r="AO48" s="14">
        <v>32.74</v>
      </c>
      <c r="AQ48" s="15">
        <v>26.88</v>
      </c>
      <c r="AR48" s="21">
        <v>19.87</v>
      </c>
      <c r="AS48" s="21">
        <v>18.989999999999998</v>
      </c>
      <c r="AT48" s="17">
        <v>32.74</v>
      </c>
      <c r="AV48" s="23">
        <v>26.88</v>
      </c>
      <c r="AW48" s="23">
        <v>19.87</v>
      </c>
      <c r="AX48" s="23">
        <v>18.989999999999998</v>
      </c>
      <c r="AY48" s="23">
        <v>32.74</v>
      </c>
    </row>
    <row r="49" spans="7:51" x14ac:dyDescent="0.25">
      <c r="G49" s="22">
        <v>12</v>
      </c>
      <c r="H49" t="s">
        <v>2</v>
      </c>
      <c r="I49">
        <v>24.21</v>
      </c>
      <c r="AB49" s="12">
        <v>21.6</v>
      </c>
      <c r="AC49" s="13">
        <v>22.09</v>
      </c>
      <c r="AD49" s="13">
        <v>23.09</v>
      </c>
      <c r="AE49" s="14">
        <v>24.21</v>
      </c>
      <c r="AG49" s="12">
        <v>21.6</v>
      </c>
      <c r="AH49" s="20">
        <v>22.09</v>
      </c>
      <c r="AI49" s="20">
        <v>23.09</v>
      </c>
      <c r="AJ49" s="14">
        <v>24.21</v>
      </c>
      <c r="AL49" s="9">
        <v>21.6</v>
      </c>
      <c r="AM49" s="10">
        <v>22.09</v>
      </c>
      <c r="AN49" s="10">
        <v>23.09</v>
      </c>
      <c r="AO49" s="11">
        <v>24.21</v>
      </c>
      <c r="AQ49" s="12">
        <v>21.6</v>
      </c>
      <c r="AR49" s="20">
        <v>22.09</v>
      </c>
      <c r="AS49" s="20">
        <v>23.09</v>
      </c>
      <c r="AT49" s="14">
        <v>24.21</v>
      </c>
      <c r="AV49" s="23">
        <v>21.6</v>
      </c>
      <c r="AW49" s="23">
        <v>22.09</v>
      </c>
      <c r="AX49" s="23">
        <v>23.09</v>
      </c>
      <c r="AY49" s="23">
        <v>24.21</v>
      </c>
    </row>
    <row r="50" spans="7:51" x14ac:dyDescent="0.25">
      <c r="G50" s="22">
        <v>16</v>
      </c>
      <c r="H50" t="s">
        <v>2</v>
      </c>
      <c r="I50">
        <v>25.67</v>
      </c>
      <c r="AB50" s="12">
        <v>23.4</v>
      </c>
      <c r="AC50" s="13">
        <v>17.62</v>
      </c>
      <c r="AD50" s="13">
        <v>23.81</v>
      </c>
      <c r="AE50" s="14">
        <v>25.67</v>
      </c>
      <c r="AG50" s="12">
        <v>23.4</v>
      </c>
      <c r="AH50" s="20">
        <v>17.62</v>
      </c>
      <c r="AI50" s="20">
        <v>23.81</v>
      </c>
      <c r="AJ50" s="14">
        <v>25.67</v>
      </c>
      <c r="AL50" s="12">
        <v>23.4</v>
      </c>
      <c r="AM50" s="13">
        <v>17.62</v>
      </c>
      <c r="AN50" s="13">
        <v>23.81</v>
      </c>
      <c r="AO50" s="14">
        <v>25.67</v>
      </c>
      <c r="AQ50" s="12">
        <v>23.4</v>
      </c>
      <c r="AR50" s="20">
        <v>17.62</v>
      </c>
      <c r="AS50" s="20">
        <v>23.81</v>
      </c>
      <c r="AT50" s="14">
        <v>25.67</v>
      </c>
      <c r="AV50" s="23">
        <v>23.4</v>
      </c>
      <c r="AW50" s="23">
        <v>17.62</v>
      </c>
      <c r="AX50" s="23">
        <v>23.81</v>
      </c>
      <c r="AY50" s="23">
        <v>25.67</v>
      </c>
    </row>
    <row r="51" spans="7:51" x14ac:dyDescent="0.25">
      <c r="G51" s="22">
        <v>20</v>
      </c>
      <c r="H51" t="s">
        <v>2</v>
      </c>
      <c r="I51">
        <v>23.42</v>
      </c>
      <c r="AB51" s="15">
        <v>23.35</v>
      </c>
      <c r="AC51" s="16">
        <v>21.72</v>
      </c>
      <c r="AD51" s="16">
        <v>21.27</v>
      </c>
      <c r="AE51" s="17">
        <v>23.42</v>
      </c>
      <c r="AG51" s="15">
        <v>23.35</v>
      </c>
      <c r="AH51" s="21">
        <v>21.72</v>
      </c>
      <c r="AI51" s="21">
        <v>21.27</v>
      </c>
      <c r="AJ51" s="17">
        <v>23.42</v>
      </c>
      <c r="AL51" s="15">
        <v>23.35</v>
      </c>
      <c r="AM51" s="16">
        <v>21.72</v>
      </c>
      <c r="AN51" s="16">
        <v>21.27</v>
      </c>
      <c r="AO51" s="17">
        <v>23.42</v>
      </c>
      <c r="AQ51" s="15">
        <v>23.35</v>
      </c>
      <c r="AR51" s="21">
        <v>21.72</v>
      </c>
      <c r="AS51" s="21">
        <v>21.27</v>
      </c>
      <c r="AT51" s="17">
        <v>23.42</v>
      </c>
      <c r="AV51" s="23">
        <v>23.35</v>
      </c>
      <c r="AW51" s="23">
        <v>21.72</v>
      </c>
      <c r="AX51" s="23">
        <v>21.27</v>
      </c>
      <c r="AY51" s="23">
        <v>23.42</v>
      </c>
    </row>
  </sheetData>
  <sortState xmlns:xlrd2="http://schemas.microsoft.com/office/spreadsheetml/2017/richdata2" ref="G28:I51">
    <sortCondition ref="H27:H51"/>
  </sortState>
  <mergeCells count="15">
    <mergeCell ref="AN26:AQ26"/>
    <mergeCell ref="U7:U8"/>
    <mergeCell ref="U9:U10"/>
    <mergeCell ref="Z7:Z8"/>
    <mergeCell ref="Z9:Z10"/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L38"/>
  <sheetViews>
    <sheetView tabSelected="1" topLeftCell="P22" zoomScale="160" zoomScaleNormal="160" workbookViewId="0">
      <selection activeCell="AL36" sqref="AL36"/>
    </sheetView>
  </sheetViews>
  <sheetFormatPr defaultRowHeight="15" x14ac:dyDescent="0.25"/>
  <cols>
    <col min="1" max="1" width="2.5703125" style="1" customWidth="1"/>
    <col min="2" max="4" width="6.140625" style="1" customWidth="1"/>
    <col min="5" max="5" width="6.7109375" style="1" customWidth="1"/>
    <col min="6" max="6" width="2.7109375" style="1" customWidth="1"/>
    <col min="7" max="10" width="6.140625" style="1" customWidth="1"/>
    <col min="11" max="11" width="2.7109375" style="1" customWidth="1"/>
    <col min="12" max="15" width="6.140625" style="1" customWidth="1"/>
    <col min="16" max="16" width="2.7109375" style="1" customWidth="1"/>
    <col min="17" max="20" width="6.140625" style="1" customWidth="1"/>
    <col min="21" max="21" width="2.7109375" style="1" customWidth="1"/>
    <col min="22" max="25" width="6.140625" style="1" customWidth="1"/>
    <col min="26" max="26" width="2.7109375" style="1" customWidth="1"/>
    <col min="27" max="30" width="6.140625" style="1" customWidth="1"/>
    <col min="31" max="34" width="9.140625" style="1"/>
    <col min="35" max="35" width="11.7109375" style="1" customWidth="1"/>
    <col min="36" max="36" width="9.140625" style="1"/>
    <col min="37" max="37" width="10" style="1" bestFit="1" customWidth="1"/>
    <col min="38" max="16384" width="9.140625" style="1"/>
  </cols>
  <sheetData>
    <row r="2" spans="1:30" ht="15.75" thickBot="1" x14ac:dyDescent="0.3">
      <c r="B2" s="123" t="s">
        <v>144</v>
      </c>
      <c r="C2" s="123"/>
      <c r="D2" s="123"/>
      <c r="E2" s="123"/>
      <c r="G2" s="123" t="s">
        <v>44</v>
      </c>
      <c r="H2" s="123"/>
      <c r="I2" s="123"/>
      <c r="J2" s="123"/>
      <c r="L2" s="123" t="s">
        <v>120</v>
      </c>
      <c r="M2" s="123"/>
      <c r="N2" s="123"/>
      <c r="O2" s="123"/>
      <c r="Q2" s="124" t="s">
        <v>49</v>
      </c>
      <c r="R2" s="123"/>
      <c r="S2" s="123"/>
      <c r="T2" s="123"/>
      <c r="V2" s="104" t="s">
        <v>48</v>
      </c>
      <c r="W2" s="104"/>
      <c r="X2" s="104"/>
      <c r="Y2" s="104"/>
    </row>
    <row r="3" spans="1:30" ht="15.75" thickBot="1" x14ac:dyDescent="0.3">
      <c r="A3" s="42"/>
      <c r="B3" s="37"/>
      <c r="C3" s="37"/>
      <c r="D3" s="37"/>
      <c r="E3" s="45"/>
      <c r="F3" s="47"/>
      <c r="G3" s="48"/>
      <c r="H3" s="48"/>
      <c r="I3" s="48"/>
      <c r="J3" s="48"/>
      <c r="K3" s="47"/>
      <c r="L3" s="37"/>
      <c r="M3" s="37"/>
      <c r="N3" s="37"/>
      <c r="O3" s="45"/>
      <c r="P3" s="47"/>
      <c r="Q3" s="48"/>
      <c r="R3" s="48"/>
      <c r="S3" s="48"/>
      <c r="T3" s="45"/>
      <c r="V3" s="51"/>
      <c r="W3" s="51"/>
      <c r="X3" s="51"/>
      <c r="Y3" s="51"/>
    </row>
    <row r="4" spans="1:30" ht="15.75" thickBot="1" x14ac:dyDescent="0.3">
      <c r="A4" s="42"/>
      <c r="B4" s="37"/>
      <c r="C4" s="13"/>
      <c r="D4" s="13"/>
      <c r="E4" s="45"/>
      <c r="F4" s="47"/>
      <c r="G4" s="49"/>
      <c r="H4" s="49"/>
      <c r="I4" s="49"/>
      <c r="J4" s="49"/>
      <c r="K4" s="47"/>
      <c r="L4" s="37"/>
      <c r="M4" s="13"/>
      <c r="N4" s="13"/>
      <c r="O4" s="45"/>
      <c r="P4" s="47"/>
      <c r="Q4" s="49"/>
      <c r="R4" s="49"/>
      <c r="S4" s="49"/>
      <c r="T4" s="45"/>
      <c r="V4" s="51"/>
      <c r="W4" s="51"/>
      <c r="X4" s="51"/>
      <c r="Y4" s="51"/>
    </row>
    <row r="5" spans="1:30" ht="15.75" thickBot="1" x14ac:dyDescent="0.3">
      <c r="A5" s="42"/>
      <c r="B5" s="37"/>
      <c r="C5" s="13"/>
      <c r="D5" s="13"/>
      <c r="E5" s="45"/>
      <c r="F5" s="47"/>
      <c r="G5" s="49"/>
      <c r="H5" s="49"/>
      <c r="I5" s="49"/>
      <c r="J5" s="49"/>
      <c r="K5" s="47"/>
      <c r="L5" s="43"/>
      <c r="M5" s="44"/>
      <c r="N5" s="44"/>
      <c r="O5" s="46"/>
      <c r="P5" s="47"/>
      <c r="Q5" s="50"/>
      <c r="R5" s="50"/>
      <c r="S5" s="50"/>
      <c r="T5" s="46"/>
      <c r="V5" s="51"/>
      <c r="W5" s="51"/>
      <c r="X5" s="51"/>
      <c r="Y5" s="51"/>
    </row>
    <row r="6" spans="1:30" ht="15.75" thickBot="1" x14ac:dyDescent="0.3">
      <c r="A6" s="42"/>
      <c r="B6" s="37"/>
      <c r="C6" s="13"/>
      <c r="D6" s="13"/>
      <c r="E6" s="45"/>
      <c r="F6" s="47"/>
      <c r="G6" s="49"/>
      <c r="H6" s="49"/>
      <c r="I6" s="49"/>
      <c r="J6" s="49"/>
      <c r="K6" s="47"/>
      <c r="L6" s="37"/>
      <c r="M6" s="37"/>
      <c r="N6" s="37"/>
      <c r="O6" s="45"/>
      <c r="P6" s="47"/>
      <c r="Q6" s="49"/>
      <c r="R6" s="49"/>
      <c r="S6" s="49"/>
      <c r="T6" s="45"/>
      <c r="V6" s="51"/>
      <c r="W6" s="51"/>
      <c r="X6" s="51"/>
      <c r="Y6" s="51"/>
    </row>
    <row r="7" spans="1:30" ht="15.75" thickBot="1" x14ac:dyDescent="0.3">
      <c r="A7" s="42"/>
      <c r="B7" s="37"/>
      <c r="C7" s="13"/>
      <c r="D7" s="13"/>
      <c r="E7" s="45"/>
      <c r="F7" s="47"/>
      <c r="G7" s="49"/>
      <c r="H7" s="49"/>
      <c r="I7" s="49"/>
      <c r="J7" s="49"/>
      <c r="K7" s="47"/>
      <c r="L7" s="37"/>
      <c r="M7" s="13"/>
      <c r="N7" s="13"/>
      <c r="O7" s="45"/>
      <c r="P7" s="47"/>
      <c r="Q7" s="49"/>
      <c r="R7" s="49"/>
      <c r="S7" s="49"/>
      <c r="T7" s="45"/>
      <c r="V7" s="51"/>
      <c r="W7" s="51"/>
      <c r="X7" s="51"/>
      <c r="Y7" s="51"/>
    </row>
    <row r="8" spans="1:30" ht="15.75" thickBot="1" x14ac:dyDescent="0.3">
      <c r="A8" s="42"/>
      <c r="B8" s="43"/>
      <c r="C8" s="44"/>
      <c r="D8" s="44"/>
      <c r="E8" s="46"/>
      <c r="F8" s="47"/>
      <c r="G8" s="50"/>
      <c r="H8" s="50"/>
      <c r="I8" s="50"/>
      <c r="J8" s="50"/>
      <c r="K8" s="47"/>
      <c r="L8" s="43"/>
      <c r="M8" s="44"/>
      <c r="N8" s="44"/>
      <c r="O8" s="46"/>
      <c r="P8" s="47"/>
      <c r="Q8" s="50"/>
      <c r="R8" s="50"/>
      <c r="S8" s="50"/>
      <c r="T8" s="46"/>
      <c r="V8" s="51"/>
      <c r="W8" s="51"/>
      <c r="X8" s="51"/>
      <c r="Y8" s="51"/>
    </row>
    <row r="10" spans="1:30" x14ac:dyDescent="0.25">
      <c r="L10" s="104" t="s">
        <v>44</v>
      </c>
      <c r="M10" s="104"/>
      <c r="N10" s="104"/>
      <c r="O10" s="104"/>
    </row>
    <row r="11" spans="1:30" ht="15.75" thickBot="1" x14ac:dyDescent="0.3">
      <c r="B11" s="104" t="s">
        <v>58</v>
      </c>
      <c r="C11" s="110"/>
      <c r="D11" s="110"/>
      <c r="E11" s="110"/>
      <c r="G11" s="123" t="s">
        <v>144</v>
      </c>
      <c r="H11" s="123"/>
      <c r="I11" s="123"/>
      <c r="J11" s="123"/>
      <c r="L11" s="90" t="s">
        <v>154</v>
      </c>
      <c r="M11" s="90" t="s">
        <v>155</v>
      </c>
      <c r="N11" s="90" t="s">
        <v>3</v>
      </c>
      <c r="O11" s="90" t="s">
        <v>156</v>
      </c>
      <c r="Q11" s="123" t="s">
        <v>120</v>
      </c>
      <c r="R11" s="123"/>
      <c r="S11" s="123"/>
      <c r="T11" s="123"/>
      <c r="V11" s="124" t="s">
        <v>49</v>
      </c>
      <c r="W11" s="123"/>
      <c r="X11" s="123"/>
      <c r="Y11" s="123"/>
      <c r="AA11" s="123" t="s">
        <v>48</v>
      </c>
      <c r="AB11" s="123"/>
      <c r="AC11" s="123"/>
      <c r="AD11" s="123"/>
    </row>
    <row r="12" spans="1:30" ht="15.75" thickBot="1" x14ac:dyDescent="0.3">
      <c r="B12" s="51">
        <v>19.12</v>
      </c>
      <c r="C12" s="51">
        <v>18.559999999999999</v>
      </c>
      <c r="D12" s="51">
        <v>25.58</v>
      </c>
      <c r="E12" s="51">
        <v>24.39</v>
      </c>
      <c r="G12" s="94">
        <f>AVERAGE($B$12:$E$17)</f>
        <v>22.764583333333331</v>
      </c>
      <c r="H12" s="95">
        <f t="shared" ref="H12:J17" si="0">AVERAGE($B$12:$E$17)</f>
        <v>22.764583333333331</v>
      </c>
      <c r="I12" s="95">
        <f t="shared" si="0"/>
        <v>22.764583333333331</v>
      </c>
      <c r="J12" s="96">
        <f t="shared" si="0"/>
        <v>22.764583333333331</v>
      </c>
      <c r="L12" s="48">
        <f>AVERAGE(B$12:B$17)</f>
        <v>23.093333333333334</v>
      </c>
      <c r="M12" s="48">
        <f t="shared" ref="M12:O17" si="1">AVERAGE(C$12:C$17)</f>
        <v>19.97666666666667</v>
      </c>
      <c r="N12" s="48">
        <f t="shared" si="1"/>
        <v>22.675000000000001</v>
      </c>
      <c r="O12" s="48">
        <f t="shared" si="1"/>
        <v>25.313333333333343</v>
      </c>
      <c r="P12" s="47"/>
      <c r="Q12" s="80">
        <f>AVERAGE($B$12:$E$14)</f>
        <v>22.925000000000001</v>
      </c>
      <c r="R12" s="80">
        <f t="shared" ref="R12:T14" si="2">AVERAGE($B$12:$E$14)</f>
        <v>22.925000000000001</v>
      </c>
      <c r="S12" s="80">
        <f t="shared" si="2"/>
        <v>22.925000000000001</v>
      </c>
      <c r="T12" s="45">
        <f t="shared" si="2"/>
        <v>22.925000000000001</v>
      </c>
      <c r="U12" s="47"/>
      <c r="V12" s="48">
        <f>AVERAGE(B$12:B$14)</f>
        <v>23.403333333333332</v>
      </c>
      <c r="W12" s="48">
        <f t="shared" ref="W12:Y14" si="3">AVERAGE(C$12:C$14)</f>
        <v>19.47666666666667</v>
      </c>
      <c r="X12" s="48">
        <f t="shared" si="3"/>
        <v>22.626666666666665</v>
      </c>
      <c r="Y12" s="45">
        <f t="shared" si="3"/>
        <v>26.193333333333339</v>
      </c>
      <c r="AA12" s="51">
        <f>B12</f>
        <v>19.12</v>
      </c>
      <c r="AB12" s="51">
        <f t="shared" ref="AB12:AB17" si="4">C12</f>
        <v>18.559999999999999</v>
      </c>
      <c r="AC12" s="51">
        <f t="shared" ref="AC12:AC17" si="5">D12</f>
        <v>25.58</v>
      </c>
      <c r="AD12" s="51">
        <f t="shared" ref="AD12:AD17" si="6">E12</f>
        <v>24.39</v>
      </c>
    </row>
    <row r="13" spans="1:30" ht="15.75" thickBot="1" x14ac:dyDescent="0.3">
      <c r="B13" s="51">
        <v>24.21</v>
      </c>
      <c r="C13" s="98">
        <v>20</v>
      </c>
      <c r="D13" s="51">
        <v>23.31</v>
      </c>
      <c r="E13" s="51">
        <v>21.45</v>
      </c>
      <c r="G13" s="97">
        <f t="shared" ref="G13:G17" si="7">AVERAGE($B$12:$E$17)</f>
        <v>22.764583333333331</v>
      </c>
      <c r="H13" s="80">
        <f t="shared" si="0"/>
        <v>22.764583333333331</v>
      </c>
      <c r="I13" s="80">
        <f t="shared" si="0"/>
        <v>22.764583333333331</v>
      </c>
      <c r="J13" s="45">
        <f t="shared" si="0"/>
        <v>22.764583333333331</v>
      </c>
      <c r="L13" s="49">
        <f t="shared" ref="L13:L17" si="8">AVERAGE(B$12:B$17)</f>
        <v>23.093333333333334</v>
      </c>
      <c r="M13" s="49">
        <f t="shared" si="1"/>
        <v>19.97666666666667</v>
      </c>
      <c r="N13" s="49">
        <f t="shared" si="1"/>
        <v>22.675000000000001</v>
      </c>
      <c r="O13" s="49">
        <f t="shared" si="1"/>
        <v>25.313333333333343</v>
      </c>
      <c r="P13" s="47"/>
      <c r="Q13" s="80">
        <f t="shared" ref="Q13:Q14" si="9">AVERAGE($B$12:$E$14)</f>
        <v>22.925000000000001</v>
      </c>
      <c r="R13" s="80">
        <f t="shared" si="2"/>
        <v>22.925000000000001</v>
      </c>
      <c r="S13" s="80">
        <f t="shared" si="2"/>
        <v>22.925000000000001</v>
      </c>
      <c r="T13" s="45">
        <f t="shared" si="2"/>
        <v>22.925000000000001</v>
      </c>
      <c r="U13" s="47"/>
      <c r="V13" s="49">
        <f t="shared" ref="V13:V14" si="10">AVERAGE(B$12:B$14)</f>
        <v>23.403333333333332</v>
      </c>
      <c r="W13" s="49">
        <f t="shared" si="3"/>
        <v>19.47666666666667</v>
      </c>
      <c r="X13" s="49">
        <f t="shared" si="3"/>
        <v>22.626666666666665</v>
      </c>
      <c r="Y13" s="45">
        <f t="shared" si="3"/>
        <v>26.193333333333339</v>
      </c>
      <c r="AA13" s="51">
        <f t="shared" ref="AA13:AA17" si="11">B13</f>
        <v>24.21</v>
      </c>
      <c r="AB13" s="98">
        <f t="shared" si="4"/>
        <v>20</v>
      </c>
      <c r="AC13" s="51">
        <f t="shared" si="5"/>
        <v>23.31</v>
      </c>
      <c r="AD13" s="51">
        <f t="shared" si="6"/>
        <v>21.45</v>
      </c>
    </row>
    <row r="14" spans="1:30" ht="15.75" thickBot="1" x14ac:dyDescent="0.3">
      <c r="B14" s="51">
        <v>26.88</v>
      </c>
      <c r="C14" s="51">
        <v>19.87</v>
      </c>
      <c r="D14" s="51">
        <v>18.989999999999998</v>
      </c>
      <c r="E14" s="51">
        <v>32.74</v>
      </c>
      <c r="G14" s="97">
        <f t="shared" si="7"/>
        <v>22.764583333333331</v>
      </c>
      <c r="H14" s="80">
        <f t="shared" si="0"/>
        <v>22.764583333333331</v>
      </c>
      <c r="I14" s="80">
        <f t="shared" si="0"/>
        <v>22.764583333333331</v>
      </c>
      <c r="J14" s="45">
        <f t="shared" si="0"/>
        <v>22.764583333333331</v>
      </c>
      <c r="L14" s="49">
        <f t="shared" si="8"/>
        <v>23.093333333333334</v>
      </c>
      <c r="M14" s="49">
        <f t="shared" si="1"/>
        <v>19.97666666666667</v>
      </c>
      <c r="N14" s="49">
        <f t="shared" si="1"/>
        <v>22.675000000000001</v>
      </c>
      <c r="O14" s="49">
        <f t="shared" si="1"/>
        <v>25.313333333333343</v>
      </c>
      <c r="P14" s="47"/>
      <c r="Q14" s="43">
        <f t="shared" si="9"/>
        <v>22.925000000000001</v>
      </c>
      <c r="R14" s="81">
        <f t="shared" si="2"/>
        <v>22.925000000000001</v>
      </c>
      <c r="S14" s="81">
        <f t="shared" si="2"/>
        <v>22.925000000000001</v>
      </c>
      <c r="T14" s="46">
        <f t="shared" si="2"/>
        <v>22.925000000000001</v>
      </c>
      <c r="U14" s="47"/>
      <c r="V14" s="50">
        <f t="shared" si="10"/>
        <v>23.403333333333332</v>
      </c>
      <c r="W14" s="50">
        <f t="shared" si="3"/>
        <v>19.47666666666667</v>
      </c>
      <c r="X14" s="50">
        <f t="shared" si="3"/>
        <v>22.626666666666665</v>
      </c>
      <c r="Y14" s="46">
        <f t="shared" si="3"/>
        <v>26.193333333333339</v>
      </c>
      <c r="AA14" s="51">
        <f t="shared" si="11"/>
        <v>26.88</v>
      </c>
      <c r="AB14" s="51">
        <f t="shared" si="4"/>
        <v>19.87</v>
      </c>
      <c r="AC14" s="51">
        <f t="shared" si="5"/>
        <v>18.989999999999998</v>
      </c>
      <c r="AD14" s="51">
        <f t="shared" si="6"/>
        <v>32.74</v>
      </c>
    </row>
    <row r="15" spans="1:30" ht="15.75" thickBot="1" x14ac:dyDescent="0.3">
      <c r="B15" s="51">
        <v>21.6</v>
      </c>
      <c r="C15" s="51">
        <v>22.09</v>
      </c>
      <c r="D15" s="51">
        <v>23.09</v>
      </c>
      <c r="E15" s="51">
        <v>24.21</v>
      </c>
      <c r="G15" s="97">
        <f t="shared" si="7"/>
        <v>22.764583333333331</v>
      </c>
      <c r="H15" s="80">
        <f t="shared" si="0"/>
        <v>22.764583333333331</v>
      </c>
      <c r="I15" s="80">
        <f t="shared" si="0"/>
        <v>22.764583333333331</v>
      </c>
      <c r="J15" s="45">
        <f t="shared" si="0"/>
        <v>22.764583333333331</v>
      </c>
      <c r="L15" s="49">
        <f t="shared" si="8"/>
        <v>23.093333333333334</v>
      </c>
      <c r="M15" s="49">
        <f t="shared" si="1"/>
        <v>19.97666666666667</v>
      </c>
      <c r="N15" s="49">
        <f t="shared" si="1"/>
        <v>22.675000000000001</v>
      </c>
      <c r="O15" s="49">
        <f t="shared" si="1"/>
        <v>25.313333333333343</v>
      </c>
      <c r="P15" s="47"/>
      <c r="Q15" s="36">
        <f>AVERAGE($B$15:$E$17)</f>
        <v>22.604166666666668</v>
      </c>
      <c r="R15" s="36">
        <f t="shared" ref="R15:T17" si="12">AVERAGE($B$15:$E$17)</f>
        <v>22.604166666666668</v>
      </c>
      <c r="S15" s="36">
        <f t="shared" si="12"/>
        <v>22.604166666666668</v>
      </c>
      <c r="T15" s="66">
        <f t="shared" si="12"/>
        <v>22.604166666666668</v>
      </c>
      <c r="U15" s="47"/>
      <c r="V15" s="49">
        <f>AVERAGE(B$15:B$17)</f>
        <v>22.783333333333331</v>
      </c>
      <c r="W15" s="49">
        <f t="shared" ref="W15:Y17" si="13">AVERAGE(C$15:C$17)</f>
        <v>20.476666666666667</v>
      </c>
      <c r="X15" s="49">
        <f t="shared" si="13"/>
        <v>22.723333333333333</v>
      </c>
      <c r="Y15" s="45">
        <f t="shared" si="13"/>
        <v>24.433333333333337</v>
      </c>
      <c r="AA15" s="51">
        <f t="shared" si="11"/>
        <v>21.6</v>
      </c>
      <c r="AB15" s="51">
        <f t="shared" si="4"/>
        <v>22.09</v>
      </c>
      <c r="AC15" s="51">
        <f t="shared" si="5"/>
        <v>23.09</v>
      </c>
      <c r="AD15" s="51">
        <f t="shared" si="6"/>
        <v>24.21</v>
      </c>
    </row>
    <row r="16" spans="1:30" ht="15.75" thickBot="1" x14ac:dyDescent="0.3">
      <c r="B16" s="51">
        <v>23.4</v>
      </c>
      <c r="C16" s="51">
        <v>17.62</v>
      </c>
      <c r="D16" s="51">
        <v>23.81</v>
      </c>
      <c r="E16" s="51">
        <v>25.67</v>
      </c>
      <c r="G16" s="97">
        <f t="shared" si="7"/>
        <v>22.764583333333331</v>
      </c>
      <c r="H16" s="80">
        <f t="shared" si="0"/>
        <v>22.764583333333331</v>
      </c>
      <c r="I16" s="80">
        <f t="shared" si="0"/>
        <v>22.764583333333331</v>
      </c>
      <c r="J16" s="45">
        <f t="shared" si="0"/>
        <v>22.764583333333331</v>
      </c>
      <c r="L16" s="49">
        <f t="shared" si="8"/>
        <v>23.093333333333334</v>
      </c>
      <c r="M16" s="49">
        <f t="shared" si="1"/>
        <v>19.97666666666667</v>
      </c>
      <c r="N16" s="49">
        <f t="shared" si="1"/>
        <v>22.675000000000001</v>
      </c>
      <c r="O16" s="49">
        <f t="shared" si="1"/>
        <v>25.313333333333343</v>
      </c>
      <c r="P16" s="47"/>
      <c r="Q16" s="36">
        <f t="shared" ref="Q16:Q17" si="14">AVERAGE($B$15:$E$17)</f>
        <v>22.604166666666668</v>
      </c>
      <c r="R16" s="36">
        <f t="shared" si="12"/>
        <v>22.604166666666668</v>
      </c>
      <c r="S16" s="36">
        <f t="shared" si="12"/>
        <v>22.604166666666668</v>
      </c>
      <c r="T16" s="66">
        <f t="shared" si="12"/>
        <v>22.604166666666668</v>
      </c>
      <c r="U16" s="47"/>
      <c r="V16" s="49">
        <f t="shared" ref="V16:V17" si="15">AVERAGE(B$15:B$17)</f>
        <v>22.783333333333331</v>
      </c>
      <c r="W16" s="49">
        <f t="shared" si="13"/>
        <v>20.476666666666667</v>
      </c>
      <c r="X16" s="49">
        <f t="shared" si="13"/>
        <v>22.723333333333333</v>
      </c>
      <c r="Y16" s="45">
        <f t="shared" si="13"/>
        <v>24.433333333333337</v>
      </c>
      <c r="AA16" s="51">
        <f t="shared" si="11"/>
        <v>23.4</v>
      </c>
      <c r="AB16" s="51">
        <f t="shared" si="4"/>
        <v>17.62</v>
      </c>
      <c r="AC16" s="51">
        <f t="shared" si="5"/>
        <v>23.81</v>
      </c>
      <c r="AD16" s="51">
        <f t="shared" si="6"/>
        <v>25.67</v>
      </c>
    </row>
    <row r="17" spans="2:37" ht="15.75" thickBot="1" x14ac:dyDescent="0.3">
      <c r="B17" s="51">
        <v>23.35</v>
      </c>
      <c r="C17" s="51">
        <v>21.72</v>
      </c>
      <c r="D17" s="51">
        <v>21.27</v>
      </c>
      <c r="E17" s="51">
        <v>23.42</v>
      </c>
      <c r="G17" s="43">
        <f t="shared" si="7"/>
        <v>22.764583333333331</v>
      </c>
      <c r="H17" s="81">
        <f t="shared" si="0"/>
        <v>22.764583333333331</v>
      </c>
      <c r="I17" s="81">
        <f t="shared" si="0"/>
        <v>22.764583333333331</v>
      </c>
      <c r="J17" s="46">
        <f t="shared" si="0"/>
        <v>22.764583333333331</v>
      </c>
      <c r="L17" s="50">
        <f t="shared" si="8"/>
        <v>23.093333333333334</v>
      </c>
      <c r="M17" s="50">
        <f t="shared" si="1"/>
        <v>19.97666666666667</v>
      </c>
      <c r="N17" s="50">
        <f t="shared" si="1"/>
        <v>22.675000000000001</v>
      </c>
      <c r="O17" s="50">
        <f t="shared" si="1"/>
        <v>25.313333333333343</v>
      </c>
      <c r="P17" s="47"/>
      <c r="Q17" s="72">
        <f t="shared" si="14"/>
        <v>22.604166666666668</v>
      </c>
      <c r="R17" s="73">
        <f t="shared" si="12"/>
        <v>22.604166666666668</v>
      </c>
      <c r="S17" s="73">
        <f t="shared" si="12"/>
        <v>22.604166666666668</v>
      </c>
      <c r="T17" s="67">
        <f t="shared" si="12"/>
        <v>22.604166666666668</v>
      </c>
      <c r="U17" s="47"/>
      <c r="V17" s="50">
        <f t="shared" si="15"/>
        <v>22.783333333333331</v>
      </c>
      <c r="W17" s="50">
        <f t="shared" si="13"/>
        <v>20.476666666666667</v>
      </c>
      <c r="X17" s="50">
        <f t="shared" si="13"/>
        <v>22.723333333333333</v>
      </c>
      <c r="Y17" s="46">
        <f t="shared" si="13"/>
        <v>24.433333333333337</v>
      </c>
      <c r="AA17" s="51">
        <f t="shared" si="11"/>
        <v>23.35</v>
      </c>
      <c r="AB17" s="51">
        <f t="shared" si="4"/>
        <v>21.72</v>
      </c>
      <c r="AC17" s="51">
        <f t="shared" si="5"/>
        <v>21.27</v>
      </c>
      <c r="AD17" s="51">
        <f t="shared" si="6"/>
        <v>23.42</v>
      </c>
    </row>
    <row r="21" spans="2:37" x14ac:dyDescent="0.25">
      <c r="L21" s="104" t="s">
        <v>44</v>
      </c>
      <c r="M21" s="104"/>
      <c r="N21" s="104"/>
      <c r="O21" s="104"/>
    </row>
    <row r="22" spans="2:37" ht="15.75" thickBot="1" x14ac:dyDescent="0.3">
      <c r="B22" s="104" t="s">
        <v>58</v>
      </c>
      <c r="C22" s="110"/>
      <c r="D22" s="110"/>
      <c r="E22" s="110"/>
      <c r="G22" s="123" t="s">
        <v>144</v>
      </c>
      <c r="H22" s="123"/>
      <c r="I22" s="123"/>
      <c r="J22" s="123"/>
      <c r="L22" s="90" t="s">
        <v>154</v>
      </c>
      <c r="M22" s="90" t="s">
        <v>155</v>
      </c>
      <c r="N22" s="90" t="s">
        <v>3</v>
      </c>
      <c r="O22" s="90" t="s">
        <v>156</v>
      </c>
      <c r="Q22" s="123" t="s">
        <v>120</v>
      </c>
      <c r="R22" s="123"/>
      <c r="S22" s="123"/>
      <c r="T22" s="123"/>
      <c r="V22" s="124" t="s">
        <v>49</v>
      </c>
      <c r="W22" s="123"/>
      <c r="X22" s="123"/>
      <c r="Y22" s="123"/>
      <c r="AA22" s="123" t="s">
        <v>48</v>
      </c>
      <c r="AB22" s="123"/>
      <c r="AC22" s="123"/>
      <c r="AD22" s="123"/>
    </row>
    <row r="23" spans="2:37" ht="15.75" thickBot="1" x14ac:dyDescent="0.3">
      <c r="B23" s="51">
        <v>19.12</v>
      </c>
      <c r="C23" s="51">
        <v>18.559999999999999</v>
      </c>
      <c r="D23" s="51">
        <v>25.58</v>
      </c>
      <c r="E23" s="51">
        <v>24.39</v>
      </c>
      <c r="G23" s="94">
        <f>AVERAGE($B$12:$E$17)</f>
        <v>22.764583333333331</v>
      </c>
      <c r="H23" s="95">
        <f t="shared" ref="H23:J28" si="16">AVERAGE($B$12:$E$17)</f>
        <v>22.764583333333331</v>
      </c>
      <c r="I23" s="95">
        <f t="shared" si="16"/>
        <v>22.764583333333331</v>
      </c>
      <c r="J23" s="96">
        <f t="shared" si="16"/>
        <v>22.764583333333331</v>
      </c>
      <c r="L23" s="48">
        <f>L12-G23</f>
        <v>0.32875000000000298</v>
      </c>
      <c r="M23" s="48">
        <f t="shared" ref="M23:O23" si="17">M12-H23</f>
        <v>-2.7879166666666606</v>
      </c>
      <c r="N23" s="48">
        <f t="shared" si="17"/>
        <v>-8.9583333333330017E-2</v>
      </c>
      <c r="O23" s="63">
        <f t="shared" si="17"/>
        <v>2.5487500000000125</v>
      </c>
      <c r="P23" s="47"/>
      <c r="Q23" s="80">
        <f>Q12-G12</f>
        <v>0.16041666666666998</v>
      </c>
      <c r="R23" s="80">
        <f t="shared" ref="R23:T23" si="18">R12-H12</f>
        <v>0.16041666666666998</v>
      </c>
      <c r="S23" s="80">
        <f t="shared" si="18"/>
        <v>0.16041666666666998</v>
      </c>
      <c r="T23" s="45">
        <f t="shared" si="18"/>
        <v>0.16041666666666998</v>
      </c>
      <c r="U23" s="47"/>
      <c r="V23" s="48">
        <f>V12-SUM(Q23,L23,G23)</f>
        <v>0.14958333333332874</v>
      </c>
      <c r="W23" s="48">
        <f t="shared" ref="W23:Y23" si="19">W12-SUM(R23,M23,H23)</f>
        <v>-0.66041666666666998</v>
      </c>
      <c r="X23" s="48">
        <f t="shared" si="19"/>
        <v>-0.20875000000000554</v>
      </c>
      <c r="Y23" s="45">
        <f t="shared" si="19"/>
        <v>0.71958333333332547</v>
      </c>
      <c r="AA23" s="98">
        <f>AA12-SUM(V23,Q23,L23,G23)</f>
        <v>-4.2833333333333314</v>
      </c>
      <c r="AB23" s="98">
        <f t="shared" ref="AB23:AD23" si="20">AB12-SUM(W23,R23,M23,H23)</f>
        <v>-0.9166666666666714</v>
      </c>
      <c r="AC23" s="98">
        <f t="shared" si="20"/>
        <v>2.9533333333333331</v>
      </c>
      <c r="AD23" s="98">
        <f t="shared" si="20"/>
        <v>-1.8033333333333381</v>
      </c>
    </row>
    <row r="24" spans="2:37" ht="15.75" thickBot="1" x14ac:dyDescent="0.3">
      <c r="B24" s="51">
        <v>24.21</v>
      </c>
      <c r="C24" s="98">
        <v>20</v>
      </c>
      <c r="D24" s="51">
        <v>23.31</v>
      </c>
      <c r="E24" s="51">
        <v>21.45</v>
      </c>
      <c r="G24" s="97">
        <f t="shared" ref="G24:G28" si="21">AVERAGE($B$12:$E$17)</f>
        <v>22.764583333333331</v>
      </c>
      <c r="H24" s="80">
        <f t="shared" si="16"/>
        <v>22.764583333333331</v>
      </c>
      <c r="I24" s="80">
        <f t="shared" si="16"/>
        <v>22.764583333333331</v>
      </c>
      <c r="J24" s="45">
        <f t="shared" si="16"/>
        <v>22.764583333333331</v>
      </c>
      <c r="L24" s="49">
        <f t="shared" ref="L24:O24" si="22">L13-G24</f>
        <v>0.32875000000000298</v>
      </c>
      <c r="M24" s="49">
        <f t="shared" si="22"/>
        <v>-2.7879166666666606</v>
      </c>
      <c r="N24" s="49">
        <f t="shared" si="22"/>
        <v>-8.9583333333330017E-2</v>
      </c>
      <c r="O24" s="64">
        <f t="shared" si="22"/>
        <v>2.5487500000000125</v>
      </c>
      <c r="P24" s="47"/>
      <c r="Q24" s="80">
        <f t="shared" ref="Q24:T24" si="23">Q13-G13</f>
        <v>0.16041666666666998</v>
      </c>
      <c r="R24" s="80">
        <f t="shared" si="23"/>
        <v>0.16041666666666998</v>
      </c>
      <c r="S24" s="80">
        <f t="shared" si="23"/>
        <v>0.16041666666666998</v>
      </c>
      <c r="T24" s="45">
        <f t="shared" si="23"/>
        <v>0.16041666666666998</v>
      </c>
      <c r="U24" s="47"/>
      <c r="V24" s="49">
        <f t="shared" ref="V24:Y24" si="24">V13-SUM(Q24,L24,G24)</f>
        <v>0.14958333333332874</v>
      </c>
      <c r="W24" s="49">
        <f t="shared" si="24"/>
        <v>-0.66041666666666998</v>
      </c>
      <c r="X24" s="49">
        <f t="shared" si="24"/>
        <v>-0.20875000000000554</v>
      </c>
      <c r="Y24" s="45">
        <f t="shared" si="24"/>
        <v>0.71958333333332547</v>
      </c>
      <c r="AA24" s="98">
        <f t="shared" ref="AA24:AD24" si="25">AA13-SUM(V24,Q24,L24,G24)</f>
        <v>0.80666666666666842</v>
      </c>
      <c r="AB24" s="98">
        <f t="shared" si="25"/>
        <v>0.52333333333332988</v>
      </c>
      <c r="AC24" s="98">
        <f t="shared" si="25"/>
        <v>0.68333333333333357</v>
      </c>
      <c r="AD24" s="98">
        <f t="shared" si="25"/>
        <v>-4.7433333333333394</v>
      </c>
    </row>
    <row r="25" spans="2:37" ht="15.75" thickBot="1" x14ac:dyDescent="0.3">
      <c r="B25" s="51">
        <v>26.88</v>
      </c>
      <c r="C25" s="51">
        <v>19.87</v>
      </c>
      <c r="D25" s="51">
        <v>18.989999999999998</v>
      </c>
      <c r="E25" s="51">
        <v>32.74</v>
      </c>
      <c r="F25" s="29" t="s">
        <v>59</v>
      </c>
      <c r="G25" s="97">
        <f t="shared" si="21"/>
        <v>22.764583333333331</v>
      </c>
      <c r="H25" s="80">
        <f t="shared" si="16"/>
        <v>22.764583333333331</v>
      </c>
      <c r="I25" s="80">
        <f t="shared" si="16"/>
        <v>22.764583333333331</v>
      </c>
      <c r="J25" s="45">
        <f t="shared" si="16"/>
        <v>22.764583333333331</v>
      </c>
      <c r="K25" s="28" t="s">
        <v>60</v>
      </c>
      <c r="L25" s="49">
        <f t="shared" ref="L25:O25" si="26">L14-G25</f>
        <v>0.32875000000000298</v>
      </c>
      <c r="M25" s="49">
        <f t="shared" si="26"/>
        <v>-2.7879166666666606</v>
      </c>
      <c r="N25" s="49">
        <f t="shared" si="26"/>
        <v>-8.9583333333330017E-2</v>
      </c>
      <c r="O25" s="64">
        <f t="shared" si="26"/>
        <v>2.5487500000000125</v>
      </c>
      <c r="P25" s="28" t="s">
        <v>60</v>
      </c>
      <c r="Q25" s="43">
        <f t="shared" ref="Q25:T25" si="27">Q14-G14</f>
        <v>0.16041666666666998</v>
      </c>
      <c r="R25" s="81">
        <f t="shared" si="27"/>
        <v>0.16041666666666998</v>
      </c>
      <c r="S25" s="81">
        <f t="shared" si="27"/>
        <v>0.16041666666666998</v>
      </c>
      <c r="T25" s="46">
        <f t="shared" si="27"/>
        <v>0.16041666666666998</v>
      </c>
      <c r="U25" s="28" t="s">
        <v>60</v>
      </c>
      <c r="V25" s="50">
        <f t="shared" ref="V25:Y25" si="28">V14-SUM(Q25,L25,G25)</f>
        <v>0.14958333333332874</v>
      </c>
      <c r="W25" s="50">
        <f t="shared" si="28"/>
        <v>-0.66041666666666998</v>
      </c>
      <c r="X25" s="50">
        <f t="shared" si="28"/>
        <v>-0.20875000000000554</v>
      </c>
      <c r="Y25" s="46">
        <f t="shared" si="28"/>
        <v>0.71958333333332547</v>
      </c>
      <c r="Z25" s="28" t="s">
        <v>60</v>
      </c>
      <c r="AA25" s="98">
        <f t="shared" ref="AA25:AD25" si="29">AA14-SUM(V25,Q25,L25,G25)</f>
        <v>3.4766666666666666</v>
      </c>
      <c r="AB25" s="98">
        <f t="shared" si="29"/>
        <v>0.39333333333333087</v>
      </c>
      <c r="AC25" s="98">
        <f t="shared" si="29"/>
        <v>-3.6366666666666667</v>
      </c>
      <c r="AD25" s="98">
        <f t="shared" si="29"/>
        <v>6.5466666666666633</v>
      </c>
    </row>
    <row r="26" spans="2:37" ht="15.75" thickBot="1" x14ac:dyDescent="0.3">
      <c r="B26" s="51">
        <v>21.6</v>
      </c>
      <c r="C26" s="51">
        <v>22.09</v>
      </c>
      <c r="D26" s="51">
        <v>23.09</v>
      </c>
      <c r="E26" s="51">
        <v>24.21</v>
      </c>
      <c r="G26" s="97">
        <f t="shared" si="21"/>
        <v>22.764583333333331</v>
      </c>
      <c r="H26" s="80">
        <f t="shared" si="16"/>
        <v>22.764583333333331</v>
      </c>
      <c r="I26" s="80">
        <f t="shared" si="16"/>
        <v>22.764583333333331</v>
      </c>
      <c r="J26" s="45">
        <f t="shared" si="16"/>
        <v>22.764583333333331</v>
      </c>
      <c r="L26" s="49">
        <f t="shared" ref="L26:O26" si="30">L15-G26</f>
        <v>0.32875000000000298</v>
      </c>
      <c r="M26" s="49">
        <f t="shared" si="30"/>
        <v>-2.7879166666666606</v>
      </c>
      <c r="N26" s="49">
        <f t="shared" si="30"/>
        <v>-8.9583333333330017E-2</v>
      </c>
      <c r="O26" s="64">
        <f t="shared" si="30"/>
        <v>2.5487500000000125</v>
      </c>
      <c r="P26" s="47"/>
      <c r="Q26" s="36">
        <f t="shared" ref="Q26:T26" si="31">Q15-G15</f>
        <v>-0.16041666666666288</v>
      </c>
      <c r="R26" s="36">
        <f t="shared" si="31"/>
        <v>-0.16041666666666288</v>
      </c>
      <c r="S26" s="36">
        <f t="shared" si="31"/>
        <v>-0.16041666666666288</v>
      </c>
      <c r="T26" s="66">
        <f t="shared" si="31"/>
        <v>-0.16041666666666288</v>
      </c>
      <c r="U26" s="47"/>
      <c r="V26" s="49">
        <f t="shared" ref="V26:Y26" si="32">V15-SUM(Q26,L26,G26)</f>
        <v>-0.1495833333333394</v>
      </c>
      <c r="W26" s="49">
        <f t="shared" si="32"/>
        <v>0.66041666666665932</v>
      </c>
      <c r="X26" s="64">
        <f t="shared" si="32"/>
        <v>0.20874999999999488</v>
      </c>
      <c r="Y26" s="45">
        <f t="shared" si="32"/>
        <v>-0.71958333333334323</v>
      </c>
      <c r="AA26" s="98">
        <f t="shared" ref="AA26:AD26" si="33">AA15-SUM(V26,Q26,L26,G26)</f>
        <v>-1.18333333333333</v>
      </c>
      <c r="AB26" s="98">
        <f t="shared" si="33"/>
        <v>1.6133333333333333</v>
      </c>
      <c r="AC26" s="98">
        <f t="shared" si="33"/>
        <v>0.36666666666666714</v>
      </c>
      <c r="AD26" s="98">
        <f t="shared" si="33"/>
        <v>-0.22333333333333627</v>
      </c>
    </row>
    <row r="27" spans="2:37" ht="15.75" thickBot="1" x14ac:dyDescent="0.3">
      <c r="B27" s="51">
        <v>23.4</v>
      </c>
      <c r="C27" s="51">
        <v>17.62</v>
      </c>
      <c r="D27" s="51">
        <v>23.81</v>
      </c>
      <c r="E27" s="51">
        <v>25.67</v>
      </c>
      <c r="G27" s="97">
        <f t="shared" si="21"/>
        <v>22.764583333333331</v>
      </c>
      <c r="H27" s="80">
        <f t="shared" si="16"/>
        <v>22.764583333333331</v>
      </c>
      <c r="I27" s="80">
        <f t="shared" si="16"/>
        <v>22.764583333333331</v>
      </c>
      <c r="J27" s="45">
        <f t="shared" si="16"/>
        <v>22.764583333333331</v>
      </c>
      <c r="L27" s="49">
        <f t="shared" ref="L27:O27" si="34">L16-G27</f>
        <v>0.32875000000000298</v>
      </c>
      <c r="M27" s="49">
        <f t="shared" si="34"/>
        <v>-2.7879166666666606</v>
      </c>
      <c r="N27" s="49">
        <f t="shared" si="34"/>
        <v>-8.9583333333330017E-2</v>
      </c>
      <c r="O27" s="64">
        <f t="shared" si="34"/>
        <v>2.5487500000000125</v>
      </c>
      <c r="P27" s="47"/>
      <c r="Q27" s="36">
        <f t="shared" ref="Q27:T27" si="35">Q16-G16</f>
        <v>-0.16041666666666288</v>
      </c>
      <c r="R27" s="36">
        <f t="shared" si="35"/>
        <v>-0.16041666666666288</v>
      </c>
      <c r="S27" s="36">
        <f t="shared" si="35"/>
        <v>-0.16041666666666288</v>
      </c>
      <c r="T27" s="66">
        <f t="shared" si="35"/>
        <v>-0.16041666666666288</v>
      </c>
      <c r="U27" s="47"/>
      <c r="V27" s="49">
        <f t="shared" ref="V27:Y27" si="36">V16-SUM(Q27,L27,G27)</f>
        <v>-0.1495833333333394</v>
      </c>
      <c r="W27" s="49">
        <f t="shared" si="36"/>
        <v>0.66041666666665932</v>
      </c>
      <c r="X27" s="64">
        <f t="shared" si="36"/>
        <v>0.20874999999999488</v>
      </c>
      <c r="Y27" s="45">
        <f t="shared" si="36"/>
        <v>-0.71958333333334323</v>
      </c>
      <c r="AA27" s="98">
        <f t="shared" ref="AA27:AD27" si="37">AA16-SUM(V27,Q27,L27,G27)</f>
        <v>0.61666666666666714</v>
      </c>
      <c r="AB27" s="98">
        <f t="shared" si="37"/>
        <v>-2.8566666666666656</v>
      </c>
      <c r="AC27" s="98">
        <f t="shared" si="37"/>
        <v>1.086666666666666</v>
      </c>
      <c r="AD27" s="98">
        <f t="shared" si="37"/>
        <v>1.2366666666666646</v>
      </c>
    </row>
    <row r="28" spans="2:37" ht="15.75" thickBot="1" x14ac:dyDescent="0.3">
      <c r="B28" s="51">
        <v>23.35</v>
      </c>
      <c r="C28" s="51">
        <v>21.72</v>
      </c>
      <c r="D28" s="51">
        <v>21.27</v>
      </c>
      <c r="E28" s="51">
        <v>23.42</v>
      </c>
      <c r="G28" s="43">
        <f t="shared" si="21"/>
        <v>22.764583333333331</v>
      </c>
      <c r="H28" s="81">
        <f t="shared" si="16"/>
        <v>22.764583333333331</v>
      </c>
      <c r="I28" s="81">
        <f t="shared" si="16"/>
        <v>22.764583333333331</v>
      </c>
      <c r="J28" s="46">
        <f t="shared" si="16"/>
        <v>22.764583333333331</v>
      </c>
      <c r="L28" s="50">
        <f t="shared" ref="L28:O28" si="38">L17-G28</f>
        <v>0.32875000000000298</v>
      </c>
      <c r="M28" s="50">
        <f t="shared" si="38"/>
        <v>-2.7879166666666606</v>
      </c>
      <c r="N28" s="50">
        <f t="shared" si="38"/>
        <v>-8.9583333333330017E-2</v>
      </c>
      <c r="O28" s="65">
        <f t="shared" si="38"/>
        <v>2.5487500000000125</v>
      </c>
      <c r="P28" s="47"/>
      <c r="Q28" s="72">
        <f t="shared" ref="Q28:T28" si="39">Q17-G17</f>
        <v>-0.16041666666666288</v>
      </c>
      <c r="R28" s="73">
        <f t="shared" si="39"/>
        <v>-0.16041666666666288</v>
      </c>
      <c r="S28" s="73">
        <f t="shared" si="39"/>
        <v>-0.16041666666666288</v>
      </c>
      <c r="T28" s="67">
        <f t="shared" si="39"/>
        <v>-0.16041666666666288</v>
      </c>
      <c r="U28" s="47"/>
      <c r="V28" s="50">
        <f t="shared" ref="V28:Y28" si="40">V17-SUM(Q28,L28,G28)</f>
        <v>-0.1495833333333394</v>
      </c>
      <c r="W28" s="50">
        <f t="shared" si="40"/>
        <v>0.66041666666665932</v>
      </c>
      <c r="X28" s="65">
        <f t="shared" si="40"/>
        <v>0.20874999999999488</v>
      </c>
      <c r="Y28" s="46">
        <f t="shared" si="40"/>
        <v>-0.71958333333334323</v>
      </c>
      <c r="AA28" s="98">
        <f t="shared" ref="AA28:AD28" si="41">AA17-SUM(V28,Q28,L28,G28)</f>
        <v>0.56666666666666998</v>
      </c>
      <c r="AB28" s="98">
        <f t="shared" si="41"/>
        <v>1.2433333333333323</v>
      </c>
      <c r="AC28" s="98">
        <f t="shared" si="41"/>
        <v>-1.4533333333333331</v>
      </c>
      <c r="AD28" s="98">
        <f t="shared" si="41"/>
        <v>-1.0133333333333354</v>
      </c>
    </row>
    <row r="30" spans="2:37" x14ac:dyDescent="0.25">
      <c r="AI30" s="1">
        <v>518.22625434027771</v>
      </c>
    </row>
    <row r="31" spans="2:37" x14ac:dyDescent="0.25">
      <c r="L31" s="104" t="s">
        <v>44</v>
      </c>
      <c r="M31" s="104"/>
      <c r="N31" s="104"/>
      <c r="O31" s="104"/>
    </row>
    <row r="32" spans="2:37" ht="15.75" thickBot="1" x14ac:dyDescent="0.3">
      <c r="B32" s="104" t="s">
        <v>58</v>
      </c>
      <c r="C32" s="110"/>
      <c r="D32" s="110"/>
      <c r="E32" s="110"/>
      <c r="G32" s="104" t="s">
        <v>144</v>
      </c>
      <c r="H32" s="104"/>
      <c r="I32" s="104"/>
      <c r="J32" s="104"/>
      <c r="L32" s="101" t="s">
        <v>154</v>
      </c>
      <c r="M32" s="101" t="s">
        <v>155</v>
      </c>
      <c r="N32" s="101" t="s">
        <v>3</v>
      </c>
      <c r="O32" s="101" t="s">
        <v>156</v>
      </c>
      <c r="Q32" s="104" t="s">
        <v>120</v>
      </c>
      <c r="R32" s="104"/>
      <c r="S32" s="104"/>
      <c r="T32" s="104"/>
      <c r="V32" s="129" t="s">
        <v>49</v>
      </c>
      <c r="W32" s="104"/>
      <c r="X32" s="104"/>
      <c r="Y32" s="104"/>
      <c r="AA32" s="123" t="s">
        <v>48</v>
      </c>
      <c r="AB32" s="123"/>
      <c r="AC32" s="123"/>
      <c r="AD32" s="123"/>
      <c r="AH32" s="1" t="s">
        <v>126</v>
      </c>
      <c r="AI32" s="1" t="s">
        <v>125</v>
      </c>
      <c r="AJ32" s="1" t="s">
        <v>139</v>
      </c>
      <c r="AK32" s="1" t="s">
        <v>140</v>
      </c>
    </row>
    <row r="33" spans="2:38" ht="15.75" thickBot="1" x14ac:dyDescent="0.3">
      <c r="B33" s="128">
        <f>B23*B23</f>
        <v>365.57440000000003</v>
      </c>
      <c r="C33" s="128">
        <f t="shared" ref="C33:E33" si="42">C23*C23</f>
        <v>344.47359999999998</v>
      </c>
      <c r="D33" s="128">
        <f t="shared" si="42"/>
        <v>654.33639999999991</v>
      </c>
      <c r="E33" s="128">
        <f t="shared" si="42"/>
        <v>594.87210000000005</v>
      </c>
      <c r="G33" s="94">
        <f t="shared" ref="G33:J33" si="43">G23*G23</f>
        <v>518.22625434027771</v>
      </c>
      <c r="H33" s="95">
        <f t="shared" si="43"/>
        <v>518.22625434027771</v>
      </c>
      <c r="I33" s="95">
        <f t="shared" si="43"/>
        <v>518.22625434027771</v>
      </c>
      <c r="J33" s="96">
        <f t="shared" si="43"/>
        <v>518.22625434027771</v>
      </c>
      <c r="L33" s="63">
        <f t="shared" ref="L33:O33" si="44">L23*L23</f>
        <v>0.10807656250000196</v>
      </c>
      <c r="M33" s="63">
        <f t="shared" si="44"/>
        <v>7.7724793402777443</v>
      </c>
      <c r="N33" s="63">
        <f t="shared" si="44"/>
        <v>8.0251736111105164E-3</v>
      </c>
      <c r="O33" s="63">
        <f t="shared" si="44"/>
        <v>6.4961265625000637</v>
      </c>
      <c r="P33" s="2"/>
      <c r="Q33" s="68">
        <f t="shared" ref="Q33:T38" si="45">Q23*Q23</f>
        <v>2.5733506944445508E-2</v>
      </c>
      <c r="R33" s="69">
        <f t="shared" si="45"/>
        <v>2.5733506944445508E-2</v>
      </c>
      <c r="S33" s="69">
        <f t="shared" si="45"/>
        <v>2.5733506944445508E-2</v>
      </c>
      <c r="T33" s="70">
        <f t="shared" si="45"/>
        <v>2.5733506944445508E-2</v>
      </c>
      <c r="U33" s="2"/>
      <c r="V33" s="63">
        <f t="shared" ref="V33:Y38" si="46">V23*V23</f>
        <v>2.2375173611109737E-2</v>
      </c>
      <c r="W33" s="63">
        <f t="shared" si="46"/>
        <v>0.43615017361111547</v>
      </c>
      <c r="X33" s="63">
        <f t="shared" si="46"/>
        <v>4.3576562500002317E-2</v>
      </c>
      <c r="Y33" s="63">
        <f t="shared" si="46"/>
        <v>0.51780017361109976</v>
      </c>
      <c r="AA33" s="98">
        <f t="shared" ref="AA33:AD38" si="47">AA23*AA23</f>
        <v>18.346944444444429</v>
      </c>
      <c r="AB33" s="98">
        <f t="shared" si="47"/>
        <v>0.84027777777778645</v>
      </c>
      <c r="AC33" s="98">
        <f t="shared" si="47"/>
        <v>8.7221777777777767</v>
      </c>
      <c r="AD33" s="98">
        <f t="shared" si="47"/>
        <v>3.2520111111111283</v>
      </c>
      <c r="AG33" s="1" t="s">
        <v>144</v>
      </c>
      <c r="AH33" s="1">
        <v>1</v>
      </c>
      <c r="AI33" s="24">
        <f>SUMSQ(G23:J28)</f>
        <v>12437.430104166664</v>
      </c>
      <c r="AJ33" s="24">
        <f>AI33/AH33</f>
        <v>12437.430104166664</v>
      </c>
    </row>
    <row r="34" spans="2:38" ht="15.75" thickBot="1" x14ac:dyDescent="0.3">
      <c r="B34" s="128">
        <f t="shared" ref="B34:E34" si="48">B24*B24</f>
        <v>586.1241</v>
      </c>
      <c r="C34" s="128">
        <f t="shared" si="48"/>
        <v>400</v>
      </c>
      <c r="D34" s="128">
        <f t="shared" si="48"/>
        <v>543.35609999999997</v>
      </c>
      <c r="E34" s="128">
        <f t="shared" si="48"/>
        <v>460.10249999999996</v>
      </c>
      <c r="G34" s="97">
        <f t="shared" ref="G34:J34" si="49">G24*G24</f>
        <v>518.22625434027771</v>
      </c>
      <c r="H34" s="99">
        <f t="shared" si="49"/>
        <v>518.22625434027771</v>
      </c>
      <c r="I34" s="99">
        <f t="shared" si="49"/>
        <v>518.22625434027771</v>
      </c>
      <c r="J34" s="45">
        <f t="shared" si="49"/>
        <v>518.22625434027771</v>
      </c>
      <c r="L34" s="64">
        <f t="shared" ref="L34:O34" si="50">L24*L24</f>
        <v>0.10807656250000196</v>
      </c>
      <c r="M34" s="64">
        <f t="shared" si="50"/>
        <v>7.7724793402777443</v>
      </c>
      <c r="N34" s="64">
        <f t="shared" si="50"/>
        <v>8.0251736111105164E-3</v>
      </c>
      <c r="O34" s="64">
        <f t="shared" si="50"/>
        <v>6.4961265625000637</v>
      </c>
      <c r="P34" s="2"/>
      <c r="Q34" s="71">
        <f t="shared" ref="Q34:T38" si="51">Q24*Q24</f>
        <v>2.5733506944445508E-2</v>
      </c>
      <c r="R34" s="36">
        <f t="shared" si="51"/>
        <v>2.5733506944445508E-2</v>
      </c>
      <c r="S34" s="36">
        <f t="shared" si="51"/>
        <v>2.5733506944445508E-2</v>
      </c>
      <c r="T34" s="66">
        <f t="shared" si="51"/>
        <v>2.5733506944445508E-2</v>
      </c>
      <c r="U34" s="2"/>
      <c r="V34" s="64">
        <f t="shared" ref="V34:Y38" si="52">V24*V24</f>
        <v>2.2375173611109737E-2</v>
      </c>
      <c r="W34" s="64">
        <f t="shared" si="52"/>
        <v>0.43615017361111547</v>
      </c>
      <c r="X34" s="64">
        <f t="shared" si="52"/>
        <v>4.3576562500002317E-2</v>
      </c>
      <c r="Y34" s="64">
        <f t="shared" si="52"/>
        <v>0.51780017361109976</v>
      </c>
      <c r="AA34" s="98">
        <f t="shared" ref="AA34:AD38" si="53">AA24*AA24</f>
        <v>0.6507111111111139</v>
      </c>
      <c r="AB34" s="98">
        <f t="shared" si="53"/>
        <v>0.27387777777777417</v>
      </c>
      <c r="AC34" s="98">
        <f t="shared" si="53"/>
        <v>0.46694444444444477</v>
      </c>
      <c r="AD34" s="98">
        <f t="shared" si="53"/>
        <v>22.499211111111169</v>
      </c>
      <c r="AG34" s="1" t="s">
        <v>157</v>
      </c>
      <c r="AH34" s="1">
        <v>3</v>
      </c>
      <c r="AI34" s="1">
        <f>SUMSQ(L23:O28)</f>
        <v>86.308245833333544</v>
      </c>
      <c r="AJ34" s="24">
        <f t="shared" ref="AJ34:AJ38" si="54">AI34/AH34</f>
        <v>28.769415277777849</v>
      </c>
      <c r="AK34" s="1">
        <f>AJ34/AJ37</f>
        <v>3.2005416235387383</v>
      </c>
      <c r="AL34" s="1">
        <f>_xlfn.F.DIST.RT(AK34,AH34,AH37)</f>
        <v>5.1678629370603767E-2</v>
      </c>
    </row>
    <row r="35" spans="2:38" ht="15.75" thickBot="1" x14ac:dyDescent="0.3">
      <c r="B35" s="128">
        <f t="shared" ref="B35:E35" si="55">B25*B25</f>
        <v>722.53439999999989</v>
      </c>
      <c r="C35" s="128">
        <f t="shared" si="55"/>
        <v>394.81690000000003</v>
      </c>
      <c r="D35" s="128">
        <f t="shared" si="55"/>
        <v>360.62009999999992</v>
      </c>
      <c r="E35" s="128">
        <f t="shared" si="55"/>
        <v>1071.9076000000002</v>
      </c>
      <c r="F35" s="29" t="s">
        <v>59</v>
      </c>
      <c r="G35" s="97">
        <f t="shared" ref="G35:J35" si="56">G25*G25</f>
        <v>518.22625434027771</v>
      </c>
      <c r="H35" s="99">
        <f t="shared" si="56"/>
        <v>518.22625434027771</v>
      </c>
      <c r="I35" s="99">
        <f t="shared" si="56"/>
        <v>518.22625434027771</v>
      </c>
      <c r="J35" s="45">
        <f t="shared" si="56"/>
        <v>518.22625434027771</v>
      </c>
      <c r="K35" s="28" t="s">
        <v>60</v>
      </c>
      <c r="L35" s="64">
        <f t="shared" ref="L35:O35" si="57">L25*L25</f>
        <v>0.10807656250000196</v>
      </c>
      <c r="M35" s="64">
        <f t="shared" si="57"/>
        <v>7.7724793402777443</v>
      </c>
      <c r="N35" s="64">
        <f t="shared" si="57"/>
        <v>8.0251736111105164E-3</v>
      </c>
      <c r="O35" s="64">
        <f t="shared" si="57"/>
        <v>6.4961265625000637</v>
      </c>
      <c r="P35" s="28" t="s">
        <v>60</v>
      </c>
      <c r="Q35" s="72">
        <f t="shared" ref="Q35:T38" si="58">Q25*Q25</f>
        <v>2.5733506944445508E-2</v>
      </c>
      <c r="R35" s="73">
        <f t="shared" si="58"/>
        <v>2.5733506944445508E-2</v>
      </c>
      <c r="S35" s="73">
        <f t="shared" si="58"/>
        <v>2.5733506944445508E-2</v>
      </c>
      <c r="T35" s="67">
        <f t="shared" si="58"/>
        <v>2.5733506944445508E-2</v>
      </c>
      <c r="U35" s="28" t="s">
        <v>60</v>
      </c>
      <c r="V35" s="65">
        <f t="shared" ref="V35:Y38" si="59">V25*V25</f>
        <v>2.2375173611109737E-2</v>
      </c>
      <c r="W35" s="65">
        <f t="shared" si="59"/>
        <v>0.43615017361111547</v>
      </c>
      <c r="X35" s="65">
        <f t="shared" si="59"/>
        <v>4.3576562500002317E-2</v>
      </c>
      <c r="Y35" s="65">
        <f t="shared" si="59"/>
        <v>0.51780017361109976</v>
      </c>
      <c r="Z35" s="28" t="s">
        <v>60</v>
      </c>
      <c r="AA35" s="98">
        <f t="shared" ref="AA35:AD38" si="60">AA25*AA25</f>
        <v>12.08721111111111</v>
      </c>
      <c r="AB35" s="98">
        <f t="shared" si="60"/>
        <v>0.15471111111110916</v>
      </c>
      <c r="AC35" s="98">
        <f t="shared" si="60"/>
        <v>13.225344444444445</v>
      </c>
      <c r="AD35" s="98">
        <f t="shared" si="60"/>
        <v>42.858844444444401</v>
      </c>
      <c r="AG35" s="1" t="s">
        <v>158</v>
      </c>
      <c r="AH35" s="1">
        <v>1</v>
      </c>
      <c r="AI35" s="1">
        <f>SUMSQ(Q23:T28)</f>
        <v>0.61760416666666451</v>
      </c>
      <c r="AJ35" s="24">
        <f t="shared" si="54"/>
        <v>0.61760416666666451</v>
      </c>
      <c r="AK35" s="130">
        <f>AJ35/AJ37</f>
        <v>6.8707265100880904E-2</v>
      </c>
      <c r="AL35" s="1">
        <f>_xlfn.F.DIST.RT(0.06871,AH35,AH$37)</f>
        <v>0.79656919985029218</v>
      </c>
    </row>
    <row r="36" spans="2:38" ht="15.75" thickBot="1" x14ac:dyDescent="0.3">
      <c r="B36" s="128">
        <f t="shared" ref="B36:E36" si="61">B26*B26</f>
        <v>466.56000000000006</v>
      </c>
      <c r="C36" s="128">
        <f t="shared" si="61"/>
        <v>487.96809999999999</v>
      </c>
      <c r="D36" s="128">
        <f t="shared" si="61"/>
        <v>533.1481</v>
      </c>
      <c r="E36" s="128">
        <f t="shared" si="61"/>
        <v>586.1241</v>
      </c>
      <c r="G36" s="97">
        <f t="shared" ref="G36:J36" si="62">G26*G26</f>
        <v>518.22625434027771</v>
      </c>
      <c r="H36" s="99">
        <f t="shared" si="62"/>
        <v>518.22625434027771</v>
      </c>
      <c r="I36" s="99">
        <f t="shared" si="62"/>
        <v>518.22625434027771</v>
      </c>
      <c r="J36" s="45">
        <f t="shared" si="62"/>
        <v>518.22625434027771</v>
      </c>
      <c r="L36" s="64">
        <f t="shared" ref="L36:O36" si="63">L26*L26</f>
        <v>0.10807656250000196</v>
      </c>
      <c r="M36" s="64">
        <f t="shared" si="63"/>
        <v>7.7724793402777443</v>
      </c>
      <c r="N36" s="64">
        <f t="shared" si="63"/>
        <v>8.0251736111105164E-3</v>
      </c>
      <c r="O36" s="64">
        <f t="shared" si="63"/>
        <v>6.4961265625000637</v>
      </c>
      <c r="P36" s="2"/>
      <c r="Q36" s="68">
        <f t="shared" ref="Q36:T38" si="64">Q26*Q26</f>
        <v>2.5733506944443228E-2</v>
      </c>
      <c r="R36" s="69">
        <f t="shared" si="64"/>
        <v>2.5733506944443228E-2</v>
      </c>
      <c r="S36" s="69">
        <f t="shared" si="64"/>
        <v>2.5733506944443228E-2</v>
      </c>
      <c r="T36" s="70">
        <f t="shared" si="64"/>
        <v>2.5733506944443228E-2</v>
      </c>
      <c r="U36" s="2"/>
      <c r="V36" s="63">
        <f t="shared" ref="V36:Y38" si="65">V26*V26</f>
        <v>2.2375173611112926E-2</v>
      </c>
      <c r="W36" s="63">
        <f t="shared" si="65"/>
        <v>0.43615017361110142</v>
      </c>
      <c r="X36" s="63">
        <f t="shared" si="65"/>
        <v>4.3576562499997862E-2</v>
      </c>
      <c r="Y36" s="63">
        <f t="shared" si="65"/>
        <v>0.5178001736111254</v>
      </c>
      <c r="AA36" s="98">
        <f t="shared" ref="AA36:AD38" si="66">AA26*AA26</f>
        <v>1.40027777777777</v>
      </c>
      <c r="AB36" s="98">
        <f t="shared" si="66"/>
        <v>2.6028444444444441</v>
      </c>
      <c r="AC36" s="98">
        <f t="shared" si="66"/>
        <v>0.13444444444444478</v>
      </c>
      <c r="AD36" s="98">
        <f t="shared" si="66"/>
        <v>4.9877777777779089E-2</v>
      </c>
      <c r="AG36" s="1" t="s">
        <v>159</v>
      </c>
      <c r="AH36" s="1">
        <v>3</v>
      </c>
      <c r="AI36" s="1">
        <f>SUMSQ(V23:Y28)</f>
        <v>6.1194124999999948</v>
      </c>
      <c r="AJ36" s="24">
        <f t="shared" si="54"/>
        <v>2.0398041666666651</v>
      </c>
      <c r="AK36" s="1">
        <f>AJ36/AJ37</f>
        <v>0.2269242553680664</v>
      </c>
      <c r="AL36" s="1">
        <f>_xlfn.F.DIST.RT(AK36,AH36,AH$37)</f>
        <v>0.87627517588123216</v>
      </c>
    </row>
    <row r="37" spans="2:38" ht="15.75" thickBot="1" x14ac:dyDescent="0.3">
      <c r="B37" s="128">
        <f t="shared" ref="B37:E37" si="67">B27*B27</f>
        <v>547.55999999999995</v>
      </c>
      <c r="C37" s="128">
        <f t="shared" si="67"/>
        <v>310.46440000000001</v>
      </c>
      <c r="D37" s="128">
        <f t="shared" si="67"/>
        <v>566.91609999999991</v>
      </c>
      <c r="E37" s="128">
        <f t="shared" si="67"/>
        <v>658.94890000000009</v>
      </c>
      <c r="G37" s="97">
        <f t="shared" ref="G37:J37" si="68">G27*G27</f>
        <v>518.22625434027771</v>
      </c>
      <c r="H37" s="99">
        <f t="shared" si="68"/>
        <v>518.22625434027771</v>
      </c>
      <c r="I37" s="99">
        <f t="shared" si="68"/>
        <v>518.22625434027771</v>
      </c>
      <c r="J37" s="45">
        <f t="shared" si="68"/>
        <v>518.22625434027771</v>
      </c>
      <c r="L37" s="64">
        <f t="shared" ref="L37:O37" si="69">L27*L27</f>
        <v>0.10807656250000196</v>
      </c>
      <c r="M37" s="64">
        <f t="shared" si="69"/>
        <v>7.7724793402777443</v>
      </c>
      <c r="N37" s="64">
        <f t="shared" si="69"/>
        <v>8.0251736111105164E-3</v>
      </c>
      <c r="O37" s="64">
        <f t="shared" si="69"/>
        <v>6.4961265625000637</v>
      </c>
      <c r="P37" s="2"/>
      <c r="Q37" s="71">
        <f t="shared" ref="Q37:T38" si="70">Q27*Q27</f>
        <v>2.5733506944443228E-2</v>
      </c>
      <c r="R37" s="36">
        <f t="shared" si="70"/>
        <v>2.5733506944443228E-2</v>
      </c>
      <c r="S37" s="36">
        <f t="shared" si="70"/>
        <v>2.5733506944443228E-2</v>
      </c>
      <c r="T37" s="66">
        <f t="shared" si="70"/>
        <v>2.5733506944443228E-2</v>
      </c>
      <c r="U37" s="2"/>
      <c r="V37" s="64">
        <f t="shared" ref="V37:Y38" si="71">V27*V27</f>
        <v>2.2375173611112926E-2</v>
      </c>
      <c r="W37" s="64">
        <f t="shared" si="71"/>
        <v>0.43615017361110142</v>
      </c>
      <c r="X37" s="64">
        <f t="shared" si="71"/>
        <v>4.3576562499997862E-2</v>
      </c>
      <c r="Y37" s="64">
        <f t="shared" si="71"/>
        <v>0.5178001736111254</v>
      </c>
      <c r="AA37" s="98">
        <f t="shared" ref="AA37:AD38" si="72">AA27*AA27</f>
        <v>0.38027777777777838</v>
      </c>
      <c r="AB37" s="98">
        <f t="shared" si="72"/>
        <v>8.1605444444444384</v>
      </c>
      <c r="AC37" s="98">
        <f t="shared" si="72"/>
        <v>1.180844444444443</v>
      </c>
      <c r="AD37" s="98">
        <f t="shared" si="72"/>
        <v>1.5293444444444393</v>
      </c>
      <c r="AG37" s="1" t="s">
        <v>160</v>
      </c>
      <c r="AH37" s="1">
        <v>16</v>
      </c>
      <c r="AI37" s="1">
        <f>SUMSQ(AA23:AD28)</f>
        <v>143.8227333333333</v>
      </c>
      <c r="AJ37" s="24">
        <f t="shared" si="54"/>
        <v>8.9889208333333315</v>
      </c>
    </row>
    <row r="38" spans="2:38" ht="15.75" thickBot="1" x14ac:dyDescent="0.3">
      <c r="B38" s="128">
        <f t="shared" ref="B38:E38" si="73">B28*B28</f>
        <v>545.22250000000008</v>
      </c>
      <c r="C38" s="128">
        <f t="shared" si="73"/>
        <v>471.75839999999994</v>
      </c>
      <c r="D38" s="128">
        <f t="shared" si="73"/>
        <v>452.41289999999998</v>
      </c>
      <c r="E38" s="128">
        <f t="shared" si="73"/>
        <v>548.49640000000011</v>
      </c>
      <c r="G38" s="43">
        <f t="shared" ref="G38:J38" si="74">G28*G28</f>
        <v>518.22625434027771</v>
      </c>
      <c r="H38" s="100">
        <f t="shared" si="74"/>
        <v>518.22625434027771</v>
      </c>
      <c r="I38" s="100">
        <f t="shared" si="74"/>
        <v>518.22625434027771</v>
      </c>
      <c r="J38" s="46">
        <f t="shared" si="74"/>
        <v>518.22625434027771</v>
      </c>
      <c r="L38" s="65">
        <f t="shared" ref="L38:O38" si="75">L28*L28</f>
        <v>0.10807656250000196</v>
      </c>
      <c r="M38" s="65">
        <f t="shared" si="75"/>
        <v>7.7724793402777443</v>
      </c>
      <c r="N38" s="65">
        <f t="shared" si="75"/>
        <v>8.0251736111105164E-3</v>
      </c>
      <c r="O38" s="65">
        <f t="shared" si="75"/>
        <v>6.4961265625000637</v>
      </c>
      <c r="P38" s="2"/>
      <c r="Q38" s="72">
        <f t="shared" ref="Q38:T38" si="76">Q28*Q28</f>
        <v>2.5733506944443228E-2</v>
      </c>
      <c r="R38" s="73">
        <f t="shared" si="76"/>
        <v>2.5733506944443228E-2</v>
      </c>
      <c r="S38" s="73">
        <f t="shared" si="76"/>
        <v>2.5733506944443228E-2</v>
      </c>
      <c r="T38" s="67">
        <f t="shared" si="76"/>
        <v>2.5733506944443228E-2</v>
      </c>
      <c r="U38" s="2"/>
      <c r="V38" s="65">
        <f t="shared" ref="V38:Y38" si="77">V28*V28</f>
        <v>2.2375173611112926E-2</v>
      </c>
      <c r="W38" s="65">
        <f t="shared" si="77"/>
        <v>0.43615017361110142</v>
      </c>
      <c r="X38" s="65">
        <f t="shared" si="77"/>
        <v>4.3576562499997862E-2</v>
      </c>
      <c r="Y38" s="65">
        <f t="shared" si="77"/>
        <v>0.5178001736111254</v>
      </c>
      <c r="AA38" s="98">
        <f t="shared" ref="AA38:AD38" si="78">AA28*AA28</f>
        <v>0.32111111111111484</v>
      </c>
      <c r="AB38" s="98">
        <f t="shared" si="78"/>
        <v>1.5458777777777752</v>
      </c>
      <c r="AC38" s="98">
        <f t="shared" si="78"/>
        <v>2.1121777777777773</v>
      </c>
      <c r="AD38" s="98">
        <f t="shared" si="78"/>
        <v>1.0268444444444487</v>
      </c>
      <c r="AG38" s="1" t="s">
        <v>161</v>
      </c>
      <c r="AH38" s="1">
        <v>24</v>
      </c>
      <c r="AI38" s="24">
        <f>SUM(AI33:AI37)</f>
        <v>12674.298099999996</v>
      </c>
      <c r="AJ38" s="24">
        <f t="shared" si="54"/>
        <v>528.09575416666655</v>
      </c>
    </row>
  </sheetData>
  <mergeCells count="23">
    <mergeCell ref="AA32:AD32"/>
    <mergeCell ref="L31:O31"/>
    <mergeCell ref="B32:E32"/>
    <mergeCell ref="G32:J32"/>
    <mergeCell ref="Q32:T32"/>
    <mergeCell ref="V32:Y32"/>
    <mergeCell ref="AA11:AD11"/>
    <mergeCell ref="L21:O21"/>
    <mergeCell ref="B22:E22"/>
    <mergeCell ref="G22:J22"/>
    <mergeCell ref="Q22:T22"/>
    <mergeCell ref="V22:Y22"/>
    <mergeCell ref="AA22:AD22"/>
    <mergeCell ref="B11:E11"/>
    <mergeCell ref="G11:J11"/>
    <mergeCell ref="L10:O10"/>
    <mergeCell ref="Q11:T11"/>
    <mergeCell ref="V11:Y11"/>
    <mergeCell ref="B2:E2"/>
    <mergeCell ref="G2:J2"/>
    <mergeCell ref="L2:O2"/>
    <mergeCell ref="Q2:T2"/>
    <mergeCell ref="V2:Y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335B-AA37-4ED8-80C1-4B1529B0F050}">
  <dimension ref="B2:F9"/>
  <sheetViews>
    <sheetView zoomScale="265" zoomScaleNormal="265" workbookViewId="0">
      <selection activeCell="C4" sqref="C4:F6"/>
    </sheetView>
  </sheetViews>
  <sheetFormatPr defaultRowHeight="15" x14ac:dyDescent="0.25"/>
  <cols>
    <col min="1" max="16384" width="9.140625" style="1"/>
  </cols>
  <sheetData>
    <row r="2" spans="2:6" x14ac:dyDescent="0.25">
      <c r="C2" s="104" t="s">
        <v>44</v>
      </c>
      <c r="D2" s="104"/>
      <c r="E2" s="104"/>
      <c r="F2" s="104"/>
    </row>
    <row r="3" spans="2:6" ht="15.75" thickBot="1" x14ac:dyDescent="0.3">
      <c r="C3" s="90" t="s">
        <v>4</v>
      </c>
      <c r="D3" s="90" t="s">
        <v>5</v>
      </c>
      <c r="E3" s="90" t="s">
        <v>3</v>
      </c>
      <c r="F3" s="90" t="s">
        <v>2</v>
      </c>
    </row>
    <row r="4" spans="2:6" x14ac:dyDescent="0.25">
      <c r="B4" s="125" t="s">
        <v>152</v>
      </c>
      <c r="C4" s="48">
        <v>19.12</v>
      </c>
      <c r="D4" s="48">
        <v>18.559999999999999</v>
      </c>
      <c r="E4" s="48">
        <v>25.58</v>
      </c>
      <c r="F4" s="48">
        <v>24.39</v>
      </c>
    </row>
    <row r="5" spans="2:6" x14ac:dyDescent="0.25">
      <c r="B5" s="125"/>
      <c r="C5" s="49">
        <v>24.21</v>
      </c>
      <c r="D5" s="49">
        <v>20</v>
      </c>
      <c r="E5" s="49">
        <v>23.31</v>
      </c>
      <c r="F5" s="49">
        <v>21.45</v>
      </c>
    </row>
    <row r="6" spans="2:6" ht="15.75" thickBot="1" x14ac:dyDescent="0.3">
      <c r="B6" s="126"/>
      <c r="C6" s="50">
        <v>26.88</v>
      </c>
      <c r="D6" s="50">
        <v>19.87</v>
      </c>
      <c r="E6" s="50">
        <v>18.989999999999998</v>
      </c>
      <c r="F6" s="50">
        <v>32.74</v>
      </c>
    </row>
    <row r="7" spans="2:6" x14ac:dyDescent="0.25">
      <c r="B7" s="125" t="s">
        <v>153</v>
      </c>
      <c r="C7" s="49">
        <v>21.6</v>
      </c>
      <c r="D7" s="49">
        <v>22.09</v>
      </c>
      <c r="E7" s="49">
        <v>23.09</v>
      </c>
      <c r="F7" s="49">
        <v>24.21</v>
      </c>
    </row>
    <row r="8" spans="2:6" x14ac:dyDescent="0.25">
      <c r="B8" s="125"/>
      <c r="C8" s="49">
        <v>23.4</v>
      </c>
      <c r="D8" s="49">
        <v>17.62</v>
      </c>
      <c r="E8" s="49">
        <v>23.81</v>
      </c>
      <c r="F8" s="49">
        <v>25.67</v>
      </c>
    </row>
    <row r="9" spans="2:6" ht="15.75" thickBot="1" x14ac:dyDescent="0.3">
      <c r="B9" s="125"/>
      <c r="C9" s="50">
        <v>23.35</v>
      </c>
      <c r="D9" s="50">
        <v>21.72</v>
      </c>
      <c r="E9" s="50">
        <v>21.27</v>
      </c>
      <c r="F9" s="50">
        <v>23.42</v>
      </c>
    </row>
  </sheetData>
  <mergeCells count="3">
    <mergeCell ref="C2:F2"/>
    <mergeCell ref="B4:B6"/>
    <mergeCell ref="B7:B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83F1-1F0C-4524-B73F-E7D1A0CFC916}">
  <dimension ref="B2:X6"/>
  <sheetViews>
    <sheetView zoomScaleNormal="100" workbookViewId="0">
      <selection activeCell="T13" sqref="T13"/>
    </sheetView>
  </sheetViews>
  <sheetFormatPr defaultRowHeight="15" x14ac:dyDescent="0.25"/>
  <cols>
    <col min="1" max="18" width="9.140625" style="1"/>
    <col min="19" max="19" width="7.140625" style="1" customWidth="1"/>
    <col min="20" max="21" width="9.140625" style="1"/>
    <col min="22" max="22" width="11.85546875" style="1" bestFit="1" customWidth="1"/>
    <col min="23" max="23" width="13.140625" style="1" customWidth="1"/>
    <col min="24" max="16384" width="9.140625" style="1"/>
  </cols>
  <sheetData>
    <row r="2" spans="2:24" ht="21" x14ac:dyDescent="0.35">
      <c r="R2" s="58" t="s">
        <v>132</v>
      </c>
      <c r="S2" s="58"/>
      <c r="T2" s="58" t="s">
        <v>133</v>
      </c>
      <c r="U2" s="58"/>
      <c r="V2" s="58" t="s">
        <v>134</v>
      </c>
      <c r="W2" s="58"/>
      <c r="X2" s="59" t="s">
        <v>128</v>
      </c>
    </row>
    <row r="3" spans="2:24" ht="21" x14ac:dyDescent="0.35">
      <c r="B3" s="1" t="s">
        <v>124</v>
      </c>
      <c r="C3" s="1" t="s">
        <v>126</v>
      </c>
      <c r="D3" s="1" t="s">
        <v>125</v>
      </c>
      <c r="E3" s="1" t="s">
        <v>127</v>
      </c>
      <c r="R3" s="58"/>
      <c r="S3" s="58"/>
      <c r="T3" s="58"/>
      <c r="U3" s="58"/>
      <c r="V3" s="58"/>
      <c r="W3" s="58"/>
      <c r="X3" s="58"/>
    </row>
    <row r="4" spans="2:24" ht="21.75" thickBot="1" x14ac:dyDescent="0.4">
      <c r="R4" s="60" t="s">
        <v>135</v>
      </c>
      <c r="S4" s="59"/>
      <c r="T4" s="60" t="s">
        <v>136</v>
      </c>
      <c r="U4" s="59"/>
      <c r="V4" s="61" t="s">
        <v>137</v>
      </c>
      <c r="W4" s="58"/>
      <c r="X4" s="60">
        <v>10</v>
      </c>
    </row>
    <row r="5" spans="2:24" ht="21.75" thickTop="1" x14ac:dyDescent="0.35">
      <c r="R5" s="59" t="s">
        <v>129</v>
      </c>
      <c r="S5" s="59"/>
      <c r="T5" s="59" t="s">
        <v>129</v>
      </c>
      <c r="U5" s="59"/>
      <c r="V5" s="59" t="s">
        <v>130</v>
      </c>
    </row>
    <row r="6" spans="2:24" ht="21" x14ac:dyDescent="0.35">
      <c r="R6" s="58"/>
      <c r="S6" s="58"/>
      <c r="T6" s="58"/>
      <c r="U6" s="58"/>
      <c r="V6" s="59" t="s">
        <v>131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B73C-D5B7-4C11-BF48-18C26E72EF85}">
  <dimension ref="A2:T29"/>
  <sheetViews>
    <sheetView topLeftCell="A12" zoomScale="130" zoomScaleNormal="130" workbookViewId="0">
      <selection activeCell="F33" sqref="F33"/>
    </sheetView>
  </sheetViews>
  <sheetFormatPr defaultRowHeight="15" x14ac:dyDescent="0.25"/>
  <cols>
    <col min="1" max="1" width="3.5703125" style="1" customWidth="1"/>
    <col min="2" max="5" width="13" style="18" customWidth="1"/>
    <col min="6" max="6" width="5.42578125" style="1" customWidth="1"/>
    <col min="7" max="10" width="9.140625" style="1"/>
    <col min="11" max="11" width="5.42578125" style="1" customWidth="1"/>
    <col min="12" max="15" width="13" style="18" customWidth="1"/>
    <col min="16" max="16" width="5.42578125" style="1" customWidth="1"/>
    <col min="17" max="16384" width="9.140625" style="1"/>
  </cols>
  <sheetData>
    <row r="2" spans="1:20" x14ac:dyDescent="0.25">
      <c r="B2" s="127" t="s">
        <v>58</v>
      </c>
      <c r="C2" s="127"/>
      <c r="D2" s="127"/>
      <c r="E2" s="127"/>
      <c r="L2" s="127" t="s">
        <v>149</v>
      </c>
      <c r="M2" s="127"/>
      <c r="N2" s="127"/>
      <c r="O2" s="127"/>
    </row>
    <row r="3" spans="1:20" ht="30.75" customHeight="1" thickBot="1" x14ac:dyDescent="0.3">
      <c r="A3" s="2"/>
      <c r="B3" s="93" t="s">
        <v>145</v>
      </c>
      <c r="C3" s="93" t="s">
        <v>146</v>
      </c>
      <c r="D3" s="93" t="s">
        <v>147</v>
      </c>
      <c r="E3" s="93" t="s">
        <v>148</v>
      </c>
      <c r="F3" s="89"/>
      <c r="G3" s="123" t="s">
        <v>144</v>
      </c>
      <c r="H3" s="123"/>
      <c r="I3" s="123"/>
      <c r="J3" s="123"/>
      <c r="K3" s="89"/>
      <c r="L3" s="93" t="s">
        <v>145</v>
      </c>
      <c r="M3" s="93" t="s">
        <v>146</v>
      </c>
      <c r="N3" s="93" t="s">
        <v>147</v>
      </c>
      <c r="O3" s="93" t="s">
        <v>148</v>
      </c>
      <c r="P3" s="89"/>
    </row>
    <row r="4" spans="1:20" ht="15.75" thickBot="1" x14ac:dyDescent="0.3">
      <c r="A4" s="42"/>
      <c r="B4" s="51">
        <v>4.5613999999999999</v>
      </c>
      <c r="C4" s="91">
        <v>5.4531999999999998</v>
      </c>
      <c r="D4" s="51">
        <v>1.8773</v>
      </c>
      <c r="E4" s="92">
        <v>9.8256999999999994</v>
      </c>
      <c r="G4" s="94">
        <v>6.5846</v>
      </c>
      <c r="H4" s="95">
        <v>6.5846</v>
      </c>
      <c r="I4" s="95">
        <v>6.5846</v>
      </c>
      <c r="J4" s="96">
        <v>6.5846</v>
      </c>
      <c r="L4" s="48">
        <v>4.7488999999999999</v>
      </c>
      <c r="M4" s="48">
        <v>7.8491999999999997</v>
      </c>
      <c r="N4" s="48">
        <v>6.5789</v>
      </c>
      <c r="O4" s="48">
        <v>7.1616</v>
      </c>
    </row>
    <row r="5" spans="1:20" ht="15.75" thickBot="1" x14ac:dyDescent="0.3">
      <c r="A5" s="42"/>
      <c r="B5" s="51">
        <v>6.6593</v>
      </c>
      <c r="C5" s="91">
        <v>8.9207999999999998</v>
      </c>
      <c r="D5" s="51">
        <v>6.1883999999999997</v>
      </c>
      <c r="E5" s="92">
        <v>8.9987999999999992</v>
      </c>
      <c r="G5" s="97">
        <v>6.5846</v>
      </c>
      <c r="H5" s="78">
        <v>6.5846</v>
      </c>
      <c r="I5" s="78">
        <v>6.5846</v>
      </c>
      <c r="J5" s="45">
        <v>6.5846</v>
      </c>
      <c r="L5" s="49">
        <v>4.7488999999999999</v>
      </c>
      <c r="M5" s="49">
        <v>7.8491999999999997</v>
      </c>
      <c r="N5" s="49">
        <v>6.5789</v>
      </c>
      <c r="O5" s="49">
        <v>7.1616</v>
      </c>
    </row>
    <row r="6" spans="1:20" ht="15.75" thickBot="1" x14ac:dyDescent="0.3">
      <c r="A6" s="42"/>
      <c r="B6" s="51">
        <v>5.6426999999999996</v>
      </c>
      <c r="C6" s="91">
        <v>8.3489000000000004</v>
      </c>
      <c r="D6" s="51">
        <v>6.8029000000000002</v>
      </c>
      <c r="E6" s="92">
        <v>5.4112</v>
      </c>
      <c r="F6" s="29"/>
      <c r="G6" s="97">
        <v>6.5846</v>
      </c>
      <c r="H6" s="78">
        <v>6.5846</v>
      </c>
      <c r="I6" s="78">
        <v>6.5846</v>
      </c>
      <c r="J6" s="45">
        <v>6.5846</v>
      </c>
      <c r="K6" s="29"/>
      <c r="L6" s="49">
        <v>4.7488999999999999</v>
      </c>
      <c r="M6" s="49">
        <v>7.8491999999999997</v>
      </c>
      <c r="N6" s="49">
        <v>6.5789</v>
      </c>
      <c r="O6" s="49">
        <v>7.1616</v>
      </c>
      <c r="P6" s="29"/>
    </row>
    <row r="7" spans="1:20" ht="15.75" thickBot="1" x14ac:dyDescent="0.3">
      <c r="A7" s="42"/>
      <c r="B7" s="51">
        <v>6.4394</v>
      </c>
      <c r="C7" s="91">
        <v>8.3175000000000008</v>
      </c>
      <c r="D7" s="51">
        <v>9.4535</v>
      </c>
      <c r="E7" s="92">
        <v>4.9396000000000004</v>
      </c>
      <c r="G7" s="97">
        <v>6.5846</v>
      </c>
      <c r="H7" s="78">
        <v>6.5846</v>
      </c>
      <c r="I7" s="78">
        <v>6.5846</v>
      </c>
      <c r="J7" s="45">
        <v>6.5846</v>
      </c>
      <c r="L7" s="49">
        <v>4.7488999999999999</v>
      </c>
      <c r="M7" s="49">
        <v>7.8491999999999997</v>
      </c>
      <c r="N7" s="49">
        <v>6.5789</v>
      </c>
      <c r="O7" s="49">
        <v>7.1616</v>
      </c>
    </row>
    <row r="8" spans="1:20" ht="15.75" thickBot="1" x14ac:dyDescent="0.3">
      <c r="A8" s="42"/>
      <c r="B8" s="51">
        <v>4.8635000000000002</v>
      </c>
      <c r="C8" s="91">
        <v>9.7848000000000006</v>
      </c>
      <c r="D8" s="51">
        <v>8.7311999999999994</v>
      </c>
      <c r="E8" s="92">
        <v>8.6486000000000001</v>
      </c>
      <c r="G8" s="97">
        <v>6.5846</v>
      </c>
      <c r="H8" s="78">
        <v>6.5846</v>
      </c>
      <c r="I8" s="78">
        <v>6.5846</v>
      </c>
      <c r="J8" s="45">
        <v>6.5846</v>
      </c>
      <c r="L8" s="49">
        <v>4.7488999999999999</v>
      </c>
      <c r="M8" s="49">
        <v>7.8491999999999997</v>
      </c>
      <c r="N8" s="49">
        <v>6.5789</v>
      </c>
      <c r="O8" s="49">
        <v>7.1616</v>
      </c>
    </row>
    <row r="9" spans="1:20" ht="15.75" thickBot="1" x14ac:dyDescent="0.3">
      <c r="A9" s="42"/>
      <c r="B9" s="51">
        <v>0.32679999999999998</v>
      </c>
      <c r="C9" s="91">
        <v>6.2697000000000003</v>
      </c>
      <c r="D9" s="51">
        <v>6.4198000000000004</v>
      </c>
      <c r="E9" s="92">
        <v>5.1459000000000001</v>
      </c>
      <c r="G9" s="43">
        <v>6.5846</v>
      </c>
      <c r="H9" s="79">
        <v>6.5846</v>
      </c>
      <c r="I9" s="79">
        <v>6.5846</v>
      </c>
      <c r="J9" s="46">
        <v>6.5846</v>
      </c>
      <c r="L9" s="50">
        <v>4.7488999999999999</v>
      </c>
      <c r="M9" s="50">
        <v>7.8491999999999997</v>
      </c>
      <c r="N9" s="50">
        <v>6.5789</v>
      </c>
      <c r="O9" s="50">
        <v>7.1616</v>
      </c>
    </row>
    <row r="12" spans="1:20" ht="15.75" customHeight="1" x14ac:dyDescent="0.25">
      <c r="B12" s="127" t="s">
        <v>58</v>
      </c>
      <c r="C12" s="127"/>
      <c r="D12" s="127"/>
      <c r="E12" s="127"/>
      <c r="L12" s="127" t="s">
        <v>150</v>
      </c>
      <c r="M12" s="127"/>
      <c r="N12" s="127"/>
      <c r="O12" s="127"/>
    </row>
    <row r="13" spans="1:20" ht="33" customHeight="1" thickBot="1" x14ac:dyDescent="0.3">
      <c r="B13" s="93" t="s">
        <v>145</v>
      </c>
      <c r="C13" s="93" t="s">
        <v>146</v>
      </c>
      <c r="D13" s="93" t="s">
        <v>147</v>
      </c>
      <c r="E13" s="93" t="s">
        <v>148</v>
      </c>
      <c r="F13" s="89"/>
      <c r="G13" s="123" t="s">
        <v>144</v>
      </c>
      <c r="H13" s="123"/>
      <c r="I13" s="123"/>
      <c r="J13" s="123"/>
      <c r="K13" s="89"/>
      <c r="L13" s="93" t="s">
        <v>145</v>
      </c>
      <c r="M13" s="93" t="s">
        <v>146</v>
      </c>
      <c r="N13" s="93" t="s">
        <v>147</v>
      </c>
      <c r="O13" s="93" t="s">
        <v>148</v>
      </c>
      <c r="P13" s="89"/>
      <c r="Q13" s="123" t="s">
        <v>151</v>
      </c>
      <c r="R13" s="123"/>
      <c r="S13" s="123"/>
      <c r="T13" s="123"/>
    </row>
    <row r="14" spans="1:20" ht="15.75" thickBot="1" x14ac:dyDescent="0.3">
      <c r="B14" s="51">
        <v>4.5613999999999999</v>
      </c>
      <c r="C14" s="91">
        <v>5.4531999999999998</v>
      </c>
      <c r="D14" s="51">
        <v>1.8773</v>
      </c>
      <c r="E14" s="92">
        <v>9.8256999999999994</v>
      </c>
      <c r="G14" s="94">
        <v>6.5846</v>
      </c>
      <c r="H14" s="95">
        <v>6.5846</v>
      </c>
      <c r="I14" s="95">
        <v>6.5846</v>
      </c>
      <c r="J14" s="96">
        <v>6.5846</v>
      </c>
      <c r="L14" s="48">
        <f>L4-G14</f>
        <v>-1.8357000000000001</v>
      </c>
      <c r="M14" s="48">
        <f t="shared" ref="M14:O14" si="0">M4-H14</f>
        <v>1.2645999999999997</v>
      </c>
      <c r="N14" s="48">
        <f t="shared" si="0"/>
        <v>-5.7000000000000384E-3</v>
      </c>
      <c r="O14" s="48">
        <f t="shared" si="0"/>
        <v>0.57699999999999996</v>
      </c>
      <c r="Q14" s="51"/>
      <c r="R14" s="91"/>
      <c r="S14" s="51"/>
      <c r="T14" s="92"/>
    </row>
    <row r="15" spans="1:20" ht="15.75" thickBot="1" x14ac:dyDescent="0.3">
      <c r="B15" s="51">
        <v>6.6593</v>
      </c>
      <c r="C15" s="91">
        <v>8.9207999999999998</v>
      </c>
      <c r="D15" s="51">
        <v>6.1883999999999997</v>
      </c>
      <c r="E15" s="92">
        <v>8.9987999999999992</v>
      </c>
      <c r="G15" s="97">
        <v>6.5846</v>
      </c>
      <c r="H15" s="78">
        <v>6.5846</v>
      </c>
      <c r="I15" s="78">
        <v>6.5846</v>
      </c>
      <c r="J15" s="45">
        <v>6.5846</v>
      </c>
      <c r="L15" s="49">
        <f t="shared" ref="L15:O15" si="1">L5-G15</f>
        <v>-1.8357000000000001</v>
      </c>
      <c r="M15" s="49">
        <f t="shared" si="1"/>
        <v>1.2645999999999997</v>
      </c>
      <c r="N15" s="49">
        <f t="shared" si="1"/>
        <v>-5.7000000000000384E-3</v>
      </c>
      <c r="O15" s="49">
        <f t="shared" si="1"/>
        <v>0.57699999999999996</v>
      </c>
      <c r="Q15" s="51"/>
      <c r="R15" s="91"/>
      <c r="S15" s="51"/>
      <c r="T15" s="92"/>
    </row>
    <row r="16" spans="1:20" ht="15.75" thickBot="1" x14ac:dyDescent="0.3">
      <c r="B16" s="51">
        <v>5.6426999999999996</v>
      </c>
      <c r="C16" s="91">
        <v>8.3489000000000004</v>
      </c>
      <c r="D16" s="51">
        <v>6.8029000000000002</v>
      </c>
      <c r="E16" s="92">
        <v>5.4112</v>
      </c>
      <c r="F16" s="29" t="s">
        <v>59</v>
      </c>
      <c r="G16" s="97">
        <v>6.5846</v>
      </c>
      <c r="H16" s="78">
        <v>6.5846</v>
      </c>
      <c r="I16" s="78">
        <v>6.5846</v>
      </c>
      <c r="J16" s="45">
        <v>6.5846</v>
      </c>
      <c r="K16" s="29" t="s">
        <v>60</v>
      </c>
      <c r="L16" s="49">
        <f t="shared" ref="L16:O16" si="2">L6-G16</f>
        <v>-1.8357000000000001</v>
      </c>
      <c r="M16" s="49">
        <f t="shared" si="2"/>
        <v>1.2645999999999997</v>
      </c>
      <c r="N16" s="49">
        <f t="shared" si="2"/>
        <v>-5.7000000000000384E-3</v>
      </c>
      <c r="O16" s="49">
        <f t="shared" si="2"/>
        <v>0.57699999999999996</v>
      </c>
      <c r="P16" s="29" t="s">
        <v>60</v>
      </c>
      <c r="Q16" s="51"/>
      <c r="R16" s="91"/>
      <c r="S16" s="51"/>
      <c r="T16" s="92"/>
    </row>
    <row r="17" spans="2:20" ht="15.75" thickBot="1" x14ac:dyDescent="0.3">
      <c r="B17" s="51">
        <v>6.4394</v>
      </c>
      <c r="C17" s="91">
        <v>8.3175000000000008</v>
      </c>
      <c r="D17" s="51">
        <v>9.4535</v>
      </c>
      <c r="E17" s="92">
        <v>4.9396000000000004</v>
      </c>
      <c r="G17" s="97">
        <v>6.5846</v>
      </c>
      <c r="H17" s="78">
        <v>6.5846</v>
      </c>
      <c r="I17" s="78">
        <v>6.5846</v>
      </c>
      <c r="J17" s="45">
        <v>6.5846</v>
      </c>
      <c r="L17" s="49">
        <f t="shared" ref="L17:O17" si="3">L7-G17</f>
        <v>-1.8357000000000001</v>
      </c>
      <c r="M17" s="49">
        <f t="shared" si="3"/>
        <v>1.2645999999999997</v>
      </c>
      <c r="N17" s="49">
        <f t="shared" si="3"/>
        <v>-5.7000000000000384E-3</v>
      </c>
      <c r="O17" s="49">
        <f t="shared" si="3"/>
        <v>0.57699999999999996</v>
      </c>
      <c r="Q17" s="51"/>
      <c r="R17" s="91"/>
      <c r="S17" s="51"/>
      <c r="T17" s="92"/>
    </row>
    <row r="18" spans="2:20" ht="15.75" thickBot="1" x14ac:dyDescent="0.3">
      <c r="B18" s="51">
        <v>4.8635000000000002</v>
      </c>
      <c r="C18" s="91">
        <v>9.7848000000000006</v>
      </c>
      <c r="D18" s="51">
        <v>8.7311999999999994</v>
      </c>
      <c r="E18" s="92">
        <v>8.6486000000000001</v>
      </c>
      <c r="G18" s="97">
        <v>6.5846</v>
      </c>
      <c r="H18" s="78">
        <v>6.5846</v>
      </c>
      <c r="I18" s="78">
        <v>6.5846</v>
      </c>
      <c r="J18" s="45">
        <v>6.5846</v>
      </c>
      <c r="L18" s="49">
        <f t="shared" ref="L18:O18" si="4">L8-G18</f>
        <v>-1.8357000000000001</v>
      </c>
      <c r="M18" s="49">
        <f t="shared" si="4"/>
        <v>1.2645999999999997</v>
      </c>
      <c r="N18" s="49">
        <f t="shared" si="4"/>
        <v>-5.7000000000000384E-3</v>
      </c>
      <c r="O18" s="49">
        <f t="shared" si="4"/>
        <v>0.57699999999999996</v>
      </c>
      <c r="Q18" s="51"/>
      <c r="R18" s="91"/>
      <c r="S18" s="51"/>
      <c r="T18" s="92"/>
    </row>
    <row r="19" spans="2:20" ht="15.75" thickBot="1" x14ac:dyDescent="0.3">
      <c r="B19" s="51">
        <v>0.32679999999999998</v>
      </c>
      <c r="C19" s="91">
        <v>6.2697000000000003</v>
      </c>
      <c r="D19" s="51">
        <v>6.4198000000000004</v>
      </c>
      <c r="E19" s="92">
        <v>5.1459000000000001</v>
      </c>
      <c r="G19" s="43">
        <v>6.5846</v>
      </c>
      <c r="H19" s="79">
        <v>6.5846</v>
      </c>
      <c r="I19" s="79">
        <v>6.5846</v>
      </c>
      <c r="J19" s="46">
        <v>6.5846</v>
      </c>
      <c r="L19" s="50">
        <f t="shared" ref="L19:O19" si="5">L9-G19</f>
        <v>-1.8357000000000001</v>
      </c>
      <c r="M19" s="50">
        <f t="shared" si="5"/>
        <v>1.2645999999999997</v>
      </c>
      <c r="N19" s="50">
        <f t="shared" si="5"/>
        <v>-5.7000000000000384E-3</v>
      </c>
      <c r="O19" s="50">
        <f t="shared" si="5"/>
        <v>0.57699999999999996</v>
      </c>
      <c r="Q19" s="51"/>
      <c r="R19" s="91"/>
      <c r="S19" s="51"/>
      <c r="T19" s="92"/>
    </row>
    <row r="22" spans="2:20" x14ac:dyDescent="0.25">
      <c r="B22" s="127" t="s">
        <v>58</v>
      </c>
      <c r="C22" s="127"/>
      <c r="D22" s="127"/>
      <c r="E22" s="127"/>
      <c r="L22" s="127" t="s">
        <v>150</v>
      </c>
      <c r="M22" s="127"/>
      <c r="N22" s="127"/>
      <c r="O22" s="127"/>
    </row>
    <row r="23" spans="2:20" ht="29.25" customHeight="1" thickBot="1" x14ac:dyDescent="0.3">
      <c r="B23" s="93" t="s">
        <v>145</v>
      </c>
      <c r="C23" s="93" t="s">
        <v>146</v>
      </c>
      <c r="D23" s="93" t="s">
        <v>147</v>
      </c>
      <c r="E23" s="93" t="s">
        <v>148</v>
      </c>
      <c r="F23" s="89"/>
      <c r="G23" s="123" t="s">
        <v>144</v>
      </c>
      <c r="H23" s="123"/>
      <c r="I23" s="123"/>
      <c r="J23" s="123"/>
      <c r="K23" s="89"/>
      <c r="L23" s="93" t="s">
        <v>145</v>
      </c>
      <c r="M23" s="93" t="s">
        <v>146</v>
      </c>
      <c r="N23" s="93" t="s">
        <v>147</v>
      </c>
      <c r="O23" s="93" t="s">
        <v>148</v>
      </c>
      <c r="P23" s="89"/>
      <c r="Q23" s="123" t="s">
        <v>151</v>
      </c>
      <c r="R23" s="123"/>
      <c r="S23" s="123"/>
      <c r="T23" s="123"/>
    </row>
    <row r="24" spans="2:20" ht="15.75" thickBot="1" x14ac:dyDescent="0.3">
      <c r="B24" s="51">
        <v>4.5613999999999999</v>
      </c>
      <c r="C24" s="91">
        <v>5.4531999999999998</v>
      </c>
      <c r="D24" s="51">
        <v>1.8773</v>
      </c>
      <c r="E24" s="92">
        <v>9.8256999999999994</v>
      </c>
      <c r="G24" s="94">
        <v>6.5846</v>
      </c>
      <c r="H24" s="95">
        <v>6.5846</v>
      </c>
      <c r="I24" s="95">
        <v>6.5846</v>
      </c>
      <c r="J24" s="96">
        <v>6.5846</v>
      </c>
      <c r="L24" s="48">
        <f>L14</f>
        <v>-1.8357000000000001</v>
      </c>
      <c r="M24" s="48">
        <f t="shared" ref="M24:O24" si="6">M14</f>
        <v>1.2645999999999997</v>
      </c>
      <c r="N24" s="48">
        <f t="shared" si="6"/>
        <v>-5.7000000000000384E-3</v>
      </c>
      <c r="O24" s="48">
        <f t="shared" si="6"/>
        <v>0.57699999999999996</v>
      </c>
      <c r="Q24" s="51">
        <f>B24-(G24+L24)</f>
        <v>-0.1875</v>
      </c>
      <c r="R24" s="91">
        <f t="shared" ref="R24:R29" si="7">C24-SUM(H24,M24)</f>
        <v>-2.3959999999999999</v>
      </c>
      <c r="S24" s="51">
        <f t="shared" ref="S24:S29" si="8">D24-SUM(I24,N24)</f>
        <v>-4.7016</v>
      </c>
      <c r="T24" s="92">
        <f t="shared" ref="T24:T29" si="9">E24-SUM(J24,O24)</f>
        <v>2.6640999999999995</v>
      </c>
    </row>
    <row r="25" spans="2:20" ht="15.75" thickBot="1" x14ac:dyDescent="0.3">
      <c r="B25" s="51">
        <v>6.6593</v>
      </c>
      <c r="C25" s="91">
        <v>8.9207999999999998</v>
      </c>
      <c r="D25" s="51">
        <v>6.1883999999999997</v>
      </c>
      <c r="E25" s="92">
        <v>8.9987999999999992</v>
      </c>
      <c r="G25" s="97">
        <v>6.5846</v>
      </c>
      <c r="H25" s="78">
        <v>6.5846</v>
      </c>
      <c r="I25" s="78">
        <v>6.5846</v>
      </c>
      <c r="J25" s="45">
        <v>6.5846</v>
      </c>
      <c r="L25" s="49">
        <f t="shared" ref="L25:O25" si="10">L15</f>
        <v>-1.8357000000000001</v>
      </c>
      <c r="M25" s="49">
        <f t="shared" si="10"/>
        <v>1.2645999999999997</v>
      </c>
      <c r="N25" s="49">
        <f t="shared" si="10"/>
        <v>-5.7000000000000384E-3</v>
      </c>
      <c r="O25" s="49">
        <f t="shared" si="10"/>
        <v>0.57699999999999996</v>
      </c>
      <c r="Q25" s="51">
        <f t="shared" ref="Q25:Q29" si="11">B25-SUM(G25,L25)</f>
        <v>1.9104000000000001</v>
      </c>
      <c r="R25" s="91">
        <f t="shared" si="7"/>
        <v>1.0716000000000001</v>
      </c>
      <c r="S25" s="51">
        <f t="shared" si="8"/>
        <v>-0.39050000000000029</v>
      </c>
      <c r="T25" s="92">
        <f t="shared" si="9"/>
        <v>1.8371999999999993</v>
      </c>
    </row>
    <row r="26" spans="2:20" ht="15.75" thickBot="1" x14ac:dyDescent="0.3">
      <c r="B26" s="51">
        <v>5.6426999999999996</v>
      </c>
      <c r="C26" s="91">
        <v>8.3489000000000004</v>
      </c>
      <c r="D26" s="51">
        <v>6.8029000000000002</v>
      </c>
      <c r="E26" s="92">
        <v>5.4112</v>
      </c>
      <c r="F26" s="29" t="s">
        <v>59</v>
      </c>
      <c r="G26" s="97">
        <v>6.5846</v>
      </c>
      <c r="H26" s="78">
        <v>6.5846</v>
      </c>
      <c r="I26" s="78">
        <v>6.5846</v>
      </c>
      <c r="J26" s="45">
        <v>6.5846</v>
      </c>
      <c r="K26" s="29" t="s">
        <v>60</v>
      </c>
      <c r="L26" s="49">
        <f t="shared" ref="L26:O26" si="12">L16</f>
        <v>-1.8357000000000001</v>
      </c>
      <c r="M26" s="49">
        <f t="shared" si="12"/>
        <v>1.2645999999999997</v>
      </c>
      <c r="N26" s="49">
        <f t="shared" si="12"/>
        <v>-5.7000000000000384E-3</v>
      </c>
      <c r="O26" s="49">
        <f t="shared" si="12"/>
        <v>0.57699999999999996</v>
      </c>
      <c r="P26" s="29" t="s">
        <v>60</v>
      </c>
      <c r="Q26" s="51">
        <f t="shared" si="11"/>
        <v>0.89379999999999971</v>
      </c>
      <c r="R26" s="91">
        <f t="shared" si="7"/>
        <v>0.4997000000000007</v>
      </c>
      <c r="S26" s="51">
        <f t="shared" si="8"/>
        <v>0.2240000000000002</v>
      </c>
      <c r="T26" s="92">
        <f t="shared" si="9"/>
        <v>-1.7504</v>
      </c>
    </row>
    <row r="27" spans="2:20" ht="15.75" thickBot="1" x14ac:dyDescent="0.3">
      <c r="B27" s="51">
        <v>6.4394</v>
      </c>
      <c r="C27" s="91">
        <v>8.3175000000000008</v>
      </c>
      <c r="D27" s="51">
        <v>9.4535</v>
      </c>
      <c r="E27" s="92">
        <v>4.9396000000000004</v>
      </c>
      <c r="G27" s="97">
        <v>6.5846</v>
      </c>
      <c r="H27" s="78">
        <v>6.5846</v>
      </c>
      <c r="I27" s="78">
        <v>6.5846</v>
      </c>
      <c r="J27" s="45">
        <v>6.5846</v>
      </c>
      <c r="L27" s="49">
        <f t="shared" ref="L27:O27" si="13">L17</f>
        <v>-1.8357000000000001</v>
      </c>
      <c r="M27" s="49">
        <f t="shared" si="13"/>
        <v>1.2645999999999997</v>
      </c>
      <c r="N27" s="49">
        <f t="shared" si="13"/>
        <v>-5.7000000000000384E-3</v>
      </c>
      <c r="O27" s="49">
        <f t="shared" si="13"/>
        <v>0.57699999999999996</v>
      </c>
      <c r="Q27" s="51">
        <f t="shared" si="11"/>
        <v>1.6905000000000001</v>
      </c>
      <c r="R27" s="91">
        <f t="shared" si="7"/>
        <v>0.46830000000000105</v>
      </c>
      <c r="S27" s="51">
        <f t="shared" si="8"/>
        <v>2.8746</v>
      </c>
      <c r="T27" s="92">
        <f t="shared" si="9"/>
        <v>-2.2219999999999995</v>
      </c>
    </row>
    <row r="28" spans="2:20" ht="15.75" thickBot="1" x14ac:dyDescent="0.3">
      <c r="B28" s="51">
        <v>4.8635000000000002</v>
      </c>
      <c r="C28" s="91">
        <v>9.7848000000000006</v>
      </c>
      <c r="D28" s="51">
        <v>8.7311999999999994</v>
      </c>
      <c r="E28" s="92">
        <v>8.6486000000000001</v>
      </c>
      <c r="G28" s="97">
        <v>6.5846</v>
      </c>
      <c r="H28" s="78">
        <v>6.5846</v>
      </c>
      <c r="I28" s="78">
        <v>6.5846</v>
      </c>
      <c r="J28" s="45">
        <v>6.5846</v>
      </c>
      <c r="L28" s="49">
        <f t="shared" ref="L28:O28" si="14">L18</f>
        <v>-1.8357000000000001</v>
      </c>
      <c r="M28" s="49">
        <f t="shared" si="14"/>
        <v>1.2645999999999997</v>
      </c>
      <c r="N28" s="49">
        <f t="shared" si="14"/>
        <v>-5.7000000000000384E-3</v>
      </c>
      <c r="O28" s="49">
        <f t="shared" si="14"/>
        <v>0.57699999999999996</v>
      </c>
      <c r="Q28" s="51">
        <f t="shared" si="11"/>
        <v>0.11460000000000026</v>
      </c>
      <c r="R28" s="91">
        <f t="shared" si="7"/>
        <v>1.9356000000000009</v>
      </c>
      <c r="S28" s="51">
        <f t="shared" si="8"/>
        <v>2.1522999999999994</v>
      </c>
      <c r="T28" s="92">
        <f t="shared" si="9"/>
        <v>1.4870000000000001</v>
      </c>
    </row>
    <row r="29" spans="2:20" ht="15.75" thickBot="1" x14ac:dyDescent="0.3">
      <c r="B29" s="51">
        <v>0.32679999999999998</v>
      </c>
      <c r="C29" s="91">
        <v>6.2697000000000003</v>
      </c>
      <c r="D29" s="51">
        <v>6.4198000000000004</v>
      </c>
      <c r="E29" s="92">
        <v>5.1459000000000001</v>
      </c>
      <c r="G29" s="43">
        <v>6.5846</v>
      </c>
      <c r="H29" s="79">
        <v>6.5846</v>
      </c>
      <c r="I29" s="79">
        <v>6.5846</v>
      </c>
      <c r="J29" s="46">
        <v>6.5846</v>
      </c>
      <c r="L29" s="50">
        <f t="shared" ref="L29:O29" si="15">L19</f>
        <v>-1.8357000000000001</v>
      </c>
      <c r="M29" s="50">
        <f t="shared" si="15"/>
        <v>1.2645999999999997</v>
      </c>
      <c r="N29" s="50">
        <f t="shared" si="15"/>
        <v>-5.7000000000000384E-3</v>
      </c>
      <c r="O29" s="50">
        <f t="shared" si="15"/>
        <v>0.57699999999999996</v>
      </c>
      <c r="Q29" s="51">
        <f t="shared" si="11"/>
        <v>-4.4221000000000004</v>
      </c>
      <c r="R29" s="91">
        <f t="shared" si="7"/>
        <v>-1.5794999999999995</v>
      </c>
      <c r="S29" s="51">
        <f t="shared" si="8"/>
        <v>-0.15909999999999958</v>
      </c>
      <c r="T29" s="92">
        <f t="shared" si="9"/>
        <v>-2.0156999999999998</v>
      </c>
    </row>
  </sheetData>
  <mergeCells count="11">
    <mergeCell ref="B2:E2"/>
    <mergeCell ref="G3:J3"/>
    <mergeCell ref="L2:O2"/>
    <mergeCell ref="B12:E12"/>
    <mergeCell ref="L12:O12"/>
    <mergeCell ref="G13:J13"/>
    <mergeCell ref="Q13:T13"/>
    <mergeCell ref="B22:E22"/>
    <mergeCell ref="L22:O22"/>
    <mergeCell ref="G23:J23"/>
    <mergeCell ref="Q23:T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Sheet3</vt:lpstr>
      <vt:lpstr>BF1_decomp</vt:lpstr>
      <vt:lpstr>ToothbrushStudy_Data</vt:lpstr>
      <vt:lpstr>Sheet1</vt:lpstr>
      <vt:lpstr>Sheet2</vt:lpstr>
      <vt:lpstr>BF2 - Dataset</vt:lpstr>
      <vt:lpstr>Sheet4</vt:lpstr>
      <vt:lpstr>lifeboat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2022-06-15T22:17:25Z</dcterms:modified>
</cp:coreProperties>
</file>