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-2025/11 BRes Data tematdb/tematdb116_pykeri2024/data_excel/"/>
    </mc:Choice>
  </mc:AlternateContent>
  <xr:revisionPtr revIDLastSave="59" documentId="11_7362B4C113F3640B769D41E86AB7A0A72D2076B7" xr6:coauthVersionLast="47" xr6:coauthVersionMax="47" xr10:uidLastSave="{9326B588-C14C-4BBE-BCF4-C531E5C75DB7}"/>
  <bookViews>
    <workbookView xWindow="-98" yWindow="-98" windowWidth="28996" windowHeight="15675" activeTab="3" xr2:uid="{00000000-000D-0000-FFFF-FFFF00000000}"/>
  </bookViews>
  <sheets>
    <sheet name="#00301" sheetId="54" r:id="rId1"/>
    <sheet name="#00302" sheetId="55" r:id="rId2"/>
    <sheet name="#00303" sheetId="60" r:id="rId3"/>
    <sheet name="#00312" sheetId="63" r:id="rId4"/>
    <sheet name="#00313" sheetId="64" r:id="rId5"/>
    <sheet name="#00330" sheetId="56" r:id="rId6"/>
    <sheet name="#00331" sheetId="58" r:id="rId7"/>
    <sheet name="#00332" sheetId="59" r:id="rId8"/>
    <sheet name="#00333" sheetId="6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64" l="1"/>
  <c r="T15" i="64"/>
  <c r="S15" i="64"/>
  <c r="R15" i="64"/>
  <c r="Q15" i="64"/>
  <c r="P15" i="64"/>
  <c r="O15" i="64"/>
  <c r="N15" i="64"/>
  <c r="U14" i="64"/>
  <c r="T14" i="64"/>
  <c r="S14" i="64"/>
  <c r="R14" i="64"/>
  <c r="Q14" i="64"/>
  <c r="P14" i="64"/>
  <c r="O14" i="64"/>
  <c r="N14" i="64"/>
  <c r="U13" i="64"/>
  <c r="T13" i="64"/>
  <c r="S13" i="64"/>
  <c r="R13" i="64"/>
  <c r="Q13" i="64"/>
  <c r="P13" i="64"/>
  <c r="O13" i="64"/>
  <c r="N13" i="64"/>
  <c r="U12" i="64"/>
  <c r="T12" i="64"/>
  <c r="S12" i="64"/>
  <c r="R12" i="64"/>
  <c r="Q12" i="64"/>
  <c r="P12" i="64"/>
  <c r="O12" i="64"/>
  <c r="N12" i="64"/>
  <c r="U11" i="64"/>
  <c r="T11" i="64"/>
  <c r="S11" i="64"/>
  <c r="R11" i="64"/>
  <c r="Q11" i="64"/>
  <c r="P11" i="64"/>
  <c r="O11" i="64"/>
  <c r="N11" i="64"/>
  <c r="U10" i="64"/>
  <c r="T10" i="64"/>
  <c r="S10" i="64"/>
  <c r="R10" i="64"/>
  <c r="Q10" i="64"/>
  <c r="P10" i="64"/>
  <c r="O10" i="64"/>
  <c r="N10" i="64"/>
  <c r="U9" i="64"/>
  <c r="T9" i="64"/>
  <c r="S9" i="64"/>
  <c r="R9" i="64"/>
  <c r="Q9" i="64"/>
  <c r="P9" i="64"/>
  <c r="O9" i="64"/>
  <c r="N9" i="64"/>
  <c r="W24" i="63"/>
  <c r="W23" i="63"/>
  <c r="W22" i="63"/>
  <c r="W21" i="63"/>
  <c r="W20" i="63"/>
  <c r="W19" i="63"/>
  <c r="W18" i="63"/>
  <c r="W17" i="63"/>
  <c r="W16" i="63"/>
  <c r="W15" i="63"/>
  <c r="W14" i="63"/>
  <c r="W13" i="63"/>
  <c r="W12" i="63"/>
  <c r="W11" i="63"/>
  <c r="V24" i="63"/>
  <c r="V23" i="63"/>
  <c r="V22" i="63"/>
  <c r="V21" i="63"/>
  <c r="V20" i="63"/>
  <c r="V19" i="63"/>
  <c r="V18" i="63"/>
  <c r="V17" i="63"/>
  <c r="V16" i="63"/>
  <c r="V15" i="63"/>
  <c r="V14" i="63"/>
  <c r="V13" i="63"/>
  <c r="V12" i="63"/>
  <c r="V11" i="63"/>
  <c r="V10" i="63"/>
  <c r="U24" i="63"/>
  <c r="T24" i="63"/>
  <c r="S24" i="63"/>
  <c r="R24" i="63"/>
  <c r="Q24" i="63"/>
  <c r="P24" i="63"/>
  <c r="O24" i="63"/>
  <c r="N24" i="63"/>
  <c r="U23" i="63"/>
  <c r="T23" i="63"/>
  <c r="S23" i="63"/>
  <c r="R23" i="63"/>
  <c r="Q23" i="63"/>
  <c r="P23" i="63"/>
  <c r="O23" i="63"/>
  <c r="N23" i="63"/>
  <c r="U22" i="63"/>
  <c r="T22" i="63"/>
  <c r="S22" i="63"/>
  <c r="R22" i="63"/>
  <c r="Q22" i="63"/>
  <c r="P22" i="63"/>
  <c r="O22" i="63"/>
  <c r="N22" i="63"/>
  <c r="U21" i="63"/>
  <c r="T21" i="63"/>
  <c r="S21" i="63"/>
  <c r="R21" i="63"/>
  <c r="Q21" i="63"/>
  <c r="P21" i="63"/>
  <c r="O21" i="63"/>
  <c r="N21" i="63"/>
  <c r="U20" i="63"/>
  <c r="T20" i="63"/>
  <c r="S20" i="63"/>
  <c r="R20" i="63"/>
  <c r="Q20" i="63"/>
  <c r="P20" i="63"/>
  <c r="O20" i="63"/>
  <c r="N20" i="63"/>
  <c r="U19" i="63"/>
  <c r="T19" i="63"/>
  <c r="S19" i="63"/>
  <c r="R19" i="63"/>
  <c r="Q19" i="63"/>
  <c r="P19" i="63"/>
  <c r="O19" i="63"/>
  <c r="N19" i="63"/>
  <c r="U18" i="63"/>
  <c r="T18" i="63"/>
  <c r="S18" i="63"/>
  <c r="R18" i="63"/>
  <c r="Q18" i="63"/>
  <c r="P18" i="63"/>
  <c r="O18" i="63"/>
  <c r="N18" i="63"/>
  <c r="U17" i="63"/>
  <c r="T17" i="63"/>
  <c r="S17" i="63"/>
  <c r="R17" i="63"/>
  <c r="Q17" i="63"/>
  <c r="P17" i="63"/>
  <c r="O17" i="63"/>
  <c r="N17" i="63"/>
  <c r="U16" i="63"/>
  <c r="T16" i="63"/>
  <c r="S16" i="63"/>
  <c r="R16" i="63"/>
  <c r="Q16" i="63"/>
  <c r="P16" i="63"/>
  <c r="O16" i="63"/>
  <c r="N16" i="63"/>
  <c r="U15" i="63"/>
  <c r="T15" i="63"/>
  <c r="S15" i="63"/>
  <c r="R15" i="63"/>
  <c r="Q15" i="63"/>
  <c r="P15" i="63"/>
  <c r="O15" i="63"/>
  <c r="N15" i="63"/>
  <c r="U14" i="63"/>
  <c r="T14" i="63"/>
  <c r="S14" i="63"/>
  <c r="R14" i="63"/>
  <c r="Q14" i="63"/>
  <c r="P14" i="63"/>
  <c r="O14" i="63"/>
  <c r="N14" i="63"/>
  <c r="U13" i="63"/>
  <c r="T13" i="63"/>
  <c r="S13" i="63"/>
  <c r="R13" i="63"/>
  <c r="Q13" i="63"/>
  <c r="P13" i="63"/>
  <c r="O13" i="63"/>
  <c r="N13" i="63"/>
  <c r="U12" i="63"/>
  <c r="T12" i="63"/>
  <c r="S12" i="63"/>
  <c r="R12" i="63"/>
  <c r="Q12" i="63"/>
  <c r="P12" i="63"/>
  <c r="O12" i="63"/>
  <c r="N12" i="63"/>
  <c r="U11" i="63"/>
  <c r="T11" i="63"/>
  <c r="S11" i="63"/>
  <c r="R11" i="63"/>
  <c r="Q11" i="63"/>
  <c r="P11" i="63"/>
  <c r="O11" i="63"/>
  <c r="N11" i="63"/>
  <c r="U10" i="63"/>
  <c r="T10" i="63"/>
  <c r="S10" i="63"/>
  <c r="R10" i="63"/>
  <c r="Q10" i="63"/>
  <c r="P10" i="63"/>
  <c r="O10" i="63"/>
  <c r="N10" i="63"/>
  <c r="U9" i="63"/>
  <c r="T9" i="63"/>
  <c r="S9" i="63"/>
  <c r="R9" i="63"/>
  <c r="Q9" i="63"/>
  <c r="P9" i="63"/>
  <c r="O9" i="63"/>
  <c r="N9" i="63"/>
  <c r="Q18" i="62"/>
  <c r="P18" i="62"/>
  <c r="O18" i="62"/>
  <c r="N18" i="62"/>
  <c r="Q17" i="62"/>
  <c r="P17" i="62"/>
  <c r="O17" i="62"/>
  <c r="N17" i="62"/>
  <c r="V16" i="62"/>
  <c r="W16" i="62" s="1"/>
  <c r="U16" i="62"/>
  <c r="T16" i="62"/>
  <c r="S16" i="62"/>
  <c r="R16" i="62"/>
  <c r="Q16" i="62"/>
  <c r="P16" i="62"/>
  <c r="O16" i="62"/>
  <c r="V15" i="62" s="1"/>
  <c r="W15" i="62" s="1"/>
  <c r="N16" i="62"/>
  <c r="U15" i="62"/>
  <c r="T15" i="62"/>
  <c r="S15" i="62"/>
  <c r="R15" i="62"/>
  <c r="Q15" i="62"/>
  <c r="P15" i="62"/>
  <c r="O15" i="62"/>
  <c r="V14" i="62" s="1"/>
  <c r="N15" i="62"/>
  <c r="U14" i="62"/>
  <c r="T14" i="62"/>
  <c r="S14" i="62"/>
  <c r="R14" i="62"/>
  <c r="Q14" i="62"/>
  <c r="P14" i="62"/>
  <c r="O14" i="62"/>
  <c r="V13" i="62" s="1"/>
  <c r="N14" i="62"/>
  <c r="U13" i="62"/>
  <c r="T13" i="62"/>
  <c r="S13" i="62"/>
  <c r="R13" i="62"/>
  <c r="Q13" i="62"/>
  <c r="P13" i="62"/>
  <c r="O13" i="62"/>
  <c r="N13" i="62"/>
  <c r="V12" i="62"/>
  <c r="W12" i="62" s="1"/>
  <c r="U12" i="62"/>
  <c r="T12" i="62"/>
  <c r="S12" i="62"/>
  <c r="R12" i="62"/>
  <c r="Q12" i="62"/>
  <c r="P12" i="62"/>
  <c r="O12" i="62"/>
  <c r="V11" i="62" s="1"/>
  <c r="N12" i="62"/>
  <c r="U11" i="62"/>
  <c r="T11" i="62"/>
  <c r="S11" i="62"/>
  <c r="R11" i="62"/>
  <c r="Q11" i="62"/>
  <c r="P11" i="62"/>
  <c r="O11" i="62"/>
  <c r="V10" i="62" s="1"/>
  <c r="W10" i="62" s="1"/>
  <c r="N11" i="62"/>
  <c r="U10" i="62"/>
  <c r="T10" i="62"/>
  <c r="S10" i="62"/>
  <c r="R10" i="62"/>
  <c r="Q10" i="62"/>
  <c r="P10" i="62"/>
  <c r="O10" i="62"/>
  <c r="N10" i="62"/>
  <c r="U9" i="62"/>
  <c r="T9" i="62"/>
  <c r="S9" i="62"/>
  <c r="R9" i="62"/>
  <c r="Q9" i="62"/>
  <c r="P9" i="62"/>
  <c r="O9" i="62"/>
  <c r="N9" i="62"/>
  <c r="U28" i="54"/>
  <c r="T28" i="54"/>
  <c r="U27" i="54"/>
  <c r="T27" i="54"/>
  <c r="U26" i="54"/>
  <c r="T26" i="54"/>
  <c r="U25" i="54"/>
  <c r="T25" i="54"/>
  <c r="U24" i="54"/>
  <c r="T24" i="54"/>
  <c r="U23" i="54"/>
  <c r="T23" i="54"/>
  <c r="U22" i="54"/>
  <c r="T22" i="54"/>
  <c r="U21" i="54"/>
  <c r="T21" i="54"/>
  <c r="U20" i="54"/>
  <c r="T20" i="54"/>
  <c r="U19" i="54"/>
  <c r="T19" i="54"/>
  <c r="S19" i="54"/>
  <c r="R19" i="54"/>
  <c r="O53" i="54"/>
  <c r="V28" i="54" s="1"/>
  <c r="N53" i="54"/>
  <c r="O52" i="54"/>
  <c r="N52" i="54"/>
  <c r="O51" i="54"/>
  <c r="N51" i="54"/>
  <c r="O50" i="54"/>
  <c r="V27" i="54" s="1"/>
  <c r="N50" i="54"/>
  <c r="O49" i="54"/>
  <c r="N49" i="54"/>
  <c r="O48" i="54"/>
  <c r="N48" i="54"/>
  <c r="O47" i="54"/>
  <c r="N47" i="54"/>
  <c r="O46" i="54"/>
  <c r="N46" i="54"/>
  <c r="O45" i="54"/>
  <c r="N45" i="54"/>
  <c r="O44" i="54"/>
  <c r="N44" i="54"/>
  <c r="O43" i="54"/>
  <c r="N43" i="54"/>
  <c r="O42" i="54"/>
  <c r="N42" i="54"/>
  <c r="O41" i="54"/>
  <c r="N41" i="54"/>
  <c r="O40" i="54"/>
  <c r="N40" i="54"/>
  <c r="O39" i="54"/>
  <c r="N39" i="54"/>
  <c r="O38" i="54"/>
  <c r="N38" i="54"/>
  <c r="O37" i="54"/>
  <c r="N37" i="54"/>
  <c r="O36" i="54"/>
  <c r="N36" i="54"/>
  <c r="O35" i="54"/>
  <c r="N35" i="54"/>
  <c r="O34" i="54"/>
  <c r="N34" i="54"/>
  <c r="O33" i="54"/>
  <c r="N33" i="54"/>
  <c r="O32" i="54"/>
  <c r="N32" i="54"/>
  <c r="O31" i="54"/>
  <c r="N31" i="54"/>
  <c r="O30" i="54"/>
  <c r="N30" i="54"/>
  <c r="O29" i="54"/>
  <c r="N29" i="54"/>
  <c r="O28" i="54"/>
  <c r="N28" i="54"/>
  <c r="O27" i="54"/>
  <c r="N27" i="54"/>
  <c r="O26" i="54"/>
  <c r="N26" i="54"/>
  <c r="O25" i="54"/>
  <c r="N25" i="54"/>
  <c r="O24" i="54"/>
  <c r="N24" i="54"/>
  <c r="O23" i="54"/>
  <c r="N23" i="54"/>
  <c r="O22" i="54"/>
  <c r="N22" i="54"/>
  <c r="O21" i="54"/>
  <c r="N21" i="54"/>
  <c r="O20" i="54"/>
  <c r="N20" i="54"/>
  <c r="O19" i="54"/>
  <c r="N19" i="54"/>
  <c r="O18" i="54"/>
  <c r="N18" i="54"/>
  <c r="O17" i="54"/>
  <c r="N17" i="54"/>
  <c r="O16" i="54"/>
  <c r="N16" i="54"/>
  <c r="O15" i="54"/>
  <c r="N15" i="54"/>
  <c r="O14" i="54"/>
  <c r="N14" i="54"/>
  <c r="O13" i="54"/>
  <c r="N13" i="54"/>
  <c r="O12" i="54"/>
  <c r="N12" i="54"/>
  <c r="S18" i="54"/>
  <c r="R18" i="54"/>
  <c r="S17" i="54"/>
  <c r="R17" i="54"/>
  <c r="Q48" i="54"/>
  <c r="P48" i="54"/>
  <c r="Q47" i="54"/>
  <c r="P47" i="54"/>
  <c r="Q46" i="54"/>
  <c r="P46" i="54"/>
  <c r="Q45" i="54"/>
  <c r="P45" i="54"/>
  <c r="Q44" i="54"/>
  <c r="P44" i="54"/>
  <c r="Q43" i="54"/>
  <c r="P43" i="54"/>
  <c r="Q42" i="54"/>
  <c r="P42" i="54"/>
  <c r="Q41" i="54"/>
  <c r="P41" i="54"/>
  <c r="Q40" i="54"/>
  <c r="P40" i="54"/>
  <c r="Q39" i="54"/>
  <c r="P39" i="54"/>
  <c r="Q38" i="54"/>
  <c r="P38" i="54"/>
  <c r="Q37" i="54"/>
  <c r="P37" i="54"/>
  <c r="Q36" i="54"/>
  <c r="P36" i="54"/>
  <c r="Q35" i="54"/>
  <c r="P35" i="54"/>
  <c r="Q34" i="54"/>
  <c r="P34" i="54"/>
  <c r="Q33" i="54"/>
  <c r="P33" i="54"/>
  <c r="Q32" i="54"/>
  <c r="P32" i="54"/>
  <c r="Q31" i="54"/>
  <c r="P31" i="54"/>
  <c r="Q30" i="54"/>
  <c r="P30" i="54"/>
  <c r="Q29" i="54"/>
  <c r="P29" i="54"/>
  <c r="Q28" i="54"/>
  <c r="P28" i="54"/>
  <c r="Q27" i="54"/>
  <c r="P27" i="54"/>
  <c r="Q26" i="54"/>
  <c r="P26" i="54"/>
  <c r="Q25" i="54"/>
  <c r="P25" i="54"/>
  <c r="Q24" i="54"/>
  <c r="P24" i="54"/>
  <c r="Q23" i="54"/>
  <c r="P23" i="54"/>
  <c r="Q22" i="54"/>
  <c r="P22" i="54"/>
  <c r="Q21" i="54"/>
  <c r="P21" i="54"/>
  <c r="Q20" i="54"/>
  <c r="P20" i="54"/>
  <c r="Q19" i="54"/>
  <c r="P19" i="54"/>
  <c r="Q18" i="54"/>
  <c r="P18" i="54"/>
  <c r="Q17" i="54"/>
  <c r="P17" i="54"/>
  <c r="Q16" i="54"/>
  <c r="P16" i="54"/>
  <c r="Q15" i="54"/>
  <c r="P15" i="54"/>
  <c r="Q14" i="54"/>
  <c r="P14" i="54"/>
  <c r="Q13" i="54"/>
  <c r="P13" i="54"/>
  <c r="Q12" i="54"/>
  <c r="P12" i="54"/>
  <c r="V11" i="64" l="1"/>
  <c r="W11" i="64" s="1"/>
  <c r="V15" i="64"/>
  <c r="V9" i="64"/>
  <c r="W9" i="64" s="1"/>
  <c r="V13" i="64"/>
  <c r="W13" i="64" s="1"/>
  <c r="V10" i="64"/>
  <c r="W10" i="64" s="1"/>
  <c r="V12" i="64"/>
  <c r="W12" i="64" s="1"/>
  <c r="V14" i="64"/>
  <c r="W14" i="64" s="1"/>
  <c r="W15" i="64"/>
  <c r="W10" i="63"/>
  <c r="V9" i="63"/>
  <c r="W9" i="63" s="1"/>
  <c r="V9" i="62"/>
  <c r="W9" i="62" s="1"/>
  <c r="W11" i="62"/>
  <c r="W13" i="62"/>
  <c r="W14" i="62"/>
  <c r="U28" i="59"/>
  <c r="T28" i="59"/>
  <c r="S28" i="59"/>
  <c r="R28" i="59"/>
  <c r="Q28" i="59"/>
  <c r="P28" i="59"/>
  <c r="O28" i="59"/>
  <c r="N28" i="59"/>
  <c r="U27" i="59"/>
  <c r="T27" i="59"/>
  <c r="S27" i="59"/>
  <c r="R27" i="59"/>
  <c r="Q27" i="59"/>
  <c r="P27" i="59"/>
  <c r="O27" i="59"/>
  <c r="N27" i="59"/>
  <c r="U26" i="59"/>
  <c r="T26" i="59"/>
  <c r="S26" i="59"/>
  <c r="V26" i="59" s="1"/>
  <c r="Y26" i="59" s="1"/>
  <c r="R26" i="59"/>
  <c r="Q26" i="59"/>
  <c r="P26" i="59"/>
  <c r="O26" i="59"/>
  <c r="N26" i="59"/>
  <c r="U25" i="59"/>
  <c r="T25" i="59"/>
  <c r="S25" i="59"/>
  <c r="V25" i="59" s="1"/>
  <c r="Y25" i="59" s="1"/>
  <c r="R25" i="59"/>
  <c r="Q25" i="59"/>
  <c r="P25" i="59"/>
  <c r="O25" i="59"/>
  <c r="N25" i="59"/>
  <c r="U24" i="59"/>
  <c r="T24" i="59"/>
  <c r="S24" i="59"/>
  <c r="V24" i="59" s="1"/>
  <c r="Y24" i="59" s="1"/>
  <c r="R24" i="59"/>
  <c r="Q24" i="59"/>
  <c r="P24" i="59"/>
  <c r="O24" i="59"/>
  <c r="N24" i="59"/>
  <c r="U23" i="59"/>
  <c r="T23" i="59"/>
  <c r="S23" i="59"/>
  <c r="V23" i="59" s="1"/>
  <c r="Y23" i="59" s="1"/>
  <c r="R23" i="59"/>
  <c r="Q23" i="59"/>
  <c r="P23" i="59"/>
  <c r="O23" i="59"/>
  <c r="N23" i="59"/>
  <c r="V22" i="59"/>
  <c r="U22" i="59"/>
  <c r="T22" i="59"/>
  <c r="S22" i="59"/>
  <c r="R22" i="59"/>
  <c r="Q22" i="59"/>
  <c r="P22" i="59"/>
  <c r="O22" i="59"/>
  <c r="N22" i="59"/>
  <c r="V21" i="59"/>
  <c r="Y21" i="59" s="1"/>
  <c r="U21" i="59"/>
  <c r="T21" i="59"/>
  <c r="S21" i="59"/>
  <c r="R21" i="59"/>
  <c r="Q21" i="59"/>
  <c r="P21" i="59"/>
  <c r="O21" i="59"/>
  <c r="N21" i="59"/>
  <c r="U20" i="59"/>
  <c r="T20" i="59"/>
  <c r="S20" i="59"/>
  <c r="R20" i="59"/>
  <c r="Q20" i="59"/>
  <c r="P20" i="59"/>
  <c r="O20" i="59"/>
  <c r="N20" i="59"/>
  <c r="U19" i="59"/>
  <c r="T19" i="59"/>
  <c r="S19" i="59"/>
  <c r="R19" i="59"/>
  <c r="Q19" i="59"/>
  <c r="P19" i="59"/>
  <c r="O19" i="59"/>
  <c r="V19" i="59" s="1"/>
  <c r="Y19" i="59" s="1"/>
  <c r="N19" i="59"/>
  <c r="U18" i="59"/>
  <c r="T18" i="59"/>
  <c r="S18" i="59"/>
  <c r="R18" i="59"/>
  <c r="Q18" i="59"/>
  <c r="P18" i="59"/>
  <c r="O18" i="59"/>
  <c r="V18" i="59" s="1"/>
  <c r="Y18" i="59" s="1"/>
  <c r="N18" i="59"/>
  <c r="U17" i="59"/>
  <c r="T17" i="59"/>
  <c r="S17" i="59"/>
  <c r="R17" i="59"/>
  <c r="Q17" i="59"/>
  <c r="V17" i="59" s="1"/>
  <c r="Y17" i="59" s="1"/>
  <c r="P17" i="59"/>
  <c r="O17" i="59"/>
  <c r="N17" i="59"/>
  <c r="U16" i="59"/>
  <c r="T16" i="59"/>
  <c r="S16" i="59"/>
  <c r="R16" i="59"/>
  <c r="Q16" i="59"/>
  <c r="P16" i="59"/>
  <c r="O16" i="59"/>
  <c r="N16" i="59"/>
  <c r="U15" i="59"/>
  <c r="T15" i="59"/>
  <c r="S15" i="59"/>
  <c r="R15" i="59"/>
  <c r="Q15" i="59"/>
  <c r="P15" i="59"/>
  <c r="O15" i="59"/>
  <c r="V15" i="59" s="1"/>
  <c r="Y15" i="59" s="1"/>
  <c r="N15" i="59"/>
  <c r="U14" i="59"/>
  <c r="T14" i="59"/>
  <c r="S14" i="59"/>
  <c r="R14" i="59"/>
  <c r="Q14" i="59"/>
  <c r="P14" i="59"/>
  <c r="O14" i="59"/>
  <c r="V14" i="59" s="1"/>
  <c r="Y14" i="59" s="1"/>
  <c r="N14" i="59"/>
  <c r="U13" i="59"/>
  <c r="T13" i="59"/>
  <c r="S13" i="59"/>
  <c r="V13" i="59" s="1"/>
  <c r="Y13" i="59" s="1"/>
  <c r="R13" i="59"/>
  <c r="Q13" i="59"/>
  <c r="P13" i="59"/>
  <c r="O13" i="59"/>
  <c r="N13" i="59"/>
  <c r="U12" i="59"/>
  <c r="T12" i="59"/>
  <c r="S12" i="59"/>
  <c r="R12" i="59"/>
  <c r="Q12" i="59"/>
  <c r="P12" i="59"/>
  <c r="O12" i="59"/>
  <c r="N12" i="59"/>
  <c r="U11" i="59"/>
  <c r="T11" i="59"/>
  <c r="V11" i="59" s="1"/>
  <c r="W11" i="59" s="1"/>
  <c r="Z11" i="59" s="1"/>
  <c r="S11" i="59"/>
  <c r="R11" i="59"/>
  <c r="Q11" i="59"/>
  <c r="P11" i="59"/>
  <c r="O11" i="59"/>
  <c r="N11" i="59"/>
  <c r="V10" i="59"/>
  <c r="Y10" i="59" s="1"/>
  <c r="U10" i="59"/>
  <c r="T10" i="59"/>
  <c r="S10" i="59"/>
  <c r="R10" i="59"/>
  <c r="Q10" i="59"/>
  <c r="P10" i="59"/>
  <c r="O10" i="59"/>
  <c r="N10" i="59"/>
  <c r="V12" i="59" l="1"/>
  <c r="Y12" i="59" s="1"/>
  <c r="Y22" i="59"/>
  <c r="V27" i="59"/>
  <c r="Y27" i="59" s="1"/>
  <c r="V28" i="59"/>
  <c r="Y28" i="59" s="1"/>
  <c r="V16" i="59"/>
  <c r="Y16" i="59" s="1"/>
  <c r="V20" i="59"/>
  <c r="Y20" i="59" s="1"/>
  <c r="W12" i="59"/>
  <c r="Z12" i="59" s="1"/>
  <c r="W13" i="59"/>
  <c r="Z13" i="59" s="1"/>
  <c r="W15" i="59"/>
  <c r="Z15" i="59" s="1"/>
  <c r="W17" i="59"/>
  <c r="Z17" i="59" s="1"/>
  <c r="W23" i="59"/>
  <c r="Z23" i="59" s="1"/>
  <c r="W24" i="59"/>
  <c r="Z24" i="59" s="1"/>
  <c r="W26" i="59"/>
  <c r="Z26" i="59" s="1"/>
  <c r="Y11" i="59"/>
  <c r="W10" i="59"/>
  <c r="Z10" i="59" s="1"/>
  <c r="W14" i="59"/>
  <c r="Z14" i="59" s="1"/>
  <c r="W16" i="59"/>
  <c r="Z16" i="59" s="1"/>
  <c r="W18" i="59"/>
  <c r="Z18" i="59" s="1"/>
  <c r="W19" i="59"/>
  <c r="Z19" i="59" s="1"/>
  <c r="W21" i="59"/>
  <c r="Z21" i="59" s="1"/>
  <c r="W22" i="59"/>
  <c r="Z22" i="59" s="1"/>
  <c r="W25" i="59"/>
  <c r="Z25" i="59" s="1"/>
  <c r="W27" i="59"/>
  <c r="Z27" i="59" s="1"/>
  <c r="W28" i="59"/>
  <c r="Z28" i="59" s="1"/>
  <c r="W20" i="59" l="1"/>
  <c r="Z20" i="59" s="1"/>
  <c r="U9" i="59"/>
  <c r="T9" i="59"/>
  <c r="S9" i="59"/>
  <c r="R9" i="59"/>
  <c r="Q9" i="59"/>
  <c r="P9" i="59"/>
  <c r="O9" i="59"/>
  <c r="N9" i="59"/>
  <c r="V9" i="59" l="1"/>
  <c r="Y9" i="59" s="1"/>
  <c r="U19" i="58"/>
  <c r="T19" i="58"/>
  <c r="S19" i="58"/>
  <c r="R19" i="58"/>
  <c r="Q19" i="58"/>
  <c r="P19" i="58"/>
  <c r="O19" i="58"/>
  <c r="N19" i="58"/>
  <c r="U18" i="58"/>
  <c r="T18" i="58"/>
  <c r="S18" i="58"/>
  <c r="R18" i="58"/>
  <c r="Q18" i="58"/>
  <c r="P18" i="58"/>
  <c r="O18" i="58"/>
  <c r="N18" i="58"/>
  <c r="U17" i="58"/>
  <c r="T17" i="58"/>
  <c r="S17" i="58"/>
  <c r="R17" i="58"/>
  <c r="Q17" i="58"/>
  <c r="P17" i="58"/>
  <c r="O17" i="58"/>
  <c r="N17" i="58"/>
  <c r="U16" i="58"/>
  <c r="T16" i="58"/>
  <c r="S16" i="58"/>
  <c r="R16" i="58"/>
  <c r="Q16" i="58"/>
  <c r="P16" i="58"/>
  <c r="O16" i="58"/>
  <c r="N16" i="58"/>
  <c r="U15" i="58"/>
  <c r="T15" i="58"/>
  <c r="S15" i="58"/>
  <c r="R15" i="58"/>
  <c r="Q15" i="58"/>
  <c r="P15" i="58"/>
  <c r="O15" i="58"/>
  <c r="N15" i="58"/>
  <c r="U14" i="58"/>
  <c r="T14" i="58"/>
  <c r="S14" i="58"/>
  <c r="R14" i="58"/>
  <c r="Q14" i="58"/>
  <c r="P14" i="58"/>
  <c r="O14" i="58"/>
  <c r="N14" i="58"/>
  <c r="U13" i="58"/>
  <c r="T13" i="58"/>
  <c r="S13" i="58"/>
  <c r="R13" i="58"/>
  <c r="Q13" i="58"/>
  <c r="P13" i="58"/>
  <c r="O13" i="58"/>
  <c r="N13" i="58"/>
  <c r="U12" i="58"/>
  <c r="T12" i="58"/>
  <c r="S12" i="58"/>
  <c r="R12" i="58"/>
  <c r="Q12" i="58"/>
  <c r="P12" i="58"/>
  <c r="O12" i="58"/>
  <c r="N12" i="58"/>
  <c r="U11" i="58"/>
  <c r="T11" i="58"/>
  <c r="S11" i="58"/>
  <c r="R11" i="58"/>
  <c r="Q11" i="58"/>
  <c r="P11" i="58"/>
  <c r="O11" i="58"/>
  <c r="N11" i="58"/>
  <c r="U10" i="58"/>
  <c r="T10" i="58"/>
  <c r="S10" i="58"/>
  <c r="R10" i="58"/>
  <c r="Q10" i="58"/>
  <c r="P10" i="58"/>
  <c r="O10" i="58"/>
  <c r="N10" i="58"/>
  <c r="U9" i="58"/>
  <c r="T9" i="58"/>
  <c r="S9" i="58"/>
  <c r="R9" i="58"/>
  <c r="Q9" i="58"/>
  <c r="P9" i="58"/>
  <c r="O9" i="58"/>
  <c r="N9" i="58"/>
  <c r="W9" i="59" l="1"/>
  <c r="Z9" i="59" s="1"/>
  <c r="V9" i="58"/>
  <c r="Y9" i="58" s="1"/>
  <c r="V10" i="58"/>
  <c r="Y10" i="58" s="1"/>
  <c r="V13" i="58"/>
  <c r="Y13" i="58" s="1"/>
  <c r="V14" i="58"/>
  <c r="Y14" i="58" s="1"/>
  <c r="V17" i="58"/>
  <c r="Y17" i="58" s="1"/>
  <c r="V18" i="58"/>
  <c r="V11" i="58"/>
  <c r="Y11" i="58" s="1"/>
  <c r="V12" i="58"/>
  <c r="Y12" i="58" s="1"/>
  <c r="V15" i="58"/>
  <c r="Y15" i="58" s="1"/>
  <c r="V16" i="58"/>
  <c r="Y16" i="58" s="1"/>
  <c r="V19" i="58"/>
  <c r="Y19" i="58" s="1"/>
  <c r="W10" i="58"/>
  <c r="Z10" i="58" s="1"/>
  <c r="W15" i="58"/>
  <c r="Z15" i="58" s="1"/>
  <c r="W19" i="58"/>
  <c r="Z19" i="58" s="1"/>
  <c r="W9" i="58"/>
  <c r="Z9" i="58" s="1"/>
  <c r="X26" i="56"/>
  <c r="X25" i="56"/>
  <c r="X27" i="56"/>
  <c r="E28" i="56"/>
  <c r="U20" i="56"/>
  <c r="T20" i="56"/>
  <c r="U19" i="56"/>
  <c r="T19" i="56"/>
  <c r="U18" i="56"/>
  <c r="T18" i="56"/>
  <c r="U17" i="56"/>
  <c r="T17" i="56"/>
  <c r="U16" i="56"/>
  <c r="T16" i="56"/>
  <c r="U15" i="56"/>
  <c r="T15" i="56"/>
  <c r="U14" i="56"/>
  <c r="T14" i="56"/>
  <c r="U13" i="56"/>
  <c r="T13" i="56"/>
  <c r="U12" i="56"/>
  <c r="T12" i="56"/>
  <c r="U11" i="56"/>
  <c r="T11" i="56"/>
  <c r="U10" i="56"/>
  <c r="T10" i="56"/>
  <c r="S20" i="56"/>
  <c r="R20" i="56"/>
  <c r="S19" i="56"/>
  <c r="R19" i="56"/>
  <c r="S18" i="56"/>
  <c r="R18" i="56"/>
  <c r="S17" i="56"/>
  <c r="R17" i="56"/>
  <c r="Q30" i="56"/>
  <c r="P30" i="56"/>
  <c r="Q29" i="56"/>
  <c r="P29" i="56"/>
  <c r="Q28" i="56"/>
  <c r="P28" i="56"/>
  <c r="Q27" i="56"/>
  <c r="P27" i="56"/>
  <c r="Q26" i="56"/>
  <c r="P26" i="56"/>
  <c r="Q25" i="56"/>
  <c r="P25" i="56"/>
  <c r="Q24" i="56"/>
  <c r="P24" i="56"/>
  <c r="Q23" i="56"/>
  <c r="P23" i="56"/>
  <c r="Q22" i="56"/>
  <c r="P22" i="56"/>
  <c r="Q21" i="56"/>
  <c r="P21" i="56"/>
  <c r="Q20" i="56"/>
  <c r="P20" i="56"/>
  <c r="Q19" i="56"/>
  <c r="P19" i="56"/>
  <c r="Q18" i="56"/>
  <c r="P18" i="56"/>
  <c r="Q17" i="56"/>
  <c r="P17" i="56"/>
  <c r="Q16" i="56"/>
  <c r="P16" i="56"/>
  <c r="Q15" i="56"/>
  <c r="P15" i="56"/>
  <c r="Q14" i="56"/>
  <c r="P14" i="56"/>
  <c r="Q13" i="56"/>
  <c r="P13" i="56"/>
  <c r="Q12" i="56"/>
  <c r="P12" i="56"/>
  <c r="Q11" i="56"/>
  <c r="P11" i="56"/>
  <c r="Q10" i="56"/>
  <c r="P10" i="56"/>
  <c r="O30" i="56"/>
  <c r="E30" i="56" s="1"/>
  <c r="N30" i="56"/>
  <c r="D30" i="56" s="1"/>
  <c r="O29" i="56"/>
  <c r="E29" i="56" s="1"/>
  <c r="N29" i="56"/>
  <c r="D29" i="56" s="1"/>
  <c r="O28" i="56"/>
  <c r="N28" i="56"/>
  <c r="D28" i="56" s="1"/>
  <c r="O27" i="56"/>
  <c r="E27" i="56" s="1"/>
  <c r="N27" i="56"/>
  <c r="D27" i="56" s="1"/>
  <c r="O26" i="56"/>
  <c r="E26" i="56" s="1"/>
  <c r="N26" i="56"/>
  <c r="D26" i="56" s="1"/>
  <c r="O25" i="56"/>
  <c r="E25" i="56" s="1"/>
  <c r="N25" i="56"/>
  <c r="D25" i="56" s="1"/>
  <c r="O24" i="56"/>
  <c r="E24" i="56" s="1"/>
  <c r="N24" i="56"/>
  <c r="D24" i="56" s="1"/>
  <c r="O23" i="56"/>
  <c r="E23" i="56" s="1"/>
  <c r="N23" i="56"/>
  <c r="D23" i="56" s="1"/>
  <c r="O22" i="56"/>
  <c r="V16" i="56" s="1"/>
  <c r="N22" i="56"/>
  <c r="D22" i="56" s="1"/>
  <c r="O21" i="56"/>
  <c r="E21" i="56" s="1"/>
  <c r="N21" i="56"/>
  <c r="D21" i="56" s="1"/>
  <c r="O20" i="56"/>
  <c r="E20" i="56" s="1"/>
  <c r="N20" i="56"/>
  <c r="D20" i="56" s="1"/>
  <c r="O19" i="56"/>
  <c r="E19" i="56" s="1"/>
  <c r="N19" i="56"/>
  <c r="D19" i="56" s="1"/>
  <c r="O18" i="56"/>
  <c r="E18" i="56" s="1"/>
  <c r="N18" i="56"/>
  <c r="D18" i="56" s="1"/>
  <c r="O17" i="56"/>
  <c r="E17" i="56" s="1"/>
  <c r="N17" i="56"/>
  <c r="D17" i="56" s="1"/>
  <c r="O16" i="56"/>
  <c r="E16" i="56" s="1"/>
  <c r="N16" i="56"/>
  <c r="D16" i="56" s="1"/>
  <c r="O15" i="56"/>
  <c r="E15" i="56" s="1"/>
  <c r="N15" i="56"/>
  <c r="D15" i="56" s="1"/>
  <c r="O14" i="56"/>
  <c r="E14" i="56" s="1"/>
  <c r="N14" i="56"/>
  <c r="D14" i="56" s="1"/>
  <c r="O13" i="56"/>
  <c r="E13" i="56" s="1"/>
  <c r="N13" i="56"/>
  <c r="D13" i="56" s="1"/>
  <c r="O12" i="56"/>
  <c r="E12" i="56" s="1"/>
  <c r="N12" i="56"/>
  <c r="D12" i="56" s="1"/>
  <c r="O11" i="56"/>
  <c r="E11" i="56" s="1"/>
  <c r="N11" i="56"/>
  <c r="D11" i="56" s="1"/>
  <c r="O10" i="56"/>
  <c r="E10" i="56" s="1"/>
  <c r="N10" i="56"/>
  <c r="D10" i="56" s="1"/>
  <c r="S16" i="56"/>
  <c r="R16" i="56"/>
  <c r="S15" i="56"/>
  <c r="R15" i="56"/>
  <c r="S14" i="56"/>
  <c r="R14" i="56"/>
  <c r="S13" i="56"/>
  <c r="R13" i="56"/>
  <c r="S12" i="56"/>
  <c r="R12" i="56"/>
  <c r="S11" i="56"/>
  <c r="R11" i="56"/>
  <c r="S10" i="56"/>
  <c r="R10" i="56"/>
  <c r="U9" i="56"/>
  <c r="T9" i="56"/>
  <c r="S9" i="56"/>
  <c r="R9" i="56"/>
  <c r="Q9" i="56"/>
  <c r="P9" i="56"/>
  <c r="O9" i="56"/>
  <c r="N9" i="56"/>
  <c r="D9" i="56" s="1"/>
  <c r="V13" i="56" l="1"/>
  <c r="Y13" i="56" s="1"/>
  <c r="V14" i="56"/>
  <c r="E22" i="56"/>
  <c r="V15" i="56"/>
  <c r="V9" i="56"/>
  <c r="Y18" i="58"/>
  <c r="W18" i="58"/>
  <c r="Z18" i="58" s="1"/>
  <c r="Y16" i="56"/>
  <c r="W16" i="56"/>
  <c r="Z16" i="56" s="1"/>
  <c r="Y14" i="56"/>
  <c r="W14" i="56"/>
  <c r="Z14" i="56" s="1"/>
  <c r="Y15" i="56"/>
  <c r="W15" i="56"/>
  <c r="Z15" i="56" s="1"/>
  <c r="Y9" i="56"/>
  <c r="W9" i="56"/>
  <c r="Z9" i="56" s="1"/>
  <c r="V19" i="56"/>
  <c r="V20" i="56"/>
  <c r="W13" i="56"/>
  <c r="Z13" i="56" s="1"/>
  <c r="V11" i="56"/>
  <c r="V17" i="56"/>
  <c r="E9" i="56"/>
  <c r="V12" i="56"/>
  <c r="V18" i="56"/>
  <c r="W13" i="58"/>
  <c r="Z13" i="58" s="1"/>
  <c r="W14" i="58"/>
  <c r="Z14" i="58" s="1"/>
  <c r="W16" i="58"/>
  <c r="Z16" i="58" s="1"/>
  <c r="W11" i="58"/>
  <c r="Z11" i="58" s="1"/>
  <c r="W17" i="58"/>
  <c r="Z17" i="58" s="1"/>
  <c r="W12" i="58"/>
  <c r="Z12" i="58" s="1"/>
  <c r="V10" i="56"/>
  <c r="N10" i="54"/>
  <c r="N11" i="54"/>
  <c r="O10" i="54"/>
  <c r="O11" i="54"/>
  <c r="O9" i="54"/>
  <c r="N9" i="54"/>
  <c r="Y10" i="56" l="1"/>
  <c r="W10" i="56"/>
  <c r="Z10" i="56" s="1"/>
  <c r="Y12" i="56"/>
  <c r="W12" i="56"/>
  <c r="Z12" i="56" s="1"/>
  <c r="Y18" i="56"/>
  <c r="W18" i="56"/>
  <c r="Z18" i="56" s="1"/>
  <c r="Y17" i="56"/>
  <c r="W17" i="56"/>
  <c r="Z17" i="56" s="1"/>
  <c r="Y11" i="56"/>
  <c r="W11" i="56"/>
  <c r="Z11" i="56" s="1"/>
  <c r="Y19" i="56"/>
  <c r="W19" i="56"/>
  <c r="Z19" i="56" s="1"/>
  <c r="Y20" i="56"/>
  <c r="W20" i="56"/>
  <c r="Z20" i="56" s="1"/>
  <c r="U18" i="54"/>
  <c r="T18" i="54"/>
  <c r="U17" i="54"/>
  <c r="T17" i="54"/>
  <c r="U16" i="54"/>
  <c r="T16" i="54"/>
  <c r="S16" i="54"/>
  <c r="V26" i="54" s="1"/>
  <c r="R16" i="54"/>
  <c r="U15" i="54"/>
  <c r="T15" i="54"/>
  <c r="S15" i="54"/>
  <c r="V25" i="54" s="1"/>
  <c r="R15" i="54"/>
  <c r="U14" i="54"/>
  <c r="T14" i="54"/>
  <c r="S14" i="54"/>
  <c r="R14" i="54"/>
  <c r="U13" i="54"/>
  <c r="T13" i="54"/>
  <c r="S13" i="54"/>
  <c r="R13" i="54"/>
  <c r="U12" i="54"/>
  <c r="T12" i="54"/>
  <c r="S12" i="54"/>
  <c r="V18" i="54" s="1"/>
  <c r="R12" i="54"/>
  <c r="U11" i="54"/>
  <c r="T11" i="54"/>
  <c r="S11" i="54"/>
  <c r="R11" i="54"/>
  <c r="Q11" i="54"/>
  <c r="P11" i="54"/>
  <c r="U10" i="54"/>
  <c r="T10" i="54"/>
  <c r="S10" i="54"/>
  <c r="V12" i="54" s="1"/>
  <c r="R10" i="54"/>
  <c r="Q10" i="54"/>
  <c r="P10" i="54"/>
  <c r="U9" i="54"/>
  <c r="T9" i="54"/>
  <c r="S9" i="54"/>
  <c r="R9" i="54"/>
  <c r="Q9" i="54"/>
  <c r="P9" i="54"/>
  <c r="U16" i="55"/>
  <c r="T16" i="55"/>
  <c r="S16" i="55"/>
  <c r="R16" i="55"/>
  <c r="Q16" i="55"/>
  <c r="P16" i="55"/>
  <c r="O16" i="55"/>
  <c r="N16" i="55"/>
  <c r="U15" i="55"/>
  <c r="T15" i="55"/>
  <c r="S15" i="55"/>
  <c r="R15" i="55"/>
  <c r="Q15" i="55"/>
  <c r="P15" i="55"/>
  <c r="O15" i="55"/>
  <c r="N15" i="55"/>
  <c r="U14" i="55"/>
  <c r="T14" i="55"/>
  <c r="S14" i="55"/>
  <c r="R14" i="55"/>
  <c r="Q14" i="55"/>
  <c r="P14" i="55"/>
  <c r="O14" i="55"/>
  <c r="N14" i="55"/>
  <c r="U13" i="55"/>
  <c r="T13" i="55"/>
  <c r="S13" i="55"/>
  <c r="R13" i="55"/>
  <c r="Q13" i="55"/>
  <c r="P13" i="55"/>
  <c r="O13" i="55"/>
  <c r="N13" i="55"/>
  <c r="U12" i="55"/>
  <c r="T12" i="55"/>
  <c r="S12" i="55"/>
  <c r="R12" i="55"/>
  <c r="Q12" i="55"/>
  <c r="P12" i="55"/>
  <c r="O12" i="55"/>
  <c r="N12" i="55"/>
  <c r="U11" i="55"/>
  <c r="T11" i="55"/>
  <c r="S11" i="55"/>
  <c r="R11" i="55"/>
  <c r="Q11" i="55"/>
  <c r="P11" i="55"/>
  <c r="O11" i="55"/>
  <c r="N11" i="55"/>
  <c r="U10" i="55"/>
  <c r="T10" i="55"/>
  <c r="S10" i="55"/>
  <c r="R10" i="55"/>
  <c r="Q10" i="55"/>
  <c r="P10" i="55"/>
  <c r="O10" i="55"/>
  <c r="N10" i="55"/>
  <c r="U9" i="55"/>
  <c r="T9" i="55"/>
  <c r="S9" i="55"/>
  <c r="R9" i="55"/>
  <c r="Q9" i="55"/>
  <c r="P9" i="55"/>
  <c r="O9" i="55"/>
  <c r="N9" i="55"/>
  <c r="W14" i="55" l="1"/>
  <c r="W15" i="55"/>
  <c r="W16" i="55"/>
  <c r="V14" i="55"/>
  <c r="V12" i="55"/>
  <c r="W12" i="55" s="1"/>
  <c r="V10" i="55"/>
  <c r="W10" i="55" s="1"/>
  <c r="V16" i="55"/>
  <c r="V15" i="55"/>
  <c r="V13" i="55"/>
  <c r="W13" i="55" s="1"/>
  <c r="V11" i="55"/>
  <c r="W11" i="55" s="1"/>
  <c r="V9" i="55"/>
  <c r="W9" i="55" s="1"/>
</calcChain>
</file>

<file path=xl/sharedStrings.xml><?xml version="1.0" encoding="utf-8"?>
<sst xmlns="http://schemas.openxmlformats.org/spreadsheetml/2006/main" count="353" uniqueCount="28">
  <si>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</si>
  <si>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</si>
  <si>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</si>
  <si>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</si>
  <si>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</si>
  <si>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</si>
  <si>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</si>
  <si>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</si>
  <si>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</si>
  <si>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</si>
  <si>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</si>
  <si>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</si>
  <si>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</si>
  <si>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</si>
  <si>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</si>
  <si>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</si>
  <si>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[mOhm cm]</t>
    <phoneticPr fontId="1" type="noConversion"/>
  </si>
  <si>
    <t>Electrical conductivity (x=0.03, purified, s cm-1)</t>
    <phoneticPr fontId="5" type="noConversion"/>
  </si>
  <si>
    <t>ZT (x = 0.03, purified)</t>
    <phoneticPr fontId="5" type="noConversion"/>
  </si>
  <si>
    <t>Fig 5a</t>
    <phoneticPr fontId="1" type="noConversion"/>
  </si>
  <si>
    <t>Fig 5b</t>
    <phoneticPr fontId="1" type="noConversion"/>
  </si>
  <si>
    <t>Fig 5c</t>
    <phoneticPr fontId="1" type="noConversion"/>
  </si>
  <si>
    <t>Fig 5d</t>
    <phoneticPr fontId="1" type="noConversion"/>
  </si>
  <si>
    <t>Seebeck coefficient (x=0.03, purified)</t>
    <phoneticPr fontId="5" type="noConversion"/>
  </si>
  <si>
    <t>Fig 4e</t>
    <phoneticPr fontId="1" type="noConversion"/>
  </si>
  <si>
    <t>Cp by DSC</t>
    <phoneticPr fontId="1" type="noConversion"/>
  </si>
  <si>
    <t>err</t>
  </si>
  <si>
    <t>In- &amp; I-copded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</si>
</sst>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00000000_ "/>
    <numFmt numFmtId="179" formatCode="0.0%"/>
    <numFmt numFmtId="180" formatCode="0.000_ "/>
    <numFmt numFmtId="181" formatCode="0.000%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2" borderId="9" xfId="0" applyFill="1" applyBorder="1">
      <alignment vertical="center"/>
    </xf>
    <xf numFmtId="176" fontId="0" fillId="0" borderId="9" xfId="0" applyNumberFormat="1" applyBorder="1">
      <alignment vertical="center"/>
    </xf>
    <xf numFmtId="11" fontId="0" fillId="0" borderId="9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11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  <xf numFmtId="0" fontId="0" fillId="2" borderId="11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/>
    <xf numFmtId="0" fontId="4" fillId="0" borderId="0" xfId="0" applyFont="1" applyAlignment="1"/>
    <xf numFmtId="178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2" borderId="1" xfId="0" applyFill="1" applyBorder="1" applyAlignment="1"/>
    <xf numFmtId="0" fontId="0" fillId="0" borderId="1" xfId="0" applyBorder="1" applyAlignment="1"/>
    <xf numFmtId="176" fontId="0" fillId="0" borderId="11" xfId="0" applyNumberFormat="1" applyBorder="1">
      <alignment vertical="center"/>
    </xf>
    <xf numFmtId="11" fontId="0" fillId="0" borderId="11" xfId="0" applyNumberFormat="1" applyBorder="1">
      <alignment vertical="center"/>
    </xf>
    <xf numFmtId="177" fontId="0" fillId="0" borderId="13" xfId="0" applyNumberFormat="1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4" borderId="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179" fontId="0" fillId="0" borderId="0" xfId="1" applyNumberFormat="1" applyFont="1" applyFill="1" applyBorder="1">
      <alignment vertical="center"/>
    </xf>
    <xf numFmtId="0" fontId="0" fillId="4" borderId="1" xfId="0" applyFill="1" applyBorder="1" applyAlignment="1"/>
    <xf numFmtId="179" fontId="0" fillId="0" borderId="0" xfId="1" applyNumberFormat="1" applyFont="1">
      <alignment vertical="center"/>
    </xf>
    <xf numFmtId="180" fontId="0" fillId="0" borderId="2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0" xfId="1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V58"/>
  <sheetViews>
    <sheetView zoomScale="70" zoomScaleNormal="70" workbookViewId="0">
      <selection activeCell="N10" sqref="N10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9</v>
      </c>
      <c r="M5" s="13"/>
      <c r="N5" s="66" t="s">
        <v>12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2" ht="17.25" thickBot="1" x14ac:dyDescent="0.65">
      <c r="B8" s="9" t="s">
        <v>4</v>
      </c>
      <c r="C8" s="10" t="s">
        <v>10</v>
      </c>
      <c r="D8" s="35" t="s">
        <v>4</v>
      </c>
      <c r="E8" s="36" t="s">
        <v>16</v>
      </c>
      <c r="F8" s="35" t="s">
        <v>4</v>
      </c>
      <c r="G8" s="36" t="s">
        <v>13</v>
      </c>
      <c r="H8" s="35" t="s">
        <v>4</v>
      </c>
      <c r="I8" s="36" t="s">
        <v>15</v>
      </c>
      <c r="J8" s="35" t="s">
        <v>4</v>
      </c>
      <c r="K8" s="4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2" x14ac:dyDescent="0.6">
      <c r="B9" s="3"/>
      <c r="C9" s="52"/>
      <c r="D9" s="55">
        <v>307.18849840255501</v>
      </c>
      <c r="E9" s="55">
        <v>0.53361702127659605</v>
      </c>
      <c r="F9" s="56">
        <v>299.54988747186798</v>
      </c>
      <c r="G9" s="55">
        <v>44.474948524364997</v>
      </c>
      <c r="H9" s="55">
        <v>304.003336113427</v>
      </c>
      <c r="I9" s="57">
        <v>2.1657142857142802</v>
      </c>
      <c r="J9" s="55">
        <v>300.06265664160401</v>
      </c>
      <c r="K9" s="55">
        <v>5.9464627151051198E-2</v>
      </c>
      <c r="N9" s="3">
        <f>D9</f>
        <v>307.18849840255501</v>
      </c>
      <c r="O9" s="21">
        <f>1/(E9*0.001)*100</f>
        <v>187400.31897926625</v>
      </c>
      <c r="P9" s="3">
        <f>F9</f>
        <v>299.54988747186798</v>
      </c>
      <c r="Q9" s="17">
        <f>G9*0.000001</f>
        <v>4.4474948524364997E-5</v>
      </c>
      <c r="R9" s="3">
        <f>H9</f>
        <v>304.003336113427</v>
      </c>
      <c r="S9" s="24">
        <f>I9</f>
        <v>2.1657142857142802</v>
      </c>
      <c r="T9" s="3">
        <f>J9</f>
        <v>300.06265664160401</v>
      </c>
      <c r="U9" s="24">
        <f>K9</f>
        <v>5.9464627151051198E-2</v>
      </c>
    </row>
    <row r="10" spans="1:22" x14ac:dyDescent="0.6">
      <c r="B10" s="3"/>
      <c r="C10" s="52"/>
      <c r="D10" s="55">
        <v>316.77316293929698</v>
      </c>
      <c r="E10" s="55">
        <v>0.54638297872340302</v>
      </c>
      <c r="F10" s="56">
        <v>320.25506376594097</v>
      </c>
      <c r="G10" s="55">
        <v>47.975291695264197</v>
      </c>
      <c r="H10" s="55">
        <v>400.58381984987398</v>
      </c>
      <c r="I10" s="57">
        <v>1.94171428571428</v>
      </c>
      <c r="J10" s="55">
        <v>332.95739348370898</v>
      </c>
      <c r="K10" s="55">
        <v>6.8833652007647794E-2</v>
      </c>
      <c r="N10" s="3">
        <f t="shared" ref="N10:N11" si="0">D10</f>
        <v>316.77316293929698</v>
      </c>
      <c r="O10" s="21">
        <f t="shared" ref="O10:O11" si="1">1/(E10*0.001)*100</f>
        <v>183021.806853583</v>
      </c>
      <c r="P10" s="3">
        <f t="shared" ref="P10:P11" si="2">F10</f>
        <v>320.25506376594097</v>
      </c>
      <c r="Q10" s="17">
        <f t="shared" ref="Q10:Q11" si="3">G10*0.000001</f>
        <v>4.7975291695264196E-5</v>
      </c>
      <c r="R10" s="3">
        <f t="shared" ref="R10:U18" si="4">H10</f>
        <v>400.58381984987398</v>
      </c>
      <c r="S10" s="24">
        <f t="shared" si="4"/>
        <v>1.94171428571428</v>
      </c>
      <c r="T10" s="3">
        <f t="shared" si="4"/>
        <v>332.95739348370898</v>
      </c>
      <c r="U10" s="24">
        <f t="shared" si="4"/>
        <v>6.8833652007647794E-2</v>
      </c>
    </row>
    <row r="11" spans="1:22" x14ac:dyDescent="0.6">
      <c r="B11" s="2"/>
      <c r="C11" s="53"/>
      <c r="D11" s="55">
        <v>327.316293929712</v>
      </c>
      <c r="E11" s="55">
        <v>0.56680851063829696</v>
      </c>
      <c r="F11" s="56">
        <v>331.50787696924198</v>
      </c>
      <c r="G11" s="55">
        <v>52.093342484557198</v>
      </c>
      <c r="H11" s="55">
        <v>500.16680567139201</v>
      </c>
      <c r="I11" s="57">
        <v>1.6582857142857099</v>
      </c>
      <c r="J11" s="55">
        <v>365.32999164578098</v>
      </c>
      <c r="K11" s="55">
        <v>0.102294455066921</v>
      </c>
      <c r="N11" s="3">
        <f t="shared" si="0"/>
        <v>327.316293929712</v>
      </c>
      <c r="O11" s="21">
        <f t="shared" si="1"/>
        <v>176426.42642642671</v>
      </c>
      <c r="P11" s="3">
        <f t="shared" si="2"/>
        <v>331.50787696924198</v>
      </c>
      <c r="Q11" s="17">
        <f t="shared" si="3"/>
        <v>5.2093342484557198E-5</v>
      </c>
      <c r="R11" s="3">
        <f t="shared" si="4"/>
        <v>500.16680567139201</v>
      </c>
      <c r="S11" s="24">
        <f t="shared" si="4"/>
        <v>1.6582857142857099</v>
      </c>
      <c r="T11" s="3">
        <f t="shared" si="4"/>
        <v>365.32999164578098</v>
      </c>
      <c r="U11" s="24">
        <f t="shared" si="4"/>
        <v>0.102294455066921</v>
      </c>
    </row>
    <row r="12" spans="1:22" x14ac:dyDescent="0.6">
      <c r="B12" s="2"/>
      <c r="C12" s="53"/>
      <c r="D12" s="55">
        <v>337.38019169328999</v>
      </c>
      <c r="E12" s="55">
        <v>0.58212765957446699</v>
      </c>
      <c r="F12" s="56">
        <v>342.76069017254298</v>
      </c>
      <c r="G12" s="55">
        <v>55.181880576527099</v>
      </c>
      <c r="H12" s="55">
        <v>601.251042535446</v>
      </c>
      <c r="I12" s="57">
        <v>1.4251428571428499</v>
      </c>
      <c r="J12" s="55">
        <v>397.70258980785297</v>
      </c>
      <c r="K12" s="55">
        <v>0.151816443594645</v>
      </c>
      <c r="N12" s="3">
        <f t="shared" ref="N12:N53" si="5">D12</f>
        <v>337.38019169328999</v>
      </c>
      <c r="O12" s="21">
        <f t="shared" ref="O12:O53" si="6">1/(E12*0.001)*100</f>
        <v>171783.62573099448</v>
      </c>
      <c r="P12" s="3">
        <f t="shared" ref="P12:P48" si="7">F12</f>
        <v>342.76069017254298</v>
      </c>
      <c r="Q12" s="17">
        <f t="shared" ref="Q12:Q48" si="8">G12*0.000001</f>
        <v>5.51818805765271E-5</v>
      </c>
      <c r="R12" s="3">
        <f t="shared" si="4"/>
        <v>601.251042535446</v>
      </c>
      <c r="S12" s="24">
        <f t="shared" si="4"/>
        <v>1.4251428571428499</v>
      </c>
      <c r="T12" s="3">
        <f t="shared" si="4"/>
        <v>397.70258980785297</v>
      </c>
      <c r="U12" s="24">
        <f t="shared" si="4"/>
        <v>0.151816443594645</v>
      </c>
      <c r="V12" s="22">
        <f>((O21*(Q17)^2)/S10)*T12</f>
        <v>0.17180953731980975</v>
      </c>
    </row>
    <row r="13" spans="1:22" x14ac:dyDescent="0.6">
      <c r="B13" s="2"/>
      <c r="C13" s="53"/>
      <c r="D13" s="55">
        <v>346.00638977635703</v>
      </c>
      <c r="E13" s="55">
        <v>0.59744680851063803</v>
      </c>
      <c r="F13" s="56">
        <v>350.86271567891902</v>
      </c>
      <c r="G13" s="55">
        <v>57.240905971173603</v>
      </c>
      <c r="H13" s="55">
        <v>703.83653044203402</v>
      </c>
      <c r="I13" s="57">
        <v>1.20571428571428</v>
      </c>
      <c r="J13" s="55">
        <v>430.59732664995801</v>
      </c>
      <c r="K13" s="55">
        <v>0.218738049713192</v>
      </c>
      <c r="N13" s="3">
        <f t="shared" si="5"/>
        <v>346.00638977635703</v>
      </c>
      <c r="O13" s="21">
        <f t="shared" si="6"/>
        <v>167378.91737891742</v>
      </c>
      <c r="P13" s="3">
        <f t="shared" si="7"/>
        <v>350.86271567891902</v>
      </c>
      <c r="Q13" s="17">
        <f t="shared" si="8"/>
        <v>5.7240905971173598E-5</v>
      </c>
      <c r="R13" s="3">
        <f t="shared" si="4"/>
        <v>703.83653044203402</v>
      </c>
      <c r="S13" s="24">
        <f t="shared" si="4"/>
        <v>1.20571428571428</v>
      </c>
      <c r="T13" s="3">
        <f t="shared" si="4"/>
        <v>430.59732664995801</v>
      </c>
      <c r="U13" s="24">
        <f t="shared" si="4"/>
        <v>0.218738049713192</v>
      </c>
    </row>
    <row r="14" spans="1:22" x14ac:dyDescent="0.6">
      <c r="B14" s="2"/>
      <c r="C14" s="53"/>
      <c r="D14" s="55">
        <v>353.67412140574999</v>
      </c>
      <c r="E14" s="55">
        <v>0.610212765957446</v>
      </c>
      <c r="F14" s="56">
        <v>357.6144036009</v>
      </c>
      <c r="G14" s="55">
        <v>58.888126286890802</v>
      </c>
      <c r="H14" s="55">
        <v>802.91909924937397</v>
      </c>
      <c r="I14" s="57">
        <v>1.01371428571428</v>
      </c>
      <c r="J14" s="55">
        <v>462.96992481203</v>
      </c>
      <c r="K14" s="55">
        <v>0.29502868068833599</v>
      </c>
      <c r="N14" s="3">
        <f t="shared" si="5"/>
        <v>353.67412140574999</v>
      </c>
      <c r="O14" s="21">
        <f t="shared" si="6"/>
        <v>163877.26638772685</v>
      </c>
      <c r="P14" s="3">
        <f t="shared" si="7"/>
        <v>357.6144036009</v>
      </c>
      <c r="Q14" s="17">
        <f t="shared" si="8"/>
        <v>5.8888126286890799E-5</v>
      </c>
      <c r="R14" s="3">
        <f t="shared" si="4"/>
        <v>802.91909924937397</v>
      </c>
      <c r="S14" s="24">
        <f t="shared" si="4"/>
        <v>1.01371428571428</v>
      </c>
      <c r="T14" s="3">
        <f t="shared" si="4"/>
        <v>462.96992481203</v>
      </c>
      <c r="U14" s="24">
        <f t="shared" si="4"/>
        <v>0.29502868068833599</v>
      </c>
    </row>
    <row r="15" spans="1:22" x14ac:dyDescent="0.6">
      <c r="B15" s="2"/>
      <c r="C15" s="53"/>
      <c r="D15" s="55">
        <v>359.42492012779502</v>
      </c>
      <c r="E15" s="55">
        <v>0.62042553191489302</v>
      </c>
      <c r="F15" s="56">
        <v>377.41935483870901</v>
      </c>
      <c r="G15" s="55">
        <v>64.035689773507102</v>
      </c>
      <c r="H15" s="55">
        <v>828.94078398665499</v>
      </c>
      <c r="I15" s="57">
        <v>1.01371428571428</v>
      </c>
      <c r="J15" s="55">
        <v>495.86466165413498</v>
      </c>
      <c r="K15" s="55">
        <v>0.379349904397705</v>
      </c>
      <c r="N15" s="3">
        <f t="shared" si="5"/>
        <v>359.42492012779502</v>
      </c>
      <c r="O15" s="21">
        <f t="shared" si="6"/>
        <v>161179.69821673539</v>
      </c>
      <c r="P15" s="3">
        <f t="shared" si="7"/>
        <v>377.41935483870901</v>
      </c>
      <c r="Q15" s="17">
        <f t="shared" si="8"/>
        <v>6.4035689773507103E-5</v>
      </c>
      <c r="R15" s="3">
        <f t="shared" si="4"/>
        <v>828.94078398665499</v>
      </c>
      <c r="S15" s="24">
        <f t="shared" si="4"/>
        <v>1.01371428571428</v>
      </c>
      <c r="T15" s="3">
        <f t="shared" si="4"/>
        <v>495.86466165413498</v>
      </c>
      <c r="U15" s="24">
        <f t="shared" si="4"/>
        <v>0.379349904397705</v>
      </c>
    </row>
    <row r="16" spans="1:22" x14ac:dyDescent="0.6">
      <c r="B16" s="2"/>
      <c r="C16" s="53"/>
      <c r="D16" s="55">
        <v>364.69648562300301</v>
      </c>
      <c r="E16" s="55">
        <v>0.633191489361701</v>
      </c>
      <c r="F16" s="56">
        <v>388.67216804201001</v>
      </c>
      <c r="G16" s="55">
        <v>67.741935483870805</v>
      </c>
      <c r="H16" s="55">
        <v>850.45871559632997</v>
      </c>
      <c r="I16" s="57">
        <v>0.93142857142857105</v>
      </c>
      <c r="J16" s="55">
        <v>528.23725981620703</v>
      </c>
      <c r="K16" s="55">
        <v>0.47170172084130002</v>
      </c>
      <c r="N16" s="3">
        <f t="shared" si="5"/>
        <v>364.69648562300301</v>
      </c>
      <c r="O16" s="21">
        <f t="shared" si="6"/>
        <v>157930.107526882</v>
      </c>
      <c r="P16" s="3">
        <f t="shared" si="7"/>
        <v>388.67216804201001</v>
      </c>
      <c r="Q16" s="17">
        <f t="shared" si="8"/>
        <v>6.7741935483870802E-5</v>
      </c>
      <c r="R16" s="3">
        <f t="shared" si="4"/>
        <v>850.45871559632997</v>
      </c>
      <c r="S16" s="24">
        <f t="shared" si="4"/>
        <v>0.93142857142857105</v>
      </c>
      <c r="T16" s="3">
        <f t="shared" si="4"/>
        <v>528.23725981620703</v>
      </c>
      <c r="U16" s="24">
        <f t="shared" si="4"/>
        <v>0.47170172084130002</v>
      </c>
    </row>
    <row r="17" spans="2:22" x14ac:dyDescent="0.6">
      <c r="B17" s="2"/>
      <c r="C17" s="53"/>
      <c r="D17" s="55">
        <v>369.96805111820998</v>
      </c>
      <c r="E17" s="55">
        <v>0.64340425531914802</v>
      </c>
      <c r="F17" s="56">
        <v>404.42610652663097</v>
      </c>
      <c r="G17" s="55">
        <v>76.183939601921594</v>
      </c>
      <c r="H17" s="55">
        <v>879.98331943285996</v>
      </c>
      <c r="I17" s="57">
        <v>0.94971428571428496</v>
      </c>
      <c r="J17" s="55">
        <v>560.60985797827902</v>
      </c>
      <c r="K17" s="55">
        <v>0.56940726577437795</v>
      </c>
      <c r="N17" s="3">
        <f t="shared" si="5"/>
        <v>369.96805111820998</v>
      </c>
      <c r="O17" s="21">
        <f t="shared" si="6"/>
        <v>155423.28042328064</v>
      </c>
      <c r="P17" s="3">
        <f t="shared" si="7"/>
        <v>404.42610652663097</v>
      </c>
      <c r="Q17" s="17">
        <f t="shared" si="8"/>
        <v>7.618393960192159E-5</v>
      </c>
      <c r="R17" s="3">
        <f t="shared" ref="R17:R18" si="9">H17</f>
        <v>879.98331943285996</v>
      </c>
      <c r="S17" s="24">
        <f t="shared" ref="S17:S18" si="10">I17</f>
        <v>0.94971428571428496</v>
      </c>
      <c r="T17" s="2">
        <f t="shared" si="4"/>
        <v>560.60985797827902</v>
      </c>
      <c r="U17" s="50">
        <f t="shared" si="4"/>
        <v>0.56940726577437795</v>
      </c>
      <c r="V17"/>
    </row>
    <row r="18" spans="2:22" x14ac:dyDescent="0.6">
      <c r="B18" s="35"/>
      <c r="C18" s="54"/>
      <c r="D18" s="55">
        <v>373.32268370606999</v>
      </c>
      <c r="E18" s="55">
        <v>0.65106382978723298</v>
      </c>
      <c r="F18" s="56">
        <v>421.08027006751598</v>
      </c>
      <c r="G18" s="55">
        <v>82.361015785861298</v>
      </c>
      <c r="H18" s="55">
        <v>900.50041701417797</v>
      </c>
      <c r="I18" s="57">
        <v>0.91314285714285703</v>
      </c>
      <c r="J18" s="55">
        <v>593.504594820384</v>
      </c>
      <c r="K18" s="55">
        <v>0.67380497131931105</v>
      </c>
      <c r="N18" s="3">
        <f t="shared" si="5"/>
        <v>373.32268370606999</v>
      </c>
      <c r="O18" s="21">
        <f t="shared" si="6"/>
        <v>153594.77124183031</v>
      </c>
      <c r="P18" s="3">
        <f t="shared" si="7"/>
        <v>421.08027006751598</v>
      </c>
      <c r="Q18" s="17">
        <f t="shared" si="8"/>
        <v>8.2361015785861299E-5</v>
      </c>
      <c r="R18" s="3">
        <f t="shared" si="9"/>
        <v>900.50041701417797</v>
      </c>
      <c r="S18" s="24">
        <f t="shared" si="10"/>
        <v>0.91314285714285703</v>
      </c>
      <c r="T18" s="2">
        <f t="shared" si="4"/>
        <v>593.504594820384</v>
      </c>
      <c r="U18" s="50">
        <f t="shared" si="4"/>
        <v>0.67380497131931105</v>
      </c>
      <c r="V18" s="22">
        <f>((O34*(Q28)^2)/S12)*T18</f>
        <v>0.64057012170739247</v>
      </c>
    </row>
    <row r="19" spans="2:22" x14ac:dyDescent="0.6">
      <c r="B19" s="31"/>
      <c r="C19" s="31"/>
      <c r="D19" s="55">
        <v>376.67731629392898</v>
      </c>
      <c r="E19" s="55">
        <v>0.656170212765956</v>
      </c>
      <c r="F19" s="56">
        <v>435.03375843960902</v>
      </c>
      <c r="G19" s="55">
        <v>87.508579272477704</v>
      </c>
      <c r="H19" s="55">
        <v>930.02502085070898</v>
      </c>
      <c r="I19" s="57">
        <v>0.88114285714285701</v>
      </c>
      <c r="J19" s="55">
        <v>626.39933166248898</v>
      </c>
      <c r="K19" s="55">
        <v>0.782217973231357</v>
      </c>
      <c r="N19" s="3">
        <f t="shared" si="5"/>
        <v>376.67731629392898</v>
      </c>
      <c r="O19" s="21">
        <f t="shared" si="6"/>
        <v>152399.48119325587</v>
      </c>
      <c r="P19" s="3">
        <f t="shared" si="7"/>
        <v>435.03375843960902</v>
      </c>
      <c r="Q19" s="17">
        <f t="shared" si="8"/>
        <v>8.7508579272477699E-5</v>
      </c>
      <c r="R19" s="3">
        <f t="shared" ref="R19" si="11">H19</f>
        <v>930.02502085070898</v>
      </c>
      <c r="S19" s="24">
        <f t="shared" ref="S19" si="12">I19</f>
        <v>0.88114285714285701</v>
      </c>
      <c r="T19" s="2">
        <f t="shared" ref="T19:T28" si="13">J19</f>
        <v>626.39933166248898</v>
      </c>
      <c r="U19" s="50">
        <f t="shared" ref="U19:U28" si="14">K19</f>
        <v>0.782217973231357</v>
      </c>
      <c r="V19"/>
    </row>
    <row r="20" spans="2:22" x14ac:dyDescent="0.6">
      <c r="D20" s="55">
        <v>384.82428115015898</v>
      </c>
      <c r="E20" s="55">
        <v>0.67148936170212603</v>
      </c>
      <c r="F20" s="56">
        <v>450.33758439609898</v>
      </c>
      <c r="G20" s="55">
        <v>93.067947838023301</v>
      </c>
      <c r="J20" s="55">
        <v>658.77192982456097</v>
      </c>
      <c r="K20" s="55">
        <v>0.89598470363288696</v>
      </c>
      <c r="N20" s="3">
        <f t="shared" si="5"/>
        <v>384.82428115015898</v>
      </c>
      <c r="O20" s="21">
        <f t="shared" si="6"/>
        <v>148922.68694550099</v>
      </c>
      <c r="P20" s="3">
        <f t="shared" si="7"/>
        <v>450.33758439609898</v>
      </c>
      <c r="Q20" s="17">
        <f t="shared" si="8"/>
        <v>9.3067947838023301E-5</v>
      </c>
      <c r="S20"/>
      <c r="T20" s="2">
        <f t="shared" si="13"/>
        <v>658.77192982456097</v>
      </c>
      <c r="U20" s="50">
        <f t="shared" si="14"/>
        <v>0.89598470363288696</v>
      </c>
      <c r="V20"/>
    </row>
    <row r="21" spans="2:22" x14ac:dyDescent="0.6">
      <c r="D21" s="55">
        <v>395.36741214057503</v>
      </c>
      <c r="E21" s="55">
        <v>0.69191489361702097</v>
      </c>
      <c r="F21" s="56">
        <v>460.69017254313502</v>
      </c>
      <c r="G21" s="55">
        <v>96.980096087851706</v>
      </c>
      <c r="J21" s="55">
        <v>691.66666666666595</v>
      </c>
      <c r="K21" s="55">
        <v>1.0124282982791499</v>
      </c>
      <c r="N21" s="3">
        <f t="shared" si="5"/>
        <v>395.36741214057503</v>
      </c>
      <c r="O21" s="21">
        <f t="shared" si="6"/>
        <v>144526.44526445272</v>
      </c>
      <c r="P21" s="3">
        <f t="shared" si="7"/>
        <v>460.69017254313502</v>
      </c>
      <c r="Q21" s="17">
        <f t="shared" si="8"/>
        <v>9.6980096087851702E-5</v>
      </c>
      <c r="S21"/>
      <c r="T21" s="2">
        <f t="shared" si="13"/>
        <v>691.66666666666595</v>
      </c>
      <c r="U21" s="50">
        <f t="shared" si="14"/>
        <v>1.0124282982791499</v>
      </c>
      <c r="V21"/>
    </row>
    <row r="22" spans="2:22" x14ac:dyDescent="0.6">
      <c r="D22" s="55">
        <v>413.57827476038301</v>
      </c>
      <c r="E22" s="55">
        <v>0.730212765957446</v>
      </c>
      <c r="F22" s="56">
        <v>475.54388597149199</v>
      </c>
      <c r="G22" s="55">
        <v>102.127659574468</v>
      </c>
      <c r="J22" s="55">
        <v>724.03926482873806</v>
      </c>
      <c r="K22" s="55">
        <v>1.12887189292543</v>
      </c>
      <c r="N22" s="3">
        <f t="shared" si="5"/>
        <v>413.57827476038301</v>
      </c>
      <c r="O22" s="21">
        <f t="shared" si="6"/>
        <v>136946.38694638709</v>
      </c>
      <c r="P22" s="3">
        <f t="shared" si="7"/>
        <v>475.54388597149199</v>
      </c>
      <c r="Q22" s="17">
        <f t="shared" si="8"/>
        <v>1.0212765957446799E-4</v>
      </c>
      <c r="S22"/>
      <c r="T22" s="2">
        <f t="shared" si="13"/>
        <v>724.03926482873806</v>
      </c>
      <c r="U22" s="50">
        <f t="shared" si="14"/>
        <v>1.12887189292543</v>
      </c>
      <c r="V22"/>
    </row>
    <row r="23" spans="2:22" x14ac:dyDescent="0.6">
      <c r="D23" s="55">
        <v>429.87220447284301</v>
      </c>
      <c r="E23" s="55">
        <v>0.77106382978723298</v>
      </c>
      <c r="F23" s="56">
        <v>495.34883720930202</v>
      </c>
      <c r="G23" s="55">
        <v>109.74605353466001</v>
      </c>
      <c r="J23" s="55">
        <v>756.93400167084303</v>
      </c>
      <c r="K23" s="55">
        <v>1.2453154875717001</v>
      </c>
      <c r="N23" s="3">
        <f t="shared" si="5"/>
        <v>429.87220447284301</v>
      </c>
      <c r="O23" s="21">
        <f t="shared" si="6"/>
        <v>129690.94922737325</v>
      </c>
      <c r="P23" s="3">
        <f t="shared" si="7"/>
        <v>495.34883720930202</v>
      </c>
      <c r="Q23" s="17">
        <f t="shared" si="8"/>
        <v>1.0974605353466E-4</v>
      </c>
      <c r="S23"/>
      <c r="T23" s="2">
        <f t="shared" si="13"/>
        <v>756.93400167084303</v>
      </c>
      <c r="U23" s="50">
        <f t="shared" si="14"/>
        <v>1.2453154875717001</v>
      </c>
    </row>
    <row r="24" spans="2:22" x14ac:dyDescent="0.6">
      <c r="D24" s="55">
        <v>445.68690095846603</v>
      </c>
      <c r="E24" s="55">
        <v>0.81191489361702096</v>
      </c>
      <c r="F24" s="56">
        <v>524.60615153788399</v>
      </c>
      <c r="G24" s="55">
        <v>122.717913520933</v>
      </c>
      <c r="J24" s="55">
        <v>789.30659983291503</v>
      </c>
      <c r="K24" s="55">
        <v>1.35372848948374</v>
      </c>
      <c r="N24" s="3">
        <f t="shared" si="5"/>
        <v>445.68690095846603</v>
      </c>
      <c r="O24" s="21">
        <f t="shared" si="6"/>
        <v>123165.61844863737</v>
      </c>
      <c r="P24" s="3">
        <f t="shared" si="7"/>
        <v>524.60615153788399</v>
      </c>
      <c r="Q24" s="17">
        <f t="shared" si="8"/>
        <v>1.22717913520933E-4</v>
      </c>
      <c r="S24"/>
      <c r="T24" s="2">
        <f t="shared" si="13"/>
        <v>789.30659983291503</v>
      </c>
      <c r="U24" s="50">
        <f t="shared" si="14"/>
        <v>1.35372848948374</v>
      </c>
      <c r="V24"/>
    </row>
    <row r="25" spans="2:22" x14ac:dyDescent="0.6">
      <c r="D25" s="55">
        <v>461.98083067092603</v>
      </c>
      <c r="E25" s="55">
        <v>0.85276595744680805</v>
      </c>
      <c r="F25" s="56">
        <v>541.71042760690102</v>
      </c>
      <c r="G25" s="55">
        <v>129.718599862731</v>
      </c>
      <c r="J25" s="55">
        <v>822.20133667502</v>
      </c>
      <c r="K25" s="55">
        <v>1.45009560229445</v>
      </c>
      <c r="N25" s="3">
        <f t="shared" si="5"/>
        <v>461.98083067092603</v>
      </c>
      <c r="O25" s="21">
        <f t="shared" si="6"/>
        <v>117265.46906187633</v>
      </c>
      <c r="P25" s="3">
        <f t="shared" si="7"/>
        <v>541.71042760690102</v>
      </c>
      <c r="Q25" s="17">
        <f t="shared" si="8"/>
        <v>1.2971859986273099E-4</v>
      </c>
      <c r="S25"/>
      <c r="T25" s="2">
        <f t="shared" si="13"/>
        <v>822.20133667502</v>
      </c>
      <c r="U25" s="50">
        <f t="shared" si="14"/>
        <v>1.45009560229445</v>
      </c>
      <c r="V25" s="22">
        <f>((O46*(Q42)^2)/S15)*T25</f>
        <v>1.4734087182776383</v>
      </c>
    </row>
    <row r="26" spans="2:22" x14ac:dyDescent="0.6">
      <c r="D26" s="55">
        <v>477.79552715654899</v>
      </c>
      <c r="E26" s="55">
        <v>0.89872340425531805</v>
      </c>
      <c r="F26" s="56">
        <v>557.91447861965401</v>
      </c>
      <c r="G26" s="55">
        <v>136.719286204529</v>
      </c>
      <c r="J26" s="55">
        <v>854.573934837092</v>
      </c>
      <c r="K26" s="55">
        <v>1.5277246653919601</v>
      </c>
      <c r="N26" s="3">
        <f t="shared" si="5"/>
        <v>477.79552715654899</v>
      </c>
      <c r="O26" s="21">
        <f t="shared" si="6"/>
        <v>111268.93939393954</v>
      </c>
      <c r="P26" s="3">
        <f t="shared" si="7"/>
        <v>557.91447861965401</v>
      </c>
      <c r="Q26" s="17">
        <f t="shared" si="8"/>
        <v>1.3671928620452898E-4</v>
      </c>
      <c r="S26"/>
      <c r="T26" s="2">
        <f t="shared" si="13"/>
        <v>854.573934837092</v>
      </c>
      <c r="U26" s="50">
        <f t="shared" si="14"/>
        <v>1.5277246653919601</v>
      </c>
      <c r="V26" s="22">
        <f>((O48*(Q44)^2)/S16)*T26</f>
        <v>1.5492596056011052</v>
      </c>
    </row>
    <row r="27" spans="2:22" x14ac:dyDescent="0.6">
      <c r="D27" s="55">
        <v>494.08945686900898</v>
      </c>
      <c r="E27" s="55">
        <v>0.94978723404255305</v>
      </c>
      <c r="F27" s="56">
        <v>574.56864216053998</v>
      </c>
      <c r="G27" s="55">
        <v>143.71997254632799</v>
      </c>
      <c r="J27" s="55">
        <v>887.468671679198</v>
      </c>
      <c r="K27" s="55">
        <v>1.5759082217973199</v>
      </c>
      <c r="N27" s="3">
        <f t="shared" si="5"/>
        <v>494.08945686900898</v>
      </c>
      <c r="O27" s="21">
        <f t="shared" si="6"/>
        <v>105286.73835125451</v>
      </c>
      <c r="P27" s="3">
        <f t="shared" si="7"/>
        <v>574.56864216053998</v>
      </c>
      <c r="Q27" s="17">
        <f t="shared" si="8"/>
        <v>1.43719972546328E-4</v>
      </c>
      <c r="S27"/>
      <c r="T27" s="2">
        <f t="shared" si="13"/>
        <v>887.468671679198</v>
      </c>
      <c r="U27" s="50">
        <f t="shared" si="14"/>
        <v>1.5759082217973199</v>
      </c>
      <c r="V27" s="22">
        <f>((O50*(Q46)^2)/S17)*T27</f>
        <v>1.5708186852198482</v>
      </c>
    </row>
    <row r="28" spans="2:22" x14ac:dyDescent="0.6">
      <c r="D28" s="55">
        <v>510.38338658146898</v>
      </c>
      <c r="E28" s="55">
        <v>1.00595744680851</v>
      </c>
      <c r="F28" s="56">
        <v>591.67291822955701</v>
      </c>
      <c r="G28" s="55">
        <v>149.48524365133801</v>
      </c>
      <c r="J28" s="55">
        <v>920.36340852130297</v>
      </c>
      <c r="K28" s="55">
        <v>1.5826003824091699</v>
      </c>
      <c r="N28" s="3">
        <f t="shared" si="5"/>
        <v>510.38338658146898</v>
      </c>
      <c r="O28" s="21">
        <f t="shared" si="6"/>
        <v>99407.783417935774</v>
      </c>
      <c r="P28" s="3">
        <f t="shared" si="7"/>
        <v>591.67291822955701</v>
      </c>
      <c r="Q28" s="17">
        <f t="shared" si="8"/>
        <v>1.4948524365133799E-4</v>
      </c>
      <c r="S28"/>
      <c r="T28" s="2">
        <f t="shared" si="13"/>
        <v>920.36340852130297</v>
      </c>
      <c r="U28" s="50">
        <f t="shared" si="14"/>
        <v>1.5826003824091699</v>
      </c>
      <c r="V28" s="22">
        <f>((O53*(Q48)^2)/S19)*T28</f>
        <v>1.7174242857226052</v>
      </c>
    </row>
    <row r="29" spans="2:22" x14ac:dyDescent="0.6">
      <c r="D29" s="55">
        <v>526.19808306709206</v>
      </c>
      <c r="E29" s="55">
        <v>1.0697872340425501</v>
      </c>
      <c r="F29" s="56">
        <v>608.32708177044196</v>
      </c>
      <c r="G29" s="55">
        <v>155.662319835277</v>
      </c>
      <c r="N29" s="3">
        <f t="shared" si="5"/>
        <v>526.19808306709206</v>
      </c>
      <c r="O29" s="21">
        <f t="shared" si="6"/>
        <v>93476.531424025728</v>
      </c>
      <c r="P29" s="3">
        <f t="shared" si="7"/>
        <v>608.32708177044196</v>
      </c>
      <c r="Q29" s="17">
        <f t="shared" si="8"/>
        <v>1.5566231983527698E-4</v>
      </c>
      <c r="S29"/>
      <c r="U29"/>
      <c r="V29"/>
    </row>
    <row r="30" spans="2:22" x14ac:dyDescent="0.6">
      <c r="D30" s="55">
        <v>542.97124600638995</v>
      </c>
      <c r="E30" s="55">
        <v>1.1463829787233999</v>
      </c>
      <c r="F30" s="56">
        <v>625.431357839459</v>
      </c>
      <c r="G30" s="55">
        <v>161.01578586135801</v>
      </c>
      <c r="N30" s="3">
        <f t="shared" si="5"/>
        <v>542.97124600638995</v>
      </c>
      <c r="O30" s="21">
        <f t="shared" si="6"/>
        <v>87230.883444692241</v>
      </c>
      <c r="P30" s="3">
        <f t="shared" si="7"/>
        <v>625.431357839459</v>
      </c>
      <c r="Q30" s="17">
        <f t="shared" si="8"/>
        <v>1.6101578586135801E-4</v>
      </c>
      <c r="S30"/>
      <c r="U30"/>
      <c r="V30"/>
    </row>
    <row r="31" spans="2:22" x14ac:dyDescent="0.6">
      <c r="D31" s="55">
        <v>558.78594249201205</v>
      </c>
      <c r="E31" s="55">
        <v>1.22297872340425</v>
      </c>
      <c r="F31" s="56">
        <v>642.53563390847705</v>
      </c>
      <c r="G31" s="55">
        <v>166.16334934797499</v>
      </c>
      <c r="N31" s="3">
        <f t="shared" si="5"/>
        <v>558.78594249201205</v>
      </c>
      <c r="O31" s="21">
        <f t="shared" si="6"/>
        <v>81767.571329158323</v>
      </c>
      <c r="P31" s="3">
        <f t="shared" si="7"/>
        <v>642.53563390847705</v>
      </c>
      <c r="Q31" s="17">
        <f t="shared" si="8"/>
        <v>1.6616334934797499E-4</v>
      </c>
      <c r="S31"/>
      <c r="U31"/>
      <c r="V31"/>
    </row>
    <row r="32" spans="2:22" x14ac:dyDescent="0.6">
      <c r="D32" s="55">
        <v>575.07987220447296</v>
      </c>
      <c r="E32" s="55">
        <v>1.3046808510638199</v>
      </c>
      <c r="F32" s="56">
        <v>659.63990997749397</v>
      </c>
      <c r="G32" s="55">
        <v>170.69320521619699</v>
      </c>
      <c r="N32" s="3">
        <f t="shared" si="5"/>
        <v>575.07987220447296</v>
      </c>
      <c r="O32" s="21">
        <f t="shared" si="6"/>
        <v>76647.097195042981</v>
      </c>
      <c r="P32" s="3">
        <f t="shared" si="7"/>
        <v>659.63990997749397</v>
      </c>
      <c r="Q32" s="17">
        <f t="shared" si="8"/>
        <v>1.7069320521619698E-4</v>
      </c>
      <c r="S32"/>
      <c r="U32"/>
      <c r="V32"/>
    </row>
    <row r="33" spans="4:17" customFormat="1" x14ac:dyDescent="0.6">
      <c r="D33" s="55">
        <v>590.89456869009496</v>
      </c>
      <c r="E33" s="55">
        <v>1.3838297872340399</v>
      </c>
      <c r="F33" s="56">
        <v>676.29407351837904</v>
      </c>
      <c r="G33" s="55">
        <v>174.193548387096</v>
      </c>
      <c r="N33" s="3">
        <f t="shared" si="5"/>
        <v>590.89456869009496</v>
      </c>
      <c r="O33" s="21">
        <f t="shared" si="6"/>
        <v>72263.222632226461</v>
      </c>
      <c r="P33" s="3">
        <f t="shared" si="7"/>
        <v>676.29407351837904</v>
      </c>
      <c r="Q33" s="17">
        <f t="shared" si="8"/>
        <v>1.7419354838709599E-4</v>
      </c>
    </row>
    <row r="34" spans="4:17" customFormat="1" x14ac:dyDescent="0.6">
      <c r="D34" s="55">
        <v>607.66773162939296</v>
      </c>
      <c r="E34" s="55">
        <v>1.4527659574467999</v>
      </c>
      <c r="F34" s="56">
        <v>693.39834958739596</v>
      </c>
      <c r="G34" s="55">
        <v>179.341111873713</v>
      </c>
      <c r="N34" s="3">
        <f t="shared" si="5"/>
        <v>607.66773162939296</v>
      </c>
      <c r="O34" s="21">
        <f t="shared" si="6"/>
        <v>68834.212067955872</v>
      </c>
      <c r="P34" s="3">
        <f t="shared" si="7"/>
        <v>693.39834958739596</v>
      </c>
      <c r="Q34" s="17">
        <f t="shared" si="8"/>
        <v>1.79341111873713E-4</v>
      </c>
    </row>
    <row r="35" spans="4:17" customFormat="1" x14ac:dyDescent="0.6">
      <c r="D35" s="55">
        <v>623.96166134185296</v>
      </c>
      <c r="E35" s="55">
        <v>1.5089361702127599</v>
      </c>
      <c r="F35" s="56">
        <v>710.50262565641401</v>
      </c>
      <c r="G35" s="55">
        <v>185.10638297872299</v>
      </c>
      <c r="N35" s="3">
        <f t="shared" si="5"/>
        <v>623.96166134185296</v>
      </c>
      <c r="O35" s="21">
        <f t="shared" si="6"/>
        <v>66271.855611957406</v>
      </c>
      <c r="P35" s="3">
        <f t="shared" si="7"/>
        <v>710.50262565641401</v>
      </c>
      <c r="Q35" s="17">
        <f t="shared" si="8"/>
        <v>1.8510638297872299E-4</v>
      </c>
    </row>
    <row r="36" spans="4:17" customFormat="1" x14ac:dyDescent="0.6">
      <c r="D36" s="55">
        <v>640.25559105431296</v>
      </c>
      <c r="E36" s="55">
        <v>1.5395744680851</v>
      </c>
      <c r="F36" s="56">
        <v>727.60690172543104</v>
      </c>
      <c r="G36" s="55">
        <v>190.459849004804</v>
      </c>
      <c r="N36" s="3">
        <f t="shared" si="5"/>
        <v>640.25559105431296</v>
      </c>
      <c r="O36" s="21">
        <f t="shared" si="6"/>
        <v>64953.012714207012</v>
      </c>
      <c r="P36" s="3">
        <f t="shared" si="7"/>
        <v>727.60690172543104</v>
      </c>
      <c r="Q36" s="17">
        <f t="shared" si="8"/>
        <v>1.9045984900480399E-4</v>
      </c>
    </row>
    <row r="37" spans="4:17" customFormat="1" x14ac:dyDescent="0.6">
      <c r="D37" s="55">
        <v>656.07028753993598</v>
      </c>
      <c r="E37" s="55">
        <v>1.5931914893617001</v>
      </c>
      <c r="F37" s="56">
        <v>744.261065266316</v>
      </c>
      <c r="G37" s="55">
        <v>200.137268359643</v>
      </c>
      <c r="N37" s="3">
        <f t="shared" si="5"/>
        <v>656.07028753993598</v>
      </c>
      <c r="O37" s="21">
        <f t="shared" si="6"/>
        <v>62767.094017094096</v>
      </c>
      <c r="P37" s="3">
        <f t="shared" si="7"/>
        <v>744.261065266316</v>
      </c>
      <c r="Q37" s="17">
        <f t="shared" si="8"/>
        <v>2.0013726835964299E-4</v>
      </c>
    </row>
    <row r="38" spans="4:17" customFormat="1" x14ac:dyDescent="0.6">
      <c r="D38" s="55">
        <v>689.13738019169296</v>
      </c>
      <c r="E38" s="55">
        <v>1.78212765957446</v>
      </c>
      <c r="F38" s="56">
        <v>761.36534133533303</v>
      </c>
      <c r="G38" s="55">
        <v>208.579272477693</v>
      </c>
      <c r="N38" s="3">
        <f t="shared" si="5"/>
        <v>689.13738019169296</v>
      </c>
      <c r="O38" s="21">
        <f t="shared" si="6"/>
        <v>56112.702960840747</v>
      </c>
      <c r="P38" s="3">
        <f t="shared" si="7"/>
        <v>761.36534133533303</v>
      </c>
      <c r="Q38" s="17">
        <f t="shared" si="8"/>
        <v>2.0857927247769299E-4</v>
      </c>
    </row>
    <row r="39" spans="4:17" customFormat="1" x14ac:dyDescent="0.6">
      <c r="D39" s="55">
        <v>705.91054313099005</v>
      </c>
      <c r="E39" s="55">
        <v>1.9889361702127599</v>
      </c>
      <c r="F39" s="56">
        <v>769.46736684171003</v>
      </c>
      <c r="G39" s="55">
        <v>213.72683596431</v>
      </c>
      <c r="N39" s="3">
        <f t="shared" si="5"/>
        <v>705.91054313099005</v>
      </c>
      <c r="O39" s="21">
        <f t="shared" si="6"/>
        <v>50278.134360291122</v>
      </c>
      <c r="P39" s="3">
        <f t="shared" si="7"/>
        <v>769.46736684171003</v>
      </c>
      <c r="Q39" s="17">
        <f t="shared" si="8"/>
        <v>2.1372683596430998E-4</v>
      </c>
    </row>
    <row r="40" spans="4:17" customFormat="1" x14ac:dyDescent="0.6">
      <c r="D40" s="55">
        <v>722.20447284345005</v>
      </c>
      <c r="E40" s="55">
        <v>2.0578723404255301</v>
      </c>
      <c r="F40" s="56">
        <v>785.67141785446302</v>
      </c>
      <c r="G40" s="55">
        <v>217.84488675360299</v>
      </c>
      <c r="N40" s="3">
        <f t="shared" si="5"/>
        <v>722.20447284345005</v>
      </c>
      <c r="O40" s="21">
        <f t="shared" si="6"/>
        <v>48593.879239040572</v>
      </c>
      <c r="P40" s="3">
        <f t="shared" si="7"/>
        <v>785.67141785446302</v>
      </c>
      <c r="Q40" s="17">
        <f t="shared" si="8"/>
        <v>2.1784488675360297E-4</v>
      </c>
    </row>
    <row r="41" spans="4:17" customFormat="1" x14ac:dyDescent="0.6">
      <c r="D41" s="55">
        <v>738.97763578274703</v>
      </c>
      <c r="E41" s="55">
        <v>2.2314893617021201</v>
      </c>
      <c r="F41" s="56">
        <v>801.42535633908403</v>
      </c>
      <c r="G41" s="55">
        <v>222.37474262182499</v>
      </c>
      <c r="N41" s="3">
        <f t="shared" si="5"/>
        <v>738.97763578274703</v>
      </c>
      <c r="O41" s="21">
        <f t="shared" si="6"/>
        <v>44813.11975591167</v>
      </c>
      <c r="P41" s="3">
        <f t="shared" si="7"/>
        <v>801.42535633908403</v>
      </c>
      <c r="Q41" s="17">
        <f t="shared" si="8"/>
        <v>2.2237474262182499E-4</v>
      </c>
    </row>
    <row r="42" spans="4:17" customFormat="1" x14ac:dyDescent="0.6">
      <c r="D42" s="55">
        <v>754.79233226837005</v>
      </c>
      <c r="E42" s="55">
        <v>2.3719148936170198</v>
      </c>
      <c r="F42" s="56">
        <v>817.17929482370596</v>
      </c>
      <c r="G42" s="55">
        <v>224.63967055593599</v>
      </c>
      <c r="N42" s="3">
        <f t="shared" si="5"/>
        <v>754.79233226837005</v>
      </c>
      <c r="O42" s="21">
        <f t="shared" si="6"/>
        <v>42160.028704700417</v>
      </c>
      <c r="P42" s="3">
        <f t="shared" si="7"/>
        <v>817.17929482370596</v>
      </c>
      <c r="Q42" s="17">
        <f t="shared" si="8"/>
        <v>2.2463967055593597E-4</v>
      </c>
    </row>
    <row r="43" spans="4:17" customFormat="1" x14ac:dyDescent="0.6">
      <c r="D43" s="55">
        <v>771.56549520766703</v>
      </c>
      <c r="E43" s="55">
        <v>2.4944680851063801</v>
      </c>
      <c r="F43" s="56">
        <v>833.38334583645894</v>
      </c>
      <c r="G43" s="55">
        <v>226.69869595058299</v>
      </c>
      <c r="N43" s="3">
        <f t="shared" si="5"/>
        <v>771.56549520766703</v>
      </c>
      <c r="O43" s="21">
        <f t="shared" si="6"/>
        <v>40088.706925963888</v>
      </c>
      <c r="P43" s="3">
        <f t="shared" si="7"/>
        <v>833.38334583645894</v>
      </c>
      <c r="Q43" s="17">
        <f t="shared" si="8"/>
        <v>2.2669869595058297E-4</v>
      </c>
    </row>
    <row r="44" spans="4:17" customFormat="1" x14ac:dyDescent="0.6">
      <c r="D44" s="55">
        <v>787.85942492012703</v>
      </c>
      <c r="E44" s="55">
        <v>2.6042553191489302</v>
      </c>
      <c r="F44" s="56">
        <v>849.58739684921204</v>
      </c>
      <c r="G44" s="55">
        <v>222.37474262182499</v>
      </c>
      <c r="N44" s="3">
        <f t="shared" si="5"/>
        <v>787.85942492012703</v>
      </c>
      <c r="O44" s="21">
        <f t="shared" si="6"/>
        <v>38398.692810457607</v>
      </c>
      <c r="P44" s="3">
        <f t="shared" si="7"/>
        <v>849.58739684921204</v>
      </c>
      <c r="Q44" s="17">
        <f t="shared" si="8"/>
        <v>2.2237474262182499E-4</v>
      </c>
    </row>
    <row r="45" spans="4:17" customFormat="1" x14ac:dyDescent="0.6">
      <c r="D45" s="55">
        <v>804.15335463258702</v>
      </c>
      <c r="E45" s="55">
        <v>2.6987234042553099</v>
      </c>
      <c r="F45" s="56">
        <v>866.24156039009699</v>
      </c>
      <c r="G45" s="55">
        <v>225.66918325326</v>
      </c>
      <c r="N45" s="3">
        <f t="shared" si="5"/>
        <v>804.15335463258702</v>
      </c>
      <c r="O45" s="21">
        <f t="shared" si="6"/>
        <v>37054.55692210672</v>
      </c>
      <c r="P45" s="3">
        <f t="shared" si="7"/>
        <v>866.24156039009699</v>
      </c>
      <c r="Q45" s="17">
        <f t="shared" si="8"/>
        <v>2.2566918325325999E-4</v>
      </c>
    </row>
    <row r="46" spans="4:17" customFormat="1" x14ac:dyDescent="0.6">
      <c r="D46" s="55">
        <v>819.96805111821095</v>
      </c>
      <c r="E46" s="55">
        <v>2.7778723404255299</v>
      </c>
      <c r="F46" s="56">
        <v>882.89572393098194</v>
      </c>
      <c r="G46" s="55">
        <v>218.462594371997</v>
      </c>
      <c r="N46" s="3">
        <f t="shared" si="5"/>
        <v>819.96805111821095</v>
      </c>
      <c r="O46" s="21">
        <f t="shared" si="6"/>
        <v>35998.774509803945</v>
      </c>
      <c r="P46" s="3">
        <f t="shared" si="7"/>
        <v>882.89572393098194</v>
      </c>
      <c r="Q46" s="17">
        <f t="shared" si="8"/>
        <v>2.1846259437199698E-4</v>
      </c>
    </row>
    <row r="47" spans="4:17" customFormat="1" x14ac:dyDescent="0.6">
      <c r="D47" s="55">
        <v>836.74121405750805</v>
      </c>
      <c r="E47" s="55">
        <v>2.8493617021276498</v>
      </c>
      <c r="F47" s="56">
        <v>901.80045011252798</v>
      </c>
      <c r="G47" s="55">
        <v>208.785175017158</v>
      </c>
      <c r="N47" s="3">
        <f t="shared" si="5"/>
        <v>836.74121405750805</v>
      </c>
      <c r="O47" s="21">
        <f t="shared" si="6"/>
        <v>35095.579450418278</v>
      </c>
      <c r="P47" s="3">
        <f t="shared" si="7"/>
        <v>901.80045011252798</v>
      </c>
      <c r="Q47" s="17">
        <f t="shared" si="8"/>
        <v>2.0878517501715798E-4</v>
      </c>
    </row>
    <row r="48" spans="4:17" customFormat="1" x14ac:dyDescent="0.6">
      <c r="D48" s="55">
        <v>852.55591054313095</v>
      </c>
      <c r="E48" s="55">
        <v>2.9285106382978698</v>
      </c>
      <c r="F48" s="56">
        <v>914.85371342835697</v>
      </c>
      <c r="G48" s="55">
        <v>200.96087851750099</v>
      </c>
      <c r="N48" s="3">
        <f t="shared" si="5"/>
        <v>852.55591054313095</v>
      </c>
      <c r="O48" s="21">
        <f t="shared" si="6"/>
        <v>34147.050276082562</v>
      </c>
      <c r="P48" s="3">
        <f t="shared" si="7"/>
        <v>914.85371342835697</v>
      </c>
      <c r="Q48" s="17">
        <f t="shared" si="8"/>
        <v>2.0096087851750099E-4</v>
      </c>
    </row>
    <row r="49" spans="4:17" customFormat="1" x14ac:dyDescent="0.6">
      <c r="D49" s="55">
        <v>869.32907348242804</v>
      </c>
      <c r="E49" s="55">
        <v>2.9080851063829698</v>
      </c>
      <c r="N49" s="3">
        <f t="shared" si="5"/>
        <v>869.32907348242804</v>
      </c>
      <c r="O49" s="21">
        <f t="shared" si="6"/>
        <v>34386.889083991904</v>
      </c>
      <c r="P49" s="3"/>
      <c r="Q49" s="17"/>
    </row>
    <row r="50" spans="4:17" customFormat="1" x14ac:dyDescent="0.6">
      <c r="D50" s="55">
        <v>885.14376996805095</v>
      </c>
      <c r="E50" s="55">
        <v>2.83914893617021</v>
      </c>
      <c r="N50" s="3">
        <f t="shared" si="5"/>
        <v>885.14376996805095</v>
      </c>
      <c r="O50" s="21">
        <f t="shared" si="6"/>
        <v>35221.822541966467</v>
      </c>
      <c r="P50" s="3"/>
      <c r="Q50" s="17"/>
    </row>
    <row r="51" spans="4:17" customFormat="1" x14ac:dyDescent="0.6">
      <c r="D51" s="55">
        <v>900.95846645367396</v>
      </c>
      <c r="E51" s="55">
        <v>2.7319148936170201</v>
      </c>
      <c r="N51" s="3">
        <f t="shared" si="5"/>
        <v>900.95846645367396</v>
      </c>
      <c r="O51" s="21">
        <f t="shared" si="6"/>
        <v>36604.361370716528</v>
      </c>
    </row>
    <row r="52" spans="4:17" customFormat="1" x14ac:dyDescent="0.6">
      <c r="D52" s="55">
        <v>917.73162939297094</v>
      </c>
      <c r="E52" s="55">
        <v>2.6144680851063802</v>
      </c>
      <c r="N52" s="3">
        <f t="shared" si="5"/>
        <v>917.73162939297094</v>
      </c>
      <c r="O52" s="21">
        <f t="shared" si="6"/>
        <v>38248.697916666708</v>
      </c>
    </row>
    <row r="53" spans="4:17" customFormat="1" x14ac:dyDescent="0.6">
      <c r="D53" s="55">
        <v>926.83706070287496</v>
      </c>
      <c r="E53" s="55">
        <v>2.4561702127659499</v>
      </c>
      <c r="N53" s="3">
        <f t="shared" si="5"/>
        <v>926.83706070287496</v>
      </c>
      <c r="O53" s="21">
        <f t="shared" si="6"/>
        <v>40713.790713790841</v>
      </c>
    </row>
    <row r="54" spans="4:17" customFormat="1" x14ac:dyDescent="0.6"/>
    <row r="55" spans="4:17" customFormat="1" x14ac:dyDescent="0.6"/>
    <row r="56" spans="4:17" customFormat="1" x14ac:dyDescent="0.6"/>
    <row r="57" spans="4:17" customFormat="1" x14ac:dyDescent="0.6"/>
    <row r="58" spans="4:17" customFormat="1" x14ac:dyDescent="0.6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W58"/>
  <sheetViews>
    <sheetView zoomScale="70" zoomScaleNormal="70" workbookViewId="0">
      <selection activeCell="N10" sqref="N10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7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59">
        <v>323.73399999999998</v>
      </c>
      <c r="C9" s="59">
        <v>2992.79</v>
      </c>
      <c r="D9" s="3"/>
      <c r="E9" s="4"/>
      <c r="F9" s="59">
        <v>321.86500000000001</v>
      </c>
      <c r="G9" s="59">
        <v>20.308399999999999</v>
      </c>
      <c r="H9" s="59">
        <v>323.15100000000001</v>
      </c>
      <c r="I9" s="59">
        <v>1.4083300000000001</v>
      </c>
      <c r="J9" s="59">
        <v>320.69900000000001</v>
      </c>
      <c r="K9" s="59">
        <v>3.9861099999999997E-2</v>
      </c>
      <c r="N9" s="3">
        <f>B9</f>
        <v>323.73399999999998</v>
      </c>
      <c r="O9" s="21">
        <f>C9*100</f>
        <v>299279</v>
      </c>
      <c r="P9" s="3">
        <f>F9</f>
        <v>321.86500000000001</v>
      </c>
      <c r="Q9" s="17">
        <f>G9*0.000001</f>
        <v>2.0308399999999997E-5</v>
      </c>
      <c r="R9" s="3">
        <f>H9</f>
        <v>323.15100000000001</v>
      </c>
      <c r="S9" s="24">
        <f>I9</f>
        <v>1.4083300000000001</v>
      </c>
      <c r="T9" s="3">
        <f>J9</f>
        <v>320.69900000000001</v>
      </c>
      <c r="U9" s="24">
        <f>K9</f>
        <v>3.9861099999999997E-2</v>
      </c>
      <c r="V9" s="22">
        <f>((O9*(Q9)^2)/S9)*T9</f>
        <v>2.8107410518271533E-2</v>
      </c>
      <c r="W9" s="60">
        <f>U9/V9-1</f>
        <v>0.41817048475838248</v>
      </c>
    </row>
    <row r="10" spans="1:23" x14ac:dyDescent="0.6">
      <c r="B10" s="3">
        <v>369.83300000000003</v>
      </c>
      <c r="C10" s="4">
        <v>3687.35</v>
      </c>
      <c r="D10" s="3"/>
      <c r="E10" s="4"/>
      <c r="F10" s="3">
        <v>373.31200000000001</v>
      </c>
      <c r="G10" s="4">
        <v>27.444900000000001</v>
      </c>
      <c r="H10" s="3">
        <v>372.02600000000001</v>
      </c>
      <c r="I10" s="4">
        <v>1.6166700000000001</v>
      </c>
      <c r="J10" s="3">
        <v>374.92099999999999</v>
      </c>
      <c r="K10" s="4">
        <v>5.9473699999999997E-2</v>
      </c>
      <c r="N10" s="3">
        <f t="shared" ref="N10:N16" si="0">B10</f>
        <v>369.83300000000003</v>
      </c>
      <c r="O10" s="21">
        <f t="shared" ref="O10:O16" si="1">C10*100</f>
        <v>368735</v>
      </c>
      <c r="P10" s="3">
        <f t="shared" ref="P10:P16" si="2">F10</f>
        <v>373.31200000000001</v>
      </c>
      <c r="Q10" s="17">
        <f t="shared" ref="Q10:Q16" si="3">G10*0.000001</f>
        <v>2.7444899999999999E-5</v>
      </c>
      <c r="R10" s="3">
        <f t="shared" ref="R10:U16" si="4">H10</f>
        <v>372.02600000000001</v>
      </c>
      <c r="S10" s="24">
        <f t="shared" si="4"/>
        <v>1.6166700000000001</v>
      </c>
      <c r="T10" s="3">
        <f t="shared" si="4"/>
        <v>374.92099999999999</v>
      </c>
      <c r="U10" s="24">
        <f t="shared" si="4"/>
        <v>5.9473699999999997E-2</v>
      </c>
      <c r="V10" s="22">
        <f t="shared" ref="V10:V16" si="5">((O10*(Q10)^2)/S10)*T10</f>
        <v>6.4410408747260922E-2</v>
      </c>
      <c r="W10" s="60">
        <f t="shared" ref="W10:W16" si="6">U10/V10-1</f>
        <v>-7.6644580329120471E-2</v>
      </c>
    </row>
    <row r="11" spans="1:23" x14ac:dyDescent="0.6">
      <c r="B11" s="2">
        <v>422.59100000000001</v>
      </c>
      <c r="C11" s="1">
        <v>3604.37</v>
      </c>
      <c r="D11" s="2"/>
      <c r="E11" s="1"/>
      <c r="F11" s="2">
        <v>422.18599999999998</v>
      </c>
      <c r="G11" s="1">
        <v>32.995600000000003</v>
      </c>
      <c r="H11" s="2">
        <v>422.18599999999998</v>
      </c>
      <c r="I11" s="1">
        <v>2.1583299999999999</v>
      </c>
      <c r="J11" s="2">
        <v>421.40600000000001</v>
      </c>
      <c r="K11" s="1">
        <v>8.1998699999999994E-2</v>
      </c>
      <c r="N11" s="3">
        <f t="shared" si="0"/>
        <v>422.59100000000001</v>
      </c>
      <c r="O11" s="21">
        <f t="shared" si="1"/>
        <v>360437</v>
      </c>
      <c r="P11" s="3">
        <f t="shared" si="2"/>
        <v>422.18599999999998</v>
      </c>
      <c r="Q11" s="17">
        <f t="shared" si="3"/>
        <v>3.29956E-5</v>
      </c>
      <c r="R11" s="3">
        <f t="shared" si="4"/>
        <v>422.18599999999998</v>
      </c>
      <c r="S11" s="24">
        <f t="shared" si="4"/>
        <v>2.1583299999999999</v>
      </c>
      <c r="T11" s="3">
        <f t="shared" si="4"/>
        <v>421.40600000000001</v>
      </c>
      <c r="U11" s="24">
        <f t="shared" si="4"/>
        <v>8.1998699999999994E-2</v>
      </c>
      <c r="V11" s="22">
        <f t="shared" si="5"/>
        <v>7.6616850249427257E-2</v>
      </c>
      <c r="W11" s="60">
        <f t="shared" si="6"/>
        <v>7.0243683119993072E-2</v>
      </c>
    </row>
    <row r="12" spans="1:23" x14ac:dyDescent="0.6">
      <c r="B12" s="2">
        <v>470.22800000000001</v>
      </c>
      <c r="C12" s="1">
        <v>3436.35</v>
      </c>
      <c r="D12" s="2"/>
      <c r="E12" s="1"/>
      <c r="F12" s="2">
        <v>471.06099999999998</v>
      </c>
      <c r="G12" s="1">
        <v>38.546300000000002</v>
      </c>
      <c r="H12" s="2">
        <v>474.92</v>
      </c>
      <c r="I12" s="1">
        <v>2.1749999999999998</v>
      </c>
      <c r="J12" s="2">
        <v>473.05099999999999</v>
      </c>
      <c r="K12" s="1">
        <v>0.104487</v>
      </c>
      <c r="N12" s="3">
        <f t="shared" si="0"/>
        <v>470.22800000000001</v>
      </c>
      <c r="O12" s="21">
        <f t="shared" si="1"/>
        <v>343635</v>
      </c>
      <c r="P12" s="3">
        <f t="shared" si="2"/>
        <v>471.06099999999998</v>
      </c>
      <c r="Q12" s="17">
        <f t="shared" si="3"/>
        <v>3.8546300000000001E-5</v>
      </c>
      <c r="R12" s="3">
        <f t="shared" si="4"/>
        <v>474.92</v>
      </c>
      <c r="S12" s="24">
        <f t="shared" si="4"/>
        <v>2.1749999999999998</v>
      </c>
      <c r="T12" s="3">
        <f t="shared" si="4"/>
        <v>473.05099999999999</v>
      </c>
      <c r="U12" s="24">
        <f t="shared" si="4"/>
        <v>0.104487</v>
      </c>
      <c r="V12" s="22">
        <f t="shared" si="5"/>
        <v>0.11104819124436126</v>
      </c>
      <c r="W12" s="60">
        <f t="shared" si="6"/>
        <v>-5.9084179317458463E-2</v>
      </c>
    </row>
    <row r="13" spans="1:23" x14ac:dyDescent="0.6">
      <c r="B13" s="2">
        <v>516.57899999999995</v>
      </c>
      <c r="C13" s="1">
        <v>3268.3</v>
      </c>
      <c r="D13" s="2"/>
      <c r="E13" s="1"/>
      <c r="F13" s="2">
        <v>521.22199999999998</v>
      </c>
      <c r="G13" s="1">
        <v>44.096899999999998</v>
      </c>
      <c r="H13" s="2">
        <v>525.08000000000004</v>
      </c>
      <c r="I13" s="1">
        <v>2.1833300000000002</v>
      </c>
      <c r="J13" s="2">
        <v>527.31500000000005</v>
      </c>
      <c r="K13" s="1">
        <v>0.15267</v>
      </c>
      <c r="N13" s="3">
        <f t="shared" si="0"/>
        <v>516.57899999999995</v>
      </c>
      <c r="O13" s="21">
        <f t="shared" si="1"/>
        <v>326830</v>
      </c>
      <c r="P13" s="3">
        <f t="shared" si="2"/>
        <v>521.22199999999998</v>
      </c>
      <c r="Q13" s="17">
        <f t="shared" si="3"/>
        <v>4.4096899999999994E-5</v>
      </c>
      <c r="R13" s="3">
        <f t="shared" si="4"/>
        <v>525.08000000000004</v>
      </c>
      <c r="S13" s="24">
        <f t="shared" si="4"/>
        <v>2.1833300000000002</v>
      </c>
      <c r="T13" s="3">
        <f t="shared" si="4"/>
        <v>527.31500000000005</v>
      </c>
      <c r="U13" s="24">
        <f t="shared" si="4"/>
        <v>0.15267</v>
      </c>
      <c r="V13" s="22">
        <f t="shared" si="5"/>
        <v>0.15349307149139932</v>
      </c>
      <c r="W13" s="60">
        <f t="shared" si="6"/>
        <v>-5.3622712960398333E-3</v>
      </c>
    </row>
    <row r="14" spans="1:23" x14ac:dyDescent="0.6">
      <c r="B14" s="2">
        <v>570.66399999999999</v>
      </c>
      <c r="C14" s="1">
        <v>3043.95</v>
      </c>
      <c r="D14" s="2"/>
      <c r="E14" s="1"/>
      <c r="F14" s="2">
        <v>573.95500000000004</v>
      </c>
      <c r="G14" s="1">
        <v>51.233499999999999</v>
      </c>
      <c r="H14" s="2">
        <v>573.95500000000004</v>
      </c>
      <c r="I14" s="1">
        <v>2.125</v>
      </c>
      <c r="J14" s="2">
        <v>572.56299999999999</v>
      </c>
      <c r="K14" s="1">
        <v>0.21234700000000001</v>
      </c>
      <c r="N14" s="3">
        <f t="shared" si="0"/>
        <v>570.66399999999999</v>
      </c>
      <c r="O14" s="21">
        <f t="shared" si="1"/>
        <v>304395</v>
      </c>
      <c r="P14" s="3">
        <f t="shared" si="2"/>
        <v>573.95500000000004</v>
      </c>
      <c r="Q14" s="17">
        <f t="shared" si="3"/>
        <v>5.1233499999999997E-5</v>
      </c>
      <c r="R14" s="3">
        <f t="shared" si="4"/>
        <v>573.95500000000004</v>
      </c>
      <c r="S14" s="24">
        <f t="shared" si="4"/>
        <v>2.125</v>
      </c>
      <c r="T14" s="3">
        <f t="shared" si="4"/>
        <v>572.56299999999999</v>
      </c>
      <c r="U14" s="24">
        <f t="shared" si="4"/>
        <v>0.21234700000000001</v>
      </c>
      <c r="V14" s="22">
        <f t="shared" si="5"/>
        <v>0.21528308634144691</v>
      </c>
      <c r="W14" s="60">
        <f t="shared" si="6"/>
        <v>-1.3638258310688434E-2</v>
      </c>
    </row>
    <row r="15" spans="1:23" x14ac:dyDescent="0.6">
      <c r="B15" s="2">
        <v>624.76199999999994</v>
      </c>
      <c r="C15" s="1">
        <v>2777.17</v>
      </c>
      <c r="D15" s="2"/>
      <c r="E15" s="1"/>
      <c r="F15" s="2">
        <v>622.83000000000004</v>
      </c>
      <c r="G15" s="1">
        <v>59.9559</v>
      </c>
      <c r="H15" s="2">
        <v>621.54300000000001</v>
      </c>
      <c r="I15" s="1">
        <v>2.125</v>
      </c>
      <c r="J15" s="2">
        <v>620.40899999999999</v>
      </c>
      <c r="K15" s="1">
        <v>0.28343299999999999</v>
      </c>
      <c r="N15" s="3">
        <f t="shared" si="0"/>
        <v>624.76199999999994</v>
      </c>
      <c r="O15" s="21">
        <f t="shared" si="1"/>
        <v>277717</v>
      </c>
      <c r="P15" s="3">
        <f t="shared" si="2"/>
        <v>622.83000000000004</v>
      </c>
      <c r="Q15" s="17">
        <f t="shared" si="3"/>
        <v>5.99559E-5</v>
      </c>
      <c r="R15" s="3">
        <f t="shared" si="4"/>
        <v>621.54300000000001</v>
      </c>
      <c r="S15" s="24">
        <f t="shared" si="4"/>
        <v>2.125</v>
      </c>
      <c r="T15" s="3">
        <f t="shared" si="4"/>
        <v>620.40899999999999</v>
      </c>
      <c r="U15" s="24">
        <f t="shared" si="4"/>
        <v>0.28343299999999999</v>
      </c>
      <c r="V15" s="22">
        <f t="shared" si="5"/>
        <v>0.29146437078295906</v>
      </c>
      <c r="W15" s="60">
        <f t="shared" si="6"/>
        <v>-2.7555240324518726E-2</v>
      </c>
    </row>
    <row r="16" spans="1:23" x14ac:dyDescent="0.6">
      <c r="B16" s="58">
        <v>671.30700000000002</v>
      </c>
      <c r="C16" s="58">
        <v>1944.48</v>
      </c>
      <c r="D16" s="35"/>
      <c r="E16" s="36"/>
      <c r="F16" s="58">
        <v>674.27700000000004</v>
      </c>
      <c r="G16" s="58">
        <v>94.052899999999994</v>
      </c>
      <c r="H16" s="58">
        <v>670.41800000000001</v>
      </c>
      <c r="I16" s="58">
        <v>1.9</v>
      </c>
      <c r="J16" s="58">
        <v>672.51199999999994</v>
      </c>
      <c r="K16" s="58">
        <v>0.62020200000000003</v>
      </c>
      <c r="N16" s="27">
        <f t="shared" si="0"/>
        <v>671.30700000000002</v>
      </c>
      <c r="O16" s="28">
        <f t="shared" si="1"/>
        <v>194448</v>
      </c>
      <c r="P16" s="27">
        <f t="shared" si="2"/>
        <v>674.27700000000004</v>
      </c>
      <c r="Q16" s="29">
        <f t="shared" si="3"/>
        <v>9.4052899999999995E-5</v>
      </c>
      <c r="R16" s="27">
        <f t="shared" si="4"/>
        <v>670.41800000000001</v>
      </c>
      <c r="S16" s="30">
        <f t="shared" si="4"/>
        <v>1.9</v>
      </c>
      <c r="T16" s="27">
        <f t="shared" si="4"/>
        <v>672.51199999999994</v>
      </c>
      <c r="U16" s="30">
        <f t="shared" si="4"/>
        <v>0.62020200000000003</v>
      </c>
      <c r="V16" s="22">
        <f t="shared" si="5"/>
        <v>0.60882755460435689</v>
      </c>
      <c r="W16" s="60">
        <f t="shared" si="6"/>
        <v>1.8682540416612214E-2</v>
      </c>
    </row>
    <row r="17" spans="2:21" customFormat="1" x14ac:dyDescent="0.6">
      <c r="B17" s="31"/>
      <c r="C17" s="31"/>
      <c r="D17" s="31"/>
      <c r="E17" s="31"/>
      <c r="F17" s="31"/>
      <c r="G17" s="31"/>
      <c r="H17" s="31"/>
      <c r="I17" s="31"/>
      <c r="J17" s="31"/>
      <c r="K17" s="31"/>
      <c r="N17" s="31"/>
      <c r="O17" s="32"/>
      <c r="P17" s="31"/>
      <c r="Q17" s="33"/>
      <c r="R17" s="31"/>
      <c r="S17" s="34"/>
      <c r="T17" s="31"/>
      <c r="U17" s="34"/>
    </row>
    <row r="18" spans="2:21" customFormat="1" x14ac:dyDescent="0.6">
      <c r="O18" s="18"/>
      <c r="Q18" s="14"/>
      <c r="S18" s="22"/>
      <c r="U18" s="22"/>
    </row>
    <row r="19" spans="2:21" customFormat="1" x14ac:dyDescent="0.6">
      <c r="O19" s="18"/>
      <c r="Q19" s="14"/>
      <c r="S19" s="22"/>
      <c r="U19" s="22"/>
    </row>
    <row r="20" spans="2:21" customFormat="1" x14ac:dyDescent="0.6">
      <c r="O20" s="18"/>
      <c r="Q20" s="14"/>
      <c r="S20" s="22"/>
      <c r="U20" s="22"/>
    </row>
    <row r="21" spans="2:21" customFormat="1" x14ac:dyDescent="0.6">
      <c r="O21" s="18"/>
      <c r="Q21" s="14"/>
      <c r="S21" s="22"/>
      <c r="U21" s="22"/>
    </row>
    <row r="22" spans="2:21" customFormat="1" x14ac:dyDescent="0.6">
      <c r="O22" s="18"/>
      <c r="Q22" s="14"/>
      <c r="S22" s="22"/>
      <c r="U22" s="22"/>
    </row>
    <row r="23" spans="2:21" customFormat="1" x14ac:dyDescent="0.6">
      <c r="O23" s="18"/>
      <c r="Q23" s="14"/>
      <c r="S23" s="22"/>
      <c r="U23" s="22"/>
    </row>
    <row r="24" spans="2:21" customFormat="1" x14ac:dyDescent="0.6">
      <c r="O24" s="18"/>
      <c r="Q24" s="14"/>
      <c r="S24" s="22"/>
      <c r="U24" s="22"/>
    </row>
    <row r="25" spans="2:21" customFormat="1" x14ac:dyDescent="0.6">
      <c r="O25" s="18"/>
      <c r="Q25" s="14"/>
      <c r="S25" s="22"/>
      <c r="U25" s="22"/>
    </row>
    <row r="26" spans="2:21" customFormat="1" x14ac:dyDescent="0.6">
      <c r="O26" s="18"/>
      <c r="Q26" s="14"/>
      <c r="S26" s="22"/>
      <c r="U26" s="22"/>
    </row>
    <row r="27" spans="2:21" customFormat="1" x14ac:dyDescent="0.6">
      <c r="O27" s="18"/>
      <c r="Q27" s="14"/>
      <c r="S27" s="22"/>
      <c r="U27" s="22"/>
    </row>
    <row r="28" spans="2:21" customFormat="1" x14ac:dyDescent="0.6">
      <c r="O28" s="18"/>
      <c r="Q28" s="14"/>
      <c r="S28" s="22"/>
      <c r="U28" s="22"/>
    </row>
    <row r="29" spans="2:21" customFormat="1" x14ac:dyDescent="0.6">
      <c r="O29" s="18"/>
      <c r="Q29" s="14"/>
      <c r="S29" s="22"/>
      <c r="U29" s="22"/>
    </row>
    <row r="30" spans="2:21" customFormat="1" x14ac:dyDescent="0.6">
      <c r="O30" s="18"/>
      <c r="Q30" s="14"/>
      <c r="S30" s="22"/>
      <c r="U30" s="22"/>
    </row>
    <row r="31" spans="2:21" customFormat="1" x14ac:dyDescent="0.6">
      <c r="O31" s="18"/>
      <c r="Q31" s="14"/>
      <c r="S31" s="22"/>
      <c r="U31" s="22"/>
    </row>
    <row r="32" spans="2:21" customFormat="1" x14ac:dyDescent="0.6">
      <c r="O32" s="18"/>
      <c r="Q32" s="14"/>
      <c r="S32" s="22"/>
      <c r="U32" s="2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W52"/>
  <sheetViews>
    <sheetView zoomScale="70" zoomScaleNormal="70" workbookViewId="0">
      <selection activeCell="N10" sqref="N10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7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2"/>
      <c r="C9" s="1"/>
      <c r="D9" s="2"/>
      <c r="E9" s="1"/>
      <c r="F9" s="2"/>
      <c r="G9" s="1"/>
      <c r="H9" s="2"/>
      <c r="I9" s="1"/>
      <c r="J9" s="2"/>
      <c r="K9" s="1"/>
      <c r="N9" s="3"/>
      <c r="O9" s="21"/>
      <c r="P9" s="3"/>
      <c r="Q9" s="17"/>
      <c r="R9" s="3"/>
      <c r="S9" s="24"/>
      <c r="T9" s="3"/>
      <c r="U9" s="24"/>
      <c r="W9" s="60"/>
    </row>
    <row r="10" spans="1:23" x14ac:dyDescent="0.6">
      <c r="B10" s="2"/>
      <c r="C10" s="1"/>
      <c r="D10" s="2"/>
      <c r="E10" s="1"/>
      <c r="F10" s="2"/>
      <c r="G10" s="1"/>
      <c r="H10" s="2"/>
      <c r="I10" s="1"/>
      <c r="J10" s="2"/>
      <c r="K10" s="1"/>
      <c r="N10" s="3"/>
      <c r="O10" s="21"/>
      <c r="P10" s="3"/>
      <c r="Q10" s="17"/>
      <c r="R10" s="3"/>
      <c r="S10" s="24"/>
      <c r="T10" s="3"/>
      <c r="U10" s="24"/>
      <c r="W10" s="60"/>
    </row>
    <row r="11" spans="1:23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/>
      <c r="O11" s="21"/>
      <c r="P11" s="3"/>
      <c r="Q11" s="17"/>
      <c r="R11" s="3"/>
      <c r="S11" s="24"/>
      <c r="T11" s="3"/>
      <c r="U11" s="24"/>
      <c r="W11" s="60"/>
    </row>
    <row r="12" spans="1:23" x14ac:dyDescent="0.6">
      <c r="V12"/>
    </row>
    <row r="13" spans="1:23" x14ac:dyDescent="0.6">
      <c r="V13"/>
    </row>
    <row r="14" spans="1:23" x14ac:dyDescent="0.6">
      <c r="V14"/>
    </row>
    <row r="15" spans="1:23" x14ac:dyDescent="0.6">
      <c r="V15"/>
    </row>
    <row r="16" spans="1:23" x14ac:dyDescent="0.6">
      <c r="V16"/>
    </row>
    <row r="17" spans="15:22" x14ac:dyDescent="0.6">
      <c r="V17"/>
    </row>
    <row r="18" spans="15:22" x14ac:dyDescent="0.6">
      <c r="V18"/>
    </row>
    <row r="19" spans="15:22" x14ac:dyDescent="0.6">
      <c r="V19"/>
    </row>
    <row r="20" spans="15:22" x14ac:dyDescent="0.6">
      <c r="V20"/>
    </row>
    <row r="21" spans="15:22" x14ac:dyDescent="0.6">
      <c r="V21"/>
    </row>
    <row r="22" spans="15:22" x14ac:dyDescent="0.6">
      <c r="V22"/>
    </row>
    <row r="23" spans="15:22" x14ac:dyDescent="0.6">
      <c r="V23"/>
    </row>
    <row r="24" spans="15:22" x14ac:dyDescent="0.6">
      <c r="V24"/>
    </row>
    <row r="25" spans="15:22" x14ac:dyDescent="0.6">
      <c r="V25"/>
    </row>
    <row r="26" spans="15:22" x14ac:dyDescent="0.6"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6DA2-5505-44BA-945F-5153D961CD71}">
  <sheetPr>
    <tabColor theme="4"/>
  </sheetPr>
  <dimension ref="A1:W58"/>
  <sheetViews>
    <sheetView tabSelected="1" zoomScale="70" zoomScaleNormal="70" workbookViewId="0">
      <selection activeCell="M33" sqref="M33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7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">
        <v>299.99999999999898</v>
      </c>
      <c r="C9" s="4">
        <v>1804.4806517311599</v>
      </c>
      <c r="D9" s="3"/>
      <c r="E9" s="4"/>
      <c r="F9" s="3">
        <v>300.18832391713698</v>
      </c>
      <c r="G9" s="4">
        <v>110.20457866536699</v>
      </c>
      <c r="H9" s="3">
        <v>299.79398434281001</v>
      </c>
      <c r="I9" s="4">
        <v>1.7476375764313501</v>
      </c>
      <c r="J9" s="3">
        <v>300.18181818181802</v>
      </c>
      <c r="K9" s="4">
        <v>0.37493526670119098</v>
      </c>
      <c r="N9" s="3">
        <f>B9</f>
        <v>299.99999999999898</v>
      </c>
      <c r="O9" s="21">
        <f>C9*100</f>
        <v>180448.06517311599</v>
      </c>
      <c r="P9" s="3">
        <f>F9</f>
        <v>300.18832391713698</v>
      </c>
      <c r="Q9" s="17">
        <f>G9*0.000001</f>
        <v>1.1020457866536698E-4</v>
      </c>
      <c r="R9" s="3">
        <f>H9</f>
        <v>299.79398434281001</v>
      </c>
      <c r="S9" s="24">
        <f>I9</f>
        <v>1.7476375764313501</v>
      </c>
      <c r="T9" s="3">
        <f>J9</f>
        <v>300.18181818181802</v>
      </c>
      <c r="U9" s="24">
        <f>K9</f>
        <v>0.37493526670119098</v>
      </c>
      <c r="V9" s="22">
        <f>((O9*(Q9)^2)/S9)*T9</f>
        <v>0.37643025033530014</v>
      </c>
      <c r="W9" s="60">
        <f>U9/V9-1</f>
        <v>-3.971475811993086E-3</v>
      </c>
    </row>
    <row r="10" spans="1:23" x14ac:dyDescent="0.6">
      <c r="B10" s="3">
        <v>322.88199697428098</v>
      </c>
      <c r="C10" s="4">
        <v>1725.5600814663901</v>
      </c>
      <c r="D10" s="3"/>
      <c r="E10" s="4"/>
      <c r="F10" s="3">
        <v>322.97551789077198</v>
      </c>
      <c r="G10" s="4">
        <v>123.063809059912</v>
      </c>
      <c r="H10" s="3">
        <v>322.66172229089398</v>
      </c>
      <c r="I10" s="4">
        <v>1.7087270705947699</v>
      </c>
      <c r="J10" s="3">
        <v>323.09090909090901</v>
      </c>
      <c r="K10" s="4">
        <v>0.49404453650958002</v>
      </c>
      <c r="N10" s="3">
        <f t="shared" ref="N10:N11" si="0">B10</f>
        <v>322.88199697428098</v>
      </c>
      <c r="O10" s="21">
        <f t="shared" ref="O10:O11" si="1">C10*100</f>
        <v>172556.00814663901</v>
      </c>
      <c r="P10" s="3">
        <f t="shared" ref="P10:P11" si="2">F10</f>
        <v>322.97551789077198</v>
      </c>
      <c r="Q10" s="17">
        <f t="shared" ref="Q10:Q11" si="3">G10*0.000001</f>
        <v>1.23063809059912E-4</v>
      </c>
      <c r="R10" s="3">
        <f t="shared" ref="R10:U11" si="4">H10</f>
        <v>322.66172229089398</v>
      </c>
      <c r="S10" s="24">
        <f t="shared" si="4"/>
        <v>1.7087270705947699</v>
      </c>
      <c r="T10" s="3">
        <f t="shared" si="4"/>
        <v>323.09090909090901</v>
      </c>
      <c r="U10" s="24">
        <f t="shared" si="4"/>
        <v>0.49404453650958002</v>
      </c>
      <c r="V10" s="22">
        <f t="shared" ref="V10:V24" si="5">((O10*(Q10)^2)/S10)*T10</f>
        <v>0.49413182997639743</v>
      </c>
      <c r="W10" s="60">
        <f t="shared" ref="W10:W24" si="6">U10/V10-1</f>
        <v>-1.766602787389715E-4</v>
      </c>
    </row>
    <row r="11" spans="1:23" x14ac:dyDescent="0.6">
      <c r="B11" s="3">
        <v>373.37367624810798</v>
      </c>
      <c r="C11" s="4">
        <v>1481.16089613034</v>
      </c>
      <c r="D11" s="3"/>
      <c r="E11" s="4"/>
      <c r="F11" s="3">
        <v>373.06967984933999</v>
      </c>
      <c r="G11" s="4">
        <v>137.96882610813401</v>
      </c>
      <c r="H11" s="3">
        <v>372.72352698805099</v>
      </c>
      <c r="I11" s="4">
        <v>1.6058921623123901</v>
      </c>
      <c r="J11" s="3">
        <v>373.09090909090901</v>
      </c>
      <c r="K11" s="4">
        <v>0.65458311755567</v>
      </c>
      <c r="N11" s="3">
        <f t="shared" si="0"/>
        <v>373.37367624810798</v>
      </c>
      <c r="O11" s="21">
        <f t="shared" si="1"/>
        <v>148116.08961303401</v>
      </c>
      <c r="P11" s="3">
        <f t="shared" si="2"/>
        <v>373.06967984933999</v>
      </c>
      <c r="Q11" s="17">
        <f t="shared" si="3"/>
        <v>1.37968826108134E-4</v>
      </c>
      <c r="R11" s="3">
        <f t="shared" si="4"/>
        <v>372.72352698805099</v>
      </c>
      <c r="S11" s="24">
        <f t="shared" si="4"/>
        <v>1.6058921623123901</v>
      </c>
      <c r="T11" s="3">
        <f t="shared" si="4"/>
        <v>373.09090909090901</v>
      </c>
      <c r="U11" s="24">
        <f t="shared" si="4"/>
        <v>0.65458311755567</v>
      </c>
      <c r="V11" s="22">
        <f t="shared" si="5"/>
        <v>0.6550319210555825</v>
      </c>
      <c r="W11" s="60">
        <f t="shared" si="6"/>
        <v>-6.8516279205022013E-4</v>
      </c>
    </row>
    <row r="12" spans="1:23" x14ac:dyDescent="0.6">
      <c r="B12" s="3">
        <v>423.10892586989399</v>
      </c>
      <c r="C12" s="4">
        <v>1241.85336048879</v>
      </c>
      <c r="D12" s="3"/>
      <c r="E12" s="4"/>
      <c r="F12" s="3">
        <v>423.16384180790902</v>
      </c>
      <c r="G12" s="4">
        <v>159.49829517778801</v>
      </c>
      <c r="H12" s="3">
        <v>422.57931602801801</v>
      </c>
      <c r="I12" s="4">
        <v>1.4836020011117199</v>
      </c>
      <c r="J12" s="3">
        <v>423.45454545454498</v>
      </c>
      <c r="K12" s="4">
        <v>0.89694458829621904</v>
      </c>
      <c r="N12" s="3">
        <f t="shared" ref="N12:N24" si="7">B12</f>
        <v>423.10892586989399</v>
      </c>
      <c r="O12" s="21">
        <f t="shared" ref="O12:O24" si="8">C12*100</f>
        <v>124185.33604887901</v>
      </c>
      <c r="P12" s="3">
        <f t="shared" ref="P12:P24" si="9">F12</f>
        <v>423.16384180790902</v>
      </c>
      <c r="Q12" s="17">
        <f t="shared" ref="Q12:Q24" si="10">G12*0.000001</f>
        <v>1.59498295177788E-4</v>
      </c>
      <c r="R12" s="3">
        <f t="shared" ref="R12:R24" si="11">H12</f>
        <v>422.57931602801801</v>
      </c>
      <c r="S12" s="24">
        <f t="shared" ref="S12:S24" si="12">I12</f>
        <v>1.4836020011117199</v>
      </c>
      <c r="T12" s="3">
        <f t="shared" ref="T12:T24" si="13">J12</f>
        <v>423.45454545454498</v>
      </c>
      <c r="U12" s="24">
        <f t="shared" ref="U12:U24" si="14">K12</f>
        <v>0.89694458829621904</v>
      </c>
      <c r="V12" s="22">
        <f t="shared" si="5"/>
        <v>0.90172019493911837</v>
      </c>
      <c r="W12" s="60">
        <f t="shared" si="6"/>
        <v>-5.2961070071428917E-3</v>
      </c>
    </row>
    <row r="13" spans="1:23" x14ac:dyDescent="0.6">
      <c r="B13" s="3">
        <v>473.22239031769999</v>
      </c>
      <c r="C13" s="4">
        <v>951.62932790224102</v>
      </c>
      <c r="D13" s="3"/>
      <c r="E13" s="4"/>
      <c r="F13" s="3">
        <v>472.693032015065</v>
      </c>
      <c r="G13" s="4">
        <v>196.12761811982401</v>
      </c>
      <c r="H13" s="3">
        <v>472.84713638236502</v>
      </c>
      <c r="I13" s="4">
        <v>1.29460811561978</v>
      </c>
      <c r="J13" s="3">
        <v>472.72727272727201</v>
      </c>
      <c r="K13" s="4">
        <v>1.3381667529777299</v>
      </c>
      <c r="N13" s="3">
        <f t="shared" si="7"/>
        <v>473.22239031769999</v>
      </c>
      <c r="O13" s="21">
        <f t="shared" si="8"/>
        <v>95162.932790224106</v>
      </c>
      <c r="P13" s="3">
        <f t="shared" si="9"/>
        <v>472.693032015065</v>
      </c>
      <c r="Q13" s="17">
        <f t="shared" si="10"/>
        <v>1.96127618119824E-4</v>
      </c>
      <c r="R13" s="3">
        <f t="shared" si="11"/>
        <v>472.84713638236502</v>
      </c>
      <c r="S13" s="24">
        <f t="shared" si="12"/>
        <v>1.29460811561978</v>
      </c>
      <c r="T13" s="3">
        <f t="shared" si="13"/>
        <v>472.72727272727201</v>
      </c>
      <c r="U13" s="24">
        <f t="shared" si="14"/>
        <v>1.3381667529777299</v>
      </c>
      <c r="V13" s="22">
        <f t="shared" si="5"/>
        <v>1.336649866448602</v>
      </c>
      <c r="W13" s="60">
        <f t="shared" si="6"/>
        <v>1.1348420908148249E-3</v>
      </c>
    </row>
    <row r="14" spans="1:23" x14ac:dyDescent="0.6">
      <c r="B14" s="3">
        <v>523.14674735249605</v>
      </c>
      <c r="C14" s="4">
        <v>742.87169042769801</v>
      </c>
      <c r="D14" s="3"/>
      <c r="E14" s="4"/>
      <c r="F14" s="3">
        <v>522.78719397363398</v>
      </c>
      <c r="G14" s="4">
        <v>221.748660496833</v>
      </c>
      <c r="H14" s="3">
        <v>522.70292542233199</v>
      </c>
      <c r="I14" s="4">
        <v>1.23902167871039</v>
      </c>
      <c r="J14" s="3">
        <v>523.09090909090901</v>
      </c>
      <c r="K14" s="4">
        <v>1.5390989124805801</v>
      </c>
      <c r="N14" s="3">
        <f t="shared" si="7"/>
        <v>523.14674735249605</v>
      </c>
      <c r="O14" s="21">
        <f t="shared" si="8"/>
        <v>74287.169042769805</v>
      </c>
      <c r="P14" s="3">
        <f t="shared" si="9"/>
        <v>522.78719397363398</v>
      </c>
      <c r="Q14" s="17">
        <f t="shared" si="10"/>
        <v>2.21748660496833E-4</v>
      </c>
      <c r="R14" s="3">
        <f t="shared" si="11"/>
        <v>522.70292542233199</v>
      </c>
      <c r="S14" s="24">
        <f t="shared" si="12"/>
        <v>1.23902167871039</v>
      </c>
      <c r="T14" s="3">
        <f t="shared" si="13"/>
        <v>523.09090909090901</v>
      </c>
      <c r="U14" s="24">
        <f t="shared" si="14"/>
        <v>1.5390989124805801</v>
      </c>
      <c r="V14" s="22">
        <f t="shared" si="5"/>
        <v>1.5421765174894881</v>
      </c>
      <c r="W14" s="60">
        <f t="shared" si="6"/>
        <v>-1.9956243490972803E-3</v>
      </c>
    </row>
    <row r="15" spans="1:23" x14ac:dyDescent="0.6">
      <c r="B15" s="3">
        <v>572.88199697428104</v>
      </c>
      <c r="C15" s="4">
        <v>717.41344195519298</v>
      </c>
      <c r="D15" s="3"/>
      <c r="E15" s="4"/>
      <c r="F15" s="3">
        <v>573.06967984933999</v>
      </c>
      <c r="G15" s="4">
        <v>227.49634680954699</v>
      </c>
      <c r="H15" s="3">
        <v>573.38277709105796</v>
      </c>
      <c r="I15" s="4">
        <v>1.23346303501945</v>
      </c>
      <c r="J15" s="3">
        <v>572.72727272727195</v>
      </c>
      <c r="K15" s="4">
        <v>1.7224236147073999</v>
      </c>
      <c r="N15" s="3">
        <f t="shared" si="7"/>
        <v>572.88199697428104</v>
      </c>
      <c r="O15" s="21">
        <f t="shared" si="8"/>
        <v>71741.344195519298</v>
      </c>
      <c r="P15" s="3">
        <f t="shared" si="9"/>
        <v>573.06967984933999</v>
      </c>
      <c r="Q15" s="17">
        <f t="shared" si="10"/>
        <v>2.2749634680954697E-4</v>
      </c>
      <c r="R15" s="3">
        <f t="shared" si="11"/>
        <v>573.38277709105796</v>
      </c>
      <c r="S15" s="24">
        <f t="shared" si="12"/>
        <v>1.23346303501945</v>
      </c>
      <c r="T15" s="3">
        <f t="shared" si="13"/>
        <v>572.72727272727195</v>
      </c>
      <c r="U15" s="24">
        <f t="shared" si="14"/>
        <v>1.7224236147073999</v>
      </c>
      <c r="V15" s="22">
        <f t="shared" si="5"/>
        <v>1.7240112249104891</v>
      </c>
      <c r="W15" s="60">
        <f t="shared" si="6"/>
        <v>-9.2088159296732641E-4</v>
      </c>
    </row>
    <row r="16" spans="1:23" x14ac:dyDescent="0.6">
      <c r="B16" s="3">
        <v>598.03328290468903</v>
      </c>
      <c r="C16" s="4">
        <v>806.51731160895997</v>
      </c>
      <c r="D16" s="3"/>
      <c r="E16" s="4"/>
      <c r="F16" s="3">
        <v>597.55178907721199</v>
      </c>
      <c r="G16" s="4">
        <v>231.880175353141</v>
      </c>
      <c r="H16" s="3">
        <v>598.10465595385199</v>
      </c>
      <c r="I16" s="4">
        <v>1.2445803224013301</v>
      </c>
      <c r="J16" s="3">
        <v>597.81818181818198</v>
      </c>
      <c r="K16" s="4">
        <v>2.0766442257897402</v>
      </c>
      <c r="N16" s="3">
        <f t="shared" si="7"/>
        <v>598.03328290468903</v>
      </c>
      <c r="O16" s="21">
        <f t="shared" si="8"/>
        <v>80651.731160896001</v>
      </c>
      <c r="P16" s="3">
        <f t="shared" si="9"/>
        <v>597.55178907721199</v>
      </c>
      <c r="Q16" s="17">
        <f t="shared" si="10"/>
        <v>2.3188017535314098E-4</v>
      </c>
      <c r="R16" s="3">
        <f t="shared" si="11"/>
        <v>598.10465595385199</v>
      </c>
      <c r="S16" s="24">
        <f t="shared" si="12"/>
        <v>1.2445803224013301</v>
      </c>
      <c r="T16" s="3">
        <f t="shared" si="13"/>
        <v>597.81818181818198</v>
      </c>
      <c r="U16" s="24">
        <f t="shared" si="14"/>
        <v>2.0766442257897402</v>
      </c>
      <c r="V16" s="22">
        <f t="shared" si="5"/>
        <v>2.0829897035523803</v>
      </c>
      <c r="W16" s="60">
        <f t="shared" si="6"/>
        <v>-3.0463317950244484E-3</v>
      </c>
    </row>
    <row r="17" spans="2:23" x14ac:dyDescent="0.6">
      <c r="B17" s="3">
        <v>622.80635400907704</v>
      </c>
      <c r="C17" s="4">
        <v>770.87576374745504</v>
      </c>
      <c r="D17" s="3"/>
      <c r="E17" s="4"/>
      <c r="F17" s="3">
        <v>622.59887005649705</v>
      </c>
      <c r="G17" s="4">
        <v>240.94008767656999</v>
      </c>
      <c r="H17" s="3">
        <v>623.44458178821606</v>
      </c>
      <c r="I17" s="4">
        <v>1.2834908282379101</v>
      </c>
      <c r="J17" s="3">
        <v>622.90909090909099</v>
      </c>
      <c r="K17" s="4">
        <v>2.1698601760745699</v>
      </c>
      <c r="N17" s="3">
        <f t="shared" si="7"/>
        <v>622.80635400907704</v>
      </c>
      <c r="O17" s="21">
        <f t="shared" si="8"/>
        <v>77087.576374745506</v>
      </c>
      <c r="P17" s="3">
        <f t="shared" si="9"/>
        <v>622.59887005649705</v>
      </c>
      <c r="Q17" s="17">
        <f t="shared" si="10"/>
        <v>2.4094008767656998E-4</v>
      </c>
      <c r="R17" s="3">
        <f t="shared" si="11"/>
        <v>623.44458178821606</v>
      </c>
      <c r="S17" s="24">
        <f t="shared" si="12"/>
        <v>1.2834908282379101</v>
      </c>
      <c r="T17" s="3">
        <f t="shared" si="13"/>
        <v>622.90909090909099</v>
      </c>
      <c r="U17" s="24">
        <f t="shared" si="14"/>
        <v>2.1698601760745699</v>
      </c>
      <c r="V17" s="22">
        <f t="shared" si="5"/>
        <v>2.1718729650847921</v>
      </c>
      <c r="W17" s="60">
        <f t="shared" si="6"/>
        <v>-9.2675264280184244E-4</v>
      </c>
    </row>
    <row r="18" spans="2:23" x14ac:dyDescent="0.6">
      <c r="B18" s="3">
        <v>647.76853252647402</v>
      </c>
      <c r="C18" s="4">
        <v>707.23014256619194</v>
      </c>
      <c r="D18" s="3"/>
      <c r="E18" s="4"/>
      <c r="F18" s="3">
        <v>647.64595103578097</v>
      </c>
      <c r="G18" s="4">
        <v>253.01997077447601</v>
      </c>
      <c r="H18" s="3">
        <v>647.75442933662896</v>
      </c>
      <c r="I18" s="4">
        <v>1.2501389660922699</v>
      </c>
      <c r="J18" s="3">
        <v>647.63636363636294</v>
      </c>
      <c r="K18" s="4">
        <v>2.3314344899016</v>
      </c>
      <c r="N18" s="3">
        <f t="shared" si="7"/>
        <v>647.76853252647402</v>
      </c>
      <c r="O18" s="21">
        <f t="shared" si="8"/>
        <v>70723.014256619193</v>
      </c>
      <c r="P18" s="3">
        <f t="shared" si="9"/>
        <v>647.64595103578097</v>
      </c>
      <c r="Q18" s="17">
        <f t="shared" si="10"/>
        <v>2.5301997077447599E-4</v>
      </c>
      <c r="R18" s="3">
        <f t="shared" si="11"/>
        <v>647.75442933662896</v>
      </c>
      <c r="S18" s="24">
        <f t="shared" si="12"/>
        <v>1.2501389660922699</v>
      </c>
      <c r="T18" s="3">
        <f t="shared" si="13"/>
        <v>647.63636363636294</v>
      </c>
      <c r="U18" s="24">
        <f t="shared" si="14"/>
        <v>2.3314344899016</v>
      </c>
      <c r="V18" s="22">
        <f t="shared" si="5"/>
        <v>2.3455424554755191</v>
      </c>
      <c r="W18" s="60">
        <f t="shared" si="6"/>
        <v>-6.0147986411351884E-3</v>
      </c>
    </row>
    <row r="19" spans="2:23" x14ac:dyDescent="0.6">
      <c r="B19" s="3">
        <v>672.73071104387202</v>
      </c>
      <c r="C19" s="4">
        <v>635.94704684317799</v>
      </c>
      <c r="D19" s="3"/>
      <c r="E19" s="4"/>
      <c r="F19" s="3">
        <v>672.693032015065</v>
      </c>
      <c r="G19" s="4">
        <v>257.50121773015098</v>
      </c>
      <c r="H19" s="3">
        <v>673.30037082818205</v>
      </c>
      <c r="I19" s="4">
        <v>1.2529182879377401</v>
      </c>
      <c r="J19" s="3">
        <v>672.54545454545405</v>
      </c>
      <c r="K19" s="4">
        <v>2.2889694458829601</v>
      </c>
      <c r="N19" s="3">
        <f t="shared" si="7"/>
        <v>672.73071104387202</v>
      </c>
      <c r="O19" s="21">
        <f t="shared" si="8"/>
        <v>63594.704684317796</v>
      </c>
      <c r="P19" s="3">
        <f t="shared" si="9"/>
        <v>672.693032015065</v>
      </c>
      <c r="Q19" s="17">
        <f t="shared" si="10"/>
        <v>2.5750121773015095E-4</v>
      </c>
      <c r="R19" s="3">
        <f t="shared" si="11"/>
        <v>673.30037082818205</v>
      </c>
      <c r="S19" s="24">
        <f t="shared" si="12"/>
        <v>1.2529182879377401</v>
      </c>
      <c r="T19" s="3">
        <f t="shared" si="13"/>
        <v>672.54545454545405</v>
      </c>
      <c r="U19" s="24">
        <f t="shared" si="14"/>
        <v>2.2889694458829601</v>
      </c>
      <c r="V19" s="22">
        <f t="shared" si="5"/>
        <v>2.2634891795616969</v>
      </c>
      <c r="W19" s="60">
        <f t="shared" si="6"/>
        <v>1.1257074498671749E-2</v>
      </c>
    </row>
    <row r="20" spans="2:23" x14ac:dyDescent="0.6">
      <c r="B20" s="3">
        <v>697.88199697428104</v>
      </c>
      <c r="C20" s="4">
        <v>607.94297352342198</v>
      </c>
      <c r="D20" s="3"/>
      <c r="E20" s="4"/>
      <c r="F20" s="3">
        <v>698.11676082862505</v>
      </c>
      <c r="G20" s="4">
        <v>256.33219678519202</v>
      </c>
      <c r="H20" s="3">
        <v>698.22826534816602</v>
      </c>
      <c r="I20" s="4">
        <v>1.2807115063924399</v>
      </c>
      <c r="J20" s="3">
        <v>697.45454545454504</v>
      </c>
      <c r="K20" s="4">
        <v>2.1843604350077599</v>
      </c>
      <c r="N20" s="3">
        <f t="shared" si="7"/>
        <v>697.88199697428104</v>
      </c>
      <c r="O20" s="21">
        <f t="shared" si="8"/>
        <v>60794.297352342197</v>
      </c>
      <c r="P20" s="3">
        <f t="shared" si="9"/>
        <v>698.11676082862505</v>
      </c>
      <c r="Q20" s="17">
        <f t="shared" si="10"/>
        <v>2.5633219678519199E-4</v>
      </c>
      <c r="R20" s="3">
        <f t="shared" si="11"/>
        <v>698.22826534816602</v>
      </c>
      <c r="S20" s="24">
        <f t="shared" si="12"/>
        <v>1.2807115063924399</v>
      </c>
      <c r="T20" s="3">
        <f t="shared" si="13"/>
        <v>697.45454545454504</v>
      </c>
      <c r="U20" s="24">
        <f t="shared" si="14"/>
        <v>2.1843604350077599</v>
      </c>
      <c r="V20" s="22">
        <f t="shared" si="5"/>
        <v>2.1753731301068768</v>
      </c>
      <c r="W20" s="60">
        <f t="shared" si="6"/>
        <v>4.1313854513047588E-3</v>
      </c>
    </row>
    <row r="21" spans="2:23" x14ac:dyDescent="0.6">
      <c r="B21" s="3">
        <v>722.65506807866802</v>
      </c>
      <c r="C21" s="4">
        <v>628.30957230142405</v>
      </c>
      <c r="D21" s="3"/>
      <c r="E21" s="4"/>
      <c r="F21" s="3">
        <v>722.78719397363398</v>
      </c>
      <c r="G21" s="4">
        <v>256.03994154895202</v>
      </c>
      <c r="H21" s="3">
        <v>723.15615986814896</v>
      </c>
      <c r="I21" s="4">
        <v>1.33073929961089</v>
      </c>
      <c r="J21" s="3">
        <v>722.54545454545405</v>
      </c>
      <c r="K21" s="4">
        <v>2.2351113412739498</v>
      </c>
      <c r="N21" s="3">
        <f t="shared" si="7"/>
        <v>722.65506807866802</v>
      </c>
      <c r="O21" s="21">
        <f t="shared" si="8"/>
        <v>62830.957230142405</v>
      </c>
      <c r="P21" s="3">
        <f t="shared" si="9"/>
        <v>722.78719397363398</v>
      </c>
      <c r="Q21" s="17">
        <f t="shared" si="10"/>
        <v>2.5603994154895198E-4</v>
      </c>
      <c r="R21" s="3">
        <f t="shared" si="11"/>
        <v>723.15615986814896</v>
      </c>
      <c r="S21" s="24">
        <f t="shared" si="12"/>
        <v>1.33073929961089</v>
      </c>
      <c r="T21" s="3">
        <f t="shared" si="13"/>
        <v>722.54545454545405</v>
      </c>
      <c r="U21" s="24">
        <f t="shared" si="14"/>
        <v>2.2351113412739498</v>
      </c>
      <c r="V21" s="22">
        <f t="shared" si="5"/>
        <v>2.2364608780927777</v>
      </c>
      <c r="W21" s="60">
        <f t="shared" si="6"/>
        <v>-6.0342518487455088E-4</v>
      </c>
    </row>
    <row r="22" spans="2:23" x14ac:dyDescent="0.6">
      <c r="B22" s="3">
        <v>747.42813918305501</v>
      </c>
      <c r="C22" s="4">
        <v>658.85947046843205</v>
      </c>
      <c r="D22" s="3"/>
      <c r="E22" s="4"/>
      <c r="F22" s="3">
        <v>747.83427495291903</v>
      </c>
      <c r="G22" s="4">
        <v>249.31807111544001</v>
      </c>
      <c r="H22" s="3">
        <v>748.29007004532298</v>
      </c>
      <c r="I22" s="4">
        <v>1.3724291272929401</v>
      </c>
      <c r="J22" s="3">
        <v>747.63636363636294</v>
      </c>
      <c r="K22" s="4">
        <v>2.2081822889694398</v>
      </c>
      <c r="N22" s="3">
        <f t="shared" si="7"/>
        <v>747.42813918305501</v>
      </c>
      <c r="O22" s="21">
        <f t="shared" si="8"/>
        <v>65885.947046843212</v>
      </c>
      <c r="P22" s="3">
        <f t="shared" si="9"/>
        <v>747.83427495291903</v>
      </c>
      <c r="Q22" s="17">
        <f t="shared" si="10"/>
        <v>2.4931807111543998E-4</v>
      </c>
      <c r="R22" s="3">
        <f t="shared" si="11"/>
        <v>748.29007004532298</v>
      </c>
      <c r="S22" s="24">
        <f t="shared" si="12"/>
        <v>1.3724291272929401</v>
      </c>
      <c r="T22" s="3">
        <f t="shared" si="13"/>
        <v>747.63636363636294</v>
      </c>
      <c r="U22" s="24">
        <f t="shared" si="14"/>
        <v>2.2081822889694398</v>
      </c>
      <c r="V22" s="22">
        <f t="shared" si="5"/>
        <v>2.2310063135104983</v>
      </c>
      <c r="W22" s="60">
        <f t="shared" si="6"/>
        <v>-1.023037200873933E-2</v>
      </c>
    </row>
    <row r="23" spans="2:23" x14ac:dyDescent="0.6">
      <c r="B23" s="3">
        <v>772.39031770045301</v>
      </c>
      <c r="C23" s="4">
        <v>681.771894093686</v>
      </c>
      <c r="D23" s="3"/>
      <c r="E23" s="4"/>
      <c r="F23" s="3">
        <v>772.693032015065</v>
      </c>
      <c r="G23" s="4">
        <v>242.791037506088</v>
      </c>
      <c r="H23" s="3">
        <v>773.21796456530603</v>
      </c>
      <c r="I23" s="4">
        <v>1.4307948860477999</v>
      </c>
      <c r="J23" s="3">
        <v>772.54545454545405</v>
      </c>
      <c r="K23" s="4">
        <v>2.1563956499223198</v>
      </c>
      <c r="N23" s="3">
        <f t="shared" si="7"/>
        <v>772.39031770045301</v>
      </c>
      <c r="O23" s="21">
        <f t="shared" si="8"/>
        <v>68177.189409368599</v>
      </c>
      <c r="P23" s="3">
        <f t="shared" si="9"/>
        <v>772.693032015065</v>
      </c>
      <c r="Q23" s="17">
        <f t="shared" si="10"/>
        <v>2.4279103750608798E-4</v>
      </c>
      <c r="R23" s="3">
        <f t="shared" si="11"/>
        <v>773.21796456530603</v>
      </c>
      <c r="S23" s="24">
        <f t="shared" si="12"/>
        <v>1.4307948860477999</v>
      </c>
      <c r="T23" s="3">
        <f t="shared" si="13"/>
        <v>772.54545454545405</v>
      </c>
      <c r="U23" s="24">
        <f t="shared" si="14"/>
        <v>2.1563956499223198</v>
      </c>
      <c r="V23" s="22">
        <f t="shared" si="5"/>
        <v>2.169956649910636</v>
      </c>
      <c r="W23" s="60">
        <f t="shared" si="6"/>
        <v>-6.2494335953091618E-3</v>
      </c>
    </row>
    <row r="24" spans="2:23" x14ac:dyDescent="0.6">
      <c r="B24" s="3">
        <v>797.73071104387202</v>
      </c>
      <c r="C24" s="4">
        <v>691.95519348268999</v>
      </c>
      <c r="D24" s="3"/>
      <c r="E24" s="4"/>
      <c r="F24" s="3">
        <v>797.36346516007495</v>
      </c>
      <c r="G24" s="4">
        <v>234.802727715538</v>
      </c>
      <c r="H24" s="3">
        <v>798.14585908529</v>
      </c>
      <c r="I24" s="4">
        <v>1.4863813229572</v>
      </c>
      <c r="J24" s="3">
        <v>797.63636363636294</v>
      </c>
      <c r="K24" s="4">
        <v>2.0497151734852399</v>
      </c>
      <c r="N24" s="3">
        <f t="shared" si="7"/>
        <v>797.73071104387202</v>
      </c>
      <c r="O24" s="21">
        <f t="shared" si="8"/>
        <v>69195.519348268994</v>
      </c>
      <c r="P24" s="3">
        <f t="shared" si="9"/>
        <v>797.36346516007495</v>
      </c>
      <c r="Q24" s="17">
        <f t="shared" si="10"/>
        <v>2.34802727715538E-4</v>
      </c>
      <c r="R24" s="3">
        <f t="shared" si="11"/>
        <v>798.14585908529</v>
      </c>
      <c r="S24" s="24">
        <f t="shared" si="12"/>
        <v>1.4863813229572</v>
      </c>
      <c r="T24" s="3">
        <f t="shared" si="13"/>
        <v>797.63636363636294</v>
      </c>
      <c r="U24" s="24">
        <f t="shared" si="14"/>
        <v>2.0497151734852399</v>
      </c>
      <c r="V24" s="22">
        <f t="shared" si="5"/>
        <v>2.0471937842569616</v>
      </c>
      <c r="W24" s="60">
        <f t="shared" si="6"/>
        <v>1.2316319283831589E-3</v>
      </c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657A-7ABC-4EAB-83F3-51590B70157F}">
  <sheetPr>
    <tabColor theme="4"/>
  </sheetPr>
  <dimension ref="A1:W49"/>
  <sheetViews>
    <sheetView zoomScale="70" zoomScaleNormal="70" workbookViewId="0">
      <selection activeCell="M41" sqref="M41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7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3" x14ac:dyDescent="0.6">
      <c r="B9" s="3">
        <v>300.37232392181102</v>
      </c>
      <c r="C9" s="4">
        <v>1657.9595860029499</v>
      </c>
      <c r="D9" s="3"/>
      <c r="E9" s="4"/>
      <c r="F9" s="3">
        <v>299.81515711645102</v>
      </c>
      <c r="G9" s="4">
        <v>241.23686723973199</v>
      </c>
      <c r="H9" s="3">
        <v>299.79395604395597</v>
      </c>
      <c r="I9" s="4">
        <v>2.77983484283431</v>
      </c>
      <c r="J9" s="3">
        <v>299.44134078212198</v>
      </c>
      <c r="K9" s="4">
        <v>1.03161185734136</v>
      </c>
      <c r="N9" s="3">
        <f>B9</f>
        <v>300.37232392181102</v>
      </c>
      <c r="O9" s="21">
        <f>C9*100</f>
        <v>165795.95860029498</v>
      </c>
      <c r="P9" s="3">
        <f>F9</f>
        <v>299.81515711645102</v>
      </c>
      <c r="Q9" s="17">
        <f>G9*0.000001</f>
        <v>2.4123686723973199E-4</v>
      </c>
      <c r="R9" s="3">
        <f>H9</f>
        <v>299.79395604395597</v>
      </c>
      <c r="S9" s="24">
        <f>I9</f>
        <v>2.77983484283431</v>
      </c>
      <c r="T9" s="3">
        <f>J9</f>
        <v>299.44134078212198</v>
      </c>
      <c r="U9" s="24">
        <f>K9</f>
        <v>1.03161185734136</v>
      </c>
      <c r="V9" s="22">
        <f>((O9*(Q9)^2)/S9)*T9</f>
        <v>1.0393314391758306</v>
      </c>
      <c r="W9" s="60">
        <f>U9/V9-1</f>
        <v>-7.4274495541019059E-3</v>
      </c>
    </row>
    <row r="10" spans="1:23" x14ac:dyDescent="0.6">
      <c r="B10" s="3">
        <v>400.89978281104499</v>
      </c>
      <c r="C10" s="4">
        <v>1167.3730901922099</v>
      </c>
      <c r="D10" s="3"/>
      <c r="E10" s="4"/>
      <c r="F10" s="3">
        <v>400.55452865064598</v>
      </c>
      <c r="G10" s="4">
        <v>259.00191021967498</v>
      </c>
      <c r="H10" s="3">
        <v>400.137362637362</v>
      </c>
      <c r="I10" s="4">
        <v>2.2396110815130501</v>
      </c>
      <c r="J10" s="3">
        <v>399.44134078212198</v>
      </c>
      <c r="K10" s="4">
        <v>1.3986799444187099</v>
      </c>
      <c r="N10" s="3">
        <f t="shared" ref="N10:N15" si="0">B10</f>
        <v>400.89978281104499</v>
      </c>
      <c r="O10" s="21">
        <f t="shared" ref="O10:O15" si="1">C10*100</f>
        <v>116737.30901922099</v>
      </c>
      <c r="P10" s="3">
        <f t="shared" ref="P10:P15" si="2">F10</f>
        <v>400.55452865064598</v>
      </c>
      <c r="Q10" s="17">
        <f t="shared" ref="Q10:Q15" si="3">G10*0.000001</f>
        <v>2.5900191021967499E-4</v>
      </c>
      <c r="R10" s="3">
        <f t="shared" ref="R10:U15" si="4">H10</f>
        <v>400.137362637362</v>
      </c>
      <c r="S10" s="24">
        <f t="shared" si="4"/>
        <v>2.2396110815130501</v>
      </c>
      <c r="T10" s="3">
        <f t="shared" si="4"/>
        <v>399.44134078212198</v>
      </c>
      <c r="U10" s="24">
        <f t="shared" si="4"/>
        <v>1.3986799444187099</v>
      </c>
      <c r="V10" s="22">
        <f t="shared" ref="V10:V15" si="5">((O10*(Q10)^2)/S10)*T10</f>
        <v>1.3966771091444519</v>
      </c>
      <c r="W10" s="60">
        <f t="shared" ref="W10:W15" si="6">U10/V10-1</f>
        <v>1.4340002146129294E-3</v>
      </c>
    </row>
    <row r="11" spans="1:23" x14ac:dyDescent="0.6">
      <c r="B11" s="3">
        <v>500.12410797393699</v>
      </c>
      <c r="C11" s="4">
        <v>863.08526367668799</v>
      </c>
      <c r="D11" s="3"/>
      <c r="E11" s="4"/>
      <c r="F11" s="3">
        <v>500.369685767097</v>
      </c>
      <c r="G11" s="4">
        <v>274.09264565425002</v>
      </c>
      <c r="H11" s="3">
        <v>500.068681318681</v>
      </c>
      <c r="I11" s="4">
        <v>1.8698721363878501</v>
      </c>
      <c r="J11" s="3">
        <v>499.44134078212301</v>
      </c>
      <c r="K11" s="4">
        <v>1.7194302918017501</v>
      </c>
      <c r="N11" s="3">
        <f t="shared" si="0"/>
        <v>500.12410797393699</v>
      </c>
      <c r="O11" s="21">
        <f t="shared" si="1"/>
        <v>86308.526367668805</v>
      </c>
      <c r="P11" s="3">
        <f t="shared" si="2"/>
        <v>500.369685767097</v>
      </c>
      <c r="Q11" s="17">
        <f t="shared" si="3"/>
        <v>2.7409264565424999E-4</v>
      </c>
      <c r="R11" s="3">
        <f t="shared" si="4"/>
        <v>500.068681318681</v>
      </c>
      <c r="S11" s="24">
        <f t="shared" si="4"/>
        <v>1.8698721363878501</v>
      </c>
      <c r="T11" s="3">
        <f t="shared" si="4"/>
        <v>499.44134078212301</v>
      </c>
      <c r="U11" s="24">
        <f t="shared" si="4"/>
        <v>1.7194302918017501</v>
      </c>
      <c r="V11" s="22">
        <f t="shared" si="5"/>
        <v>1.7318929526591305</v>
      </c>
      <c r="W11" s="60">
        <f t="shared" si="6"/>
        <v>-7.1959764246660729E-3</v>
      </c>
    </row>
    <row r="12" spans="1:23" x14ac:dyDescent="0.6">
      <c r="B12" s="3">
        <v>600.27924294135903</v>
      </c>
      <c r="C12" s="4">
        <v>672.64662395268601</v>
      </c>
      <c r="D12" s="3"/>
      <c r="E12" s="4"/>
      <c r="F12" s="3">
        <v>600</v>
      </c>
      <c r="G12" s="4">
        <v>283.93027698185199</v>
      </c>
      <c r="H12" s="3">
        <v>599.79395604395597</v>
      </c>
      <c r="I12" s="4">
        <v>1.62906233351092</v>
      </c>
      <c r="J12" s="3">
        <v>600</v>
      </c>
      <c r="K12" s="4">
        <v>1.9799675775822101</v>
      </c>
      <c r="N12" s="3">
        <f t="shared" si="0"/>
        <v>600.27924294135903</v>
      </c>
      <c r="O12" s="21">
        <f t="shared" si="1"/>
        <v>67264.662395268606</v>
      </c>
      <c r="P12" s="3">
        <f t="shared" si="2"/>
        <v>600</v>
      </c>
      <c r="Q12" s="17">
        <f t="shared" si="3"/>
        <v>2.8393027698185195E-4</v>
      </c>
      <c r="R12" s="3">
        <f t="shared" si="4"/>
        <v>599.79395604395597</v>
      </c>
      <c r="S12" s="24">
        <f t="shared" si="4"/>
        <v>1.62906233351092</v>
      </c>
      <c r="T12" s="3">
        <f t="shared" si="4"/>
        <v>600</v>
      </c>
      <c r="U12" s="24">
        <f t="shared" si="4"/>
        <v>1.9799675775822101</v>
      </c>
      <c r="V12" s="22">
        <f t="shared" si="5"/>
        <v>1.997210897980463</v>
      </c>
      <c r="W12" s="60">
        <f t="shared" si="6"/>
        <v>-8.633700334646166E-3</v>
      </c>
    </row>
    <row r="13" spans="1:23" x14ac:dyDescent="0.6">
      <c r="B13" s="3">
        <v>700.24821594787397</v>
      </c>
      <c r="C13" s="4">
        <v>531.19763430261196</v>
      </c>
      <c r="D13" s="3"/>
      <c r="E13" s="4"/>
      <c r="F13" s="3">
        <v>699.81515711645102</v>
      </c>
      <c r="G13" s="4">
        <v>293.00382043935002</v>
      </c>
      <c r="H13" s="3">
        <v>699.93131868131798</v>
      </c>
      <c r="I13" s="4">
        <v>1.4298082045817699</v>
      </c>
      <c r="J13" s="3">
        <v>699.81378026070695</v>
      </c>
      <c r="K13" s="4">
        <v>2.2300833719314399</v>
      </c>
      <c r="N13" s="3">
        <f t="shared" si="0"/>
        <v>700.24821594787397</v>
      </c>
      <c r="O13" s="21">
        <f t="shared" si="1"/>
        <v>53119.763430261199</v>
      </c>
      <c r="P13" s="3">
        <f t="shared" si="2"/>
        <v>699.81515711645102</v>
      </c>
      <c r="Q13" s="17">
        <f t="shared" si="3"/>
        <v>2.9300382043934999E-4</v>
      </c>
      <c r="R13" s="3">
        <f t="shared" si="4"/>
        <v>699.93131868131798</v>
      </c>
      <c r="S13" s="24">
        <f t="shared" si="4"/>
        <v>1.4298082045817699</v>
      </c>
      <c r="T13" s="3">
        <f t="shared" si="4"/>
        <v>699.81378026070695</v>
      </c>
      <c r="U13" s="24">
        <f t="shared" si="4"/>
        <v>2.2300833719314399</v>
      </c>
      <c r="V13" s="22">
        <f t="shared" si="5"/>
        <v>2.2320679096124851</v>
      </c>
      <c r="W13" s="60">
        <f t="shared" si="6"/>
        <v>-8.8910273406050955E-4</v>
      </c>
    </row>
    <row r="14" spans="1:23" x14ac:dyDescent="0.6">
      <c r="B14" s="3">
        <v>800.21718895439005</v>
      </c>
      <c r="C14" s="4">
        <v>436.66830951207498</v>
      </c>
      <c r="D14" s="3"/>
      <c r="E14" s="4"/>
      <c r="F14" s="3">
        <v>799.81515711645102</v>
      </c>
      <c r="G14" s="4">
        <v>301.122254059216</v>
      </c>
      <c r="H14" s="3">
        <v>800.068681318681</v>
      </c>
      <c r="I14" s="4">
        <v>1.2902237613212499</v>
      </c>
      <c r="J14" s="3">
        <v>799.62756052141503</v>
      </c>
      <c r="K14" s="4">
        <v>2.4304075961092999</v>
      </c>
      <c r="N14" s="3">
        <f t="shared" si="0"/>
        <v>800.21718895439005</v>
      </c>
      <c r="O14" s="21">
        <f t="shared" si="1"/>
        <v>43666.830951207499</v>
      </c>
      <c r="P14" s="3">
        <f t="shared" si="2"/>
        <v>799.81515711645102</v>
      </c>
      <c r="Q14" s="17">
        <f t="shared" si="3"/>
        <v>3.0112225405921602E-4</v>
      </c>
      <c r="R14" s="3">
        <f t="shared" si="4"/>
        <v>800.068681318681</v>
      </c>
      <c r="S14" s="24">
        <f t="shared" si="4"/>
        <v>1.2902237613212499</v>
      </c>
      <c r="T14" s="3">
        <f t="shared" si="4"/>
        <v>799.62756052141503</v>
      </c>
      <c r="U14" s="24">
        <f t="shared" si="4"/>
        <v>2.4304075961092999</v>
      </c>
      <c r="V14" s="22">
        <f t="shared" si="5"/>
        <v>2.4539182969939963</v>
      </c>
      <c r="W14" s="60">
        <f t="shared" si="6"/>
        <v>-9.5808816917403172E-3</v>
      </c>
    </row>
    <row r="15" spans="1:23" x14ac:dyDescent="0.6">
      <c r="B15" s="3">
        <v>900.18616196090602</v>
      </c>
      <c r="C15" s="4">
        <v>366.28881222276902</v>
      </c>
      <c r="D15" s="3"/>
      <c r="E15" s="4"/>
      <c r="F15" s="3">
        <v>899.81515711645102</v>
      </c>
      <c r="G15" s="4">
        <v>307.13944603629398</v>
      </c>
      <c r="H15" s="3">
        <v>899.79395604395597</v>
      </c>
      <c r="I15" s="4">
        <v>1.18047416089504</v>
      </c>
      <c r="J15" s="3">
        <v>899.62756052141503</v>
      </c>
      <c r="K15" s="4">
        <v>2.6203103288559499</v>
      </c>
      <c r="N15" s="3">
        <f t="shared" si="0"/>
        <v>900.18616196090602</v>
      </c>
      <c r="O15" s="21">
        <f t="shared" si="1"/>
        <v>36628.881222276905</v>
      </c>
      <c r="P15" s="3">
        <f t="shared" si="2"/>
        <v>899.81515711645102</v>
      </c>
      <c r="Q15" s="17">
        <f t="shared" si="3"/>
        <v>3.0713944603629395E-4</v>
      </c>
      <c r="R15" s="3">
        <f t="shared" si="4"/>
        <v>899.79395604395597</v>
      </c>
      <c r="S15" s="24">
        <f t="shared" si="4"/>
        <v>1.18047416089504</v>
      </c>
      <c r="T15" s="3">
        <f t="shared" si="4"/>
        <v>899.62756052141503</v>
      </c>
      <c r="U15" s="24">
        <f t="shared" si="4"/>
        <v>2.6203103288559499</v>
      </c>
      <c r="V15" s="22">
        <f t="shared" si="5"/>
        <v>2.6333046961602724</v>
      </c>
      <c r="W15" s="60">
        <f t="shared" si="6"/>
        <v>-4.9346235258190818E-3</v>
      </c>
    </row>
    <row r="16" spans="1:23" x14ac:dyDescent="0.6">
      <c r="V16"/>
    </row>
    <row r="17" spans="15:22" x14ac:dyDescent="0.6">
      <c r="V17"/>
    </row>
    <row r="18" spans="15:22" x14ac:dyDescent="0.6">
      <c r="V18"/>
    </row>
    <row r="19" spans="15:22" x14ac:dyDescent="0.6">
      <c r="V19"/>
    </row>
    <row r="20" spans="15:22" x14ac:dyDescent="0.6">
      <c r="V20"/>
    </row>
    <row r="21" spans="15:22" x14ac:dyDescent="0.6">
      <c r="V21"/>
    </row>
    <row r="22" spans="15:22" x14ac:dyDescent="0.6">
      <c r="V22"/>
    </row>
    <row r="23" spans="15:22" x14ac:dyDescent="0.6">
      <c r="V23"/>
    </row>
    <row r="24" spans="15:22" x14ac:dyDescent="0.6">
      <c r="O24"/>
      <c r="Q24"/>
      <c r="S24"/>
      <c r="U24"/>
      <c r="V24"/>
    </row>
    <row r="25" spans="15:22" x14ac:dyDescent="0.6">
      <c r="O25"/>
      <c r="Q25"/>
      <c r="S25"/>
      <c r="U25"/>
      <c r="V25"/>
    </row>
    <row r="26" spans="15:22" x14ac:dyDescent="0.6">
      <c r="O26"/>
      <c r="Q26"/>
      <c r="S26"/>
      <c r="U26"/>
      <c r="V26"/>
    </row>
    <row r="27" spans="15:22" x14ac:dyDescent="0.6">
      <c r="O27"/>
      <c r="Q27"/>
      <c r="S27"/>
      <c r="U27"/>
      <c r="V27"/>
    </row>
    <row r="28" spans="15:22" x14ac:dyDescent="0.6">
      <c r="O28"/>
      <c r="Q28"/>
      <c r="S28"/>
      <c r="U28"/>
      <c r="V28"/>
    </row>
    <row r="29" spans="15:22" x14ac:dyDescent="0.6">
      <c r="O29"/>
      <c r="Q29"/>
      <c r="S29"/>
      <c r="U29"/>
      <c r="V29"/>
    </row>
    <row r="30" spans="15:22" x14ac:dyDescent="0.6">
      <c r="O30"/>
      <c r="Q30"/>
      <c r="S30"/>
      <c r="U30"/>
      <c r="V30"/>
    </row>
    <row r="31" spans="15:22" x14ac:dyDescent="0.6">
      <c r="O31"/>
      <c r="Q31"/>
      <c r="S31"/>
      <c r="U31"/>
      <c r="V31"/>
    </row>
    <row r="32" spans="15:22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Z58"/>
  <sheetViews>
    <sheetView zoomScale="70" zoomScaleNormal="70" workbookViewId="0">
      <selection activeCell="N10" sqref="N10"/>
    </sheetView>
  </sheetViews>
  <sheetFormatPr defaultRowHeight="16.899999999999999" x14ac:dyDescent="0.6"/>
  <cols>
    <col min="5" max="5" width="12.3125" bestFit="1" customWidth="1"/>
    <col min="15" max="15" width="9" style="18"/>
    <col min="17" max="17" width="10.5" style="14" customWidth="1"/>
    <col min="19" max="19" width="9" style="22"/>
    <col min="21" max="23" width="12.8125" style="22" customWidth="1"/>
  </cols>
  <sheetData>
    <row r="1" spans="1:26" x14ac:dyDescent="0.6">
      <c r="A1" s="13"/>
      <c r="M1" s="13"/>
    </row>
    <row r="2" spans="1:26" x14ac:dyDescent="0.6">
      <c r="A2" s="13"/>
      <c r="M2" s="13"/>
    </row>
    <row r="3" spans="1:26" x14ac:dyDescent="0.6">
      <c r="A3" s="13"/>
      <c r="M3" s="13"/>
    </row>
    <row r="4" spans="1:26" x14ac:dyDescent="0.6">
      <c r="A4" s="13"/>
      <c r="M4" s="13"/>
    </row>
    <row r="5" spans="1:26" x14ac:dyDescent="0.6">
      <c r="A5" s="13"/>
      <c r="B5" t="s">
        <v>9</v>
      </c>
      <c r="M5" s="13"/>
      <c r="N5" s="67" t="s">
        <v>12</v>
      </c>
    </row>
    <row r="6" spans="1:26" ht="17.25" thickBot="1" x14ac:dyDescent="0.65">
      <c r="A6" s="13"/>
      <c r="M6" s="13"/>
    </row>
    <row r="7" spans="1:26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6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6" x14ac:dyDescent="0.6">
      <c r="B9" s="37">
        <v>311.74822999999998</v>
      </c>
      <c r="C9">
        <v>85.056190000000001</v>
      </c>
      <c r="D9" s="3">
        <f>N9</f>
        <v>311.74822999999998</v>
      </c>
      <c r="E9" s="4">
        <f>1/O9</f>
        <v>1.1756933857488796E-4</v>
      </c>
      <c r="F9" s="37">
        <v>311.74822999999998</v>
      </c>
      <c r="G9">
        <v>190.82817</v>
      </c>
      <c r="H9" s="37">
        <v>304.10000000000002</v>
      </c>
      <c r="I9" s="37">
        <v>0.61104000000000003</v>
      </c>
      <c r="J9" s="37">
        <v>304.10000000000002</v>
      </c>
      <c r="K9" s="37">
        <v>0.15415000000000001</v>
      </c>
      <c r="N9" s="3">
        <f>B9</f>
        <v>311.74822999999998</v>
      </c>
      <c r="O9" s="21">
        <f>C9*100</f>
        <v>8505.6190000000006</v>
      </c>
      <c r="P9" s="3">
        <f>F9</f>
        <v>311.74822999999998</v>
      </c>
      <c r="Q9" s="17">
        <f>G9*0.000001</f>
        <v>1.9082816999999998E-4</v>
      </c>
      <c r="R9" s="3">
        <f>H9</f>
        <v>304.10000000000002</v>
      </c>
      <c r="S9" s="24">
        <f>I9</f>
        <v>0.61104000000000003</v>
      </c>
      <c r="T9" s="3">
        <f>J9</f>
        <v>304.10000000000002</v>
      </c>
      <c r="U9" s="39">
        <f>K9</f>
        <v>0.15415000000000001</v>
      </c>
      <c r="V9" s="40">
        <f t="shared" ref="V9:V10" si="0">((O9*(Q9)^2)/S9)*T9</f>
        <v>0.15414792223537876</v>
      </c>
      <c r="W9" s="40">
        <f>ROUND(V9,5)</f>
        <v>0.15415000000000001</v>
      </c>
      <c r="Y9">
        <f t="shared" ref="Y9:Y12" si="1">U9/V9</f>
        <v>1.0000134790309925</v>
      </c>
      <c r="Z9">
        <f>W9/U9-1</f>
        <v>0</v>
      </c>
    </row>
    <row r="10" spans="1:26" x14ac:dyDescent="0.6">
      <c r="B10" s="37">
        <v>324.36873000000003</v>
      </c>
      <c r="C10">
        <v>93.982079999999996</v>
      </c>
      <c r="D10" s="3">
        <f t="shared" ref="D10:D29" si="2">N10</f>
        <v>324.36873000000003</v>
      </c>
      <c r="E10" s="4">
        <f t="shared" ref="E10:E30" si="3">1/O10</f>
        <v>1.064032632604003E-4</v>
      </c>
      <c r="F10" s="37">
        <v>324.36873000000003</v>
      </c>
      <c r="G10">
        <v>200.56961000000001</v>
      </c>
      <c r="H10" s="37">
        <v>323.7</v>
      </c>
      <c r="I10" s="37">
        <v>0.58823000000000003</v>
      </c>
      <c r="J10" s="37">
        <v>323.7</v>
      </c>
      <c r="K10" s="37">
        <v>0.20805000000000001</v>
      </c>
      <c r="N10" s="3">
        <f t="shared" ref="N10:N30" si="4">B10</f>
        <v>324.36873000000003</v>
      </c>
      <c r="O10" s="21">
        <f t="shared" ref="O10:O30" si="5">C10*100</f>
        <v>9398.2079999999987</v>
      </c>
      <c r="P10" s="3">
        <f t="shared" ref="P10:P30" si="6">F10</f>
        <v>324.36873000000003</v>
      </c>
      <c r="Q10" s="17">
        <f t="shared" ref="Q10:Q30" si="7">G10*0.000001</f>
        <v>2.0056961E-4</v>
      </c>
      <c r="R10" s="3">
        <f t="shared" ref="R10:S20" si="8">H10</f>
        <v>323.7</v>
      </c>
      <c r="S10" s="24">
        <f t="shared" si="8"/>
        <v>0.58823000000000003</v>
      </c>
      <c r="T10" s="3">
        <f t="shared" ref="T10:T20" si="9">J10</f>
        <v>323.7</v>
      </c>
      <c r="U10" s="39">
        <f t="shared" ref="U10:U20" si="10">K10</f>
        <v>0.20805000000000001</v>
      </c>
      <c r="V10" s="40">
        <f t="shared" si="0"/>
        <v>0.20805149557726996</v>
      </c>
      <c r="W10" s="40">
        <f t="shared" ref="W10:W20" si="11">ROUND(V10,5)</f>
        <v>0.20805000000000001</v>
      </c>
      <c r="Y10">
        <f t="shared" si="1"/>
        <v>0.99999281150435471</v>
      </c>
      <c r="Z10">
        <f t="shared" ref="Z10:Z20" si="12">W10/U10-1</f>
        <v>0</v>
      </c>
    </row>
    <row r="11" spans="1:26" x14ac:dyDescent="0.6">
      <c r="B11" s="37">
        <v>348.83184999999997</v>
      </c>
      <c r="C11">
        <v>115.49875</v>
      </c>
      <c r="D11" s="3">
        <f t="shared" si="2"/>
        <v>348.83184999999997</v>
      </c>
      <c r="E11" s="4">
        <f t="shared" si="3"/>
        <v>8.6581023604151555E-5</v>
      </c>
      <c r="F11" s="37">
        <v>348.83184999999997</v>
      </c>
      <c r="G11">
        <v>210.41024999999999</v>
      </c>
      <c r="H11" s="37">
        <v>374.8</v>
      </c>
      <c r="I11" s="37">
        <v>0.48736000000000002</v>
      </c>
      <c r="J11" s="37">
        <v>374.8</v>
      </c>
      <c r="K11" s="37">
        <v>0.48948000000000003</v>
      </c>
      <c r="N11" s="3">
        <f t="shared" si="4"/>
        <v>348.83184999999997</v>
      </c>
      <c r="O11" s="21">
        <f t="shared" si="5"/>
        <v>11549.875</v>
      </c>
      <c r="P11" s="3">
        <f t="shared" si="6"/>
        <v>348.83184999999997</v>
      </c>
      <c r="Q11" s="17">
        <f t="shared" si="7"/>
        <v>2.1041024999999999E-4</v>
      </c>
      <c r="R11" s="3">
        <f t="shared" si="8"/>
        <v>374.8</v>
      </c>
      <c r="S11" s="24">
        <f t="shared" si="8"/>
        <v>0.48736000000000002</v>
      </c>
      <c r="T11" s="3">
        <f t="shared" si="9"/>
        <v>374.8</v>
      </c>
      <c r="U11" s="39">
        <f t="shared" si="10"/>
        <v>0.48948000000000003</v>
      </c>
      <c r="V11" s="40">
        <f>((O12*(Q12)^2)/S11)*T11</f>
        <v>0.48948026642987896</v>
      </c>
      <c r="W11" s="40">
        <f t="shared" si="11"/>
        <v>0.48948000000000003</v>
      </c>
      <c r="Y11">
        <f t="shared" si="1"/>
        <v>0.99999945568821214</v>
      </c>
      <c r="Z11">
        <f t="shared" si="12"/>
        <v>0</v>
      </c>
    </row>
    <row r="12" spans="1:26" x14ac:dyDescent="0.6">
      <c r="B12" s="37">
        <v>373.28026999999997</v>
      </c>
      <c r="C12">
        <v>130.83574999999999</v>
      </c>
      <c r="D12" s="3">
        <f t="shared" si="2"/>
        <v>373.28026999999997</v>
      </c>
      <c r="E12" s="4">
        <f t="shared" si="3"/>
        <v>7.6431709223205433E-5</v>
      </c>
      <c r="F12" s="37">
        <v>373.28026999999997</v>
      </c>
      <c r="G12">
        <v>220.56141</v>
      </c>
      <c r="H12" s="37">
        <v>423.5</v>
      </c>
      <c r="I12" s="37">
        <v>0.42488999999999999</v>
      </c>
      <c r="J12" s="37">
        <v>423.5</v>
      </c>
      <c r="K12" s="37">
        <v>0.82372999999999996</v>
      </c>
      <c r="N12" s="3">
        <f t="shared" si="4"/>
        <v>373.28026999999997</v>
      </c>
      <c r="O12" s="21">
        <f t="shared" si="5"/>
        <v>13083.574999999999</v>
      </c>
      <c r="P12" s="3">
        <f t="shared" si="6"/>
        <v>373.28026999999997</v>
      </c>
      <c r="Q12" s="17">
        <f t="shared" si="7"/>
        <v>2.2056140999999999E-4</v>
      </c>
      <c r="R12" s="3">
        <f t="shared" si="8"/>
        <v>423.5</v>
      </c>
      <c r="S12" s="24">
        <f t="shared" si="8"/>
        <v>0.42488999999999999</v>
      </c>
      <c r="T12" s="3">
        <f t="shared" si="9"/>
        <v>423.5</v>
      </c>
      <c r="U12" s="39">
        <f t="shared" si="10"/>
        <v>0.82372999999999996</v>
      </c>
      <c r="V12" s="40">
        <f>((O14*(Q14)^2)/S12)*T12</f>
        <v>0.82372674347647146</v>
      </c>
      <c r="W12" s="40">
        <f t="shared" si="11"/>
        <v>0.82372999999999996</v>
      </c>
      <c r="Y12">
        <f t="shared" si="1"/>
        <v>1.0000039534026961</v>
      </c>
      <c r="Z12">
        <f t="shared" si="12"/>
        <v>0</v>
      </c>
    </row>
    <row r="13" spans="1:26" x14ac:dyDescent="0.6">
      <c r="B13" s="37">
        <v>397.98968000000002</v>
      </c>
      <c r="C13">
        <v>138.49435</v>
      </c>
      <c r="D13" s="3">
        <f t="shared" si="2"/>
        <v>397.98968000000002</v>
      </c>
      <c r="E13" s="4">
        <f t="shared" si="3"/>
        <v>7.220511161646667E-5</v>
      </c>
      <c r="F13" s="37">
        <v>397.98968000000002</v>
      </c>
      <c r="G13">
        <v>230.02930000000001</v>
      </c>
      <c r="H13" s="37">
        <v>473.7</v>
      </c>
      <c r="I13" s="37">
        <v>0.37522</v>
      </c>
      <c r="J13" s="37">
        <v>473.7</v>
      </c>
      <c r="K13" s="37">
        <v>1.18432</v>
      </c>
      <c r="N13" s="3">
        <f t="shared" si="4"/>
        <v>397.98968000000002</v>
      </c>
      <c r="O13" s="21">
        <f t="shared" si="5"/>
        <v>13849.434999999999</v>
      </c>
      <c r="P13" s="3">
        <f t="shared" si="6"/>
        <v>397.98968000000002</v>
      </c>
      <c r="Q13" s="17">
        <f t="shared" si="7"/>
        <v>2.300293E-4</v>
      </c>
      <c r="R13" s="3">
        <f t="shared" si="8"/>
        <v>473.7</v>
      </c>
      <c r="S13" s="24">
        <f t="shared" si="8"/>
        <v>0.37522</v>
      </c>
      <c r="T13" s="3">
        <f t="shared" si="9"/>
        <v>473.7</v>
      </c>
      <c r="U13" s="39">
        <f t="shared" si="10"/>
        <v>1.18432</v>
      </c>
      <c r="V13" s="40">
        <f>((O16*(Q16)^2)/S13)*T13</f>
        <v>1.1843159620983383</v>
      </c>
      <c r="W13" s="40">
        <f t="shared" si="11"/>
        <v>1.18432</v>
      </c>
      <c r="Y13">
        <f t="shared" ref="Y13:Y20" si="13">U13/V13</f>
        <v>1.0000034094800636</v>
      </c>
      <c r="Z13">
        <f t="shared" si="12"/>
        <v>0</v>
      </c>
    </row>
    <row r="14" spans="1:26" x14ac:dyDescent="0.6">
      <c r="B14" s="37">
        <v>422.92556000000002</v>
      </c>
      <c r="C14">
        <v>140.14588000000001</v>
      </c>
      <c r="D14" s="3">
        <f t="shared" si="2"/>
        <v>422.92556000000002</v>
      </c>
      <c r="E14" s="4">
        <f t="shared" si="3"/>
        <v>7.1354220330986537E-5</v>
      </c>
      <c r="F14" s="37">
        <v>422.92556000000002</v>
      </c>
      <c r="G14">
        <v>242.83593999999999</v>
      </c>
      <c r="H14" s="37">
        <v>523.6</v>
      </c>
      <c r="I14" s="37">
        <v>0.33189000000000002</v>
      </c>
      <c r="J14" s="37">
        <v>523.6</v>
      </c>
      <c r="K14" s="37">
        <v>1.5145299999999999</v>
      </c>
      <c r="N14" s="3">
        <f t="shared" si="4"/>
        <v>422.92556000000002</v>
      </c>
      <c r="O14" s="21">
        <f t="shared" si="5"/>
        <v>14014.588</v>
      </c>
      <c r="P14" s="3">
        <f t="shared" si="6"/>
        <v>422.92556000000002</v>
      </c>
      <c r="Q14" s="17">
        <f t="shared" si="7"/>
        <v>2.4283593999999999E-4</v>
      </c>
      <c r="R14" s="3">
        <f t="shared" si="8"/>
        <v>523.6</v>
      </c>
      <c r="S14" s="24">
        <f t="shared" si="8"/>
        <v>0.33189000000000002</v>
      </c>
      <c r="T14" s="3">
        <f t="shared" si="9"/>
        <v>523.6</v>
      </c>
      <c r="U14" s="39">
        <f t="shared" si="10"/>
        <v>1.5145299999999999</v>
      </c>
      <c r="V14" s="40">
        <f>((O18*(Q18)^2)/S14)*T14</f>
        <v>1.5145325921840205</v>
      </c>
      <c r="W14" s="40">
        <f t="shared" si="11"/>
        <v>1.5145299999999999</v>
      </c>
      <c r="Y14">
        <f t="shared" si="13"/>
        <v>0.99999828845940064</v>
      </c>
      <c r="Z14">
        <f t="shared" si="12"/>
        <v>0</v>
      </c>
    </row>
    <row r="15" spans="1:26" x14ac:dyDescent="0.6">
      <c r="B15" s="37">
        <v>448.03021000000001</v>
      </c>
      <c r="C15">
        <v>137.01515000000001</v>
      </c>
      <c r="D15" s="3">
        <f t="shared" si="2"/>
        <v>448.03021000000001</v>
      </c>
      <c r="E15" s="4">
        <f t="shared" si="3"/>
        <v>7.2984629801886862E-5</v>
      </c>
      <c r="F15" s="37">
        <v>448.03021000000001</v>
      </c>
      <c r="G15">
        <v>256.35681</v>
      </c>
      <c r="H15" s="37">
        <v>573.70000000000005</v>
      </c>
      <c r="I15" s="37">
        <v>0.28853000000000001</v>
      </c>
      <c r="J15" s="37">
        <v>573.70000000000005</v>
      </c>
      <c r="K15" s="37">
        <v>1.8018799999999999</v>
      </c>
      <c r="N15" s="3">
        <f t="shared" si="4"/>
        <v>448.03021000000001</v>
      </c>
      <c r="O15" s="21">
        <f t="shared" si="5"/>
        <v>13701.515000000001</v>
      </c>
      <c r="P15" s="3">
        <f t="shared" si="6"/>
        <v>448.03021000000001</v>
      </c>
      <c r="Q15" s="17">
        <f t="shared" si="7"/>
        <v>2.5635680999999997E-4</v>
      </c>
      <c r="R15" s="3">
        <f t="shared" si="8"/>
        <v>573.70000000000005</v>
      </c>
      <c r="S15" s="24">
        <f t="shared" si="8"/>
        <v>0.28853000000000001</v>
      </c>
      <c r="T15" s="3">
        <f t="shared" si="9"/>
        <v>573.70000000000005</v>
      </c>
      <c r="U15" s="39">
        <f t="shared" si="10"/>
        <v>1.8018799999999999</v>
      </c>
      <c r="V15" s="40">
        <f>((O20*(Q20)^2)/S15)*T15</f>
        <v>1.8018780843601274</v>
      </c>
      <c r="W15" s="40">
        <f t="shared" si="11"/>
        <v>1.8018799999999999</v>
      </c>
      <c r="Y15">
        <f t="shared" si="13"/>
        <v>1.0000010631351195</v>
      </c>
      <c r="Z15">
        <f t="shared" si="12"/>
        <v>0</v>
      </c>
    </row>
    <row r="16" spans="1:26" x14ac:dyDescent="0.6">
      <c r="B16" s="37">
        <v>473.29140000000001</v>
      </c>
      <c r="C16">
        <v>131.11555999999999</v>
      </c>
      <c r="D16" s="3">
        <f t="shared" si="2"/>
        <v>473.29140000000001</v>
      </c>
      <c r="E16" s="4">
        <f t="shared" si="3"/>
        <v>7.6268598479082124E-5</v>
      </c>
      <c r="F16" s="37">
        <v>473.29140000000001</v>
      </c>
      <c r="G16">
        <v>267.48410000000001</v>
      </c>
      <c r="H16" s="37">
        <v>623.79999999999995</v>
      </c>
      <c r="I16" s="37">
        <v>0.25607000000000002</v>
      </c>
      <c r="J16" s="37">
        <v>623.79999999999995</v>
      </c>
      <c r="K16" s="37">
        <v>2.04976</v>
      </c>
      <c r="N16" s="3">
        <f t="shared" si="4"/>
        <v>473.29140000000001</v>
      </c>
      <c r="O16" s="21">
        <f t="shared" si="5"/>
        <v>13111.555999999999</v>
      </c>
      <c r="P16" s="3">
        <f t="shared" si="6"/>
        <v>473.29140000000001</v>
      </c>
      <c r="Q16" s="17">
        <f t="shared" si="7"/>
        <v>2.674841E-4</v>
      </c>
      <c r="R16" s="27">
        <f t="shared" si="8"/>
        <v>623.79999999999995</v>
      </c>
      <c r="S16" s="30">
        <f t="shared" si="8"/>
        <v>0.25607000000000002</v>
      </c>
      <c r="T16" s="3">
        <f t="shared" si="9"/>
        <v>623.79999999999995</v>
      </c>
      <c r="U16" s="39">
        <f t="shared" si="10"/>
        <v>2.04976</v>
      </c>
      <c r="V16" s="40">
        <f>((O22*(Q22)^2)/S16)*T16</f>
        <v>2.0497636322888217</v>
      </c>
      <c r="W16" s="40">
        <f t="shared" si="11"/>
        <v>2.04976</v>
      </c>
      <c r="Y16">
        <f t="shared" si="13"/>
        <v>0.99999822794747428</v>
      </c>
      <c r="Z16">
        <f t="shared" si="12"/>
        <v>0</v>
      </c>
    </row>
    <row r="17" spans="2:26" x14ac:dyDescent="0.6">
      <c r="B17" s="37">
        <v>498.50117999999998</v>
      </c>
      <c r="C17">
        <v>122.99831</v>
      </c>
      <c r="D17" s="3">
        <f t="shared" si="2"/>
        <v>498.50117999999998</v>
      </c>
      <c r="E17" s="4">
        <f t="shared" si="3"/>
        <v>8.1301930083429598E-5</v>
      </c>
      <c r="F17" s="37">
        <v>498.50117999999998</v>
      </c>
      <c r="G17">
        <v>279.66825999999998</v>
      </c>
      <c r="H17" s="37">
        <v>674.2</v>
      </c>
      <c r="I17" s="37">
        <v>0.23549</v>
      </c>
      <c r="J17" s="37">
        <v>674.2</v>
      </c>
      <c r="K17" s="37">
        <v>2.3487399999999998</v>
      </c>
      <c r="N17" s="3">
        <f t="shared" si="4"/>
        <v>498.50117999999998</v>
      </c>
      <c r="O17" s="21">
        <f t="shared" si="5"/>
        <v>12299.831</v>
      </c>
      <c r="P17" s="3">
        <f t="shared" si="6"/>
        <v>498.50117999999998</v>
      </c>
      <c r="Q17" s="17">
        <f t="shared" si="7"/>
        <v>2.7966825999999994E-4</v>
      </c>
      <c r="R17" s="3">
        <f t="shared" si="8"/>
        <v>674.2</v>
      </c>
      <c r="S17" s="24">
        <f t="shared" si="8"/>
        <v>0.23549</v>
      </c>
      <c r="T17" s="3">
        <f t="shared" si="9"/>
        <v>674.2</v>
      </c>
      <c r="U17" s="39">
        <f t="shared" si="10"/>
        <v>2.3487399999999998</v>
      </c>
      <c r="V17" s="40">
        <f>((O24*(Q24)^2)/S17)*T17</f>
        <v>2.348740709297179</v>
      </c>
      <c r="W17" s="40">
        <f t="shared" si="11"/>
        <v>2.3487399999999998</v>
      </c>
      <c r="Y17">
        <f t="shared" si="13"/>
        <v>0.99999969800958599</v>
      </c>
      <c r="Z17">
        <f t="shared" si="12"/>
        <v>0</v>
      </c>
    </row>
    <row r="18" spans="2:26" x14ac:dyDescent="0.6">
      <c r="B18" s="37">
        <v>523.54133999999999</v>
      </c>
      <c r="C18">
        <v>113.22939</v>
      </c>
      <c r="D18" s="3">
        <f t="shared" si="2"/>
        <v>523.54133999999999</v>
      </c>
      <c r="E18" s="4">
        <f t="shared" si="3"/>
        <v>8.831629314615225E-5</v>
      </c>
      <c r="F18" s="37">
        <v>523.54133999999999</v>
      </c>
      <c r="G18">
        <v>291.17694999999998</v>
      </c>
      <c r="H18" s="37">
        <v>724</v>
      </c>
      <c r="I18" s="37">
        <v>0.22500000000000001</v>
      </c>
      <c r="J18" s="37">
        <v>724</v>
      </c>
      <c r="K18" s="37">
        <v>2.7053500000000001</v>
      </c>
      <c r="N18" s="3">
        <f t="shared" si="4"/>
        <v>523.54133999999999</v>
      </c>
      <c r="O18" s="21">
        <f t="shared" si="5"/>
        <v>11322.939</v>
      </c>
      <c r="P18" s="3">
        <f t="shared" si="6"/>
        <v>523.54133999999999</v>
      </c>
      <c r="Q18" s="17">
        <f t="shared" si="7"/>
        <v>2.9117694999999998E-4</v>
      </c>
      <c r="R18" s="3">
        <f t="shared" si="8"/>
        <v>724</v>
      </c>
      <c r="S18" s="24">
        <f t="shared" si="8"/>
        <v>0.22500000000000001</v>
      </c>
      <c r="T18" s="3">
        <f t="shared" si="9"/>
        <v>724</v>
      </c>
      <c r="U18" s="39">
        <f t="shared" si="10"/>
        <v>2.7053500000000001</v>
      </c>
      <c r="V18" s="40">
        <f>((O26*(Q26)^2)/S18)*T18</f>
        <v>2.7053545987428502</v>
      </c>
      <c r="W18" s="40">
        <f t="shared" si="11"/>
        <v>2.7053500000000001</v>
      </c>
      <c r="Y18">
        <f t="shared" si="13"/>
        <v>0.99999830013305757</v>
      </c>
      <c r="Z18">
        <f t="shared" si="12"/>
        <v>0</v>
      </c>
    </row>
    <row r="19" spans="2:26" x14ac:dyDescent="0.6">
      <c r="B19" s="37">
        <v>548.49870999999996</v>
      </c>
      <c r="C19">
        <v>102.34994</v>
      </c>
      <c r="D19" s="3">
        <f t="shared" si="2"/>
        <v>548.49870999999996</v>
      </c>
      <c r="E19" s="4">
        <f t="shared" si="3"/>
        <v>9.7704014286671779E-5</v>
      </c>
      <c r="F19" s="37">
        <v>548.49870999999996</v>
      </c>
      <c r="G19">
        <v>303.32296000000002</v>
      </c>
      <c r="H19" s="37">
        <v>774</v>
      </c>
      <c r="I19" s="37">
        <v>0.21983</v>
      </c>
      <c r="J19" s="37">
        <v>774</v>
      </c>
      <c r="K19" s="37">
        <v>2.9733399999999999</v>
      </c>
      <c r="N19" s="3">
        <f t="shared" si="4"/>
        <v>548.49870999999996</v>
      </c>
      <c r="O19" s="21">
        <f t="shared" si="5"/>
        <v>10234.994000000001</v>
      </c>
      <c r="P19" s="3">
        <f t="shared" si="6"/>
        <v>548.49870999999996</v>
      </c>
      <c r="Q19" s="17">
        <f t="shared" si="7"/>
        <v>3.0332296000000003E-4</v>
      </c>
      <c r="R19" s="3">
        <f t="shared" si="8"/>
        <v>774</v>
      </c>
      <c r="S19" s="24">
        <f t="shared" si="8"/>
        <v>0.21983</v>
      </c>
      <c r="T19" s="3">
        <f t="shared" si="9"/>
        <v>774</v>
      </c>
      <c r="U19" s="39">
        <f t="shared" si="10"/>
        <v>2.9733399999999999</v>
      </c>
      <c r="V19" s="40">
        <f>((O29*(Q29)^2)/S19)*T19</f>
        <v>2.9733413041857126</v>
      </c>
      <c r="W19" s="40">
        <f t="shared" si="11"/>
        <v>2.9733399999999999</v>
      </c>
      <c r="Y19">
        <f t="shared" si="13"/>
        <v>0.99999956137369395</v>
      </c>
      <c r="Z19">
        <f t="shared" si="12"/>
        <v>0</v>
      </c>
    </row>
    <row r="20" spans="2:26" x14ac:dyDescent="0.6">
      <c r="B20" s="37">
        <v>573.39478999999994</v>
      </c>
      <c r="C20">
        <v>91.866169999999997</v>
      </c>
      <c r="D20" s="3">
        <f t="shared" si="2"/>
        <v>573.39478999999994</v>
      </c>
      <c r="E20" s="4">
        <f t="shared" si="3"/>
        <v>1.0885399924694803E-4</v>
      </c>
      <c r="F20" s="37">
        <v>573.39478999999994</v>
      </c>
      <c r="G20">
        <v>314.07832000000002</v>
      </c>
      <c r="H20" s="37">
        <v>783.4</v>
      </c>
      <c r="I20" s="37">
        <v>0.21632000000000001</v>
      </c>
      <c r="J20" s="37">
        <v>783.4</v>
      </c>
      <c r="K20" s="37">
        <v>3.0819200000000002</v>
      </c>
      <c r="N20" s="3">
        <f t="shared" si="4"/>
        <v>573.39478999999994</v>
      </c>
      <c r="O20" s="21">
        <f t="shared" si="5"/>
        <v>9186.6170000000002</v>
      </c>
      <c r="P20" s="3">
        <f t="shared" si="6"/>
        <v>573.39478999999994</v>
      </c>
      <c r="Q20" s="17">
        <f t="shared" si="7"/>
        <v>3.1407831999999999E-4</v>
      </c>
      <c r="R20" s="3">
        <f t="shared" si="8"/>
        <v>783.4</v>
      </c>
      <c r="S20" s="24">
        <f t="shared" si="8"/>
        <v>0.21632000000000001</v>
      </c>
      <c r="T20" s="3">
        <f t="shared" si="9"/>
        <v>783.4</v>
      </c>
      <c r="U20" s="39">
        <f t="shared" si="10"/>
        <v>3.0819200000000002</v>
      </c>
      <c r="V20" s="40">
        <f>((O30*(Q30)^2)/S20)*T20</f>
        <v>3.0819196131684223</v>
      </c>
      <c r="W20" s="40">
        <f t="shared" si="11"/>
        <v>3.0819200000000002</v>
      </c>
      <c r="Y20">
        <f t="shared" si="13"/>
        <v>1.0000001255164399</v>
      </c>
      <c r="Z20">
        <f t="shared" si="12"/>
        <v>0</v>
      </c>
    </row>
    <row r="21" spans="2:26" x14ac:dyDescent="0.6">
      <c r="B21" s="37">
        <v>598.18973000000005</v>
      </c>
      <c r="C21">
        <v>82.810280000000006</v>
      </c>
      <c r="D21" s="3">
        <f t="shared" si="2"/>
        <v>598.18973000000005</v>
      </c>
      <c r="E21" s="4">
        <f t="shared" si="3"/>
        <v>1.2075795420568557E-4</v>
      </c>
      <c r="F21" s="37">
        <v>598.18973000000005</v>
      </c>
      <c r="G21">
        <v>324.35701</v>
      </c>
      <c r="N21" s="3">
        <f t="shared" si="4"/>
        <v>598.18973000000005</v>
      </c>
      <c r="O21" s="21">
        <f t="shared" si="5"/>
        <v>8281.0280000000002</v>
      </c>
      <c r="P21" s="3">
        <f t="shared" si="6"/>
        <v>598.18973000000005</v>
      </c>
      <c r="Q21" s="17">
        <f t="shared" si="7"/>
        <v>3.2435701000000001E-4</v>
      </c>
      <c r="V21"/>
      <c r="W21"/>
    </row>
    <row r="22" spans="2:26" x14ac:dyDescent="0.6">
      <c r="B22" s="37">
        <v>623.13982999999996</v>
      </c>
      <c r="C22">
        <v>75.803579999999997</v>
      </c>
      <c r="D22" s="3">
        <f t="shared" si="2"/>
        <v>623.13982999999996</v>
      </c>
      <c r="E22" s="4">
        <f t="shared" si="3"/>
        <v>1.3191989085475911E-4</v>
      </c>
      <c r="F22" s="37">
        <v>623.13982999999996</v>
      </c>
      <c r="G22">
        <v>333.16831999999999</v>
      </c>
      <c r="N22" s="3">
        <f t="shared" si="4"/>
        <v>623.13982999999996</v>
      </c>
      <c r="O22" s="21">
        <f t="shared" si="5"/>
        <v>7580.3579999999993</v>
      </c>
      <c r="P22" s="3">
        <f t="shared" si="6"/>
        <v>623.13982999999996</v>
      </c>
      <c r="Q22" s="17">
        <f t="shared" si="7"/>
        <v>3.3316831999999997E-4</v>
      </c>
      <c r="V22"/>
      <c r="W22"/>
    </row>
    <row r="23" spans="2:26" x14ac:dyDescent="0.6">
      <c r="B23" s="37">
        <v>648.07312999999999</v>
      </c>
      <c r="C23">
        <v>71.673990000000003</v>
      </c>
      <c r="D23" s="3">
        <f t="shared" si="2"/>
        <v>648.07312999999999</v>
      </c>
      <c r="E23" s="4">
        <f t="shared" si="3"/>
        <v>1.3952062665968505E-4</v>
      </c>
      <c r="F23" s="37">
        <v>648.07312999999999</v>
      </c>
      <c r="G23">
        <v>340.15091999999999</v>
      </c>
      <c r="N23" s="3">
        <f t="shared" si="4"/>
        <v>648.07312999999999</v>
      </c>
      <c r="O23" s="21">
        <f t="shared" si="5"/>
        <v>7167.3990000000003</v>
      </c>
      <c r="P23" s="3">
        <f t="shared" si="6"/>
        <v>648.07312999999999</v>
      </c>
      <c r="Q23" s="17">
        <f t="shared" si="7"/>
        <v>3.4015091999999996E-4</v>
      </c>
      <c r="V23"/>
      <c r="W23"/>
    </row>
    <row r="24" spans="2:26" x14ac:dyDescent="0.6">
      <c r="B24" s="37">
        <v>673.03804000000002</v>
      </c>
      <c r="C24">
        <v>70.126800000000003</v>
      </c>
      <c r="D24" s="3">
        <f t="shared" si="2"/>
        <v>673.03804000000002</v>
      </c>
      <c r="E24" s="4">
        <f t="shared" si="3"/>
        <v>1.4259883525271364E-4</v>
      </c>
      <c r="F24" s="37">
        <v>673.03804000000002</v>
      </c>
      <c r="G24">
        <v>342.03251</v>
      </c>
      <c r="N24" s="3">
        <f t="shared" si="4"/>
        <v>673.03804000000002</v>
      </c>
      <c r="O24" s="21">
        <f t="shared" si="5"/>
        <v>7012.68</v>
      </c>
      <c r="P24" s="3">
        <f t="shared" si="6"/>
        <v>673.03804000000002</v>
      </c>
      <c r="Q24" s="17">
        <f t="shared" si="7"/>
        <v>3.4203251E-4</v>
      </c>
      <c r="V24"/>
      <c r="W24"/>
    </row>
    <row r="25" spans="2:26" x14ac:dyDescent="0.6">
      <c r="B25" s="37">
        <v>697.99467000000004</v>
      </c>
      <c r="C25">
        <v>71.134349999999998</v>
      </c>
      <c r="D25" s="3">
        <f t="shared" si="2"/>
        <v>697.99467000000004</v>
      </c>
      <c r="E25" s="4">
        <f t="shared" si="3"/>
        <v>1.405790592027621E-4</v>
      </c>
      <c r="F25" s="37">
        <v>697.99467000000004</v>
      </c>
      <c r="G25">
        <v>341.77537000000001</v>
      </c>
      <c r="N25" s="3">
        <f t="shared" si="4"/>
        <v>697.99467000000004</v>
      </c>
      <c r="O25" s="21">
        <f t="shared" si="5"/>
        <v>7113.4349999999995</v>
      </c>
      <c r="P25" s="3">
        <f t="shared" si="6"/>
        <v>697.99467000000004</v>
      </c>
      <c r="Q25" s="17">
        <f t="shared" si="7"/>
        <v>3.4177536999999999E-4</v>
      </c>
      <c r="V25"/>
      <c r="W25">
        <v>3.1</v>
      </c>
      <c r="X25">
        <f t="shared" ref="X25:X26" si="14">W25/3-1</f>
        <v>3.3333333333333437E-2</v>
      </c>
    </row>
    <row r="26" spans="2:26" x14ac:dyDescent="0.6">
      <c r="B26" s="37">
        <v>723.03534000000002</v>
      </c>
      <c r="C26">
        <v>74.694199999999995</v>
      </c>
      <c r="D26" s="3">
        <f t="shared" si="2"/>
        <v>723.03534000000002</v>
      </c>
      <c r="E26" s="4">
        <f t="shared" si="3"/>
        <v>1.3387920347229104E-4</v>
      </c>
      <c r="F26" s="37">
        <v>723.03534000000002</v>
      </c>
      <c r="G26">
        <v>335.49853999999999</v>
      </c>
      <c r="N26" s="3">
        <f t="shared" si="4"/>
        <v>723.03534000000002</v>
      </c>
      <c r="O26" s="21">
        <f t="shared" si="5"/>
        <v>7469.4199999999992</v>
      </c>
      <c r="P26" s="3">
        <f t="shared" si="6"/>
        <v>723.03534000000002</v>
      </c>
      <c r="Q26" s="17">
        <f t="shared" si="7"/>
        <v>3.3549854E-4</v>
      </c>
      <c r="V26"/>
      <c r="W26">
        <v>3.08</v>
      </c>
      <c r="X26">
        <f t="shared" si="14"/>
        <v>2.6666666666666616E-2</v>
      </c>
    </row>
    <row r="27" spans="2:26" x14ac:dyDescent="0.6">
      <c r="B27" s="37">
        <v>748.11796000000004</v>
      </c>
      <c r="C27">
        <v>78.602350000000001</v>
      </c>
      <c r="D27" s="3">
        <f t="shared" si="2"/>
        <v>748.11796000000004</v>
      </c>
      <c r="E27" s="4">
        <f t="shared" si="3"/>
        <v>1.2722265937341567E-4</v>
      </c>
      <c r="F27" s="37">
        <v>748.11796000000004</v>
      </c>
      <c r="G27">
        <v>324.05473999999998</v>
      </c>
      <c r="N27" s="3">
        <f t="shared" si="4"/>
        <v>748.11796000000004</v>
      </c>
      <c r="O27" s="21">
        <f t="shared" si="5"/>
        <v>7860.2350000000006</v>
      </c>
      <c r="P27" s="3">
        <f t="shared" si="6"/>
        <v>748.11796000000004</v>
      </c>
      <c r="Q27" s="17">
        <f t="shared" si="7"/>
        <v>3.2405473999999997E-4</v>
      </c>
      <c r="V27"/>
      <c r="W27">
        <v>3.01</v>
      </c>
      <c r="X27">
        <f>W27/3-1</f>
        <v>3.3333333333331883E-3</v>
      </c>
    </row>
    <row r="28" spans="2:26" x14ac:dyDescent="0.6">
      <c r="B28" s="37">
        <v>763.125</v>
      </c>
      <c r="C28">
        <v>87.103359999999995</v>
      </c>
      <c r="D28" s="3">
        <f t="shared" si="2"/>
        <v>763.125</v>
      </c>
      <c r="E28" s="4">
        <f t="shared" si="3"/>
        <v>1.1480613377027018E-4</v>
      </c>
      <c r="F28" s="37">
        <v>763.125</v>
      </c>
      <c r="G28">
        <v>311.56427000000002</v>
      </c>
      <c r="N28" s="3">
        <f t="shared" si="4"/>
        <v>763.125</v>
      </c>
      <c r="O28" s="21">
        <f t="shared" si="5"/>
        <v>8710.3359999999993</v>
      </c>
      <c r="P28" s="3">
        <f t="shared" si="6"/>
        <v>763.125</v>
      </c>
      <c r="Q28" s="17">
        <f t="shared" si="7"/>
        <v>3.1156427000000002E-4</v>
      </c>
      <c r="V28"/>
      <c r="W28"/>
    </row>
    <row r="29" spans="2:26" x14ac:dyDescent="0.6">
      <c r="B29" s="37">
        <v>773.13823000000002</v>
      </c>
      <c r="C29">
        <v>97.236050000000006</v>
      </c>
      <c r="D29" s="3">
        <f t="shared" si="2"/>
        <v>773.13823000000002</v>
      </c>
      <c r="E29" s="4">
        <f t="shared" si="3"/>
        <v>1.0284251571305085E-4</v>
      </c>
      <c r="F29" s="37">
        <v>773.13823000000002</v>
      </c>
      <c r="G29">
        <v>294.70107999999999</v>
      </c>
      <c r="N29" s="3">
        <f t="shared" si="4"/>
        <v>773.13823000000002</v>
      </c>
      <c r="O29" s="21">
        <f t="shared" si="5"/>
        <v>9723.6050000000014</v>
      </c>
      <c r="P29" s="3">
        <f t="shared" si="6"/>
        <v>773.13823000000002</v>
      </c>
      <c r="Q29" s="17">
        <f t="shared" si="7"/>
        <v>2.9470107999999997E-4</v>
      </c>
      <c r="V29"/>
      <c r="W29"/>
    </row>
    <row r="30" spans="2:26" x14ac:dyDescent="0.6">
      <c r="B30" s="37">
        <v>783.21932000000004</v>
      </c>
      <c r="C30">
        <v>117.95636</v>
      </c>
      <c r="D30" s="3">
        <f>N30</f>
        <v>783.21932000000004</v>
      </c>
      <c r="E30" s="4">
        <f t="shared" si="3"/>
        <v>8.4777115875735729E-5</v>
      </c>
      <c r="F30" s="37">
        <v>783.21932000000004</v>
      </c>
      <c r="G30">
        <v>268.60032000000001</v>
      </c>
      <c r="N30" s="3">
        <f t="shared" si="4"/>
        <v>783.21932000000004</v>
      </c>
      <c r="O30" s="21">
        <f t="shared" si="5"/>
        <v>11795.636</v>
      </c>
      <c r="P30" s="3">
        <f t="shared" si="6"/>
        <v>783.21932000000004</v>
      </c>
      <c r="Q30" s="17">
        <f t="shared" si="7"/>
        <v>2.6860031999999999E-4</v>
      </c>
      <c r="V30"/>
      <c r="W30"/>
    </row>
    <row r="31" spans="2:26" x14ac:dyDescent="0.6">
      <c r="V31"/>
      <c r="W31"/>
    </row>
    <row r="32" spans="2:26" x14ac:dyDescent="0.6">
      <c r="B32" t="s">
        <v>19</v>
      </c>
      <c r="C32" s="38" t="s">
        <v>17</v>
      </c>
      <c r="V32"/>
      <c r="W32"/>
    </row>
    <row r="33" spans="2:23" x14ac:dyDescent="0.6">
      <c r="B33" t="s">
        <v>20</v>
      </c>
      <c r="C33" s="37" t="s">
        <v>23</v>
      </c>
      <c r="O33"/>
      <c r="Q33"/>
      <c r="S33"/>
      <c r="U33"/>
      <c r="V33"/>
      <c r="W33"/>
    </row>
    <row r="34" spans="2:23" x14ac:dyDescent="0.6">
      <c r="B34" t="s">
        <v>21</v>
      </c>
      <c r="O34"/>
      <c r="Q34"/>
      <c r="S34"/>
      <c r="U34"/>
      <c r="V34"/>
      <c r="W34"/>
    </row>
    <row r="35" spans="2:23" x14ac:dyDescent="0.6">
      <c r="B35" t="s">
        <v>22</v>
      </c>
      <c r="C35" s="37" t="s">
        <v>18</v>
      </c>
      <c r="O35"/>
      <c r="Q35"/>
      <c r="S35"/>
      <c r="U35"/>
      <c r="V35"/>
      <c r="W35"/>
    </row>
    <row r="36" spans="2:23" x14ac:dyDescent="0.6">
      <c r="O36"/>
      <c r="Q36"/>
      <c r="S36"/>
      <c r="U36"/>
      <c r="V36"/>
      <c r="W36"/>
    </row>
    <row r="37" spans="2:23" x14ac:dyDescent="0.6">
      <c r="B37" t="s">
        <v>24</v>
      </c>
      <c r="C37" s="37" t="s">
        <v>25</v>
      </c>
      <c r="O37"/>
      <c r="Q37"/>
      <c r="S37"/>
      <c r="U37"/>
      <c r="V37"/>
      <c r="W37"/>
    </row>
    <row r="38" spans="2:23" x14ac:dyDescent="0.6">
      <c r="O38"/>
      <c r="Q38"/>
      <c r="S38"/>
      <c r="U38"/>
      <c r="V38"/>
      <c r="W38"/>
    </row>
    <row r="39" spans="2:23" x14ac:dyDescent="0.6">
      <c r="O39"/>
      <c r="Q39"/>
      <c r="S39"/>
      <c r="U39"/>
      <c r="V39"/>
      <c r="W39"/>
    </row>
    <row r="40" spans="2:23" x14ac:dyDescent="0.6">
      <c r="O40"/>
      <c r="Q40"/>
      <c r="S40"/>
      <c r="U40"/>
      <c r="V40"/>
      <c r="W40"/>
    </row>
    <row r="41" spans="2:23" x14ac:dyDescent="0.6">
      <c r="O41"/>
      <c r="Q41"/>
      <c r="S41"/>
      <c r="U41"/>
      <c r="V41"/>
      <c r="W41"/>
    </row>
    <row r="42" spans="2:23" x14ac:dyDescent="0.6">
      <c r="O42"/>
      <c r="Q42"/>
      <c r="S42"/>
      <c r="U42"/>
      <c r="V42"/>
      <c r="W42"/>
    </row>
    <row r="43" spans="2:23" x14ac:dyDescent="0.6">
      <c r="O43"/>
      <c r="Q43"/>
      <c r="S43"/>
      <c r="U43"/>
      <c r="V43"/>
      <c r="W43"/>
    </row>
    <row r="44" spans="2:23" x14ac:dyDescent="0.6">
      <c r="O44"/>
      <c r="Q44"/>
      <c r="S44"/>
      <c r="U44"/>
      <c r="V44"/>
      <c r="W44"/>
    </row>
    <row r="45" spans="2:23" x14ac:dyDescent="0.6">
      <c r="O45"/>
      <c r="Q45"/>
      <c r="S45"/>
      <c r="U45"/>
      <c r="V45"/>
      <c r="W45"/>
    </row>
    <row r="46" spans="2:23" x14ac:dyDescent="0.6">
      <c r="O46"/>
      <c r="Q46"/>
      <c r="S46"/>
      <c r="U46"/>
      <c r="V46"/>
      <c r="W46"/>
    </row>
    <row r="47" spans="2:23" x14ac:dyDescent="0.6">
      <c r="O47"/>
      <c r="Q47"/>
      <c r="S47"/>
      <c r="U47"/>
      <c r="V47"/>
      <c r="W47"/>
    </row>
    <row r="48" spans="2:23" x14ac:dyDescent="0.6">
      <c r="O48"/>
      <c r="Q48"/>
      <c r="S48"/>
      <c r="U48"/>
      <c r="V48"/>
      <c r="W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Z57"/>
  <sheetViews>
    <sheetView zoomScale="70" zoomScaleNormal="70" workbookViewId="0">
      <selection activeCell="N10" sqref="N10"/>
    </sheetView>
  </sheetViews>
  <sheetFormatPr defaultRowHeight="16.899999999999999" x14ac:dyDescent="0.6"/>
  <cols>
    <col min="5" max="5" width="12.3125" bestFit="1" customWidth="1"/>
    <col min="15" max="15" width="8.6875" style="18"/>
    <col min="17" max="17" width="10.5" style="14" customWidth="1"/>
    <col min="19" max="19" width="8.6875" style="22"/>
    <col min="21" max="23" width="12.8125" style="22" customWidth="1"/>
  </cols>
  <sheetData>
    <row r="1" spans="1:26" x14ac:dyDescent="0.6">
      <c r="A1" s="13"/>
      <c r="M1" s="13"/>
    </row>
    <row r="2" spans="1:26" x14ac:dyDescent="0.6">
      <c r="A2" s="13"/>
      <c r="M2" s="13"/>
    </row>
    <row r="3" spans="1:26" x14ac:dyDescent="0.6">
      <c r="A3" s="13"/>
      <c r="M3" s="13"/>
    </row>
    <row r="4" spans="1:26" x14ac:dyDescent="0.6">
      <c r="A4" s="13"/>
      <c r="M4" s="13"/>
    </row>
    <row r="5" spans="1:26" x14ac:dyDescent="0.6">
      <c r="A5" s="13"/>
      <c r="B5" t="s">
        <v>9</v>
      </c>
      <c r="M5" s="13"/>
      <c r="N5" s="67" t="s">
        <v>12</v>
      </c>
    </row>
    <row r="6" spans="1:26" ht="17.25" thickBot="1" x14ac:dyDescent="0.65">
      <c r="A6" s="13"/>
      <c r="M6" s="13"/>
    </row>
    <row r="7" spans="1:26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6" ht="17.25" thickBot="1" x14ac:dyDescent="0.65">
      <c r="B8" s="41" t="s">
        <v>4</v>
      </c>
      <c r="C8" s="36" t="s">
        <v>10</v>
      </c>
      <c r="D8" s="35" t="s">
        <v>4</v>
      </c>
      <c r="E8" s="36" t="s">
        <v>11</v>
      </c>
      <c r="F8" s="35" t="s">
        <v>4</v>
      </c>
      <c r="G8" s="36" t="s">
        <v>13</v>
      </c>
      <c r="H8" s="35" t="s">
        <v>4</v>
      </c>
      <c r="I8" s="36" t="s">
        <v>15</v>
      </c>
      <c r="J8" s="35" t="s">
        <v>4</v>
      </c>
      <c r="K8" s="4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</row>
    <row r="9" spans="1:26" x14ac:dyDescent="0.6">
      <c r="B9" s="61">
        <v>302.86123032904101</v>
      </c>
      <c r="C9" s="55">
        <v>231.70028818443799</v>
      </c>
      <c r="D9" s="2"/>
      <c r="E9" s="1"/>
      <c r="F9" s="61">
        <v>302.84495021337102</v>
      </c>
      <c r="G9" s="55">
        <v>181.896551724137</v>
      </c>
      <c r="H9" s="61">
        <v>303.556187766714</v>
      </c>
      <c r="I9" s="61">
        <v>0.8203125</v>
      </c>
      <c r="J9" s="61">
        <v>302.889715295982</v>
      </c>
      <c r="K9" s="61">
        <v>0.25573065902578701</v>
      </c>
      <c r="N9" s="3">
        <f>B9</f>
        <v>302.86123032904101</v>
      </c>
      <c r="O9" s="21">
        <f>C9*100</f>
        <v>23170.0288184438</v>
      </c>
      <c r="P9" s="3">
        <f>F9</f>
        <v>302.84495021337102</v>
      </c>
      <c r="Q9" s="17">
        <f>G9*0.000001</f>
        <v>1.8189655172413699E-4</v>
      </c>
      <c r="R9" s="3">
        <f>H9</f>
        <v>303.556187766714</v>
      </c>
      <c r="S9" s="24">
        <f>I9</f>
        <v>0.8203125</v>
      </c>
      <c r="T9" s="3">
        <f>J9</f>
        <v>302.889715295982</v>
      </c>
      <c r="U9" s="39">
        <f>K9</f>
        <v>0.25573065902578701</v>
      </c>
      <c r="V9" s="40">
        <f t="shared" ref="V9" si="0">((O9*(Q9)^2)/S9)*T9</f>
        <v>0.28306143476884033</v>
      </c>
      <c r="W9" s="40">
        <f>ROUND(V9,5)</f>
        <v>0.28305999999999998</v>
      </c>
      <c r="Y9">
        <f t="shared" ref="Y9" si="1">U9/V9</f>
        <v>0.90344578107090867</v>
      </c>
      <c r="Z9">
        <f>W9/U9-1</f>
        <v>0.10686767507003214</v>
      </c>
    </row>
    <row r="10" spans="1:26" x14ac:dyDescent="0.6">
      <c r="B10" s="43">
        <v>322.88984263233101</v>
      </c>
      <c r="C10" s="1">
        <v>210.51873198847201</v>
      </c>
      <c r="D10" s="2"/>
      <c r="E10" s="1"/>
      <c r="F10" s="43">
        <v>322.75960170696999</v>
      </c>
      <c r="G10" s="1">
        <v>194.10919540229801</v>
      </c>
      <c r="H10" s="43">
        <v>323.470839260312</v>
      </c>
      <c r="I10" s="44">
        <v>0.75624999999999998</v>
      </c>
      <c r="J10" s="43">
        <v>322.75904814159998</v>
      </c>
      <c r="K10" s="44">
        <v>0.31088825214899701</v>
      </c>
      <c r="N10" s="3">
        <f t="shared" ref="N10:N19" si="2">B10</f>
        <v>322.88984263233101</v>
      </c>
      <c r="O10" s="21">
        <f t="shared" ref="O10:O19" si="3">C10*100</f>
        <v>21051.873198847203</v>
      </c>
      <c r="P10" s="3">
        <f t="shared" ref="P10:P19" si="4">F10</f>
        <v>322.75960170696999</v>
      </c>
      <c r="Q10" s="17">
        <f t="shared" ref="Q10:Q19" si="5">G10*0.000001</f>
        <v>1.94109195402298E-4</v>
      </c>
      <c r="R10" s="3">
        <f t="shared" ref="R10:U19" si="6">H10</f>
        <v>323.470839260312</v>
      </c>
      <c r="S10" s="24">
        <f t="shared" si="6"/>
        <v>0.75624999999999998</v>
      </c>
      <c r="T10" s="3">
        <f t="shared" si="6"/>
        <v>322.75904814159998</v>
      </c>
      <c r="U10" s="39">
        <f t="shared" si="6"/>
        <v>0.31088825214899701</v>
      </c>
      <c r="V10" s="40">
        <f t="shared" ref="V10:V19" si="7">((O10*(Q10)^2)/S10)*T10</f>
        <v>0.33852909689639304</v>
      </c>
      <c r="W10" s="40">
        <f t="shared" ref="W10:W19" si="8">ROUND(V10,5)</f>
        <v>0.33853</v>
      </c>
      <c r="Y10">
        <f t="shared" ref="Y10:Y19" si="9">U10/V10</f>
        <v>0.91835016546345638</v>
      </c>
      <c r="Z10">
        <f t="shared" ref="Z10:Z19" si="10">W10/U10-1</f>
        <v>8.8912165898617834E-2</v>
      </c>
    </row>
    <row r="11" spans="1:26" x14ac:dyDescent="0.6">
      <c r="B11" s="43">
        <v>372.96137339055701</v>
      </c>
      <c r="C11" s="1">
        <v>178.96253602305401</v>
      </c>
      <c r="D11" s="2"/>
      <c r="E11" s="1"/>
      <c r="F11" s="43">
        <v>373.25746799430999</v>
      </c>
      <c r="G11" s="1">
        <v>219.252873563218</v>
      </c>
      <c r="H11" s="43">
        <v>373.25746799430999</v>
      </c>
      <c r="I11" s="44">
        <v>0.67656249999999996</v>
      </c>
      <c r="J11" s="43">
        <v>373.14007600235698</v>
      </c>
      <c r="K11" s="44">
        <v>0.44126074498567303</v>
      </c>
      <c r="N11" s="3">
        <f t="shared" si="2"/>
        <v>372.96137339055701</v>
      </c>
      <c r="O11" s="21">
        <f t="shared" si="3"/>
        <v>17896.253602305402</v>
      </c>
      <c r="P11" s="3">
        <f t="shared" si="4"/>
        <v>373.25746799430999</v>
      </c>
      <c r="Q11" s="17">
        <f t="shared" si="5"/>
        <v>2.1925287356321799E-4</v>
      </c>
      <c r="R11" s="3">
        <f t="shared" si="6"/>
        <v>373.25746799430999</v>
      </c>
      <c r="S11" s="24">
        <f t="shared" si="6"/>
        <v>0.67656249999999996</v>
      </c>
      <c r="T11" s="3">
        <f t="shared" si="6"/>
        <v>373.14007600235698</v>
      </c>
      <c r="U11" s="39">
        <f t="shared" si="6"/>
        <v>0.44126074498567303</v>
      </c>
      <c r="V11" s="40">
        <f t="shared" si="7"/>
        <v>0.47447866237650005</v>
      </c>
      <c r="W11" s="40">
        <f t="shared" si="8"/>
        <v>0.47448000000000001</v>
      </c>
      <c r="Y11">
        <f t="shared" si="9"/>
        <v>0.92999070342921231</v>
      </c>
      <c r="Z11">
        <f t="shared" si="10"/>
        <v>7.5282597402598128E-2</v>
      </c>
    </row>
    <row r="12" spans="1:26" x14ac:dyDescent="0.6">
      <c r="B12" s="43">
        <v>423.03290414878302</v>
      </c>
      <c r="C12" s="1">
        <v>150</v>
      </c>
      <c r="D12" s="2"/>
      <c r="E12" s="1"/>
      <c r="F12" s="43">
        <v>423.04409672830701</v>
      </c>
      <c r="G12" s="1">
        <v>245.833333333333</v>
      </c>
      <c r="H12" s="43">
        <v>423.04409672830701</v>
      </c>
      <c r="I12" s="44">
        <v>0.60312500000000002</v>
      </c>
      <c r="J12" s="43">
        <v>422.81696437643501</v>
      </c>
      <c r="K12" s="44">
        <v>0.596704871060172</v>
      </c>
      <c r="N12" s="3">
        <f t="shared" si="2"/>
        <v>423.03290414878302</v>
      </c>
      <c r="O12" s="21">
        <f t="shared" si="3"/>
        <v>15000</v>
      </c>
      <c r="P12" s="3">
        <f t="shared" si="4"/>
        <v>423.04409672830701</v>
      </c>
      <c r="Q12" s="17">
        <f t="shared" si="5"/>
        <v>2.4583333333333298E-4</v>
      </c>
      <c r="R12" s="3">
        <f t="shared" si="6"/>
        <v>423.04409672830701</v>
      </c>
      <c r="S12" s="24">
        <f t="shared" si="6"/>
        <v>0.60312500000000002</v>
      </c>
      <c r="T12" s="3">
        <f t="shared" si="6"/>
        <v>422.81696437643501</v>
      </c>
      <c r="U12" s="39">
        <f t="shared" si="6"/>
        <v>0.596704871060172</v>
      </c>
      <c r="V12" s="40">
        <f t="shared" si="7"/>
        <v>0.63550339075749829</v>
      </c>
      <c r="W12" s="40">
        <f t="shared" si="8"/>
        <v>0.63549999999999995</v>
      </c>
      <c r="Y12">
        <f t="shared" si="9"/>
        <v>0.93894836713446994</v>
      </c>
      <c r="Z12">
        <f t="shared" si="10"/>
        <v>6.5015606242496693E-2</v>
      </c>
    </row>
    <row r="13" spans="1:26" x14ac:dyDescent="0.6">
      <c r="B13" s="43">
        <v>473.10443490700999</v>
      </c>
      <c r="C13" s="1">
        <v>124.92795389048899</v>
      </c>
      <c r="D13" s="2"/>
      <c r="E13" s="1"/>
      <c r="F13" s="43">
        <v>472.83072546230397</v>
      </c>
      <c r="G13" s="1">
        <v>274.568965517241</v>
      </c>
      <c r="H13" s="43">
        <v>473.54196301564701</v>
      </c>
      <c r="I13" s="44">
        <v>0.54531249999999998</v>
      </c>
      <c r="J13" s="43">
        <v>473.20612083155498</v>
      </c>
      <c r="K13" s="44">
        <v>0.76719197707736397</v>
      </c>
      <c r="N13" s="3">
        <f t="shared" si="2"/>
        <v>473.10443490700999</v>
      </c>
      <c r="O13" s="21">
        <f t="shared" si="3"/>
        <v>12492.795389048899</v>
      </c>
      <c r="P13" s="3">
        <f t="shared" si="4"/>
        <v>472.83072546230397</v>
      </c>
      <c r="Q13" s="17">
        <f t="shared" si="5"/>
        <v>2.7456896551724096E-4</v>
      </c>
      <c r="R13" s="3">
        <f t="shared" si="6"/>
        <v>473.54196301564701</v>
      </c>
      <c r="S13" s="24">
        <f t="shared" si="6"/>
        <v>0.54531249999999998</v>
      </c>
      <c r="T13" s="3">
        <f t="shared" si="6"/>
        <v>473.20612083155498</v>
      </c>
      <c r="U13" s="39">
        <f t="shared" si="6"/>
        <v>0.76719197707736397</v>
      </c>
      <c r="V13" s="40">
        <f t="shared" si="7"/>
        <v>0.81727350987212288</v>
      </c>
      <c r="W13" s="40">
        <f t="shared" si="8"/>
        <v>0.81727000000000005</v>
      </c>
      <c r="Y13">
        <f t="shared" si="9"/>
        <v>0.93872120876327547</v>
      </c>
      <c r="Z13">
        <f t="shared" si="10"/>
        <v>6.5274435107376183E-2</v>
      </c>
    </row>
    <row r="14" spans="1:26" x14ac:dyDescent="0.6">
      <c r="B14" s="43">
        <v>523.17596566523503</v>
      </c>
      <c r="C14" s="1">
        <v>102.449567723342</v>
      </c>
      <c r="D14" s="2"/>
      <c r="E14" s="1"/>
      <c r="F14" s="43">
        <v>522.61735419630099</v>
      </c>
      <c r="G14" s="1">
        <v>304.74137931034397</v>
      </c>
      <c r="H14" s="43">
        <v>523.32859174964403</v>
      </c>
      <c r="I14" s="44">
        <v>0.51093750000000004</v>
      </c>
      <c r="J14" s="43">
        <v>522.88199313133703</v>
      </c>
      <c r="K14" s="44">
        <v>0.91762177650429799</v>
      </c>
      <c r="N14" s="3">
        <f t="shared" si="2"/>
        <v>523.17596566523503</v>
      </c>
      <c r="O14" s="21">
        <f t="shared" si="3"/>
        <v>10244.956772334201</v>
      </c>
      <c r="P14" s="3">
        <f t="shared" si="4"/>
        <v>522.61735419630099</v>
      </c>
      <c r="Q14" s="17">
        <f t="shared" si="5"/>
        <v>3.0474137931034396E-4</v>
      </c>
      <c r="R14" s="3">
        <f t="shared" si="6"/>
        <v>523.32859174964403</v>
      </c>
      <c r="S14" s="24">
        <f t="shared" si="6"/>
        <v>0.51093750000000004</v>
      </c>
      <c r="T14" s="3">
        <f t="shared" si="6"/>
        <v>522.88199313133703</v>
      </c>
      <c r="U14" s="39">
        <f t="shared" si="6"/>
        <v>0.91762177650429799</v>
      </c>
      <c r="V14" s="40">
        <f t="shared" si="7"/>
        <v>0.97366351253434147</v>
      </c>
      <c r="W14" s="40">
        <f t="shared" si="8"/>
        <v>0.97365999999999997</v>
      </c>
      <c r="Y14">
        <f t="shared" si="9"/>
        <v>0.94244239893084536</v>
      </c>
      <c r="Z14">
        <f t="shared" si="10"/>
        <v>6.106897736143635E-2</v>
      </c>
    </row>
    <row r="15" spans="1:26" x14ac:dyDescent="0.6">
      <c r="B15" s="43">
        <v>573.24749642346205</v>
      </c>
      <c r="C15" s="1">
        <v>83.429394812680101</v>
      </c>
      <c r="D15" s="2"/>
      <c r="E15" s="1"/>
      <c r="F15" s="43">
        <v>573.115220483641</v>
      </c>
      <c r="G15" s="1">
        <v>336.35057471264298</v>
      </c>
      <c r="H15" s="43">
        <v>573.115220483641</v>
      </c>
      <c r="I15" s="44">
        <v>0.45</v>
      </c>
      <c r="J15" s="43">
        <v>573.28131032941099</v>
      </c>
      <c r="K15" s="44">
        <v>1.13825214899713</v>
      </c>
      <c r="N15" s="3">
        <f t="shared" si="2"/>
        <v>573.24749642346205</v>
      </c>
      <c r="O15" s="21">
        <f t="shared" si="3"/>
        <v>8342.9394812680093</v>
      </c>
      <c r="P15" s="3">
        <f t="shared" si="4"/>
        <v>573.115220483641</v>
      </c>
      <c r="Q15" s="17">
        <f t="shared" si="5"/>
        <v>3.3635057471264294E-4</v>
      </c>
      <c r="R15" s="3">
        <f t="shared" si="6"/>
        <v>573.115220483641</v>
      </c>
      <c r="S15" s="24">
        <f t="shared" si="6"/>
        <v>0.45</v>
      </c>
      <c r="T15" s="3">
        <f t="shared" si="6"/>
        <v>573.28131032941099</v>
      </c>
      <c r="U15" s="39">
        <f t="shared" si="6"/>
        <v>1.13825214899713</v>
      </c>
      <c r="V15" s="40">
        <f t="shared" si="7"/>
        <v>1.202426976614416</v>
      </c>
      <c r="W15" s="40">
        <f t="shared" si="8"/>
        <v>1.2024300000000001</v>
      </c>
      <c r="Y15">
        <f t="shared" si="9"/>
        <v>0.9466289189569097</v>
      </c>
      <c r="Z15">
        <f t="shared" si="10"/>
        <v>5.6382806796732021E-2</v>
      </c>
    </row>
    <row r="16" spans="1:26" x14ac:dyDescent="0.6">
      <c r="B16" s="43">
        <v>623.31902718168806</v>
      </c>
      <c r="C16" s="1">
        <v>67.435158501440895</v>
      </c>
      <c r="D16" s="2"/>
      <c r="E16" s="1"/>
      <c r="F16" s="43">
        <v>622.90184921763796</v>
      </c>
      <c r="G16" s="1">
        <v>369.396551724137</v>
      </c>
      <c r="H16" s="43">
        <v>623.613086770981</v>
      </c>
      <c r="I16" s="44">
        <v>0.39687499999999998</v>
      </c>
      <c r="J16" s="43">
        <v>622.97547196650999</v>
      </c>
      <c r="K16" s="44">
        <v>1.3789398280802201</v>
      </c>
      <c r="N16" s="3">
        <f t="shared" si="2"/>
        <v>623.31902718168806</v>
      </c>
      <c r="O16" s="21">
        <f t="shared" si="3"/>
        <v>6743.5158501440892</v>
      </c>
      <c r="P16" s="3">
        <f t="shared" si="4"/>
        <v>622.90184921763796</v>
      </c>
      <c r="Q16" s="17">
        <f t="shared" si="5"/>
        <v>3.69396551724137E-4</v>
      </c>
      <c r="R16" s="27">
        <f t="shared" si="6"/>
        <v>623.613086770981</v>
      </c>
      <c r="S16" s="30">
        <f t="shared" si="6"/>
        <v>0.39687499999999998</v>
      </c>
      <c r="T16" s="3">
        <f t="shared" si="6"/>
        <v>622.97547196650999</v>
      </c>
      <c r="U16" s="39">
        <f t="shared" si="6"/>
        <v>1.3789398280802201</v>
      </c>
      <c r="V16" s="40">
        <f t="shared" si="7"/>
        <v>1.4444059269396308</v>
      </c>
      <c r="W16" s="40">
        <f t="shared" si="8"/>
        <v>1.44441</v>
      </c>
      <c r="Y16">
        <f t="shared" si="9"/>
        <v>0.95467610756893073</v>
      </c>
      <c r="Z16">
        <f t="shared" si="10"/>
        <v>4.7478628571435477E-2</v>
      </c>
    </row>
    <row r="17" spans="2:26" x14ac:dyDescent="0.6">
      <c r="B17" s="43">
        <v>673.39055793991395</v>
      </c>
      <c r="C17" s="1">
        <v>54.899135446685797</v>
      </c>
      <c r="D17" s="2"/>
      <c r="E17" s="1"/>
      <c r="F17" s="43">
        <v>672.68847795163504</v>
      </c>
      <c r="G17" s="1">
        <v>403.87931034482699</v>
      </c>
      <c r="H17" s="43">
        <v>673.39971550497796</v>
      </c>
      <c r="I17" s="44">
        <v>0.35781249999999998</v>
      </c>
      <c r="J17" s="43">
        <v>673.37783738746896</v>
      </c>
      <c r="K17" s="44">
        <v>1.61461318051575</v>
      </c>
      <c r="N17" s="3">
        <f t="shared" si="2"/>
        <v>673.39055793991395</v>
      </c>
      <c r="O17" s="21">
        <f t="shared" si="3"/>
        <v>5489.9135446685796</v>
      </c>
      <c r="P17" s="3">
        <f t="shared" si="4"/>
        <v>672.68847795163504</v>
      </c>
      <c r="Q17" s="17">
        <f t="shared" si="5"/>
        <v>4.0387931034482699E-4</v>
      </c>
      <c r="R17" s="3">
        <f t="shared" si="6"/>
        <v>673.39971550497796</v>
      </c>
      <c r="S17" s="24">
        <f t="shared" si="6"/>
        <v>0.35781249999999998</v>
      </c>
      <c r="T17" s="3">
        <f t="shared" si="6"/>
        <v>673.37783738746896</v>
      </c>
      <c r="U17" s="39">
        <f t="shared" si="6"/>
        <v>1.61461318051575</v>
      </c>
      <c r="V17" s="40">
        <f t="shared" si="7"/>
        <v>1.6852798468993553</v>
      </c>
      <c r="W17" s="40">
        <f t="shared" si="8"/>
        <v>1.6852799999999999</v>
      </c>
      <c r="Y17">
        <f t="shared" si="9"/>
        <v>0.95806828965906132</v>
      </c>
      <c r="Z17">
        <f t="shared" si="10"/>
        <v>4.3767027506660838E-2</v>
      </c>
    </row>
    <row r="18" spans="2:26" x14ac:dyDescent="0.6">
      <c r="B18" s="43">
        <v>723.46208869813995</v>
      </c>
      <c r="C18" s="1">
        <v>45.3890489913544</v>
      </c>
      <c r="D18" s="2"/>
      <c r="E18" s="1"/>
      <c r="F18" s="43">
        <v>723.18634423897504</v>
      </c>
      <c r="G18" s="1">
        <v>439.79885057471199</v>
      </c>
      <c r="H18" s="43">
        <v>723.18634423897595</v>
      </c>
      <c r="I18" s="44">
        <v>0.281249999999999</v>
      </c>
      <c r="J18" s="43">
        <v>723.85336015769406</v>
      </c>
      <c r="K18" s="44">
        <v>2.2113180515759301</v>
      </c>
      <c r="N18" s="3">
        <f t="shared" si="2"/>
        <v>723.46208869813995</v>
      </c>
      <c r="O18" s="21">
        <f t="shared" si="3"/>
        <v>4538.9048991354402</v>
      </c>
      <c r="P18" s="3">
        <f t="shared" si="4"/>
        <v>723.18634423897504</v>
      </c>
      <c r="Q18" s="17">
        <f t="shared" si="5"/>
        <v>4.3979885057471199E-4</v>
      </c>
      <c r="R18" s="3">
        <f t="shared" si="6"/>
        <v>723.18634423897595</v>
      </c>
      <c r="S18" s="24">
        <f t="shared" si="6"/>
        <v>0.281249999999999</v>
      </c>
      <c r="T18" s="3">
        <f t="shared" si="6"/>
        <v>723.85336015769406</v>
      </c>
      <c r="U18" s="39">
        <f t="shared" si="6"/>
        <v>2.2113180515759301</v>
      </c>
      <c r="V18" s="40">
        <f t="shared" si="7"/>
        <v>2.2595259161882977</v>
      </c>
      <c r="W18" s="40">
        <f>ROUND(V18,5)</f>
        <v>2.2595299999999998</v>
      </c>
      <c r="Y18">
        <f t="shared" si="9"/>
        <v>0.97866461089603618</v>
      </c>
      <c r="Z18">
        <f t="shared" si="10"/>
        <v>2.1802358276644451E-2</v>
      </c>
    </row>
    <row r="19" spans="2:26" x14ac:dyDescent="0.6">
      <c r="B19" s="61">
        <v>773.53361945636595</v>
      </c>
      <c r="C19" s="55">
        <v>39.337175792507097</v>
      </c>
      <c r="D19" s="2"/>
      <c r="E19" s="1"/>
      <c r="F19" s="61">
        <v>772.972972972972</v>
      </c>
      <c r="G19" s="55">
        <v>477.87356321839002</v>
      </c>
      <c r="H19" s="61">
        <v>773.68421052631504</v>
      </c>
      <c r="I19" s="61">
        <v>0.24374999999999999</v>
      </c>
      <c r="J19" s="61">
        <v>773.61966306976296</v>
      </c>
      <c r="K19" s="61">
        <v>2.8080229226361002</v>
      </c>
      <c r="N19" s="3">
        <f t="shared" si="2"/>
        <v>773.53361945636595</v>
      </c>
      <c r="O19" s="21">
        <f t="shared" si="3"/>
        <v>3933.7175792507096</v>
      </c>
      <c r="P19" s="3">
        <f t="shared" si="4"/>
        <v>772.972972972972</v>
      </c>
      <c r="Q19" s="17">
        <f t="shared" si="5"/>
        <v>4.7787356321838997E-4</v>
      </c>
      <c r="R19" s="3">
        <f t="shared" si="6"/>
        <v>773.68421052631504</v>
      </c>
      <c r="S19" s="24">
        <f t="shared" si="6"/>
        <v>0.24374999999999999</v>
      </c>
      <c r="T19" s="3">
        <f t="shared" si="6"/>
        <v>773.61966306976296</v>
      </c>
      <c r="U19" s="39">
        <f t="shared" si="6"/>
        <v>2.8080229226361002</v>
      </c>
      <c r="V19" s="40">
        <f t="shared" si="7"/>
        <v>2.8510974549672645</v>
      </c>
      <c r="W19" s="40">
        <f t="shared" si="8"/>
        <v>2.8511000000000002</v>
      </c>
      <c r="Y19">
        <f t="shared" si="9"/>
        <v>0.98489194669367808</v>
      </c>
      <c r="Z19">
        <f t="shared" si="10"/>
        <v>1.5340714285715373E-2</v>
      </c>
    </row>
    <row r="20" spans="2:26" x14ac:dyDescent="0.6">
      <c r="B20" s="37"/>
      <c r="F20" s="37"/>
      <c r="V20"/>
      <c r="W20"/>
    </row>
    <row r="21" spans="2:26" x14ac:dyDescent="0.6">
      <c r="B21" s="37"/>
      <c r="F21" s="37"/>
      <c r="V21"/>
      <c r="W21"/>
    </row>
    <row r="22" spans="2:26" x14ac:dyDescent="0.6">
      <c r="B22" s="37"/>
      <c r="F22" s="37"/>
      <c r="V22"/>
      <c r="W22"/>
    </row>
    <row r="23" spans="2:26" x14ac:dyDescent="0.6">
      <c r="B23" s="37"/>
      <c r="F23" s="37"/>
      <c r="V23"/>
      <c r="W23"/>
    </row>
    <row r="24" spans="2:26" x14ac:dyDescent="0.6">
      <c r="B24" s="37"/>
      <c r="F24" s="37"/>
      <c r="V24"/>
      <c r="W24"/>
    </row>
    <row r="25" spans="2:26" x14ac:dyDescent="0.6">
      <c r="B25" s="37"/>
      <c r="F25" s="37"/>
      <c r="V25"/>
      <c r="W25"/>
    </row>
    <row r="26" spans="2:26" x14ac:dyDescent="0.6">
      <c r="B26" s="37"/>
      <c r="F26" s="37"/>
      <c r="V26"/>
      <c r="W26"/>
    </row>
    <row r="27" spans="2:26" x14ac:dyDescent="0.6">
      <c r="B27" s="37"/>
      <c r="F27" s="37"/>
      <c r="V27"/>
      <c r="W27"/>
    </row>
    <row r="28" spans="2:26" x14ac:dyDescent="0.6">
      <c r="B28" s="37"/>
      <c r="F28" s="37"/>
      <c r="V28"/>
      <c r="W28"/>
    </row>
    <row r="29" spans="2:26" x14ac:dyDescent="0.6">
      <c r="B29" s="37"/>
      <c r="F29" s="37"/>
      <c r="V29"/>
      <c r="W29"/>
    </row>
    <row r="30" spans="2:26" x14ac:dyDescent="0.6">
      <c r="V30"/>
      <c r="W30"/>
    </row>
    <row r="31" spans="2:26" x14ac:dyDescent="0.6">
      <c r="C31" s="37"/>
      <c r="V31"/>
      <c r="W31"/>
    </row>
    <row r="32" spans="2:26" x14ac:dyDescent="0.6">
      <c r="C32" s="37"/>
      <c r="O32"/>
      <c r="Q32"/>
      <c r="S32"/>
      <c r="U32"/>
      <c r="V32"/>
      <c r="W32"/>
    </row>
    <row r="33" spans="3:23" x14ac:dyDescent="0.6">
      <c r="O33"/>
      <c r="Q33"/>
      <c r="S33"/>
      <c r="U33"/>
      <c r="V33"/>
      <c r="W33"/>
    </row>
    <row r="34" spans="3:23" x14ac:dyDescent="0.6">
      <c r="C34" s="37"/>
      <c r="O34"/>
      <c r="Q34"/>
      <c r="S34"/>
      <c r="U34"/>
      <c r="V34"/>
      <c r="W34"/>
    </row>
    <row r="35" spans="3:23" x14ac:dyDescent="0.6">
      <c r="O35"/>
      <c r="Q35"/>
      <c r="S35"/>
      <c r="U35"/>
      <c r="V35"/>
      <c r="W35"/>
    </row>
    <row r="36" spans="3:23" x14ac:dyDescent="0.6">
      <c r="O36"/>
      <c r="Q36"/>
      <c r="S36"/>
      <c r="U36"/>
      <c r="V36"/>
      <c r="W36"/>
    </row>
    <row r="37" spans="3:23" x14ac:dyDescent="0.6">
      <c r="O37"/>
      <c r="Q37"/>
      <c r="S37"/>
      <c r="U37"/>
      <c r="V37"/>
      <c r="W37"/>
    </row>
    <row r="38" spans="3:23" x14ac:dyDescent="0.6">
      <c r="O38"/>
      <c r="Q38"/>
      <c r="S38"/>
      <c r="U38"/>
      <c r="V38"/>
      <c r="W38"/>
    </row>
    <row r="39" spans="3:23" x14ac:dyDescent="0.6">
      <c r="O39"/>
      <c r="Q39"/>
      <c r="S39"/>
      <c r="U39"/>
      <c r="V39"/>
      <c r="W39"/>
    </row>
    <row r="40" spans="3:23" x14ac:dyDescent="0.6">
      <c r="O40"/>
      <c r="Q40"/>
      <c r="S40"/>
      <c r="U40"/>
      <c r="V40"/>
      <c r="W40"/>
    </row>
    <row r="41" spans="3:23" x14ac:dyDescent="0.6">
      <c r="O41"/>
      <c r="Q41"/>
      <c r="S41"/>
      <c r="U41"/>
      <c r="V41"/>
      <c r="W41"/>
    </row>
    <row r="42" spans="3:23" x14ac:dyDescent="0.6">
      <c r="O42"/>
      <c r="Q42"/>
      <c r="S42"/>
      <c r="U42"/>
      <c r="V42"/>
      <c r="W42"/>
    </row>
    <row r="43" spans="3:23" x14ac:dyDescent="0.6">
      <c r="O43"/>
      <c r="Q43"/>
      <c r="S43"/>
      <c r="U43"/>
      <c r="V43"/>
      <c r="W43"/>
    </row>
    <row r="44" spans="3:23" x14ac:dyDescent="0.6">
      <c r="O44"/>
      <c r="Q44"/>
      <c r="S44"/>
      <c r="U44"/>
      <c r="V44"/>
      <c r="W44"/>
    </row>
    <row r="45" spans="3:23" x14ac:dyDescent="0.6">
      <c r="O45"/>
      <c r="Q45"/>
      <c r="S45"/>
      <c r="U45"/>
      <c r="V45"/>
      <c r="W45"/>
    </row>
    <row r="46" spans="3:23" x14ac:dyDescent="0.6">
      <c r="O46"/>
      <c r="Q46"/>
      <c r="S46"/>
      <c r="U46"/>
      <c r="V46"/>
      <c r="W46"/>
    </row>
    <row r="47" spans="3:23" x14ac:dyDescent="0.6">
      <c r="O47"/>
      <c r="Q47"/>
      <c r="S47"/>
      <c r="U47"/>
      <c r="V47"/>
      <c r="W47"/>
    </row>
    <row r="48" spans="3:23" x14ac:dyDescent="0.6">
      <c r="O48"/>
      <c r="Q48"/>
      <c r="S48"/>
      <c r="U48"/>
      <c r="V48"/>
      <c r="W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Z58"/>
  <sheetViews>
    <sheetView zoomScale="70" zoomScaleNormal="70" workbookViewId="0">
      <selection activeCell="N10" sqref="N10"/>
    </sheetView>
  </sheetViews>
  <sheetFormatPr defaultRowHeight="16.899999999999999" x14ac:dyDescent="0.6"/>
  <cols>
    <col min="5" max="5" width="12.3125" bestFit="1" customWidth="1"/>
    <col min="15" max="15" width="8.6875" style="18"/>
    <col min="17" max="17" width="10.5" style="14" customWidth="1"/>
    <col min="19" max="19" width="8.6875" style="22"/>
    <col min="21" max="23" width="12.8125" style="22" customWidth="1"/>
  </cols>
  <sheetData>
    <row r="1" spans="1:26" x14ac:dyDescent="0.6">
      <c r="A1" s="13"/>
      <c r="M1" s="13"/>
    </row>
    <row r="2" spans="1:26" x14ac:dyDescent="0.6">
      <c r="A2" s="13"/>
      <c r="M2" s="13"/>
    </row>
    <row r="3" spans="1:26" x14ac:dyDescent="0.6">
      <c r="A3" s="13"/>
      <c r="M3" s="13"/>
    </row>
    <row r="4" spans="1:26" x14ac:dyDescent="0.6">
      <c r="A4" s="13"/>
      <c r="M4" s="13"/>
    </row>
    <row r="5" spans="1:26" x14ac:dyDescent="0.6">
      <c r="A5" s="13"/>
      <c r="B5" t="s">
        <v>9</v>
      </c>
      <c r="M5" s="13"/>
      <c r="N5" s="67" t="s">
        <v>12</v>
      </c>
    </row>
    <row r="6" spans="1:26" ht="17.25" thickBot="1" x14ac:dyDescent="0.65">
      <c r="A6" s="13"/>
      <c r="M6" s="13"/>
    </row>
    <row r="7" spans="1:26" x14ac:dyDescent="0.6">
      <c r="B7" s="5" t="s">
        <v>3</v>
      </c>
      <c r="C7" s="19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6" x14ac:dyDescent="0.6">
      <c r="B8" s="41" t="s">
        <v>4</v>
      </c>
      <c r="C8" s="45" t="s">
        <v>10</v>
      </c>
      <c r="D8" s="35" t="s">
        <v>4</v>
      </c>
      <c r="E8" s="36" t="s">
        <v>11</v>
      </c>
      <c r="F8" s="35" t="s">
        <v>4</v>
      </c>
      <c r="G8" s="36" t="s">
        <v>13</v>
      </c>
      <c r="H8" s="35" t="s">
        <v>4</v>
      </c>
      <c r="I8" s="36" t="s">
        <v>15</v>
      </c>
      <c r="J8" s="35" t="s">
        <v>4</v>
      </c>
      <c r="K8" s="42" t="s">
        <v>7</v>
      </c>
      <c r="N8" s="41" t="s">
        <v>4</v>
      </c>
      <c r="O8" s="45" t="s">
        <v>5</v>
      </c>
      <c r="P8" s="35" t="s">
        <v>4</v>
      </c>
      <c r="Q8" s="46" t="s">
        <v>14</v>
      </c>
      <c r="R8" s="35" t="s">
        <v>4</v>
      </c>
      <c r="S8" s="36" t="s">
        <v>15</v>
      </c>
      <c r="T8" s="35" t="s">
        <v>4</v>
      </c>
      <c r="U8" s="47" t="s">
        <v>7</v>
      </c>
    </row>
    <row r="9" spans="1:26" x14ac:dyDescent="0.6">
      <c r="B9" s="61">
        <v>307.13936267206299</v>
      </c>
      <c r="C9" s="55">
        <v>8.9119170984455707</v>
      </c>
      <c r="D9" s="2"/>
      <c r="E9" s="1"/>
      <c r="F9" s="61">
        <v>307.83744557329402</v>
      </c>
      <c r="G9" s="55">
        <v>231.18196661828699</v>
      </c>
      <c r="H9" s="61">
        <v>299.52430451558303</v>
      </c>
      <c r="I9" s="61">
        <v>0.84264169559012603</v>
      </c>
      <c r="J9" s="61">
        <v>306.52173913043401</v>
      </c>
      <c r="K9" s="61">
        <v>1.54880619978339E-2</v>
      </c>
      <c r="N9" s="2">
        <f>B9</f>
        <v>307.13936267206299</v>
      </c>
      <c r="O9" s="48">
        <f>C9*100</f>
        <v>891.19170984455707</v>
      </c>
      <c r="P9" s="2">
        <f>F9</f>
        <v>307.83744557329402</v>
      </c>
      <c r="Q9" s="49">
        <f>G9*0.000001</f>
        <v>2.3118196661828699E-4</v>
      </c>
      <c r="R9" s="2">
        <f>H9</f>
        <v>299.52430451558303</v>
      </c>
      <c r="S9" s="50">
        <f>I9</f>
        <v>0.84264169559012603</v>
      </c>
      <c r="T9" s="2">
        <f>J9</f>
        <v>306.52173913043401</v>
      </c>
      <c r="U9" s="51">
        <f>K9</f>
        <v>1.54880619978339E-2</v>
      </c>
      <c r="V9" s="40">
        <f t="shared" ref="V9" si="0">((O9*(Q9)^2)/S9)*T9</f>
        <v>1.7325962956608848E-2</v>
      </c>
      <c r="W9" s="40">
        <f>ROUND(V9,5)</f>
        <v>1.7330000000000002E-2</v>
      </c>
      <c r="Y9">
        <f t="shared" ref="Y9" si="1">U9/V9</f>
        <v>0.8939221465855729</v>
      </c>
      <c r="Z9" s="62">
        <f>W9/U9-1</f>
        <v>0.11892630610748522</v>
      </c>
    </row>
    <row r="10" spans="1:26" x14ac:dyDescent="0.6">
      <c r="B10" s="43">
        <v>323.88979074473502</v>
      </c>
      <c r="C10" s="1">
        <v>11.191709844559499</v>
      </c>
      <c r="D10" s="2"/>
      <c r="E10" s="1"/>
      <c r="F10" s="43">
        <v>323.51233671988302</v>
      </c>
      <c r="G10" s="1">
        <v>238.45549104982999</v>
      </c>
      <c r="H10" s="43">
        <v>323.370919149386</v>
      </c>
      <c r="I10" s="44">
        <v>0.80090029775013605</v>
      </c>
      <c r="J10" s="43">
        <v>323.29192546583801</v>
      </c>
      <c r="K10" s="44">
        <v>2.61895264687446E-2</v>
      </c>
      <c r="N10" s="2">
        <f t="shared" ref="N10:N28" si="2">B10</f>
        <v>323.88979074473502</v>
      </c>
      <c r="O10" s="48">
        <f t="shared" ref="O10:O28" si="3">C10*100</f>
        <v>1119.17098445595</v>
      </c>
      <c r="P10" s="2">
        <f t="shared" ref="P10:P28" si="4">F10</f>
        <v>323.51233671988302</v>
      </c>
      <c r="Q10" s="49">
        <f t="shared" ref="Q10:Q28" si="5">G10*0.000001</f>
        <v>2.3845549104982997E-4</v>
      </c>
      <c r="R10" s="2">
        <f t="shared" ref="R10:R28" si="6">H10</f>
        <v>323.370919149386</v>
      </c>
      <c r="S10" s="50">
        <f t="shared" ref="S10:S28" si="7">I10</f>
        <v>0.80090029775013605</v>
      </c>
      <c r="T10" s="2">
        <f t="shared" ref="T10:T28" si="8">J10</f>
        <v>323.29192546583801</v>
      </c>
      <c r="U10" s="51">
        <f t="shared" ref="U10:U28" si="9">K10</f>
        <v>2.61895264687446E-2</v>
      </c>
      <c r="V10" s="40">
        <f t="shared" ref="V10:V28" si="10">((O10*(Q10)^2)/S10)*T10</f>
        <v>2.5687834829840321E-2</v>
      </c>
      <c r="W10" s="40">
        <f t="shared" ref="W10:W28" si="11">ROUND(V10,5)</f>
        <v>2.5690000000000001E-2</v>
      </c>
      <c r="Y10">
        <f t="shared" ref="Y10:Y28" si="12">U10/V10</f>
        <v>1.0195303201779189</v>
      </c>
      <c r="Z10" s="62">
        <f t="shared" ref="Z10:Z28" si="13">W10/U10-1</f>
        <v>-1.9073520452565274E-2</v>
      </c>
    </row>
    <row r="11" spans="1:26" x14ac:dyDescent="0.6">
      <c r="B11" s="43">
        <v>348.38889012430701</v>
      </c>
      <c r="C11" s="1">
        <v>17.823834196891099</v>
      </c>
      <c r="D11" s="2"/>
      <c r="E11" s="1"/>
      <c r="F11" s="43">
        <v>348.33091436864999</v>
      </c>
      <c r="G11" s="1">
        <v>252.48926584421801</v>
      </c>
      <c r="H11" s="43">
        <v>346.58168748568499</v>
      </c>
      <c r="I11" s="44">
        <v>0.74684014869888404</v>
      </c>
      <c r="J11" s="43">
        <v>348.13664596273202</v>
      </c>
      <c r="K11" s="44">
        <v>5.3256595817424902E-2</v>
      </c>
      <c r="N11" s="2">
        <f t="shared" si="2"/>
        <v>348.38889012430701</v>
      </c>
      <c r="O11" s="48">
        <f t="shared" si="3"/>
        <v>1782.3834196891098</v>
      </c>
      <c r="P11" s="2">
        <f t="shared" si="4"/>
        <v>348.33091436864999</v>
      </c>
      <c r="Q11" s="49">
        <f t="shared" si="5"/>
        <v>2.5248926584421801E-4</v>
      </c>
      <c r="R11" s="2">
        <f t="shared" si="6"/>
        <v>346.58168748568499</v>
      </c>
      <c r="S11" s="50">
        <f t="shared" si="7"/>
        <v>0.74684014869888404</v>
      </c>
      <c r="T11" s="2">
        <f t="shared" si="8"/>
        <v>348.13664596273202</v>
      </c>
      <c r="U11" s="51">
        <f t="shared" si="9"/>
        <v>5.3256595817424902E-2</v>
      </c>
      <c r="V11" s="40">
        <f t="shared" si="10"/>
        <v>5.2967448965423665E-2</v>
      </c>
      <c r="W11" s="40">
        <f t="shared" si="11"/>
        <v>5.2970000000000003E-2</v>
      </c>
      <c r="Y11">
        <f t="shared" si="12"/>
        <v>1.0054589537092864</v>
      </c>
      <c r="Z11" s="62">
        <f t="shared" si="13"/>
        <v>-5.3814145088696419E-3</v>
      </c>
    </row>
    <row r="12" spans="1:26" x14ac:dyDescent="0.6">
      <c r="B12" s="43">
        <v>372.897996397518</v>
      </c>
      <c r="C12" s="1">
        <v>26.321243523315999</v>
      </c>
      <c r="D12" s="2"/>
      <c r="E12" s="1"/>
      <c r="F12" s="43">
        <v>373.14949201741598</v>
      </c>
      <c r="G12" s="1">
        <v>264.43970730527298</v>
      </c>
      <c r="H12" s="43">
        <v>371.71585123064102</v>
      </c>
      <c r="I12" s="44">
        <v>0.705105798199404</v>
      </c>
      <c r="J12" s="43">
        <v>372.36024844720401</v>
      </c>
      <c r="K12" s="44">
        <v>9.1344236138811E-2</v>
      </c>
      <c r="N12" s="2">
        <f t="shared" si="2"/>
        <v>372.897996397518</v>
      </c>
      <c r="O12" s="48">
        <f t="shared" si="3"/>
        <v>2632.1243523315998</v>
      </c>
      <c r="P12" s="2">
        <f t="shared" si="4"/>
        <v>373.14949201741598</v>
      </c>
      <c r="Q12" s="49">
        <f t="shared" si="5"/>
        <v>2.6443970730527294E-4</v>
      </c>
      <c r="R12" s="2">
        <f t="shared" si="6"/>
        <v>371.71585123064102</v>
      </c>
      <c r="S12" s="50">
        <f t="shared" si="7"/>
        <v>0.705105798199404</v>
      </c>
      <c r="T12" s="2">
        <f t="shared" si="8"/>
        <v>372.36024844720401</v>
      </c>
      <c r="U12" s="51">
        <f t="shared" si="9"/>
        <v>9.1344236138811E-2</v>
      </c>
      <c r="V12" s="40">
        <f t="shared" si="10"/>
        <v>9.7200559388571611E-2</v>
      </c>
      <c r="W12" s="40">
        <f t="shared" si="11"/>
        <v>9.7199999999999995E-2</v>
      </c>
      <c r="Y12">
        <f t="shared" si="12"/>
        <v>0.93975010754465704</v>
      </c>
      <c r="Z12" s="62">
        <f t="shared" si="13"/>
        <v>6.4106550218344438E-2</v>
      </c>
    </row>
    <row r="13" spans="1:26" x14ac:dyDescent="0.6">
      <c r="B13" s="43">
        <v>398.05310324890399</v>
      </c>
      <c r="C13" s="1">
        <v>35.233160621761598</v>
      </c>
      <c r="D13" s="2"/>
      <c r="E13" s="1"/>
      <c r="F13" s="43">
        <v>397.96806966618198</v>
      </c>
      <c r="G13" s="1">
        <v>274.30681543299397</v>
      </c>
      <c r="H13" s="43">
        <v>391.69664722775201</v>
      </c>
      <c r="I13" s="44">
        <v>0.66826934935428695</v>
      </c>
      <c r="J13" s="43">
        <v>397.82608695652101</v>
      </c>
      <c r="K13" s="44">
        <v>0.15142743176249299</v>
      </c>
      <c r="N13" s="2">
        <f t="shared" si="2"/>
        <v>398.05310324890399</v>
      </c>
      <c r="O13" s="48">
        <f t="shared" si="3"/>
        <v>3523.3160621761599</v>
      </c>
      <c r="P13" s="2">
        <f t="shared" si="4"/>
        <v>397.96806966618198</v>
      </c>
      <c r="Q13" s="49">
        <f t="shared" si="5"/>
        <v>2.7430681543299395E-4</v>
      </c>
      <c r="R13" s="2">
        <f t="shared" si="6"/>
        <v>391.69664722775201</v>
      </c>
      <c r="S13" s="50">
        <f t="shared" si="7"/>
        <v>0.66826934935428695</v>
      </c>
      <c r="T13" s="2">
        <f t="shared" si="8"/>
        <v>397.82608695652101</v>
      </c>
      <c r="U13" s="51">
        <f t="shared" si="9"/>
        <v>0.15142743176249299</v>
      </c>
      <c r="V13" s="40">
        <f t="shared" si="10"/>
        <v>0.15782162685092352</v>
      </c>
      <c r="W13" s="40">
        <f t="shared" si="11"/>
        <v>0.15781999999999999</v>
      </c>
      <c r="Y13">
        <f t="shared" si="12"/>
        <v>0.95948467129621962</v>
      </c>
      <c r="Z13" s="62">
        <f t="shared" si="13"/>
        <v>4.2215390983672219E-2</v>
      </c>
    </row>
    <row r="14" spans="1:26" x14ac:dyDescent="0.6">
      <c r="B14" s="43">
        <v>424.48909248593401</v>
      </c>
      <c r="C14" s="1">
        <v>42.901554404145003</v>
      </c>
      <c r="D14" s="2"/>
      <c r="E14" s="1"/>
      <c r="F14" s="43">
        <v>424.092888243831</v>
      </c>
      <c r="G14" s="1">
        <v>287.29741170778902</v>
      </c>
      <c r="H14" s="43">
        <v>423.91391673567102</v>
      </c>
      <c r="I14" s="44">
        <v>0.62411071371940996</v>
      </c>
      <c r="J14" s="43">
        <v>423.91304347826002</v>
      </c>
      <c r="K14" s="44">
        <v>0.228012992193287</v>
      </c>
      <c r="N14" s="2">
        <f t="shared" si="2"/>
        <v>424.48909248593401</v>
      </c>
      <c r="O14" s="48">
        <f t="shared" si="3"/>
        <v>4290.1554404144999</v>
      </c>
      <c r="P14" s="2">
        <f t="shared" si="4"/>
        <v>424.092888243831</v>
      </c>
      <c r="Q14" s="49">
        <f t="shared" si="5"/>
        <v>2.8729741170778901E-4</v>
      </c>
      <c r="R14" s="2">
        <f t="shared" si="6"/>
        <v>423.91391673567102</v>
      </c>
      <c r="S14" s="50">
        <f t="shared" si="7"/>
        <v>0.62411071371940996</v>
      </c>
      <c r="T14" s="2">
        <f t="shared" si="8"/>
        <v>423.91304347826002</v>
      </c>
      <c r="U14" s="51">
        <f t="shared" si="9"/>
        <v>0.228012992193287</v>
      </c>
      <c r="V14" s="40">
        <f t="shared" si="10"/>
        <v>0.24052022218523753</v>
      </c>
      <c r="W14" s="40">
        <f t="shared" si="11"/>
        <v>0.24052000000000001</v>
      </c>
      <c r="Y14">
        <f t="shared" si="12"/>
        <v>0.94799925811511165</v>
      </c>
      <c r="Z14" s="62">
        <f t="shared" si="13"/>
        <v>5.4852171739892874E-2</v>
      </c>
    </row>
    <row r="15" spans="1:26" x14ac:dyDescent="0.6">
      <c r="B15" s="43">
        <v>448.97818497186898</v>
      </c>
      <c r="C15" s="1">
        <v>47.668393782383397</v>
      </c>
      <c r="D15" s="2"/>
      <c r="E15" s="1"/>
      <c r="F15" s="43">
        <v>448.91146589259699</v>
      </c>
      <c r="G15" s="1">
        <v>297.16451983551002</v>
      </c>
      <c r="H15" s="43">
        <v>448.39479201536301</v>
      </c>
      <c r="I15" s="44">
        <v>0.59715111259888298</v>
      </c>
      <c r="J15" s="43">
        <v>448.757763975155</v>
      </c>
      <c r="K15" s="44">
        <v>0.315630520257564</v>
      </c>
      <c r="N15" s="2">
        <f t="shared" si="2"/>
        <v>448.97818497186898</v>
      </c>
      <c r="O15" s="48">
        <f t="shared" si="3"/>
        <v>4766.83937823834</v>
      </c>
      <c r="P15" s="2">
        <f t="shared" si="4"/>
        <v>448.91146589259699</v>
      </c>
      <c r="Q15" s="49">
        <f t="shared" si="5"/>
        <v>2.9716451983551002E-4</v>
      </c>
      <c r="R15" s="2">
        <f t="shared" si="6"/>
        <v>448.39479201536301</v>
      </c>
      <c r="S15" s="50">
        <f t="shared" si="7"/>
        <v>0.59715111259888298</v>
      </c>
      <c r="T15" s="2">
        <f t="shared" si="8"/>
        <v>448.757763975155</v>
      </c>
      <c r="U15" s="51">
        <f t="shared" si="9"/>
        <v>0.315630520257564</v>
      </c>
      <c r="V15" s="40">
        <f t="shared" si="10"/>
        <v>0.31633857832925105</v>
      </c>
      <c r="W15" s="40">
        <f t="shared" si="11"/>
        <v>0.31634000000000001</v>
      </c>
      <c r="Y15">
        <f t="shared" si="12"/>
        <v>0.99776170811847642</v>
      </c>
      <c r="Z15" s="62">
        <f t="shared" si="13"/>
        <v>2.2478172955424647E-3</v>
      </c>
    </row>
    <row r="16" spans="1:26" x14ac:dyDescent="0.6">
      <c r="B16" s="43">
        <v>474.74037670395097</v>
      </c>
      <c r="C16" s="1">
        <v>49.740932642487003</v>
      </c>
      <c r="D16" s="2"/>
      <c r="E16" s="1"/>
      <c r="F16" s="43">
        <v>475.03628447024602</v>
      </c>
      <c r="G16" s="1">
        <v>309.63428277697102</v>
      </c>
      <c r="H16" s="43">
        <v>474.16321640620799</v>
      </c>
      <c r="I16" s="44">
        <v>0.57019855881886505</v>
      </c>
      <c r="J16" s="43">
        <v>474.223602484472</v>
      </c>
      <c r="K16" s="44">
        <v>0.38672289019317302</v>
      </c>
      <c r="N16" s="2">
        <f t="shared" si="2"/>
        <v>474.74037670395097</v>
      </c>
      <c r="O16" s="48">
        <f t="shared" si="3"/>
        <v>4974.0932642487005</v>
      </c>
      <c r="P16" s="2">
        <f t="shared" si="4"/>
        <v>475.03628447024602</v>
      </c>
      <c r="Q16" s="49">
        <f t="shared" si="5"/>
        <v>3.0963428277697098E-4</v>
      </c>
      <c r="R16" s="2">
        <f t="shared" si="6"/>
        <v>474.16321640620799</v>
      </c>
      <c r="S16" s="50">
        <f t="shared" si="7"/>
        <v>0.57019855881886505</v>
      </c>
      <c r="T16" s="2">
        <f t="shared" si="8"/>
        <v>474.223602484472</v>
      </c>
      <c r="U16" s="51">
        <f t="shared" si="9"/>
        <v>0.38672289019317302</v>
      </c>
      <c r="V16" s="40">
        <f t="shared" si="10"/>
        <v>0.39661492565361522</v>
      </c>
      <c r="W16" s="40">
        <f t="shared" si="11"/>
        <v>0.39661000000000002</v>
      </c>
      <c r="Y16">
        <f t="shared" si="12"/>
        <v>0.97505884216500349</v>
      </c>
      <c r="Z16" s="62">
        <f t="shared" si="13"/>
        <v>2.5566394070669629E-2</v>
      </c>
    </row>
    <row r="17" spans="2:26" x14ac:dyDescent="0.6">
      <c r="B17" s="43">
        <v>499.84322533300701</v>
      </c>
      <c r="C17" s="1">
        <v>48.911917098445599</v>
      </c>
      <c r="D17" s="2"/>
      <c r="E17" s="1"/>
      <c r="F17" s="43">
        <v>499.85486211901298</v>
      </c>
      <c r="G17" s="1">
        <v>321.06389090469202</v>
      </c>
      <c r="H17" s="43">
        <v>498.64250603428502</v>
      </c>
      <c r="I17" s="44">
        <v>0.54570200320653905</v>
      </c>
      <c r="J17" s="43">
        <v>499.68944099378803</v>
      </c>
      <c r="K17" s="44">
        <v>0.45231067297281902</v>
      </c>
      <c r="N17" s="2">
        <f t="shared" si="2"/>
        <v>499.84322533300701</v>
      </c>
      <c r="O17" s="48">
        <f t="shared" si="3"/>
        <v>4891.1917098445601</v>
      </c>
      <c r="P17" s="2">
        <f t="shared" si="4"/>
        <v>499.85486211901298</v>
      </c>
      <c r="Q17" s="49">
        <f t="shared" si="5"/>
        <v>3.2106389090469199E-4</v>
      </c>
      <c r="R17" s="2">
        <f t="shared" si="6"/>
        <v>498.64250603428502</v>
      </c>
      <c r="S17" s="50">
        <f t="shared" si="7"/>
        <v>0.54570200320653905</v>
      </c>
      <c r="T17" s="2">
        <f t="shared" si="8"/>
        <v>499.68944099378803</v>
      </c>
      <c r="U17" s="51">
        <f t="shared" si="9"/>
        <v>0.45231067297281902</v>
      </c>
      <c r="V17" s="40">
        <f t="shared" si="10"/>
        <v>0.46168125163234713</v>
      </c>
      <c r="W17" s="40">
        <f t="shared" si="11"/>
        <v>0.46167999999999998</v>
      </c>
      <c r="Y17">
        <f t="shared" si="12"/>
        <v>0.97970335891614191</v>
      </c>
      <c r="Z17" s="62">
        <f t="shared" si="13"/>
        <v>2.0714362023785293E-2</v>
      </c>
    </row>
    <row r="18" spans="2:26" x14ac:dyDescent="0.6">
      <c r="B18" s="43">
        <v>524.93606706842502</v>
      </c>
      <c r="C18" s="1">
        <v>46.217616580310803</v>
      </c>
      <c r="D18" s="2"/>
      <c r="E18" s="1"/>
      <c r="F18" s="43">
        <v>525.32656023222</v>
      </c>
      <c r="G18" s="1">
        <v>334.05524310595001</v>
      </c>
      <c r="H18" s="43">
        <v>523.76398456632398</v>
      </c>
      <c r="I18" s="44">
        <v>0.52367201677266995</v>
      </c>
      <c r="J18" s="43">
        <v>524.534161490683</v>
      </c>
      <c r="K18" s="44">
        <v>0.51240526525727903</v>
      </c>
      <c r="N18" s="2">
        <f t="shared" si="2"/>
        <v>524.93606706842502</v>
      </c>
      <c r="O18" s="48">
        <f t="shared" si="3"/>
        <v>4621.7616580310805</v>
      </c>
      <c r="P18" s="2">
        <f t="shared" si="4"/>
        <v>525.32656023222</v>
      </c>
      <c r="Q18" s="49">
        <f t="shared" si="5"/>
        <v>3.3405524310595002E-4</v>
      </c>
      <c r="R18" s="2">
        <f t="shared" si="6"/>
        <v>523.76398456632398</v>
      </c>
      <c r="S18" s="50">
        <f t="shared" si="7"/>
        <v>0.52367201677266995</v>
      </c>
      <c r="T18" s="2">
        <f t="shared" si="8"/>
        <v>524.534161490683</v>
      </c>
      <c r="U18" s="51">
        <f t="shared" si="9"/>
        <v>0.51240526525727903</v>
      </c>
      <c r="V18" s="40">
        <f t="shared" si="10"/>
        <v>0.51660492361598154</v>
      </c>
      <c r="W18" s="40">
        <f t="shared" si="11"/>
        <v>0.51659999999999995</v>
      </c>
      <c r="Y18">
        <f t="shared" si="12"/>
        <v>0.99187065750495185</v>
      </c>
      <c r="Z18" s="62">
        <f t="shared" si="13"/>
        <v>8.1863615133126455E-3</v>
      </c>
    </row>
    <row r="19" spans="2:26" x14ac:dyDescent="0.6">
      <c r="B19" s="43">
        <v>550.66934999666398</v>
      </c>
      <c r="C19" s="1">
        <v>42.901554404145003</v>
      </c>
      <c r="D19" s="2"/>
      <c r="E19" s="1"/>
      <c r="F19" s="43">
        <v>550.79825834542805</v>
      </c>
      <c r="G19" s="1">
        <v>343.92159530720801</v>
      </c>
      <c r="H19" s="43">
        <v>548.88387744674799</v>
      </c>
      <c r="I19" s="44">
        <v>0.50410507584700204</v>
      </c>
      <c r="J19" s="43">
        <v>550.62111801242202</v>
      </c>
      <c r="K19" s="44">
        <v>0.555963302752293</v>
      </c>
      <c r="N19" s="2">
        <f t="shared" si="2"/>
        <v>550.66934999666398</v>
      </c>
      <c r="O19" s="48">
        <f t="shared" si="3"/>
        <v>4290.1554404144999</v>
      </c>
      <c r="P19" s="2">
        <f t="shared" si="4"/>
        <v>550.79825834542805</v>
      </c>
      <c r="Q19" s="49">
        <f t="shared" si="5"/>
        <v>3.43921595307208E-4</v>
      </c>
      <c r="R19" s="2">
        <f t="shared" si="6"/>
        <v>548.88387744674799</v>
      </c>
      <c r="S19" s="50">
        <f t="shared" si="7"/>
        <v>0.50410507584700204</v>
      </c>
      <c r="T19" s="2">
        <f t="shared" si="8"/>
        <v>550.62111801242202</v>
      </c>
      <c r="U19" s="51">
        <f t="shared" si="9"/>
        <v>0.555963302752293</v>
      </c>
      <c r="V19" s="40">
        <f t="shared" si="10"/>
        <v>0.55427298849906304</v>
      </c>
      <c r="W19" s="40">
        <f t="shared" si="11"/>
        <v>0.55427000000000004</v>
      </c>
      <c r="Y19">
        <f t="shared" si="12"/>
        <v>1.0030496060394485</v>
      </c>
      <c r="Z19" s="62">
        <f t="shared" si="13"/>
        <v>-3.0457095709559567E-3</v>
      </c>
    </row>
    <row r="20" spans="2:26" x14ac:dyDescent="0.6">
      <c r="B20" s="43">
        <v>575.75885610086902</v>
      </c>
      <c r="C20" s="1">
        <v>39.585492227979202</v>
      </c>
      <c r="D20" s="2"/>
      <c r="E20" s="1"/>
      <c r="F20" s="43">
        <v>575.61683599419405</v>
      </c>
      <c r="G20" s="1">
        <v>352.747036768263</v>
      </c>
      <c r="H20" s="43">
        <v>573.36792402966898</v>
      </c>
      <c r="I20" s="44">
        <v>0.47221938371007199</v>
      </c>
      <c r="J20" s="43">
        <v>575.46583850931597</v>
      </c>
      <c r="K20" s="44">
        <v>0.57202119778904803</v>
      </c>
      <c r="N20" s="2">
        <f t="shared" si="2"/>
        <v>575.75885610086902</v>
      </c>
      <c r="O20" s="48">
        <f t="shared" si="3"/>
        <v>3958.5492227979203</v>
      </c>
      <c r="P20" s="2">
        <f t="shared" si="4"/>
        <v>575.61683599419405</v>
      </c>
      <c r="Q20" s="49">
        <f t="shared" si="5"/>
        <v>3.5274703676826301E-4</v>
      </c>
      <c r="R20" s="2">
        <f t="shared" si="6"/>
        <v>573.36792402966898</v>
      </c>
      <c r="S20" s="50">
        <f t="shared" si="7"/>
        <v>0.47221938371007199</v>
      </c>
      <c r="T20" s="2">
        <f t="shared" si="8"/>
        <v>575.46583850931597</v>
      </c>
      <c r="U20" s="51">
        <f t="shared" si="9"/>
        <v>0.57202119778904803</v>
      </c>
      <c r="V20" s="40">
        <f t="shared" si="10"/>
        <v>0.60025879970445306</v>
      </c>
      <c r="W20" s="40">
        <f t="shared" si="11"/>
        <v>0.60026000000000002</v>
      </c>
      <c r="Y20">
        <f t="shared" si="12"/>
        <v>0.952957621063934</v>
      </c>
      <c r="Z20" s="62">
        <f t="shared" si="13"/>
        <v>4.9366705849537507E-2</v>
      </c>
    </row>
    <row r="21" spans="2:26" x14ac:dyDescent="0.6">
      <c r="B21" s="43">
        <v>600.85280971335806</v>
      </c>
      <c r="C21" s="1">
        <v>37.098445595854898</v>
      </c>
      <c r="D21" s="1"/>
      <c r="E21" s="1"/>
      <c r="F21" s="43">
        <v>600.43541364296004</v>
      </c>
      <c r="G21" s="1">
        <v>368.34331156265102</v>
      </c>
      <c r="H21" s="2">
        <v>599.13317711728496</v>
      </c>
      <c r="I21" s="1">
        <v>0.45019292094645702</v>
      </c>
      <c r="J21" s="2">
        <v>600.31055900621095</v>
      </c>
      <c r="K21" s="1">
        <v>0.64862955154139801</v>
      </c>
      <c r="N21" s="2">
        <f t="shared" si="2"/>
        <v>600.85280971335806</v>
      </c>
      <c r="O21" s="48">
        <f t="shared" si="3"/>
        <v>3709.8445595854896</v>
      </c>
      <c r="P21" s="2">
        <f t="shared" si="4"/>
        <v>600.43541364296004</v>
      </c>
      <c r="Q21" s="49">
        <f t="shared" si="5"/>
        <v>3.6834331156265098E-4</v>
      </c>
      <c r="R21" s="2">
        <f t="shared" si="6"/>
        <v>599.13317711728496</v>
      </c>
      <c r="S21" s="50">
        <f t="shared" si="7"/>
        <v>0.45019292094645702</v>
      </c>
      <c r="T21" s="2">
        <f t="shared" si="8"/>
        <v>600.31055900621095</v>
      </c>
      <c r="U21" s="51">
        <f t="shared" si="9"/>
        <v>0.64862955154139801</v>
      </c>
      <c r="V21" s="40">
        <f t="shared" si="10"/>
        <v>0.67117938758293705</v>
      </c>
      <c r="W21" s="40">
        <f t="shared" si="11"/>
        <v>0.67118</v>
      </c>
      <c r="Y21">
        <f t="shared" si="12"/>
        <v>0.96640266900515837</v>
      </c>
      <c r="Z21" s="62">
        <f t="shared" si="13"/>
        <v>3.4766298274590213E-2</v>
      </c>
    </row>
    <row r="22" spans="2:26" x14ac:dyDescent="0.6">
      <c r="B22" s="43">
        <v>626.596099535235</v>
      </c>
      <c r="C22" s="1">
        <v>35.647668393782297</v>
      </c>
      <c r="D22" s="1"/>
      <c r="E22" s="1"/>
      <c r="F22" s="43">
        <v>626.56023222060901</v>
      </c>
      <c r="G22" s="1">
        <v>372.47974117077803</v>
      </c>
      <c r="H22" s="2">
        <v>623.61722370020595</v>
      </c>
      <c r="I22" s="1">
        <v>0.41830722880952698</v>
      </c>
      <c r="J22" s="2">
        <v>626.39751552794996</v>
      </c>
      <c r="K22" s="1">
        <v>0.697692176192375</v>
      </c>
      <c r="N22" s="2">
        <f t="shared" si="2"/>
        <v>626.596099535235</v>
      </c>
      <c r="O22" s="48">
        <f t="shared" si="3"/>
        <v>3564.7668393782296</v>
      </c>
      <c r="P22" s="2">
        <f t="shared" si="4"/>
        <v>626.56023222060901</v>
      </c>
      <c r="Q22" s="49">
        <f t="shared" si="5"/>
        <v>3.7247974117077801E-4</v>
      </c>
      <c r="R22" s="2">
        <f t="shared" si="6"/>
        <v>623.61722370020595</v>
      </c>
      <c r="S22" s="50">
        <f t="shared" si="7"/>
        <v>0.41830722880952698</v>
      </c>
      <c r="T22" s="2">
        <f t="shared" si="8"/>
        <v>626.39751552794996</v>
      </c>
      <c r="U22" s="51">
        <f t="shared" si="9"/>
        <v>0.697692176192375</v>
      </c>
      <c r="V22" s="40">
        <f t="shared" si="10"/>
        <v>0.74061260564505205</v>
      </c>
      <c r="W22" s="40">
        <f t="shared" si="11"/>
        <v>0.74060999999999999</v>
      </c>
      <c r="Y22">
        <f t="shared" si="12"/>
        <v>0.94204739545947291</v>
      </c>
      <c r="Z22" s="62">
        <f t="shared" si="13"/>
        <v>6.1513981770366266E-2</v>
      </c>
    </row>
    <row r="23" spans="2:26" x14ac:dyDescent="0.6">
      <c r="B23" s="43">
        <v>650.41806577864702</v>
      </c>
      <c r="C23" s="1">
        <v>36.062176165803002</v>
      </c>
      <c r="D23" s="1"/>
      <c r="E23" s="1"/>
      <c r="F23" s="43">
        <v>650.72568940493397</v>
      </c>
      <c r="G23" s="1">
        <v>374.53510522496299</v>
      </c>
      <c r="H23" s="2">
        <v>648.74187353547404</v>
      </c>
      <c r="I23" s="1">
        <v>0.39135115135925502</v>
      </c>
      <c r="J23" s="2">
        <v>650.62111801242202</v>
      </c>
      <c r="K23" s="1">
        <v>0.82935779816513699</v>
      </c>
      <c r="N23" s="2">
        <f t="shared" si="2"/>
        <v>650.41806577864702</v>
      </c>
      <c r="O23" s="48">
        <f t="shared" si="3"/>
        <v>3606.2176165803003</v>
      </c>
      <c r="P23" s="2">
        <f t="shared" si="4"/>
        <v>650.72568940493397</v>
      </c>
      <c r="Q23" s="49">
        <f t="shared" si="5"/>
        <v>3.7453510522496297E-4</v>
      </c>
      <c r="R23" s="2">
        <f t="shared" si="6"/>
        <v>648.74187353547404</v>
      </c>
      <c r="S23" s="50">
        <f t="shared" si="7"/>
        <v>0.39135115135925502</v>
      </c>
      <c r="T23" s="2">
        <f t="shared" si="8"/>
        <v>650.62111801242202</v>
      </c>
      <c r="U23" s="51">
        <f t="shared" si="9"/>
        <v>0.82935779816513699</v>
      </c>
      <c r="V23" s="40">
        <f t="shared" si="10"/>
        <v>0.84100490975010656</v>
      </c>
      <c r="W23" s="40">
        <f t="shared" si="11"/>
        <v>0.84099999999999997</v>
      </c>
      <c r="Y23">
        <f t="shared" si="12"/>
        <v>0.98615095887082238</v>
      </c>
      <c r="Z23" s="62">
        <f t="shared" si="13"/>
        <v>1.4037610619469731E-2</v>
      </c>
    </row>
    <row r="24" spans="2:26" x14ac:dyDescent="0.6">
      <c r="B24" s="43">
        <v>676.17914563365798</v>
      </c>
      <c r="C24" s="1">
        <v>37.927461139896302</v>
      </c>
      <c r="D24" s="1"/>
      <c r="E24" s="1"/>
      <c r="F24" s="43">
        <v>676.19738751814202</v>
      </c>
      <c r="G24" s="1">
        <v>373.98479075955402</v>
      </c>
      <c r="H24" s="2">
        <v>673.86335206751301</v>
      </c>
      <c r="I24" s="1">
        <v>0.36932116492538603</v>
      </c>
      <c r="J24" s="2">
        <v>675.46583850931597</v>
      </c>
      <c r="K24" s="1">
        <v>0.97202119778904705</v>
      </c>
      <c r="N24" s="2">
        <f t="shared" si="2"/>
        <v>676.17914563365798</v>
      </c>
      <c r="O24" s="48">
        <f t="shared" si="3"/>
        <v>3792.74611398963</v>
      </c>
      <c r="P24" s="2">
        <f t="shared" si="4"/>
        <v>676.19738751814202</v>
      </c>
      <c r="Q24" s="49">
        <f t="shared" si="5"/>
        <v>3.7398479075955398E-4</v>
      </c>
      <c r="R24" s="2">
        <f t="shared" si="6"/>
        <v>673.86335206751301</v>
      </c>
      <c r="S24" s="50">
        <f t="shared" si="7"/>
        <v>0.36932116492538603</v>
      </c>
      <c r="T24" s="2">
        <f t="shared" si="8"/>
        <v>675.46583850931597</v>
      </c>
      <c r="U24" s="51">
        <f t="shared" si="9"/>
        <v>0.97202119778904705</v>
      </c>
      <c r="V24" s="40">
        <f t="shared" si="10"/>
        <v>0.97019905252726002</v>
      </c>
      <c r="W24" s="40">
        <f t="shared" si="11"/>
        <v>0.97019999999999995</v>
      </c>
      <c r="Y24">
        <f t="shared" si="12"/>
        <v>1.0018781148642029</v>
      </c>
      <c r="Z24" s="62">
        <f t="shared" si="13"/>
        <v>-1.8736194161089736E-3</v>
      </c>
    </row>
    <row r="25" spans="2:26" x14ac:dyDescent="0.6">
      <c r="B25" s="43">
        <v>701.31201494362699</v>
      </c>
      <c r="C25" s="1">
        <v>42.694300518134703</v>
      </c>
      <c r="D25" s="1"/>
      <c r="E25" s="1"/>
      <c r="F25" s="43">
        <v>701.01596516690802</v>
      </c>
      <c r="G25" s="1">
        <v>359.89356555394198</v>
      </c>
      <c r="H25" s="2">
        <v>698.34264169559003</v>
      </c>
      <c r="I25" s="1">
        <v>0.34482460931306003</v>
      </c>
      <c r="J25" s="2">
        <v>700.93167701863297</v>
      </c>
      <c r="K25" s="1">
        <v>1.1256823750641001</v>
      </c>
      <c r="N25" s="2">
        <f t="shared" si="2"/>
        <v>701.31201494362699</v>
      </c>
      <c r="O25" s="48">
        <f t="shared" si="3"/>
        <v>4269.4300518134705</v>
      </c>
      <c r="P25" s="2">
        <f t="shared" si="4"/>
        <v>701.01596516690802</v>
      </c>
      <c r="Q25" s="49">
        <f t="shared" si="5"/>
        <v>3.5989356555394197E-4</v>
      </c>
      <c r="R25" s="2">
        <f t="shared" si="6"/>
        <v>698.34264169559003</v>
      </c>
      <c r="S25" s="50">
        <f t="shared" si="7"/>
        <v>0.34482460931306003</v>
      </c>
      <c r="T25" s="2">
        <f t="shared" si="8"/>
        <v>700.93167701863297</v>
      </c>
      <c r="U25" s="51">
        <f t="shared" si="9"/>
        <v>1.1256823750641001</v>
      </c>
      <c r="V25" s="40">
        <f t="shared" si="10"/>
        <v>1.1240755497992312</v>
      </c>
      <c r="W25" s="40">
        <f t="shared" si="11"/>
        <v>1.12408</v>
      </c>
      <c r="Y25">
        <f t="shared" si="12"/>
        <v>1.0014294637626056</v>
      </c>
      <c r="Z25" s="62">
        <f t="shared" si="13"/>
        <v>-1.4234699766075831E-3</v>
      </c>
    </row>
    <row r="26" spans="2:26" x14ac:dyDescent="0.6">
      <c r="B26" s="43">
        <v>726.46045053258899</v>
      </c>
      <c r="C26" s="1">
        <v>50.3626943005181</v>
      </c>
      <c r="D26" s="1"/>
      <c r="E26" s="1"/>
      <c r="F26" s="43">
        <v>726.48766328011595</v>
      </c>
      <c r="G26" s="1">
        <v>344.23908442186701</v>
      </c>
      <c r="H26" s="2">
        <v>723.47680544054697</v>
      </c>
      <c r="I26" s="1">
        <v>0.30309025881357998</v>
      </c>
      <c r="J26" s="2">
        <v>726.39751552794996</v>
      </c>
      <c r="K26" s="1">
        <v>1.49402245142173</v>
      </c>
      <c r="N26" s="2">
        <f t="shared" si="2"/>
        <v>726.46045053258899</v>
      </c>
      <c r="O26" s="48">
        <f t="shared" si="3"/>
        <v>5036.2694300518096</v>
      </c>
      <c r="P26" s="2">
        <f t="shared" si="4"/>
        <v>726.48766328011595</v>
      </c>
      <c r="Q26" s="49">
        <f t="shared" si="5"/>
        <v>3.4423908442186699E-4</v>
      </c>
      <c r="R26" s="2">
        <f t="shared" si="6"/>
        <v>723.47680544054697</v>
      </c>
      <c r="S26" s="50">
        <f t="shared" si="7"/>
        <v>0.30309025881357998</v>
      </c>
      <c r="T26" s="2">
        <f t="shared" si="8"/>
        <v>726.39751552794996</v>
      </c>
      <c r="U26" s="51">
        <f t="shared" si="9"/>
        <v>1.49402245142173</v>
      </c>
      <c r="V26" s="40">
        <f t="shared" si="10"/>
        <v>1.4303149678139608</v>
      </c>
      <c r="W26" s="40">
        <f t="shared" si="11"/>
        <v>1.43031</v>
      </c>
      <c r="Y26">
        <f t="shared" si="12"/>
        <v>1.0445408773881022</v>
      </c>
      <c r="Z26" s="62">
        <f t="shared" si="13"/>
        <v>-4.264490895776063E-2</v>
      </c>
    </row>
    <row r="27" spans="2:26" x14ac:dyDescent="0.6">
      <c r="B27" s="61">
        <v>751.93133047210301</v>
      </c>
      <c r="C27" s="55">
        <v>63.286369690691103</v>
      </c>
      <c r="D27" s="1"/>
      <c r="E27" s="1"/>
      <c r="F27" s="43">
        <v>752.09452893292098</v>
      </c>
      <c r="G27" s="1">
        <v>316.52173913043401</v>
      </c>
      <c r="H27" s="2">
        <v>748.61572614034696</v>
      </c>
      <c r="I27" s="1">
        <v>0.253966771789495</v>
      </c>
      <c r="J27" s="2">
        <v>754.66804979253095</v>
      </c>
      <c r="K27" s="1">
        <v>2.0514408618523698</v>
      </c>
      <c r="N27" s="2">
        <f t="shared" si="2"/>
        <v>751.93133047210301</v>
      </c>
      <c r="O27" s="48">
        <f t="shared" si="3"/>
        <v>6328.6369690691099</v>
      </c>
      <c r="P27" s="2">
        <f t="shared" si="4"/>
        <v>752.09452893292098</v>
      </c>
      <c r="Q27" s="49">
        <f t="shared" si="5"/>
        <v>3.16521739130434E-4</v>
      </c>
      <c r="R27" s="2">
        <f t="shared" si="6"/>
        <v>748.61572614034696</v>
      </c>
      <c r="S27" s="50">
        <f t="shared" si="7"/>
        <v>0.253966771789495</v>
      </c>
      <c r="T27" s="2">
        <f t="shared" si="8"/>
        <v>754.66804979253095</v>
      </c>
      <c r="U27" s="51">
        <f t="shared" si="9"/>
        <v>2.0514408618523698</v>
      </c>
      <c r="V27" s="40">
        <f t="shared" si="10"/>
        <v>1.884066968565407</v>
      </c>
      <c r="W27" s="40">
        <f t="shared" si="11"/>
        <v>1.8840699999999999</v>
      </c>
      <c r="Y27">
        <f t="shared" si="12"/>
        <v>1.0888364883411799</v>
      </c>
      <c r="Z27" s="62">
        <f t="shared" si="13"/>
        <v>-8.1586978676655875E-2</v>
      </c>
    </row>
    <row r="28" spans="2:26" x14ac:dyDescent="0.6">
      <c r="B28" s="61">
        <v>776.90631323800801</v>
      </c>
      <c r="C28" s="55">
        <v>93.471502590673495</v>
      </c>
      <c r="D28" s="1"/>
      <c r="E28" s="1"/>
      <c r="F28" s="61">
        <v>776.77793904208897</v>
      </c>
      <c r="G28" s="55">
        <v>270.222544750846</v>
      </c>
      <c r="H28" s="55">
        <v>773.74988988530401</v>
      </c>
      <c r="I28" s="55">
        <v>0.21223242129001499</v>
      </c>
      <c r="J28" s="55">
        <v>776.70807453416103</v>
      </c>
      <c r="K28" s="55">
        <v>2.48392500997207</v>
      </c>
      <c r="N28" s="2">
        <f t="shared" si="2"/>
        <v>776.90631323800801</v>
      </c>
      <c r="O28" s="48">
        <f t="shared" si="3"/>
        <v>9347.1502590673499</v>
      </c>
      <c r="P28" s="2">
        <f t="shared" si="4"/>
        <v>776.77793904208897</v>
      </c>
      <c r="Q28" s="49">
        <f t="shared" si="5"/>
        <v>2.7022254475084597E-4</v>
      </c>
      <c r="R28" s="2">
        <f t="shared" si="6"/>
        <v>773.74988988530401</v>
      </c>
      <c r="S28" s="50">
        <f t="shared" si="7"/>
        <v>0.21223242129001499</v>
      </c>
      <c r="T28" s="2">
        <f t="shared" si="8"/>
        <v>776.70807453416103</v>
      </c>
      <c r="U28" s="51">
        <f t="shared" si="9"/>
        <v>2.48392500997207</v>
      </c>
      <c r="V28" s="40">
        <f t="shared" si="10"/>
        <v>2.4978621916930122</v>
      </c>
      <c r="W28" s="40">
        <f t="shared" si="11"/>
        <v>2.4978600000000002</v>
      </c>
      <c r="Y28">
        <f t="shared" si="12"/>
        <v>0.99442035602792977</v>
      </c>
      <c r="Z28" s="62">
        <f t="shared" si="13"/>
        <v>5.6100687307329977E-3</v>
      </c>
    </row>
    <row r="29" spans="2:26" x14ac:dyDescent="0.6">
      <c r="B29" s="37"/>
      <c r="F29" s="37"/>
      <c r="V29"/>
      <c r="W29"/>
    </row>
    <row r="30" spans="2:26" x14ac:dyDescent="0.6">
      <c r="B30" s="37"/>
      <c r="F30" s="37"/>
      <c r="V30"/>
      <c r="W30"/>
    </row>
    <row r="31" spans="2:26" x14ac:dyDescent="0.6">
      <c r="V31"/>
      <c r="W31"/>
    </row>
    <row r="32" spans="2:26" x14ac:dyDescent="0.6">
      <c r="C32" s="37"/>
      <c r="V32"/>
      <c r="W32"/>
    </row>
    <row r="33" spans="3:23" x14ac:dyDescent="0.6">
      <c r="C33" s="37"/>
      <c r="O33"/>
      <c r="Q33"/>
      <c r="S33"/>
      <c r="U33"/>
      <c r="V33"/>
      <c r="W33"/>
    </row>
    <row r="34" spans="3:23" x14ac:dyDescent="0.6">
      <c r="O34"/>
      <c r="Q34"/>
      <c r="S34"/>
      <c r="U34"/>
      <c r="V34"/>
      <c r="W34"/>
    </row>
    <row r="35" spans="3:23" x14ac:dyDescent="0.6">
      <c r="C35" s="37"/>
      <c r="O35"/>
      <c r="Q35"/>
      <c r="S35"/>
      <c r="U35"/>
      <c r="V35"/>
      <c r="W35"/>
    </row>
    <row r="36" spans="3:23" x14ac:dyDescent="0.6">
      <c r="O36"/>
      <c r="Q36"/>
      <c r="S36"/>
      <c r="U36"/>
      <c r="V36"/>
      <c r="W36"/>
    </row>
    <row r="37" spans="3:23" x14ac:dyDescent="0.6">
      <c r="O37"/>
      <c r="Q37"/>
      <c r="S37"/>
      <c r="U37"/>
      <c r="V37"/>
      <c r="W37"/>
    </row>
    <row r="38" spans="3:23" x14ac:dyDescent="0.6">
      <c r="O38"/>
      <c r="Q38"/>
      <c r="S38"/>
      <c r="U38"/>
      <c r="V38"/>
      <c r="W38"/>
    </row>
    <row r="39" spans="3:23" x14ac:dyDescent="0.6">
      <c r="O39"/>
      <c r="Q39"/>
      <c r="S39"/>
      <c r="U39"/>
      <c r="V39"/>
      <c r="W39"/>
    </row>
    <row r="40" spans="3:23" x14ac:dyDescent="0.6">
      <c r="O40"/>
      <c r="Q40"/>
      <c r="S40"/>
      <c r="U40"/>
      <c r="V40"/>
      <c r="W40"/>
    </row>
    <row r="41" spans="3:23" x14ac:dyDescent="0.6">
      <c r="O41"/>
      <c r="Q41"/>
      <c r="S41"/>
      <c r="U41"/>
      <c r="V41"/>
      <c r="W41"/>
    </row>
    <row r="42" spans="3:23" x14ac:dyDescent="0.6">
      <c r="O42"/>
      <c r="Q42"/>
      <c r="S42"/>
      <c r="U42"/>
      <c r="V42"/>
      <c r="W42"/>
    </row>
    <row r="43" spans="3:23" x14ac:dyDescent="0.6">
      <c r="O43"/>
      <c r="Q43"/>
      <c r="S43"/>
      <c r="U43"/>
      <c r="V43"/>
      <c r="W43"/>
    </row>
    <row r="44" spans="3:23" x14ac:dyDescent="0.6">
      <c r="O44"/>
      <c r="Q44"/>
      <c r="S44"/>
      <c r="U44"/>
      <c r="V44"/>
      <c r="W44"/>
    </row>
    <row r="45" spans="3:23" x14ac:dyDescent="0.6">
      <c r="O45"/>
      <c r="Q45"/>
      <c r="S45"/>
      <c r="U45"/>
      <c r="V45"/>
      <c r="W45"/>
    </row>
    <row r="46" spans="3:23" x14ac:dyDescent="0.6">
      <c r="O46"/>
      <c r="Q46"/>
      <c r="S46"/>
      <c r="U46"/>
      <c r="V46"/>
      <c r="W46"/>
    </row>
    <row r="47" spans="3:23" x14ac:dyDescent="0.6">
      <c r="O47"/>
      <c r="Q47"/>
      <c r="S47"/>
      <c r="U47"/>
      <c r="V47"/>
      <c r="W47"/>
    </row>
    <row r="48" spans="3:23" x14ac:dyDescent="0.6">
      <c r="O48"/>
      <c r="Q48"/>
      <c r="S48"/>
      <c r="U48"/>
      <c r="V48"/>
      <c r="W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CB83-BF43-45AF-A56B-D4768BB7C3F4}">
  <sheetPr>
    <tabColor theme="3"/>
  </sheetPr>
  <dimension ref="A1:W47"/>
  <sheetViews>
    <sheetView zoomScale="70" zoomScaleNormal="70" workbookViewId="0">
      <selection activeCell="N10" sqref="N10"/>
    </sheetView>
  </sheetViews>
  <sheetFormatPr defaultRowHeight="16.899999999999999" x14ac:dyDescent="0.6"/>
  <cols>
    <col min="5" max="5" width="12.3125" bestFit="1" customWidth="1"/>
    <col min="15" max="15" width="9" style="18"/>
    <col min="17" max="17" width="10.5" style="14" customWidth="1"/>
    <col min="19" max="19" width="9" style="22"/>
    <col min="21" max="23" width="12.8125" style="22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67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  <c r="W7" t="s">
        <v>27</v>
      </c>
    </row>
    <row r="8" spans="1:23" ht="17.25" thickBot="1" x14ac:dyDescent="0.65">
      <c r="B8" s="9" t="s">
        <v>4</v>
      </c>
      <c r="C8" s="10" t="s">
        <v>10</v>
      </c>
      <c r="D8" s="35" t="s">
        <v>4</v>
      </c>
      <c r="E8" s="36" t="s">
        <v>16</v>
      </c>
      <c r="F8" s="35" t="s">
        <v>4</v>
      </c>
      <c r="G8" s="36" t="s">
        <v>13</v>
      </c>
      <c r="H8" s="35" t="s">
        <v>4</v>
      </c>
      <c r="I8" s="36" t="s">
        <v>15</v>
      </c>
      <c r="J8" s="35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26</v>
      </c>
    </row>
    <row r="9" spans="1:23" x14ac:dyDescent="0.6">
      <c r="B9" s="3"/>
      <c r="C9" s="4"/>
      <c r="D9" s="2">
        <v>361.32723112128099</v>
      </c>
      <c r="E9" s="1">
        <v>0.37247353224253998</v>
      </c>
      <c r="F9" s="2">
        <v>361.91661481020498</v>
      </c>
      <c r="G9" s="1">
        <v>-72.999252056843702</v>
      </c>
      <c r="H9" s="2">
        <v>423.05129913390999</v>
      </c>
      <c r="I9" s="1">
        <v>2.67082533589251</v>
      </c>
      <c r="J9" s="2">
        <v>422.72126816380398</v>
      </c>
      <c r="K9" s="4">
        <v>0.355573376102646</v>
      </c>
      <c r="N9" s="3">
        <f>D9</f>
        <v>361.32723112128099</v>
      </c>
      <c r="O9" s="21">
        <f>1/(E9*(10^(-3))*(10^(-2)))</f>
        <v>268475.45219638309</v>
      </c>
      <c r="P9" s="3">
        <f>F9</f>
        <v>361.91661481020498</v>
      </c>
      <c r="Q9" s="17">
        <f>G9*(10^(-6))</f>
        <v>-7.2999252056843696E-5</v>
      </c>
      <c r="R9" s="3">
        <f>H9</f>
        <v>423.05129913390999</v>
      </c>
      <c r="S9" s="24">
        <f>I9</f>
        <v>2.67082533589251</v>
      </c>
      <c r="T9" s="3">
        <f>J9</f>
        <v>422.72126816380398</v>
      </c>
      <c r="U9" s="63">
        <f>K9</f>
        <v>0.355573376102646</v>
      </c>
      <c r="V9" s="64">
        <f>((O10*(Q10)^2)/S9)*T9</f>
        <v>0.27245459929487487</v>
      </c>
      <c r="W9" s="65">
        <f t="shared" ref="W9:W16" si="0">(U9-V9)/U9</f>
        <v>0.23375984366100747</v>
      </c>
    </row>
    <row r="10" spans="1:23" x14ac:dyDescent="0.6">
      <c r="B10" s="3"/>
      <c r="C10" s="4"/>
      <c r="D10" s="2">
        <v>421.51029748283702</v>
      </c>
      <c r="E10" s="1">
        <v>0.44562078922040299</v>
      </c>
      <c r="F10" s="2">
        <v>421.65525824517698</v>
      </c>
      <c r="G10" s="1">
        <v>-87.584143605085998</v>
      </c>
      <c r="H10" s="2">
        <v>473.01798800799401</v>
      </c>
      <c r="I10" s="1">
        <v>2.31190019193857</v>
      </c>
      <c r="J10" s="2">
        <v>473.05151915455701</v>
      </c>
      <c r="K10" s="4">
        <v>0.50312750601443401</v>
      </c>
      <c r="N10" s="3">
        <f t="shared" ref="N10:N18" si="1">D10</f>
        <v>421.51029748283702</v>
      </c>
      <c r="O10" s="21">
        <f t="shared" ref="O10:O18" si="2">1/(E10*(10^(-3))*(10^(-2)))</f>
        <v>224406.04751619932</v>
      </c>
      <c r="P10" s="3">
        <f t="shared" ref="P10:P18" si="3">F10</f>
        <v>421.65525824517698</v>
      </c>
      <c r="Q10" s="17">
        <f t="shared" ref="Q10:Q18" si="4">G10*(10^(-6))</f>
        <v>-8.7584143605086E-5</v>
      </c>
      <c r="R10" s="3">
        <f t="shared" ref="R10:U16" si="5">H10</f>
        <v>473.01798800799401</v>
      </c>
      <c r="S10" s="24">
        <f t="shared" si="5"/>
        <v>2.31190019193857</v>
      </c>
      <c r="T10" s="3">
        <f t="shared" si="5"/>
        <v>473.05151915455701</v>
      </c>
      <c r="U10" s="63">
        <f t="shared" si="5"/>
        <v>0.50312750601443401</v>
      </c>
      <c r="V10" s="64">
        <f t="shared" ref="V10:V16" si="6">((O11*(Q11)^2)/S10)*T10</f>
        <v>0.38504276162600432</v>
      </c>
      <c r="W10" s="65">
        <f t="shared" si="0"/>
        <v>0.23470142851828502</v>
      </c>
    </row>
    <row r="11" spans="1:23" x14ac:dyDescent="0.6">
      <c r="B11" s="2"/>
      <c r="C11" s="1"/>
      <c r="D11" s="2">
        <v>461.32723112128099</v>
      </c>
      <c r="E11" s="1">
        <v>0.518768046198267</v>
      </c>
      <c r="F11" s="2">
        <v>461.97884256378302</v>
      </c>
      <c r="G11" s="1">
        <v>-98.803290949887796</v>
      </c>
      <c r="H11" s="2">
        <v>522.98467688207802</v>
      </c>
      <c r="I11" s="1">
        <v>2.1602687140115102</v>
      </c>
      <c r="J11" s="2">
        <v>522.98546895640595</v>
      </c>
      <c r="K11" s="1">
        <v>0.62181234963913301</v>
      </c>
      <c r="N11" s="3">
        <f t="shared" si="1"/>
        <v>461.32723112128099</v>
      </c>
      <c r="O11" s="21">
        <f t="shared" si="2"/>
        <v>192764.37847866441</v>
      </c>
      <c r="P11" s="3">
        <f t="shared" si="3"/>
        <v>461.97884256378302</v>
      </c>
      <c r="Q11" s="17">
        <f t="shared" si="4"/>
        <v>-9.8803290949887795E-5</v>
      </c>
      <c r="R11" s="3">
        <f t="shared" si="5"/>
        <v>522.98467688207802</v>
      </c>
      <c r="S11" s="24">
        <f t="shared" si="5"/>
        <v>2.1602687140115102</v>
      </c>
      <c r="T11" s="3">
        <f t="shared" si="5"/>
        <v>522.98546895640595</v>
      </c>
      <c r="U11" s="63">
        <f t="shared" si="5"/>
        <v>0.62181234963913301</v>
      </c>
      <c r="V11" s="64">
        <f t="shared" si="6"/>
        <v>0.55230486901142706</v>
      </c>
      <c r="W11" s="65">
        <f t="shared" si="0"/>
        <v>0.11178208452766243</v>
      </c>
    </row>
    <row r="12" spans="1:23" x14ac:dyDescent="0.6">
      <c r="B12" s="2"/>
      <c r="C12" s="1"/>
      <c r="D12" s="2">
        <v>521.28146453089198</v>
      </c>
      <c r="E12" s="1">
        <v>0.626564003849855</v>
      </c>
      <c r="F12" s="2">
        <v>521.71748599875502</v>
      </c>
      <c r="G12" s="1">
        <v>-119.558713537771</v>
      </c>
      <c r="H12" s="2">
        <v>572.95136575616198</v>
      </c>
      <c r="I12" s="1">
        <v>2.0316698656429901</v>
      </c>
      <c r="J12" s="2">
        <v>572.91941875825603</v>
      </c>
      <c r="K12" s="1">
        <v>0.76936647955092197</v>
      </c>
      <c r="N12" s="3">
        <f t="shared" si="1"/>
        <v>521.28146453089198</v>
      </c>
      <c r="O12" s="21">
        <f t="shared" si="2"/>
        <v>159600.61443932427</v>
      </c>
      <c r="P12" s="3">
        <f t="shared" si="3"/>
        <v>521.71748599875502</v>
      </c>
      <c r="Q12" s="17">
        <f t="shared" si="4"/>
        <v>-1.1955871353777099E-4</v>
      </c>
      <c r="R12" s="3">
        <f t="shared" si="5"/>
        <v>572.95136575616198</v>
      </c>
      <c r="S12" s="24">
        <f t="shared" si="5"/>
        <v>2.0316698656429901</v>
      </c>
      <c r="T12" s="3">
        <f t="shared" si="5"/>
        <v>572.91941875825603</v>
      </c>
      <c r="U12" s="63">
        <f t="shared" si="5"/>
        <v>0.76936647955092197</v>
      </c>
      <c r="V12" s="64">
        <f t="shared" si="6"/>
        <v>0.64807725762999346</v>
      </c>
      <c r="W12" s="65">
        <f t="shared" si="0"/>
        <v>0.15764817566749834</v>
      </c>
    </row>
    <row r="13" spans="1:23" x14ac:dyDescent="0.6">
      <c r="B13" s="2"/>
      <c r="C13" s="1"/>
      <c r="D13" s="2">
        <v>571.39588100686501</v>
      </c>
      <c r="E13" s="1">
        <v>0.76130895091433903</v>
      </c>
      <c r="F13" s="2">
        <v>561.54324828873598</v>
      </c>
      <c r="G13" s="1">
        <v>-132.27374719521299</v>
      </c>
      <c r="H13" s="2">
        <v>622.91805463024605</v>
      </c>
      <c r="I13" s="1">
        <v>1.9606525911708199</v>
      </c>
      <c r="J13" s="2">
        <v>623.05151915455701</v>
      </c>
      <c r="K13" s="1">
        <v>0.87441860465116195</v>
      </c>
      <c r="N13" s="3">
        <f t="shared" si="1"/>
        <v>571.39588100686501</v>
      </c>
      <c r="O13" s="21">
        <f t="shared" si="2"/>
        <v>131352.71807838208</v>
      </c>
      <c r="P13" s="3">
        <f t="shared" si="3"/>
        <v>561.54324828873598</v>
      </c>
      <c r="Q13" s="17">
        <f t="shared" si="4"/>
        <v>-1.3227374719521298E-4</v>
      </c>
      <c r="R13" s="3">
        <f t="shared" si="5"/>
        <v>622.91805463024605</v>
      </c>
      <c r="S13" s="24">
        <f t="shared" si="5"/>
        <v>1.9606525911708199</v>
      </c>
      <c r="T13" s="3">
        <f t="shared" si="5"/>
        <v>623.05151915455701</v>
      </c>
      <c r="U13" s="63">
        <f t="shared" si="5"/>
        <v>0.87441860465116195</v>
      </c>
      <c r="V13" s="64">
        <f t="shared" si="6"/>
        <v>0.8487287746590797</v>
      </c>
      <c r="W13" s="65">
        <f t="shared" si="0"/>
        <v>2.937932685264728E-2</v>
      </c>
    </row>
    <row r="14" spans="1:23" x14ac:dyDescent="0.6">
      <c r="B14" s="2"/>
      <c r="C14" s="1"/>
      <c r="D14" s="2">
        <v>611.44164759725402</v>
      </c>
      <c r="E14" s="1">
        <v>0.87680461982675595</v>
      </c>
      <c r="F14" s="2">
        <v>621.53080273802095</v>
      </c>
      <c r="G14" s="1">
        <v>-153.02916978309599</v>
      </c>
      <c r="H14" s="2">
        <v>673.08461025982604</v>
      </c>
      <c r="I14" s="1">
        <v>1.9395393474088201</v>
      </c>
      <c r="J14" s="2">
        <v>672.98546895640595</v>
      </c>
      <c r="K14" s="1">
        <v>0.95461106655974304</v>
      </c>
      <c r="N14" s="3">
        <f t="shared" si="1"/>
        <v>611.44164759725402</v>
      </c>
      <c r="O14" s="21">
        <f t="shared" si="2"/>
        <v>114050.49396267843</v>
      </c>
      <c r="P14" s="3">
        <f t="shared" si="3"/>
        <v>621.53080273802095</v>
      </c>
      <c r="Q14" s="17">
        <f t="shared" si="4"/>
        <v>-1.5302916978309598E-4</v>
      </c>
      <c r="R14" s="3">
        <f t="shared" si="5"/>
        <v>673.08461025982604</v>
      </c>
      <c r="S14" s="24">
        <f t="shared" si="5"/>
        <v>1.9395393474088201</v>
      </c>
      <c r="T14" s="3">
        <f t="shared" si="5"/>
        <v>672.98546895640595</v>
      </c>
      <c r="U14" s="63">
        <f t="shared" si="5"/>
        <v>0.95461106655974304</v>
      </c>
      <c r="V14" s="64">
        <f>((O15*(Q15)^2)/S14)*T14</f>
        <v>0.91621734788525111</v>
      </c>
      <c r="W14" s="65">
        <f t="shared" si="0"/>
        <v>4.0219226467650748E-2</v>
      </c>
    </row>
    <row r="15" spans="1:23" x14ac:dyDescent="0.6">
      <c r="B15" s="2"/>
      <c r="C15" s="1"/>
      <c r="D15" s="2">
        <v>661.32723112128099</v>
      </c>
      <c r="E15" s="1">
        <v>1.06159769008662</v>
      </c>
      <c r="F15" s="2">
        <v>671.56191661481</v>
      </c>
      <c r="G15" s="1">
        <v>-167.427075542258</v>
      </c>
      <c r="H15" s="2">
        <v>723.05129913390999</v>
      </c>
      <c r="I15" s="1">
        <v>1.8973128598848299</v>
      </c>
      <c r="J15" s="2">
        <v>722.91941875825603</v>
      </c>
      <c r="K15" s="1">
        <v>1.0460304731355199</v>
      </c>
      <c r="N15" s="3">
        <f t="shared" si="1"/>
        <v>661.32723112128099</v>
      </c>
      <c r="O15" s="21">
        <f t="shared" si="2"/>
        <v>94197.642792384548</v>
      </c>
      <c r="P15" s="3">
        <f t="shared" si="3"/>
        <v>671.56191661481</v>
      </c>
      <c r="Q15" s="17">
        <f t="shared" si="4"/>
        <v>-1.6742707554225799E-4</v>
      </c>
      <c r="R15" s="3">
        <f t="shared" si="5"/>
        <v>723.05129913390999</v>
      </c>
      <c r="S15" s="24">
        <f t="shared" si="5"/>
        <v>1.8973128598848299</v>
      </c>
      <c r="T15" s="3">
        <f t="shared" si="5"/>
        <v>722.91941875825603</v>
      </c>
      <c r="U15" s="63">
        <f t="shared" si="5"/>
        <v>1.0460304731355199</v>
      </c>
      <c r="V15" s="64">
        <f t="shared" si="6"/>
        <v>0.92623356217339559</v>
      </c>
      <c r="W15" s="65">
        <f t="shared" si="0"/>
        <v>0.11452525909979283</v>
      </c>
    </row>
    <row r="16" spans="1:23" x14ac:dyDescent="0.6">
      <c r="B16" s="2"/>
      <c r="C16" s="1"/>
      <c r="D16" s="2">
        <v>721.28146453089198</v>
      </c>
      <c r="E16" s="1">
        <v>1.3349374398460001</v>
      </c>
      <c r="F16" s="2">
        <v>711.63658991910302</v>
      </c>
      <c r="G16" s="1">
        <v>-180.1421091997</v>
      </c>
      <c r="H16" s="2">
        <v>773.01798800799395</v>
      </c>
      <c r="I16" s="1">
        <v>1.85700575815738</v>
      </c>
      <c r="J16" s="2">
        <v>773.05151915455701</v>
      </c>
      <c r="K16" s="1">
        <v>1.1230152365677599</v>
      </c>
      <c r="N16" s="3">
        <f t="shared" si="1"/>
        <v>721.28146453089198</v>
      </c>
      <c r="O16" s="21">
        <f t="shared" si="2"/>
        <v>74909.877433309623</v>
      </c>
      <c r="P16" s="3">
        <f t="shared" si="3"/>
        <v>711.63658991910302</v>
      </c>
      <c r="Q16" s="17">
        <f t="shared" si="4"/>
        <v>-1.8014210919970001E-4</v>
      </c>
      <c r="R16" s="3">
        <f t="shared" si="5"/>
        <v>773.01798800799395</v>
      </c>
      <c r="S16" s="24">
        <f t="shared" si="5"/>
        <v>1.85700575815738</v>
      </c>
      <c r="T16" s="3">
        <f t="shared" si="5"/>
        <v>773.05151915455701</v>
      </c>
      <c r="U16" s="63">
        <f t="shared" si="5"/>
        <v>1.1230152365677599</v>
      </c>
      <c r="V16" s="64">
        <f t="shared" si="6"/>
        <v>1.0386605560442062</v>
      </c>
      <c r="W16" s="65">
        <f t="shared" si="0"/>
        <v>7.5114457735555418E-2</v>
      </c>
    </row>
    <row r="17" spans="2:23" x14ac:dyDescent="0.6">
      <c r="B17" s="2"/>
      <c r="C17" s="1"/>
      <c r="D17" s="2">
        <v>771.39588100686501</v>
      </c>
      <c r="E17" s="1">
        <v>1.56977863330125</v>
      </c>
      <c r="F17" s="2">
        <v>761.66770379589298</v>
      </c>
      <c r="G17" s="1">
        <v>-197.90575916230301</v>
      </c>
      <c r="H17" s="2"/>
      <c r="I17" s="1"/>
      <c r="J17" s="2"/>
      <c r="K17" s="1"/>
      <c r="N17" s="3">
        <f t="shared" si="1"/>
        <v>771.39588100686501</v>
      </c>
      <c r="O17" s="21">
        <f t="shared" si="2"/>
        <v>63703.249540159464</v>
      </c>
      <c r="P17" s="3">
        <f t="shared" si="3"/>
        <v>761.66770379589298</v>
      </c>
      <c r="Q17" s="17">
        <f t="shared" si="4"/>
        <v>-1.9790575916230299E-4</v>
      </c>
      <c r="R17" s="3"/>
      <c r="S17" s="24"/>
      <c r="T17" s="3"/>
      <c r="U17" s="63"/>
      <c r="V17" s="64"/>
      <c r="W17" s="65"/>
    </row>
    <row r="18" spans="2:23" x14ac:dyDescent="0.6">
      <c r="B18" s="2"/>
      <c r="C18" s="1"/>
      <c r="D18" s="2">
        <v>791.07551487414105</v>
      </c>
      <c r="E18" s="1">
        <v>1.7006737247353201</v>
      </c>
      <c r="F18" s="2">
        <v>821.40634723086396</v>
      </c>
      <c r="G18" s="1">
        <v>-216.604338070306</v>
      </c>
      <c r="H18" s="2"/>
      <c r="I18" s="1"/>
      <c r="J18" s="2"/>
      <c r="K18" s="1"/>
      <c r="N18" s="3">
        <f t="shared" si="1"/>
        <v>791.07551487414105</v>
      </c>
      <c r="O18" s="21">
        <f t="shared" si="2"/>
        <v>58800.22637238264</v>
      </c>
      <c r="P18" s="3">
        <f t="shared" si="3"/>
        <v>821.40634723086396</v>
      </c>
      <c r="Q18" s="17">
        <f t="shared" si="4"/>
        <v>-2.1660433807030598E-4</v>
      </c>
      <c r="R18" s="2"/>
      <c r="S18" s="50"/>
      <c r="T18" s="2"/>
      <c r="U18" s="50"/>
      <c r="W18"/>
    </row>
    <row r="19" spans="2:23" x14ac:dyDescent="0.6">
      <c r="B19" s="37"/>
      <c r="F19" s="37"/>
      <c r="V19"/>
      <c r="W19"/>
    </row>
    <row r="20" spans="2:23" x14ac:dyDescent="0.6">
      <c r="V20"/>
      <c r="W20"/>
    </row>
    <row r="21" spans="2:23" x14ac:dyDescent="0.6">
      <c r="C21" s="37"/>
      <c r="V21"/>
      <c r="W21"/>
    </row>
    <row r="22" spans="2:23" x14ac:dyDescent="0.6">
      <c r="C22" s="37"/>
      <c r="O22"/>
      <c r="Q22"/>
      <c r="S22"/>
      <c r="U22"/>
      <c r="V22"/>
      <c r="W22"/>
    </row>
    <row r="23" spans="2:23" x14ac:dyDescent="0.6">
      <c r="O23"/>
      <c r="Q23"/>
      <c r="S23"/>
      <c r="U23"/>
      <c r="V23"/>
      <c r="W23"/>
    </row>
    <row r="24" spans="2:23" x14ac:dyDescent="0.6">
      <c r="C24" s="37"/>
      <c r="O24"/>
      <c r="Q24"/>
      <c r="S24"/>
      <c r="U24"/>
      <c r="V24"/>
      <c r="W24"/>
    </row>
    <row r="25" spans="2:23" x14ac:dyDescent="0.6">
      <c r="O25"/>
      <c r="Q25"/>
      <c r="S25"/>
      <c r="U25"/>
      <c r="V25"/>
      <c r="W25"/>
    </row>
    <row r="26" spans="2:23" x14ac:dyDescent="0.6">
      <c r="O26"/>
      <c r="Q26"/>
      <c r="S26"/>
      <c r="U26"/>
      <c r="V26"/>
      <c r="W26"/>
    </row>
    <row r="27" spans="2:23" x14ac:dyDescent="0.6">
      <c r="O27"/>
      <c r="Q27"/>
      <c r="S27"/>
      <c r="U27"/>
      <c r="V27"/>
      <c r="W27"/>
    </row>
    <row r="28" spans="2:23" x14ac:dyDescent="0.6">
      <c r="O28"/>
      <c r="Q28"/>
      <c r="S28"/>
      <c r="U28"/>
      <c r="V28"/>
      <c r="W28"/>
    </row>
    <row r="29" spans="2:23" x14ac:dyDescent="0.6">
      <c r="O29"/>
      <c r="Q29"/>
      <c r="S29"/>
      <c r="U29"/>
      <c r="V29"/>
      <c r="W29"/>
    </row>
    <row r="30" spans="2:23" x14ac:dyDescent="0.6">
      <c r="O30"/>
      <c r="Q30"/>
      <c r="S30"/>
      <c r="U30"/>
      <c r="V30"/>
      <c r="W30"/>
    </row>
    <row r="31" spans="2:23" x14ac:dyDescent="0.6">
      <c r="O31"/>
      <c r="Q31"/>
      <c r="S31"/>
      <c r="U31"/>
      <c r="V31"/>
      <c r="W31"/>
    </row>
    <row r="32" spans="2:23" x14ac:dyDescent="0.6">
      <c r="O32"/>
      <c r="Q32"/>
      <c r="S32"/>
      <c r="U32"/>
      <c r="V32"/>
      <c r="W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#00301</vt:lpstr>
      <vt:lpstr>#00302</vt:lpstr>
      <vt:lpstr>#00303</vt:lpstr>
      <vt:lpstr>#00312</vt:lpstr>
      <vt:lpstr>#00313</vt:lpstr>
      <vt:lpstr>#00330</vt:lpstr>
      <vt:lpstr>#00331</vt:lpstr>
      <vt:lpstr>#00332</vt:lpstr>
      <vt:lpstr>#00333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Byungki Ryu</cp:lastModifiedBy>
  <cp:lastPrinted>2016-08-11T08:06:03Z</cp:lastPrinted>
  <dcterms:created xsi:type="dcterms:W3CDTF">2016-08-05T02:38:37Z</dcterms:created>
  <dcterms:modified xsi:type="dcterms:W3CDTF">2025-02-23T16:14:39Z</dcterms:modified>
</cp:coreProperties>
</file>