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50" documentId="13_ncr:1_{8D7EDF7E-BFEB-4B9D-A26F-B3C4B16E3D28}" xr6:coauthVersionLast="47" xr6:coauthVersionMax="47" xr10:uidLastSave="{D12E33F1-BD3D-419A-A7F1-2644E2C6F699}"/>
  <bookViews>
    <workbookView xWindow="-98" yWindow="-98" windowWidth="28996" windowHeight="15675" xr2:uid="{00000000-000D-0000-FFFF-FFFF00000000}"/>
  </bookViews>
  <sheets>
    <sheet name="#00151" sheetId="54" r:id="rId1"/>
    <sheet name="#00152" sheetId="55" r:id="rId2"/>
    <sheet name="#00153" sheetId="56" r:id="rId3"/>
    <sheet name="#00154" sheetId="57" r:id="rId4"/>
    <sheet name="#00155" sheetId="58" r:id="rId5"/>
    <sheet name="#00156" sheetId="59" r:id="rId6"/>
    <sheet name="#00157" sheetId="60" r:id="rId7"/>
    <sheet name="#00158" sheetId="61" r:id="rId8"/>
    <sheet name="#00159" sheetId="62" r:id="rId9"/>
    <sheet name="#00160" sheetId="63" r:id="rId10"/>
    <sheet name="#00161" sheetId="64" r:id="rId11"/>
    <sheet name="#00162" sheetId="65" r:id="rId12"/>
    <sheet name="#00163" sheetId="66" r:id="rId13"/>
    <sheet name="#00164" sheetId="67" r:id="rId14"/>
    <sheet name="#00165" sheetId="68" r:id="rId15"/>
    <sheet name="#00166" sheetId="69" r:id="rId16"/>
    <sheet name="#00167" sheetId="70" r:id="rId17"/>
    <sheet name="#00168" sheetId="71" r:id="rId18"/>
    <sheet name="#00169" sheetId="72" r:id="rId19"/>
    <sheet name="#00170" sheetId="73" r:id="rId20"/>
    <sheet name="#00171" sheetId="74" r:id="rId21"/>
    <sheet name="#00172" sheetId="75" r:id="rId22"/>
    <sheet name="#00173" sheetId="76" r:id="rId23"/>
    <sheet name="#00174" sheetId="77" r:id="rId24"/>
    <sheet name="#00175" sheetId="78" r:id="rId25"/>
    <sheet name="#00176" sheetId="79" r:id="rId26"/>
    <sheet name="#00177" sheetId="80" r:id="rId27"/>
    <sheet name="#00178" sheetId="81" r:id="rId28"/>
    <sheet name="#00179" sheetId="82" r:id="rId29"/>
    <sheet name="#00180" sheetId="83" r:id="rId30"/>
    <sheet name="#00181" sheetId="84" r:id="rId31"/>
    <sheet name="#00182" sheetId="85" r:id="rId32"/>
    <sheet name="#00183" sheetId="86" r:id="rId33"/>
    <sheet name="#00184" sheetId="87" r:id="rId34"/>
    <sheet name="#00185" sheetId="88" r:id="rId35"/>
    <sheet name="#00186" sheetId="89" r:id="rId36"/>
    <sheet name="#00187" sheetId="90" r:id="rId37"/>
    <sheet name="#00188" sheetId="91" r:id="rId38"/>
    <sheet name="#00189" sheetId="92" r:id="rId39"/>
    <sheet name="#00190" sheetId="93" r:id="rId40"/>
    <sheet name="#00191" sheetId="94" r:id="rId41"/>
    <sheet name="#00192" sheetId="95" r:id="rId42"/>
    <sheet name="#00193" sheetId="96" r:id="rId43"/>
    <sheet name="#00194" sheetId="97" r:id="rId44"/>
    <sheet name="#00195" sheetId="98" r:id="rId45"/>
    <sheet name="#00196" sheetId="99" r:id="rId46"/>
    <sheet name="#00197" sheetId="100" r:id="rId47"/>
    <sheet name="#00198" sheetId="101" r:id="rId48"/>
    <sheet name="#00199" sheetId="102" r:id="rId49"/>
    <sheet name="#00200" sheetId="103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85" l="1"/>
  <c r="J38" i="85"/>
  <c r="J37" i="85"/>
  <c r="J36" i="85"/>
  <c r="J35" i="85"/>
  <c r="J34" i="85"/>
  <c r="J33" i="85"/>
  <c r="J32" i="85"/>
  <c r="J31" i="85"/>
  <c r="J30" i="85"/>
  <c r="U14" i="85"/>
  <c r="K21" i="85"/>
  <c r="K22" i="85"/>
  <c r="K23" i="85"/>
  <c r="K33" i="85" s="1"/>
  <c r="K24" i="85"/>
  <c r="K34" i="85" s="1"/>
  <c r="K25" i="85"/>
  <c r="K35" i="85" s="1"/>
  <c r="K26" i="85"/>
  <c r="K36" i="85" s="1"/>
  <c r="K27" i="85"/>
  <c r="K37" i="85" s="1"/>
  <c r="K28" i="85"/>
  <c r="K38" i="85" s="1"/>
  <c r="T9" i="85"/>
  <c r="V9" i="85" s="1"/>
  <c r="T10" i="85"/>
  <c r="T11" i="85"/>
  <c r="T12" i="85"/>
  <c r="T13" i="85"/>
  <c r="T14" i="85"/>
  <c r="T15" i="85"/>
  <c r="T16" i="85"/>
  <c r="T17" i="85"/>
  <c r="U25" i="103"/>
  <c r="T25" i="103"/>
  <c r="U24" i="103"/>
  <c r="T24" i="103"/>
  <c r="X24" i="103" s="1"/>
  <c r="U23" i="103"/>
  <c r="T23" i="103"/>
  <c r="X23" i="103" s="1"/>
  <c r="U22" i="103"/>
  <c r="T22" i="103"/>
  <c r="X22" i="103" s="1"/>
  <c r="X25" i="103"/>
  <c r="S25" i="103"/>
  <c r="R25" i="103"/>
  <c r="S24" i="103"/>
  <c r="R24" i="103"/>
  <c r="S23" i="103"/>
  <c r="R23" i="103"/>
  <c r="S22" i="103"/>
  <c r="R22" i="103"/>
  <c r="S21" i="103"/>
  <c r="R21" i="103"/>
  <c r="Q25" i="103"/>
  <c r="P25" i="103"/>
  <c r="Q24" i="103"/>
  <c r="P24" i="103"/>
  <c r="Q23" i="103"/>
  <c r="P23" i="103"/>
  <c r="Q22" i="103"/>
  <c r="P22" i="103"/>
  <c r="Q21" i="103"/>
  <c r="P21" i="103"/>
  <c r="O32" i="103"/>
  <c r="O31" i="103"/>
  <c r="O30" i="103"/>
  <c r="O29" i="103"/>
  <c r="O28" i="103"/>
  <c r="O27" i="103"/>
  <c r="O26" i="103"/>
  <c r="O25" i="103"/>
  <c r="O24" i="103"/>
  <c r="O23" i="103"/>
  <c r="O22" i="103"/>
  <c r="O21" i="103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N32" i="103"/>
  <c r="N31" i="103"/>
  <c r="N30" i="103"/>
  <c r="N29" i="103"/>
  <c r="N28" i="103"/>
  <c r="N27" i="103"/>
  <c r="N26" i="103"/>
  <c r="N25" i="103"/>
  <c r="N24" i="103"/>
  <c r="N23" i="103"/>
  <c r="N22" i="103"/>
  <c r="N21" i="103"/>
  <c r="N20" i="103"/>
  <c r="N19" i="103"/>
  <c r="N18" i="103"/>
  <c r="N17" i="103"/>
  <c r="N16" i="103"/>
  <c r="N15" i="103"/>
  <c r="N14" i="103"/>
  <c r="N13" i="103"/>
  <c r="N12" i="103"/>
  <c r="N11" i="103"/>
  <c r="N10" i="103"/>
  <c r="N9" i="103"/>
  <c r="X30" i="102"/>
  <c r="X27" i="102"/>
  <c r="X26" i="102"/>
  <c r="U30" i="102"/>
  <c r="T30" i="102"/>
  <c r="U29" i="102"/>
  <c r="T29" i="102"/>
  <c r="X29" i="102" s="1"/>
  <c r="U28" i="102"/>
  <c r="T28" i="102"/>
  <c r="X28" i="102" s="1"/>
  <c r="AC28" i="102" s="1"/>
  <c r="AD28" i="102" s="1"/>
  <c r="U27" i="102"/>
  <c r="T27" i="102"/>
  <c r="U26" i="102"/>
  <c r="T26" i="102"/>
  <c r="U25" i="102"/>
  <c r="T25" i="102"/>
  <c r="X25" i="102" s="1"/>
  <c r="AC25" i="102" s="1"/>
  <c r="AD25" i="102" s="1"/>
  <c r="U24" i="102"/>
  <c r="T24" i="102"/>
  <c r="X24" i="102" s="1"/>
  <c r="AC24" i="102" s="1"/>
  <c r="AD24" i="102" s="1"/>
  <c r="S40" i="102"/>
  <c r="R40" i="102"/>
  <c r="S39" i="102"/>
  <c r="R39" i="102"/>
  <c r="S38" i="102"/>
  <c r="R38" i="102"/>
  <c r="S37" i="102"/>
  <c r="R37" i="102"/>
  <c r="S36" i="102"/>
  <c r="R36" i="102"/>
  <c r="S35" i="102"/>
  <c r="R35" i="102"/>
  <c r="S34" i="102"/>
  <c r="R34" i="102"/>
  <c r="S33" i="102"/>
  <c r="R33" i="102"/>
  <c r="S32" i="102"/>
  <c r="R32" i="102"/>
  <c r="S31" i="102"/>
  <c r="R31" i="102"/>
  <c r="S30" i="102"/>
  <c r="R30" i="102"/>
  <c r="S29" i="102"/>
  <c r="R29" i="102"/>
  <c r="S28" i="102"/>
  <c r="R28" i="102"/>
  <c r="S27" i="102"/>
  <c r="R27" i="102"/>
  <c r="S26" i="102"/>
  <c r="R26" i="102"/>
  <c r="S25" i="102"/>
  <c r="R25" i="102"/>
  <c r="Q33" i="102"/>
  <c r="P33" i="102"/>
  <c r="Q32" i="102"/>
  <c r="P32" i="102"/>
  <c r="Q31" i="102"/>
  <c r="P31" i="102"/>
  <c r="Q30" i="102"/>
  <c r="P30" i="102"/>
  <c r="Q29" i="102"/>
  <c r="P29" i="102"/>
  <c r="Q28" i="102"/>
  <c r="P28" i="102"/>
  <c r="Q27" i="102"/>
  <c r="P27" i="102"/>
  <c r="Q26" i="102"/>
  <c r="P26" i="102"/>
  <c r="Q25" i="102"/>
  <c r="P25" i="102"/>
  <c r="S24" i="102"/>
  <c r="R24" i="102"/>
  <c r="Q24" i="102"/>
  <c r="P24" i="102"/>
  <c r="U23" i="102"/>
  <c r="T23" i="102"/>
  <c r="X23" i="102" s="1"/>
  <c r="S23" i="102"/>
  <c r="R23" i="102"/>
  <c r="Q23" i="102"/>
  <c r="P23" i="102"/>
  <c r="U22" i="102"/>
  <c r="T22" i="102"/>
  <c r="X22" i="102" s="1"/>
  <c r="AC22" i="102" s="1"/>
  <c r="AD22" i="102" s="1"/>
  <c r="S22" i="102"/>
  <c r="R22" i="102"/>
  <c r="Q22" i="102"/>
  <c r="P22" i="102"/>
  <c r="S25" i="96"/>
  <c r="R25" i="96"/>
  <c r="S24" i="96"/>
  <c r="R24" i="96"/>
  <c r="S23" i="96"/>
  <c r="R23" i="96"/>
  <c r="O23" i="96"/>
  <c r="N23" i="96"/>
  <c r="S22" i="96"/>
  <c r="R22" i="96"/>
  <c r="Q22" i="96"/>
  <c r="P22" i="96"/>
  <c r="O22" i="96"/>
  <c r="N22" i="96"/>
  <c r="S21" i="96"/>
  <c r="R21" i="96"/>
  <c r="Q21" i="96"/>
  <c r="P21" i="96"/>
  <c r="O21" i="96"/>
  <c r="N21" i="96"/>
  <c r="S20" i="96"/>
  <c r="R20" i="96"/>
  <c r="Q20" i="96"/>
  <c r="P20" i="96"/>
  <c r="O20" i="96"/>
  <c r="N20" i="96"/>
  <c r="S19" i="96"/>
  <c r="R19" i="96"/>
  <c r="Q19" i="96"/>
  <c r="P19" i="96"/>
  <c r="O19" i="96"/>
  <c r="N19" i="96"/>
  <c r="Q18" i="96"/>
  <c r="Q17" i="96"/>
  <c r="Q16" i="96"/>
  <c r="Q15" i="96"/>
  <c r="Q14" i="96"/>
  <c r="Q13" i="96"/>
  <c r="Q12" i="96"/>
  <c r="Q11" i="96"/>
  <c r="Q10" i="96"/>
  <c r="Q9" i="96"/>
  <c r="O18" i="96"/>
  <c r="O17" i="96"/>
  <c r="O16" i="96"/>
  <c r="O15" i="96"/>
  <c r="O14" i="96"/>
  <c r="O13" i="96"/>
  <c r="O12" i="96"/>
  <c r="O11" i="96"/>
  <c r="O10" i="96"/>
  <c r="O9" i="96"/>
  <c r="N18" i="96"/>
  <c r="N17" i="96"/>
  <c r="N16" i="96"/>
  <c r="N15" i="96"/>
  <c r="N14" i="96"/>
  <c r="N13" i="96"/>
  <c r="N12" i="96"/>
  <c r="N11" i="96"/>
  <c r="N10" i="96"/>
  <c r="N9" i="96"/>
  <c r="Q24" i="95"/>
  <c r="Q23" i="95"/>
  <c r="Q22" i="95"/>
  <c r="Q21" i="95"/>
  <c r="Q20" i="95"/>
  <c r="Q19" i="95"/>
  <c r="Q18" i="95"/>
  <c r="Q17" i="95"/>
  <c r="Q16" i="95"/>
  <c r="Q15" i="95"/>
  <c r="Q14" i="95"/>
  <c r="Q13" i="95"/>
  <c r="Q12" i="95"/>
  <c r="Q11" i="95"/>
  <c r="Q10" i="95"/>
  <c r="Q9" i="95"/>
  <c r="O25" i="95"/>
  <c r="O24" i="95"/>
  <c r="O23" i="95"/>
  <c r="O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N25" i="95"/>
  <c r="N24" i="95"/>
  <c r="N23" i="95"/>
  <c r="N22" i="95"/>
  <c r="N21" i="95"/>
  <c r="N20" i="95"/>
  <c r="N19" i="95"/>
  <c r="N18" i="95"/>
  <c r="N17" i="95"/>
  <c r="N16" i="95"/>
  <c r="N15" i="95"/>
  <c r="N14" i="95"/>
  <c r="N13" i="95"/>
  <c r="N12" i="95"/>
  <c r="N11" i="95"/>
  <c r="N10" i="95"/>
  <c r="N9" i="95"/>
  <c r="O39" i="93"/>
  <c r="N39" i="93"/>
  <c r="Q38" i="93"/>
  <c r="P38" i="93"/>
  <c r="O38" i="93"/>
  <c r="N38" i="93"/>
  <c r="Q37" i="93"/>
  <c r="P37" i="93"/>
  <c r="O37" i="93"/>
  <c r="N37" i="93"/>
  <c r="Q36" i="93"/>
  <c r="P36" i="93"/>
  <c r="O36" i="93"/>
  <c r="N36" i="93"/>
  <c r="Q35" i="93"/>
  <c r="P35" i="93"/>
  <c r="O35" i="93"/>
  <c r="N35" i="93"/>
  <c r="Q34" i="93"/>
  <c r="P34" i="93"/>
  <c r="O34" i="93"/>
  <c r="N34" i="93"/>
  <c r="Q33" i="93"/>
  <c r="P33" i="93"/>
  <c r="O33" i="93"/>
  <c r="N33" i="93"/>
  <c r="Q32" i="93"/>
  <c r="P32" i="93"/>
  <c r="O32" i="93"/>
  <c r="N32" i="93"/>
  <c r="Q31" i="93"/>
  <c r="P31" i="93"/>
  <c r="O31" i="93"/>
  <c r="N31" i="93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N16" i="84"/>
  <c r="N15" i="84"/>
  <c r="N14" i="84"/>
  <c r="N13" i="84"/>
  <c r="N12" i="84"/>
  <c r="N11" i="84"/>
  <c r="N10" i="84"/>
  <c r="N9" i="84"/>
  <c r="U16" i="84"/>
  <c r="U14" i="84"/>
  <c r="U13" i="84"/>
  <c r="U10" i="84"/>
  <c r="T17" i="84"/>
  <c r="U17" i="84" s="1"/>
  <c r="T16" i="84"/>
  <c r="T15" i="84"/>
  <c r="U15" i="84" s="1"/>
  <c r="T14" i="84"/>
  <c r="T13" i="84"/>
  <c r="T12" i="84"/>
  <c r="U12" i="84" s="1"/>
  <c r="T11" i="84"/>
  <c r="U11" i="84" s="1"/>
  <c r="T10" i="84"/>
  <c r="T9" i="84"/>
  <c r="U9" i="84" s="1"/>
  <c r="O35" i="82"/>
  <c r="N35" i="82"/>
  <c r="O34" i="82"/>
  <c r="N34" i="82"/>
  <c r="O33" i="82"/>
  <c r="N33" i="82"/>
  <c r="O32" i="82"/>
  <c r="N32" i="82"/>
  <c r="O31" i="82"/>
  <c r="N31" i="82"/>
  <c r="O30" i="82"/>
  <c r="N30" i="82"/>
  <c r="N9" i="78"/>
  <c r="O9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N18" i="78"/>
  <c r="O18" i="78"/>
  <c r="N19" i="78"/>
  <c r="O19" i="78"/>
  <c r="N20" i="78"/>
  <c r="O20" i="78"/>
  <c r="N21" i="78"/>
  <c r="O21" i="78"/>
  <c r="N22" i="78"/>
  <c r="O22" i="78"/>
  <c r="N23" i="78"/>
  <c r="O23" i="78"/>
  <c r="N24" i="78"/>
  <c r="O24" i="78"/>
  <c r="N25" i="78"/>
  <c r="O25" i="78"/>
  <c r="N26" i="78"/>
  <c r="O26" i="78"/>
  <c r="N27" i="78"/>
  <c r="O27" i="78"/>
  <c r="N28" i="78"/>
  <c r="O28" i="78"/>
  <c r="N29" i="78"/>
  <c r="O29" i="78"/>
  <c r="N30" i="78"/>
  <c r="O30" i="78"/>
  <c r="N31" i="78"/>
  <c r="O31" i="78"/>
  <c r="N32" i="78"/>
  <c r="O32" i="78"/>
  <c r="N33" i="78"/>
  <c r="O33" i="78"/>
  <c r="N34" i="78"/>
  <c r="O34" i="78"/>
  <c r="N35" i="78"/>
  <c r="O35" i="78"/>
  <c r="Q39" i="78"/>
  <c r="P39" i="78"/>
  <c r="Q38" i="78"/>
  <c r="P38" i="78"/>
  <c r="Q37" i="78"/>
  <c r="P37" i="78"/>
  <c r="Q36" i="78"/>
  <c r="P36" i="78"/>
  <c r="T30" i="78"/>
  <c r="U30" i="78" s="1"/>
  <c r="T29" i="78"/>
  <c r="U29" i="78" s="1"/>
  <c r="T28" i="78"/>
  <c r="U28" i="78" s="1"/>
  <c r="T27" i="78"/>
  <c r="U27" i="78" s="1"/>
  <c r="T26" i="78"/>
  <c r="U26" i="78" s="1"/>
  <c r="T25" i="78"/>
  <c r="U25" i="78" s="1"/>
  <c r="T24" i="78"/>
  <c r="U24" i="78" s="1"/>
  <c r="T23" i="78"/>
  <c r="U23" i="78" s="1"/>
  <c r="T22" i="78"/>
  <c r="U22" i="78" s="1"/>
  <c r="T21" i="78"/>
  <c r="U21" i="78" s="1"/>
  <c r="T20" i="78"/>
  <c r="U20" i="78" s="1"/>
  <c r="T19" i="78"/>
  <c r="U19" i="78" s="1"/>
  <c r="T18" i="78"/>
  <c r="U18" i="78" s="1"/>
  <c r="T17" i="78"/>
  <c r="U17" i="78" s="1"/>
  <c r="T16" i="78"/>
  <c r="U16" i="78" s="1"/>
  <c r="T15" i="78"/>
  <c r="U15" i="78" s="1"/>
  <c r="T14" i="78"/>
  <c r="U14" i="78" s="1"/>
  <c r="T13" i="78"/>
  <c r="U13" i="78" s="1"/>
  <c r="T12" i="78"/>
  <c r="U12" i="78" s="1"/>
  <c r="T11" i="78"/>
  <c r="U11" i="78" s="1"/>
  <c r="T10" i="78"/>
  <c r="U10" i="78" s="1"/>
  <c r="T9" i="78"/>
  <c r="U9" i="78" s="1"/>
  <c r="S24" i="77"/>
  <c r="S23" i="77"/>
  <c r="S22" i="77"/>
  <c r="S21" i="77"/>
  <c r="S20" i="77"/>
  <c r="S19" i="77"/>
  <c r="S18" i="77"/>
  <c r="S17" i="77"/>
  <c r="S16" i="77"/>
  <c r="S15" i="77"/>
  <c r="S14" i="77"/>
  <c r="S13" i="77"/>
  <c r="S12" i="77"/>
  <c r="S11" i="77"/>
  <c r="S10" i="77"/>
  <c r="S9" i="77"/>
  <c r="R24" i="77"/>
  <c r="R23" i="77"/>
  <c r="R22" i="77"/>
  <c r="R21" i="77"/>
  <c r="R20" i="77"/>
  <c r="R19" i="77"/>
  <c r="R18" i="77"/>
  <c r="R17" i="77"/>
  <c r="R16" i="77"/>
  <c r="R15" i="77"/>
  <c r="R14" i="77"/>
  <c r="R13" i="77"/>
  <c r="R12" i="77"/>
  <c r="R11" i="77"/>
  <c r="R10" i="77"/>
  <c r="R9" i="77"/>
  <c r="O27" i="77"/>
  <c r="N27" i="77"/>
  <c r="O26" i="77"/>
  <c r="N26" i="77"/>
  <c r="O25" i="77"/>
  <c r="N25" i="77"/>
  <c r="O24" i="77"/>
  <c r="N24" i="77"/>
  <c r="O23" i="77"/>
  <c r="N23" i="77"/>
  <c r="O22" i="77"/>
  <c r="N22" i="77"/>
  <c r="O21" i="77"/>
  <c r="N21" i="77"/>
  <c r="O20" i="77"/>
  <c r="N20" i="77"/>
  <c r="O19" i="77"/>
  <c r="N19" i="77"/>
  <c r="O18" i="77"/>
  <c r="N18" i="77"/>
  <c r="O17" i="77"/>
  <c r="N17" i="77"/>
  <c r="O16" i="77"/>
  <c r="N16" i="77"/>
  <c r="O15" i="77"/>
  <c r="N15" i="77"/>
  <c r="O14" i="77"/>
  <c r="N14" i="77"/>
  <c r="O13" i="77"/>
  <c r="N13" i="77"/>
  <c r="O12" i="77"/>
  <c r="N12" i="77"/>
  <c r="O11" i="77"/>
  <c r="N11" i="77"/>
  <c r="O10" i="77"/>
  <c r="N10" i="77"/>
  <c r="O9" i="77"/>
  <c r="N9" i="77"/>
  <c r="O19" i="67"/>
  <c r="O18" i="67"/>
  <c r="O17" i="67"/>
  <c r="O16" i="67"/>
  <c r="O15" i="67"/>
  <c r="O14" i="67"/>
  <c r="O13" i="67"/>
  <c r="O12" i="67"/>
  <c r="O11" i="67"/>
  <c r="O10" i="67"/>
  <c r="O9" i="67"/>
  <c r="U11" i="85" l="1"/>
  <c r="U15" i="85"/>
  <c r="U16" i="85"/>
  <c r="U10" i="85"/>
  <c r="U17" i="85"/>
  <c r="K31" i="85"/>
  <c r="U12" i="85"/>
  <c r="K32" i="85"/>
  <c r="AC27" i="102"/>
  <c r="AD27" i="102" s="1"/>
  <c r="AC26" i="102"/>
  <c r="AD26" i="102" s="1"/>
  <c r="AA26" i="102"/>
  <c r="AB26" i="102" s="1"/>
  <c r="AA29" i="102"/>
  <c r="AB29" i="102" s="1"/>
  <c r="AC29" i="102"/>
  <c r="AD29" i="102" s="1"/>
  <c r="AA24" i="103"/>
  <c r="AB24" i="103" s="1"/>
  <c r="AC30" i="102"/>
  <c r="AD30" i="102" s="1"/>
  <c r="AC25" i="103"/>
  <c r="AD25" i="103" s="1"/>
  <c r="AC24" i="103"/>
  <c r="AD24" i="103" s="1"/>
  <c r="Y23" i="103"/>
  <c r="Z23" i="103" s="1"/>
  <c r="Y25" i="103"/>
  <c r="Z25" i="103" s="1"/>
  <c r="Y22" i="103"/>
  <c r="Z22" i="103" s="1"/>
  <c r="AA25" i="103"/>
  <c r="AB25" i="103" s="1"/>
  <c r="Y24" i="103"/>
  <c r="Z24" i="103" s="1"/>
  <c r="AA28" i="102"/>
  <c r="AB28" i="102" s="1"/>
  <c r="AA25" i="102"/>
  <c r="AB25" i="102" s="1"/>
  <c r="AA30" i="102"/>
  <c r="AB30" i="102" s="1"/>
  <c r="AA27" i="102"/>
  <c r="AB27" i="102" s="1"/>
  <c r="AA24" i="102"/>
  <c r="AB24" i="102" s="1"/>
  <c r="AC23" i="102"/>
  <c r="AD23" i="102" s="1"/>
  <c r="AA22" i="102"/>
  <c r="AB22" i="102" s="1"/>
  <c r="AA23" i="102"/>
  <c r="AB23" i="102" s="1"/>
  <c r="AE24" i="103" l="1"/>
  <c r="AG24" i="103" s="1"/>
  <c r="AE25" i="103"/>
  <c r="S21" i="55"/>
  <c r="U25" i="54"/>
  <c r="T25" i="54"/>
  <c r="X25" i="54" s="1"/>
  <c r="U24" i="54"/>
  <c r="T24" i="54"/>
  <c r="X24" i="54" s="1"/>
  <c r="U23" i="54"/>
  <c r="T23" i="54"/>
  <c r="X23" i="54" s="1"/>
  <c r="T22" i="54"/>
  <c r="X22" i="54" s="1"/>
  <c r="U22" i="54"/>
  <c r="AF24" i="103" l="1"/>
  <c r="AG25" i="103"/>
  <c r="AF25" i="103"/>
  <c r="T9" i="54"/>
  <c r="X9" i="54" s="1"/>
  <c r="T10" i="54"/>
  <c r="X10" i="54" s="1"/>
  <c r="T11" i="54"/>
  <c r="X11" i="54" s="1"/>
  <c r="T12" i="54"/>
  <c r="X12" i="54" s="1"/>
  <c r="T13" i="54"/>
  <c r="X13" i="54" s="1"/>
  <c r="T14" i="54"/>
  <c r="X14" i="54" s="1"/>
  <c r="T15" i="54"/>
  <c r="X15" i="54" s="1"/>
  <c r="T16" i="54"/>
  <c r="X16" i="54" s="1"/>
  <c r="T17" i="54"/>
  <c r="X17" i="54" s="1"/>
  <c r="T18" i="54"/>
  <c r="X18" i="54" s="1"/>
  <c r="T19" i="54"/>
  <c r="X19" i="54" s="1"/>
  <c r="T20" i="54"/>
  <c r="X20" i="54" s="1"/>
  <c r="T21" i="54"/>
  <c r="X21" i="54" s="1"/>
  <c r="Y10" i="54" l="1"/>
  <c r="AA18" i="54"/>
  <c r="AC12" i="54"/>
  <c r="R26" i="54"/>
  <c r="R25" i="54"/>
  <c r="R24" i="54"/>
  <c r="R23" i="54"/>
  <c r="R22" i="54"/>
  <c r="AC20" i="54" s="1"/>
  <c r="R21" i="54"/>
  <c r="R20" i="54"/>
  <c r="R19" i="54"/>
  <c r="AC18" i="54" s="1"/>
  <c r="R18" i="54"/>
  <c r="R17" i="54"/>
  <c r="AC17" i="54" s="1"/>
  <c r="R16" i="54"/>
  <c r="R15" i="54"/>
  <c r="R14" i="54"/>
  <c r="R13" i="54"/>
  <c r="R12" i="54"/>
  <c r="AC14" i="54" s="1"/>
  <c r="R11" i="54"/>
  <c r="R10" i="54"/>
  <c r="AC9" i="54" s="1"/>
  <c r="R9" i="54"/>
  <c r="P26" i="54"/>
  <c r="P25" i="54"/>
  <c r="P24" i="54"/>
  <c r="P23" i="54"/>
  <c r="P22" i="54"/>
  <c r="AA20" i="54" s="1"/>
  <c r="P21" i="54"/>
  <c r="P20" i="54"/>
  <c r="P19" i="54"/>
  <c r="P18" i="54"/>
  <c r="P17" i="54"/>
  <c r="AA21" i="54" s="1"/>
  <c r="P16" i="54"/>
  <c r="P15" i="54"/>
  <c r="P14" i="54"/>
  <c r="P13" i="54"/>
  <c r="P12" i="54"/>
  <c r="AA14" i="54" s="1"/>
  <c r="P11" i="54"/>
  <c r="P10" i="54"/>
  <c r="P9" i="54"/>
  <c r="N26" i="54"/>
  <c r="N25" i="54"/>
  <c r="N24" i="54"/>
  <c r="N23" i="54"/>
  <c r="N22" i="54"/>
  <c r="Y18" i="54" s="1"/>
  <c r="N21" i="54"/>
  <c r="N20" i="54"/>
  <c r="N19" i="54"/>
  <c r="N18" i="54"/>
  <c r="N17" i="54"/>
  <c r="Y21" i="54" s="1"/>
  <c r="N16" i="54"/>
  <c r="N15" i="54"/>
  <c r="N14" i="54"/>
  <c r="Y13" i="54" s="1"/>
  <c r="N13" i="54"/>
  <c r="N12" i="54"/>
  <c r="N11" i="54"/>
  <c r="N10" i="54"/>
  <c r="N9" i="54"/>
  <c r="AA12" i="54" l="1"/>
  <c r="AA10" i="54"/>
  <c r="Y20" i="54"/>
  <c r="AA9" i="54"/>
  <c r="AA19" i="54"/>
  <c r="AC13" i="54"/>
  <c r="AC19" i="54"/>
  <c r="AA11" i="54"/>
  <c r="AA13" i="54"/>
  <c r="AA15" i="54"/>
  <c r="AC11" i="54"/>
  <c r="Y16" i="54"/>
  <c r="Y14" i="54"/>
  <c r="Y23" i="54"/>
  <c r="Y25" i="54"/>
  <c r="Y22" i="54"/>
  <c r="Y24" i="54"/>
  <c r="AC10" i="54"/>
  <c r="AA17" i="54"/>
  <c r="AC15" i="54"/>
  <c r="AA16" i="54"/>
  <c r="Y11" i="54"/>
  <c r="Y15" i="54"/>
  <c r="AA24" i="54"/>
  <c r="AA22" i="54"/>
  <c r="AA23" i="54"/>
  <c r="AA25" i="54"/>
  <c r="Y19" i="54"/>
  <c r="AC23" i="54"/>
  <c r="AC24" i="54"/>
  <c r="AC22" i="54"/>
  <c r="AC25" i="54"/>
  <c r="Y12" i="54"/>
  <c r="Y17" i="54"/>
  <c r="AC16" i="54"/>
  <c r="Y9" i="54"/>
  <c r="AC21" i="54"/>
  <c r="T20" i="97"/>
  <c r="X20" i="97" s="1"/>
  <c r="T19" i="97"/>
  <c r="X19" i="97" s="1"/>
  <c r="T18" i="97"/>
  <c r="X18" i="97" s="1"/>
  <c r="T17" i="97"/>
  <c r="X17" i="97" s="1"/>
  <c r="T16" i="97"/>
  <c r="X16" i="97" s="1"/>
  <c r="T15" i="97"/>
  <c r="X15" i="97" s="1"/>
  <c r="T14" i="97"/>
  <c r="X14" i="97" s="1"/>
  <c r="T13" i="97"/>
  <c r="X13" i="97" s="1"/>
  <c r="T12" i="97"/>
  <c r="X12" i="97" s="1"/>
  <c r="T11" i="97"/>
  <c r="X11" i="97" s="1"/>
  <c r="T10" i="97"/>
  <c r="X10" i="97" s="1"/>
  <c r="T9" i="97"/>
  <c r="X9" i="97" s="1"/>
  <c r="R20" i="97"/>
  <c r="R19" i="97"/>
  <c r="R18" i="97"/>
  <c r="R17" i="97"/>
  <c r="R16" i="97"/>
  <c r="R15" i="97"/>
  <c r="R14" i="97"/>
  <c r="R13" i="97"/>
  <c r="R12" i="97"/>
  <c r="R11" i="97"/>
  <c r="R10" i="97"/>
  <c r="R9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N20" i="97"/>
  <c r="N19" i="97"/>
  <c r="N18" i="97"/>
  <c r="N17" i="97"/>
  <c r="N16" i="97"/>
  <c r="N15" i="97"/>
  <c r="N14" i="97"/>
  <c r="N13" i="97"/>
  <c r="N12" i="97"/>
  <c r="N11" i="97"/>
  <c r="N10" i="97"/>
  <c r="N9" i="97"/>
  <c r="AC10" i="97" l="1"/>
  <c r="AA10" i="97"/>
  <c r="Y10" i="97"/>
  <c r="AC18" i="97"/>
  <c r="Y18" i="97"/>
  <c r="AA18" i="97"/>
  <c r="AC16" i="97"/>
  <c r="Y16" i="97"/>
  <c r="AA16" i="97"/>
  <c r="AA9" i="97"/>
  <c r="AB9" i="97" s="1"/>
  <c r="AC9" i="97"/>
  <c r="AD9" i="97" s="1"/>
  <c r="Y9" i="97"/>
  <c r="AC11" i="97"/>
  <c r="AA11" i="97"/>
  <c r="Y11" i="97"/>
  <c r="AA19" i="97"/>
  <c r="AC19" i="97"/>
  <c r="Y19" i="97"/>
  <c r="AA17" i="97"/>
  <c r="AC17" i="97"/>
  <c r="Y17" i="97"/>
  <c r="AC12" i="97"/>
  <c r="AA12" i="97"/>
  <c r="Y12" i="97"/>
  <c r="AC20" i="97"/>
  <c r="AA20" i="97"/>
  <c r="Y20" i="97"/>
  <c r="Y14" i="97"/>
  <c r="AC14" i="97"/>
  <c r="AA14" i="97"/>
  <c r="AC13" i="97"/>
  <c r="AA13" i="97"/>
  <c r="Y13" i="97"/>
  <c r="AC15" i="97"/>
  <c r="Y15" i="97"/>
  <c r="AA15" i="97"/>
  <c r="O18" i="92"/>
  <c r="O17" i="92"/>
  <c r="O16" i="92"/>
  <c r="O15" i="92"/>
  <c r="O14" i="92"/>
  <c r="O13" i="92"/>
  <c r="O12" i="92"/>
  <c r="O11" i="92"/>
  <c r="O10" i="92"/>
  <c r="Z16" i="97" l="1"/>
  <c r="Z10" i="97"/>
  <c r="AB13" i="97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U21" i="103"/>
  <c r="T21" i="103"/>
  <c r="X21" i="103" s="1"/>
  <c r="U20" i="103"/>
  <c r="T20" i="103"/>
  <c r="X20" i="103" s="1"/>
  <c r="S20" i="103"/>
  <c r="R20" i="103"/>
  <c r="Q20" i="103"/>
  <c r="P20" i="103"/>
  <c r="U19" i="103"/>
  <c r="T19" i="103"/>
  <c r="X19" i="103" s="1"/>
  <c r="S19" i="103"/>
  <c r="R19" i="103"/>
  <c r="Q19" i="103"/>
  <c r="P19" i="103"/>
  <c r="U18" i="103"/>
  <c r="T18" i="103"/>
  <c r="X18" i="103" s="1"/>
  <c r="S18" i="103"/>
  <c r="R18" i="103"/>
  <c r="Q18" i="103"/>
  <c r="P18" i="103"/>
  <c r="U17" i="103"/>
  <c r="T17" i="103"/>
  <c r="X17" i="103" s="1"/>
  <c r="S17" i="103"/>
  <c r="R17" i="103"/>
  <c r="Q17" i="103"/>
  <c r="P17" i="103"/>
  <c r="U16" i="103"/>
  <c r="T16" i="103"/>
  <c r="X16" i="103" s="1"/>
  <c r="S16" i="103"/>
  <c r="R16" i="103"/>
  <c r="Q16" i="103"/>
  <c r="P16" i="103"/>
  <c r="U15" i="103"/>
  <c r="T15" i="103"/>
  <c r="X15" i="103" s="1"/>
  <c r="S15" i="103"/>
  <c r="R15" i="103"/>
  <c r="Q15" i="103"/>
  <c r="P15" i="103"/>
  <c r="U14" i="103"/>
  <c r="T14" i="103"/>
  <c r="X14" i="103" s="1"/>
  <c r="S14" i="103"/>
  <c r="R14" i="103"/>
  <c r="Q14" i="103"/>
  <c r="P14" i="103"/>
  <c r="U13" i="103"/>
  <c r="T13" i="103"/>
  <c r="X13" i="103" s="1"/>
  <c r="S13" i="103"/>
  <c r="R13" i="103"/>
  <c r="Q13" i="103"/>
  <c r="P13" i="103"/>
  <c r="U12" i="103"/>
  <c r="T12" i="103"/>
  <c r="X12" i="103" s="1"/>
  <c r="S12" i="103"/>
  <c r="R12" i="103"/>
  <c r="Q12" i="103"/>
  <c r="P12" i="103"/>
  <c r="U11" i="103"/>
  <c r="T11" i="103"/>
  <c r="X11" i="103" s="1"/>
  <c r="S11" i="103"/>
  <c r="R11" i="103"/>
  <c r="Q11" i="103"/>
  <c r="P11" i="103"/>
  <c r="U10" i="103"/>
  <c r="T10" i="103"/>
  <c r="X10" i="103" s="1"/>
  <c r="S10" i="103"/>
  <c r="R10" i="103"/>
  <c r="Q10" i="103"/>
  <c r="P10" i="103"/>
  <c r="Q9" i="103"/>
  <c r="S9" i="103"/>
  <c r="T9" i="103"/>
  <c r="X9" i="103" s="1"/>
  <c r="U9" i="103"/>
  <c r="R9" i="103"/>
  <c r="P9" i="103"/>
  <c r="U21" i="102"/>
  <c r="T21" i="102"/>
  <c r="X21" i="102" s="1"/>
  <c r="S21" i="102"/>
  <c r="R21" i="102"/>
  <c r="Q21" i="102"/>
  <c r="P21" i="102"/>
  <c r="O21" i="102"/>
  <c r="N21" i="102"/>
  <c r="U20" i="102"/>
  <c r="T20" i="102"/>
  <c r="X20" i="102" s="1"/>
  <c r="S20" i="102"/>
  <c r="R20" i="102"/>
  <c r="Q20" i="102"/>
  <c r="P20" i="102"/>
  <c r="O20" i="102"/>
  <c r="N20" i="102"/>
  <c r="U19" i="102"/>
  <c r="T19" i="102"/>
  <c r="X19" i="102" s="1"/>
  <c r="S19" i="102"/>
  <c r="R19" i="102"/>
  <c r="Q19" i="102"/>
  <c r="P19" i="102"/>
  <c r="O19" i="102"/>
  <c r="N19" i="102"/>
  <c r="U18" i="102"/>
  <c r="T18" i="102"/>
  <c r="X18" i="102" s="1"/>
  <c r="S18" i="102"/>
  <c r="R18" i="102"/>
  <c r="Q18" i="102"/>
  <c r="P18" i="102"/>
  <c r="O18" i="102"/>
  <c r="N18" i="102"/>
  <c r="U17" i="102"/>
  <c r="T17" i="102"/>
  <c r="X17" i="102" s="1"/>
  <c r="S17" i="102"/>
  <c r="R17" i="102"/>
  <c r="Q17" i="102"/>
  <c r="P17" i="102"/>
  <c r="O17" i="102"/>
  <c r="N17" i="102"/>
  <c r="U16" i="102"/>
  <c r="T16" i="102"/>
  <c r="X16" i="102" s="1"/>
  <c r="S16" i="102"/>
  <c r="R16" i="102"/>
  <c r="Q16" i="102"/>
  <c r="P16" i="102"/>
  <c r="O16" i="102"/>
  <c r="N16" i="102"/>
  <c r="U15" i="102"/>
  <c r="T15" i="102"/>
  <c r="X15" i="102" s="1"/>
  <c r="S15" i="102"/>
  <c r="R15" i="102"/>
  <c r="Q15" i="102"/>
  <c r="P15" i="102"/>
  <c r="O15" i="102"/>
  <c r="N15" i="102"/>
  <c r="U14" i="102"/>
  <c r="T14" i="102"/>
  <c r="X14" i="102" s="1"/>
  <c r="S14" i="102"/>
  <c r="R14" i="102"/>
  <c r="Q14" i="102"/>
  <c r="P14" i="102"/>
  <c r="O14" i="102"/>
  <c r="N14" i="102"/>
  <c r="U13" i="102"/>
  <c r="T13" i="102"/>
  <c r="X13" i="102" s="1"/>
  <c r="S13" i="102"/>
  <c r="R13" i="102"/>
  <c r="Q13" i="102"/>
  <c r="P13" i="102"/>
  <c r="O13" i="102"/>
  <c r="N13" i="102"/>
  <c r="U12" i="102"/>
  <c r="T12" i="102"/>
  <c r="X12" i="102" s="1"/>
  <c r="S12" i="102"/>
  <c r="R12" i="102"/>
  <c r="Q12" i="102"/>
  <c r="P12" i="102"/>
  <c r="O12" i="102"/>
  <c r="N12" i="102"/>
  <c r="U11" i="102"/>
  <c r="T11" i="102"/>
  <c r="X11" i="102" s="1"/>
  <c r="S11" i="102"/>
  <c r="R11" i="102"/>
  <c r="Q11" i="102"/>
  <c r="P11" i="102"/>
  <c r="O11" i="102"/>
  <c r="N11" i="102"/>
  <c r="U10" i="102"/>
  <c r="T10" i="102"/>
  <c r="X10" i="102" s="1"/>
  <c r="S10" i="102"/>
  <c r="R10" i="102"/>
  <c r="Q10" i="102"/>
  <c r="P10" i="102"/>
  <c r="O10" i="102"/>
  <c r="N10" i="102"/>
  <c r="U9" i="102"/>
  <c r="T9" i="102"/>
  <c r="X9" i="102" s="1"/>
  <c r="S9" i="102"/>
  <c r="R9" i="102"/>
  <c r="Q9" i="102"/>
  <c r="O9" i="102"/>
  <c r="P9" i="102"/>
  <c r="N9" i="102"/>
  <c r="Q20" i="101"/>
  <c r="P20" i="101"/>
  <c r="U19" i="101"/>
  <c r="T19" i="101"/>
  <c r="Q19" i="101"/>
  <c r="P19" i="101"/>
  <c r="U18" i="101"/>
  <c r="T18" i="101"/>
  <c r="Q18" i="101"/>
  <c r="P18" i="101"/>
  <c r="U17" i="101"/>
  <c r="T17" i="101"/>
  <c r="Q17" i="101"/>
  <c r="P17" i="101"/>
  <c r="U16" i="101"/>
  <c r="T16" i="101"/>
  <c r="Q16" i="101"/>
  <c r="P16" i="101"/>
  <c r="U15" i="101"/>
  <c r="T15" i="101"/>
  <c r="Q15" i="101"/>
  <c r="P15" i="101"/>
  <c r="U14" i="101"/>
  <c r="T14" i="101"/>
  <c r="Q14" i="101"/>
  <c r="P14" i="101"/>
  <c r="U13" i="101"/>
  <c r="T13" i="101"/>
  <c r="Q13" i="101"/>
  <c r="P13" i="101"/>
  <c r="U12" i="101"/>
  <c r="T12" i="101"/>
  <c r="Q12" i="101"/>
  <c r="P12" i="101"/>
  <c r="U11" i="101"/>
  <c r="T11" i="101"/>
  <c r="Q11" i="101"/>
  <c r="P11" i="101"/>
  <c r="U10" i="101"/>
  <c r="T10" i="101"/>
  <c r="Q10" i="101"/>
  <c r="P10" i="101"/>
  <c r="Q9" i="101"/>
  <c r="T9" i="101"/>
  <c r="U9" i="101"/>
  <c r="P9" i="101"/>
  <c r="U17" i="100"/>
  <c r="T17" i="100"/>
  <c r="X17" i="100" s="1"/>
  <c r="S17" i="100"/>
  <c r="R17" i="100"/>
  <c r="Q17" i="100"/>
  <c r="P17" i="100"/>
  <c r="O17" i="100"/>
  <c r="N17" i="100"/>
  <c r="U16" i="100"/>
  <c r="T16" i="100"/>
  <c r="X16" i="100" s="1"/>
  <c r="S16" i="100"/>
  <c r="R16" i="100"/>
  <c r="Q16" i="100"/>
  <c r="P16" i="100"/>
  <c r="O16" i="100"/>
  <c r="N16" i="100"/>
  <c r="U15" i="100"/>
  <c r="T15" i="100"/>
  <c r="X15" i="100" s="1"/>
  <c r="S15" i="100"/>
  <c r="R15" i="100"/>
  <c r="Q15" i="100"/>
  <c r="P15" i="100"/>
  <c r="O15" i="100"/>
  <c r="N15" i="100"/>
  <c r="U14" i="100"/>
  <c r="T14" i="100"/>
  <c r="X14" i="100" s="1"/>
  <c r="S14" i="100"/>
  <c r="R14" i="100"/>
  <c r="Q14" i="100"/>
  <c r="P14" i="100"/>
  <c r="O14" i="100"/>
  <c r="N14" i="100"/>
  <c r="U13" i="100"/>
  <c r="T13" i="100"/>
  <c r="X13" i="100" s="1"/>
  <c r="S13" i="100"/>
  <c r="R13" i="100"/>
  <c r="Q13" i="100"/>
  <c r="P13" i="100"/>
  <c r="O13" i="100"/>
  <c r="N13" i="100"/>
  <c r="U12" i="100"/>
  <c r="T12" i="100"/>
  <c r="X12" i="100" s="1"/>
  <c r="S12" i="100"/>
  <c r="R12" i="100"/>
  <c r="Q12" i="100"/>
  <c r="P12" i="100"/>
  <c r="O12" i="100"/>
  <c r="N12" i="100"/>
  <c r="U11" i="100"/>
  <c r="T11" i="100"/>
  <c r="X11" i="100" s="1"/>
  <c r="S11" i="100"/>
  <c r="R11" i="100"/>
  <c r="Q11" i="100"/>
  <c r="P11" i="100"/>
  <c r="O11" i="100"/>
  <c r="N11" i="100"/>
  <c r="U10" i="100"/>
  <c r="T10" i="100"/>
  <c r="X10" i="100" s="1"/>
  <c r="S10" i="100"/>
  <c r="R10" i="100"/>
  <c r="Q10" i="100"/>
  <c r="P10" i="100"/>
  <c r="O10" i="100"/>
  <c r="N10" i="100"/>
  <c r="U9" i="100"/>
  <c r="T9" i="100"/>
  <c r="X9" i="100" s="1"/>
  <c r="S9" i="100"/>
  <c r="R9" i="100"/>
  <c r="Q9" i="100"/>
  <c r="P9" i="100"/>
  <c r="O9" i="100"/>
  <c r="N9" i="100"/>
  <c r="U24" i="98"/>
  <c r="T24" i="98"/>
  <c r="X24" i="98" s="1"/>
  <c r="U23" i="98"/>
  <c r="T23" i="98"/>
  <c r="X23" i="98" s="1"/>
  <c r="Q23" i="98"/>
  <c r="P23" i="98"/>
  <c r="U22" i="98"/>
  <c r="T22" i="98"/>
  <c r="X22" i="98" s="1"/>
  <c r="S22" i="98"/>
  <c r="R22" i="98"/>
  <c r="Q22" i="98"/>
  <c r="P22" i="98"/>
  <c r="U21" i="98"/>
  <c r="T21" i="98"/>
  <c r="X21" i="98" s="1"/>
  <c r="S21" i="98"/>
  <c r="R21" i="98"/>
  <c r="Q21" i="98"/>
  <c r="P21" i="98"/>
  <c r="O21" i="98"/>
  <c r="N21" i="98"/>
  <c r="U20" i="98"/>
  <c r="T20" i="98"/>
  <c r="X20" i="98" s="1"/>
  <c r="S20" i="98"/>
  <c r="R20" i="98"/>
  <c r="Q20" i="98"/>
  <c r="P20" i="98"/>
  <c r="O20" i="98"/>
  <c r="N20" i="98"/>
  <c r="U19" i="98"/>
  <c r="T19" i="98"/>
  <c r="X19" i="98" s="1"/>
  <c r="S19" i="98"/>
  <c r="R19" i="98"/>
  <c r="Q19" i="98"/>
  <c r="P19" i="98"/>
  <c r="O19" i="98"/>
  <c r="N19" i="98"/>
  <c r="U18" i="98"/>
  <c r="T18" i="98"/>
  <c r="X18" i="98" s="1"/>
  <c r="S18" i="98"/>
  <c r="R18" i="98"/>
  <c r="Q18" i="98"/>
  <c r="P18" i="98"/>
  <c r="O18" i="98"/>
  <c r="N18" i="98"/>
  <c r="U17" i="98"/>
  <c r="T17" i="98"/>
  <c r="X17" i="98" s="1"/>
  <c r="S17" i="98"/>
  <c r="R17" i="98"/>
  <c r="Q17" i="98"/>
  <c r="P17" i="98"/>
  <c r="O17" i="98"/>
  <c r="N17" i="98"/>
  <c r="U16" i="98"/>
  <c r="T16" i="98"/>
  <c r="X16" i="98" s="1"/>
  <c r="S16" i="98"/>
  <c r="R16" i="98"/>
  <c r="Q16" i="98"/>
  <c r="P16" i="98"/>
  <c r="O16" i="98"/>
  <c r="N16" i="98"/>
  <c r="U15" i="98"/>
  <c r="T15" i="98"/>
  <c r="X15" i="98" s="1"/>
  <c r="S15" i="98"/>
  <c r="R15" i="98"/>
  <c r="Q15" i="98"/>
  <c r="P15" i="98"/>
  <c r="O15" i="98"/>
  <c r="N15" i="98"/>
  <c r="U14" i="98"/>
  <c r="T14" i="98"/>
  <c r="X14" i="98" s="1"/>
  <c r="S14" i="98"/>
  <c r="R14" i="98"/>
  <c r="Q14" i="98"/>
  <c r="P14" i="98"/>
  <c r="O14" i="98"/>
  <c r="N14" i="98"/>
  <c r="U13" i="98"/>
  <c r="T13" i="98"/>
  <c r="X13" i="98" s="1"/>
  <c r="S13" i="98"/>
  <c r="R13" i="98"/>
  <c r="Q13" i="98"/>
  <c r="P13" i="98"/>
  <c r="O13" i="98"/>
  <c r="N13" i="98"/>
  <c r="U12" i="98"/>
  <c r="T12" i="98"/>
  <c r="X12" i="98" s="1"/>
  <c r="S12" i="98"/>
  <c r="R12" i="98"/>
  <c r="Q12" i="98"/>
  <c r="P12" i="98"/>
  <c r="O12" i="98"/>
  <c r="N12" i="98"/>
  <c r="U11" i="98"/>
  <c r="T11" i="98"/>
  <c r="X11" i="98" s="1"/>
  <c r="S11" i="98"/>
  <c r="R11" i="98"/>
  <c r="Q11" i="98"/>
  <c r="P11" i="98"/>
  <c r="O11" i="98"/>
  <c r="N11" i="98"/>
  <c r="U10" i="98"/>
  <c r="T10" i="98"/>
  <c r="X10" i="98" s="1"/>
  <c r="S10" i="98"/>
  <c r="R10" i="98"/>
  <c r="Q10" i="98"/>
  <c r="P10" i="98"/>
  <c r="O10" i="98"/>
  <c r="N10" i="98"/>
  <c r="U9" i="98"/>
  <c r="T9" i="98"/>
  <c r="X9" i="98" s="1"/>
  <c r="S9" i="98"/>
  <c r="R9" i="98"/>
  <c r="Q9" i="98"/>
  <c r="P9" i="98"/>
  <c r="O9" i="98"/>
  <c r="N9" i="98"/>
  <c r="R18" i="79"/>
  <c r="U16" i="79"/>
  <c r="U17" i="79"/>
  <c r="U18" i="79"/>
  <c r="T16" i="79"/>
  <c r="X16" i="79" s="1"/>
  <c r="T17" i="79"/>
  <c r="X17" i="79" s="1"/>
  <c r="T18" i="79"/>
  <c r="X18" i="79" s="1"/>
  <c r="S18" i="79"/>
  <c r="Q18" i="79"/>
  <c r="P18" i="79"/>
  <c r="O10" i="79"/>
  <c r="O11" i="79"/>
  <c r="O12" i="79"/>
  <c r="O13" i="79"/>
  <c r="O14" i="79"/>
  <c r="O15" i="79"/>
  <c r="O16" i="79"/>
  <c r="O17" i="79"/>
  <c r="O18" i="79"/>
  <c r="O9" i="79"/>
  <c r="N10" i="79"/>
  <c r="N11" i="79"/>
  <c r="N12" i="79"/>
  <c r="N13" i="79"/>
  <c r="N14" i="79"/>
  <c r="N15" i="79"/>
  <c r="N16" i="79"/>
  <c r="N17" i="79"/>
  <c r="N18" i="79"/>
  <c r="N9" i="79"/>
  <c r="Q9" i="79"/>
  <c r="T10" i="79"/>
  <c r="X10" i="79" s="1"/>
  <c r="T11" i="79"/>
  <c r="X11" i="79" s="1"/>
  <c r="T12" i="79"/>
  <c r="X12" i="79" s="1"/>
  <c r="T13" i="79"/>
  <c r="X13" i="79" s="1"/>
  <c r="T14" i="79"/>
  <c r="X14" i="79" s="1"/>
  <c r="T15" i="79"/>
  <c r="X15" i="79" s="1"/>
  <c r="T9" i="79"/>
  <c r="X9" i="79" s="1"/>
  <c r="U17" i="94"/>
  <c r="T17" i="94"/>
  <c r="X17" i="94" s="1"/>
  <c r="S17" i="94"/>
  <c r="R17" i="94"/>
  <c r="Q17" i="94"/>
  <c r="P17" i="94"/>
  <c r="O17" i="94"/>
  <c r="N17" i="94"/>
  <c r="U16" i="94"/>
  <c r="T16" i="94"/>
  <c r="X16" i="94" s="1"/>
  <c r="S16" i="94"/>
  <c r="R16" i="94"/>
  <c r="Q16" i="94"/>
  <c r="P16" i="94"/>
  <c r="O16" i="94"/>
  <c r="N16" i="94"/>
  <c r="U15" i="94"/>
  <c r="T15" i="94"/>
  <c r="X15" i="94" s="1"/>
  <c r="S15" i="94"/>
  <c r="R15" i="94"/>
  <c r="Q15" i="94"/>
  <c r="P15" i="94"/>
  <c r="O15" i="94"/>
  <c r="N15" i="94"/>
  <c r="U14" i="94"/>
  <c r="T14" i="94"/>
  <c r="X14" i="94" s="1"/>
  <c r="S14" i="94"/>
  <c r="R14" i="94"/>
  <c r="Q14" i="94"/>
  <c r="P14" i="94"/>
  <c r="O14" i="94"/>
  <c r="N14" i="94"/>
  <c r="U13" i="94"/>
  <c r="T13" i="94"/>
  <c r="X13" i="94" s="1"/>
  <c r="S13" i="94"/>
  <c r="R13" i="94"/>
  <c r="Q13" i="94"/>
  <c r="P13" i="94"/>
  <c r="O13" i="94"/>
  <c r="N13" i="94"/>
  <c r="U12" i="94"/>
  <c r="T12" i="94"/>
  <c r="X12" i="94" s="1"/>
  <c r="S12" i="94"/>
  <c r="R12" i="94"/>
  <c r="Q12" i="94"/>
  <c r="P12" i="94"/>
  <c r="O12" i="94"/>
  <c r="N12" i="94"/>
  <c r="U11" i="94"/>
  <c r="T11" i="94"/>
  <c r="X11" i="94" s="1"/>
  <c r="S11" i="94"/>
  <c r="R11" i="94"/>
  <c r="Q11" i="94"/>
  <c r="P11" i="94"/>
  <c r="O11" i="94"/>
  <c r="N11" i="94"/>
  <c r="U10" i="94"/>
  <c r="T10" i="94"/>
  <c r="X10" i="94" s="1"/>
  <c r="S10" i="94"/>
  <c r="R10" i="94"/>
  <c r="Q10" i="94"/>
  <c r="P10" i="94"/>
  <c r="O10" i="94"/>
  <c r="N10" i="94"/>
  <c r="U9" i="94"/>
  <c r="T9" i="94"/>
  <c r="X9" i="94" s="1"/>
  <c r="S9" i="94"/>
  <c r="R9" i="94"/>
  <c r="Q9" i="94"/>
  <c r="P9" i="94"/>
  <c r="O9" i="94"/>
  <c r="V9" i="94" s="1"/>
  <c r="N9" i="94"/>
  <c r="U19" i="93"/>
  <c r="T19" i="93"/>
  <c r="X19" i="93" s="1"/>
  <c r="S19" i="93"/>
  <c r="R19" i="93"/>
  <c r="Q19" i="93"/>
  <c r="P19" i="93"/>
  <c r="O19" i="93"/>
  <c r="N19" i="93"/>
  <c r="U18" i="93"/>
  <c r="T18" i="93"/>
  <c r="X18" i="93" s="1"/>
  <c r="S18" i="93"/>
  <c r="R18" i="93"/>
  <c r="Q18" i="93"/>
  <c r="P18" i="93"/>
  <c r="O18" i="93"/>
  <c r="N18" i="93"/>
  <c r="U17" i="93"/>
  <c r="T17" i="93"/>
  <c r="X17" i="93" s="1"/>
  <c r="S17" i="93"/>
  <c r="R17" i="93"/>
  <c r="Q17" i="93"/>
  <c r="P17" i="93"/>
  <c r="O17" i="93"/>
  <c r="N17" i="93"/>
  <c r="U16" i="93"/>
  <c r="T16" i="93"/>
  <c r="X16" i="93" s="1"/>
  <c r="S16" i="93"/>
  <c r="R16" i="93"/>
  <c r="Q16" i="93"/>
  <c r="P16" i="93"/>
  <c r="O16" i="93"/>
  <c r="N16" i="93"/>
  <c r="U15" i="93"/>
  <c r="T15" i="93"/>
  <c r="X15" i="93" s="1"/>
  <c r="S15" i="93"/>
  <c r="R15" i="93"/>
  <c r="Q15" i="93"/>
  <c r="P15" i="93"/>
  <c r="O15" i="93"/>
  <c r="N15" i="93"/>
  <c r="U14" i="93"/>
  <c r="T14" i="93"/>
  <c r="X14" i="93" s="1"/>
  <c r="S14" i="93"/>
  <c r="R14" i="93"/>
  <c r="Q14" i="93"/>
  <c r="P14" i="93"/>
  <c r="O14" i="93"/>
  <c r="N14" i="93"/>
  <c r="U13" i="93"/>
  <c r="T13" i="93"/>
  <c r="X13" i="93" s="1"/>
  <c r="S13" i="93"/>
  <c r="R13" i="93"/>
  <c r="Q13" i="93"/>
  <c r="P13" i="93"/>
  <c r="O13" i="93"/>
  <c r="N13" i="93"/>
  <c r="U12" i="93"/>
  <c r="T12" i="93"/>
  <c r="X12" i="93" s="1"/>
  <c r="S12" i="93"/>
  <c r="R12" i="93"/>
  <c r="Q12" i="93"/>
  <c r="P12" i="93"/>
  <c r="O12" i="93"/>
  <c r="N12" i="93"/>
  <c r="U11" i="93"/>
  <c r="T11" i="93"/>
  <c r="X11" i="93" s="1"/>
  <c r="S11" i="93"/>
  <c r="R11" i="93"/>
  <c r="Q11" i="93"/>
  <c r="P11" i="93"/>
  <c r="O11" i="93"/>
  <c r="N11" i="93"/>
  <c r="U10" i="93"/>
  <c r="T10" i="93"/>
  <c r="X10" i="93" s="1"/>
  <c r="S10" i="93"/>
  <c r="R10" i="93"/>
  <c r="Q10" i="93"/>
  <c r="P10" i="93"/>
  <c r="O10" i="93"/>
  <c r="N10" i="93"/>
  <c r="U9" i="93"/>
  <c r="T9" i="93"/>
  <c r="X9" i="93" s="1"/>
  <c r="S9" i="93"/>
  <c r="R9" i="93"/>
  <c r="Q9" i="93"/>
  <c r="P9" i="93"/>
  <c r="O9" i="93"/>
  <c r="N9" i="93"/>
  <c r="Q26" i="92"/>
  <c r="P26" i="92"/>
  <c r="Q25" i="92"/>
  <c r="P25" i="92"/>
  <c r="Q24" i="92"/>
  <c r="P24" i="92"/>
  <c r="Q23" i="92"/>
  <c r="P23" i="92"/>
  <c r="Q22" i="92"/>
  <c r="P22" i="92"/>
  <c r="Q21" i="92"/>
  <c r="P21" i="92"/>
  <c r="Q20" i="92"/>
  <c r="P20" i="92"/>
  <c r="U19" i="92"/>
  <c r="T19" i="92"/>
  <c r="X19" i="92" s="1"/>
  <c r="Q19" i="92"/>
  <c r="P19" i="92"/>
  <c r="U18" i="92"/>
  <c r="T18" i="92"/>
  <c r="X18" i="92" s="1"/>
  <c r="Q18" i="92"/>
  <c r="P18" i="92"/>
  <c r="N18" i="92"/>
  <c r="U17" i="92"/>
  <c r="T17" i="92"/>
  <c r="X17" i="92" s="1"/>
  <c r="Q17" i="92"/>
  <c r="P17" i="92"/>
  <c r="N17" i="92"/>
  <c r="U16" i="92"/>
  <c r="T16" i="92"/>
  <c r="X16" i="92" s="1"/>
  <c r="S16" i="92"/>
  <c r="R16" i="92"/>
  <c r="Q16" i="92"/>
  <c r="P16" i="92"/>
  <c r="N16" i="92"/>
  <c r="U15" i="92"/>
  <c r="T15" i="92"/>
  <c r="X15" i="92" s="1"/>
  <c r="S15" i="92"/>
  <c r="R15" i="92"/>
  <c r="Q15" i="92"/>
  <c r="P15" i="92"/>
  <c r="N15" i="92"/>
  <c r="U14" i="92"/>
  <c r="T14" i="92"/>
  <c r="X14" i="92" s="1"/>
  <c r="S14" i="92"/>
  <c r="R14" i="92"/>
  <c r="Q14" i="92"/>
  <c r="P14" i="92"/>
  <c r="N14" i="92"/>
  <c r="U13" i="92"/>
  <c r="T13" i="92"/>
  <c r="X13" i="92" s="1"/>
  <c r="S13" i="92"/>
  <c r="R13" i="92"/>
  <c r="Q13" i="92"/>
  <c r="P13" i="92"/>
  <c r="N13" i="92"/>
  <c r="U12" i="92"/>
  <c r="T12" i="92"/>
  <c r="X12" i="92" s="1"/>
  <c r="S12" i="92"/>
  <c r="R12" i="92"/>
  <c r="Q12" i="92"/>
  <c r="P12" i="92"/>
  <c r="N12" i="92"/>
  <c r="U11" i="92"/>
  <c r="T11" i="92"/>
  <c r="X11" i="92" s="1"/>
  <c r="S11" i="92"/>
  <c r="R11" i="92"/>
  <c r="Q11" i="92"/>
  <c r="P11" i="92"/>
  <c r="N11" i="92"/>
  <c r="U10" i="92"/>
  <c r="T10" i="92"/>
  <c r="X10" i="92" s="1"/>
  <c r="S10" i="92"/>
  <c r="R10" i="92"/>
  <c r="Q10" i="92"/>
  <c r="P10" i="92"/>
  <c r="N10" i="92"/>
  <c r="U9" i="92"/>
  <c r="T9" i="92"/>
  <c r="X9" i="92" s="1"/>
  <c r="S9" i="92"/>
  <c r="R9" i="92"/>
  <c r="Q9" i="92"/>
  <c r="O9" i="92"/>
  <c r="P9" i="92"/>
  <c r="N9" i="92"/>
  <c r="U20" i="91"/>
  <c r="T20" i="91"/>
  <c r="X20" i="91" s="1"/>
  <c r="Q20" i="91"/>
  <c r="P20" i="91"/>
  <c r="O20" i="91"/>
  <c r="N20" i="91"/>
  <c r="U19" i="91"/>
  <c r="T19" i="91"/>
  <c r="X19" i="91" s="1"/>
  <c r="Q19" i="91"/>
  <c r="P19" i="91"/>
  <c r="O19" i="91"/>
  <c r="N19" i="91"/>
  <c r="U18" i="91"/>
  <c r="T18" i="91"/>
  <c r="X18" i="91" s="1"/>
  <c r="Q18" i="91"/>
  <c r="P18" i="91"/>
  <c r="O18" i="91"/>
  <c r="N18" i="91"/>
  <c r="U17" i="91"/>
  <c r="T17" i="91"/>
  <c r="X17" i="91" s="1"/>
  <c r="Q17" i="91"/>
  <c r="P17" i="91"/>
  <c r="O17" i="91"/>
  <c r="N17" i="91"/>
  <c r="U16" i="91"/>
  <c r="T16" i="91"/>
  <c r="X16" i="91" s="1"/>
  <c r="Q16" i="91"/>
  <c r="P16" i="91"/>
  <c r="O16" i="91"/>
  <c r="N16" i="91"/>
  <c r="U15" i="91"/>
  <c r="T15" i="91"/>
  <c r="X15" i="91" s="1"/>
  <c r="Q15" i="91"/>
  <c r="P15" i="91"/>
  <c r="O15" i="91"/>
  <c r="N15" i="91"/>
  <c r="U14" i="91"/>
  <c r="T14" i="91"/>
  <c r="X14" i="91" s="1"/>
  <c r="S14" i="91"/>
  <c r="R14" i="91"/>
  <c r="Q14" i="91"/>
  <c r="P14" i="91"/>
  <c r="O14" i="91"/>
  <c r="N14" i="91"/>
  <c r="U13" i="91"/>
  <c r="T13" i="91"/>
  <c r="X13" i="91" s="1"/>
  <c r="S13" i="91"/>
  <c r="R13" i="91"/>
  <c r="Q13" i="91"/>
  <c r="P13" i="91"/>
  <c r="O13" i="91"/>
  <c r="N13" i="91"/>
  <c r="U12" i="91"/>
  <c r="T12" i="91"/>
  <c r="X12" i="91" s="1"/>
  <c r="S12" i="91"/>
  <c r="R12" i="91"/>
  <c r="Q12" i="91"/>
  <c r="P12" i="91"/>
  <c r="O12" i="91"/>
  <c r="N12" i="91"/>
  <c r="U11" i="91"/>
  <c r="T11" i="91"/>
  <c r="X11" i="91" s="1"/>
  <c r="S11" i="91"/>
  <c r="R11" i="91"/>
  <c r="Q11" i="91"/>
  <c r="P11" i="91"/>
  <c r="O11" i="91"/>
  <c r="N11" i="91"/>
  <c r="U10" i="91"/>
  <c r="T10" i="91"/>
  <c r="X10" i="91" s="1"/>
  <c r="S10" i="91"/>
  <c r="R10" i="91"/>
  <c r="Q10" i="91"/>
  <c r="P10" i="91"/>
  <c r="O10" i="91"/>
  <c r="N10" i="91"/>
  <c r="U9" i="91"/>
  <c r="T9" i="91"/>
  <c r="X9" i="91" s="1"/>
  <c r="S9" i="91"/>
  <c r="R9" i="91"/>
  <c r="Q9" i="91"/>
  <c r="P9" i="91"/>
  <c r="O9" i="91"/>
  <c r="N9" i="91"/>
  <c r="U29" i="90"/>
  <c r="T29" i="90"/>
  <c r="X29" i="90" s="1"/>
  <c r="S29" i="90"/>
  <c r="R29" i="90"/>
  <c r="Q29" i="90"/>
  <c r="P29" i="90"/>
  <c r="O29" i="90"/>
  <c r="N29" i="90"/>
  <c r="U28" i="90"/>
  <c r="T28" i="90"/>
  <c r="X28" i="90" s="1"/>
  <c r="S28" i="90"/>
  <c r="R28" i="90"/>
  <c r="Q28" i="90"/>
  <c r="P28" i="90"/>
  <c r="O28" i="90"/>
  <c r="N28" i="90"/>
  <c r="U27" i="90"/>
  <c r="T27" i="90"/>
  <c r="X27" i="90" s="1"/>
  <c r="S27" i="90"/>
  <c r="R27" i="90"/>
  <c r="Q27" i="90"/>
  <c r="P27" i="90"/>
  <c r="O27" i="90"/>
  <c r="N27" i="90"/>
  <c r="U26" i="90"/>
  <c r="T26" i="90"/>
  <c r="X26" i="90" s="1"/>
  <c r="S26" i="90"/>
  <c r="R26" i="90"/>
  <c r="Q26" i="90"/>
  <c r="P26" i="90"/>
  <c r="O26" i="90"/>
  <c r="N26" i="90"/>
  <c r="U25" i="90"/>
  <c r="T25" i="90"/>
  <c r="X25" i="90" s="1"/>
  <c r="S25" i="90"/>
  <c r="R25" i="90"/>
  <c r="Q25" i="90"/>
  <c r="P25" i="90"/>
  <c r="O25" i="90"/>
  <c r="N25" i="90"/>
  <c r="U24" i="90"/>
  <c r="T24" i="90"/>
  <c r="X24" i="90" s="1"/>
  <c r="S24" i="90"/>
  <c r="R24" i="90"/>
  <c r="Q24" i="90"/>
  <c r="P24" i="90"/>
  <c r="O24" i="90"/>
  <c r="N24" i="90"/>
  <c r="U23" i="90"/>
  <c r="T23" i="90"/>
  <c r="X23" i="90" s="1"/>
  <c r="S23" i="90"/>
  <c r="R23" i="90"/>
  <c r="Q23" i="90"/>
  <c r="P23" i="90"/>
  <c r="O23" i="90"/>
  <c r="N23" i="90"/>
  <c r="U22" i="90"/>
  <c r="T22" i="90"/>
  <c r="X22" i="90" s="1"/>
  <c r="S22" i="90"/>
  <c r="R22" i="90"/>
  <c r="Q22" i="90"/>
  <c r="P22" i="90"/>
  <c r="O22" i="90"/>
  <c r="N22" i="90"/>
  <c r="U21" i="90"/>
  <c r="T21" i="90"/>
  <c r="X21" i="90" s="1"/>
  <c r="S21" i="90"/>
  <c r="R21" i="90"/>
  <c r="Q21" i="90"/>
  <c r="P21" i="90"/>
  <c r="O21" i="90"/>
  <c r="N21" i="90"/>
  <c r="U20" i="90"/>
  <c r="T20" i="90"/>
  <c r="X20" i="90" s="1"/>
  <c r="S20" i="90"/>
  <c r="R20" i="90"/>
  <c r="Q20" i="90"/>
  <c r="P20" i="90"/>
  <c r="O20" i="90"/>
  <c r="N20" i="90"/>
  <c r="U19" i="90"/>
  <c r="T19" i="90"/>
  <c r="X19" i="90" s="1"/>
  <c r="S19" i="90"/>
  <c r="R19" i="90"/>
  <c r="Q19" i="90"/>
  <c r="P19" i="90"/>
  <c r="O19" i="90"/>
  <c r="N19" i="90"/>
  <c r="U18" i="90"/>
  <c r="T18" i="90"/>
  <c r="X18" i="90" s="1"/>
  <c r="S18" i="90"/>
  <c r="R18" i="90"/>
  <c r="Q18" i="90"/>
  <c r="P18" i="90"/>
  <c r="O18" i="90"/>
  <c r="N18" i="90"/>
  <c r="U17" i="90"/>
  <c r="T17" i="90"/>
  <c r="X17" i="90" s="1"/>
  <c r="S17" i="90"/>
  <c r="R17" i="90"/>
  <c r="Q17" i="90"/>
  <c r="P17" i="90"/>
  <c r="O17" i="90"/>
  <c r="N17" i="90"/>
  <c r="U16" i="90"/>
  <c r="T16" i="90"/>
  <c r="X16" i="90" s="1"/>
  <c r="S16" i="90"/>
  <c r="R16" i="90"/>
  <c r="Q16" i="90"/>
  <c r="P16" i="90"/>
  <c r="O16" i="90"/>
  <c r="N16" i="90"/>
  <c r="U15" i="90"/>
  <c r="T15" i="90"/>
  <c r="X15" i="90" s="1"/>
  <c r="S15" i="90"/>
  <c r="R15" i="90"/>
  <c r="Q15" i="90"/>
  <c r="P15" i="90"/>
  <c r="O15" i="90"/>
  <c r="N15" i="90"/>
  <c r="U14" i="90"/>
  <c r="T14" i="90"/>
  <c r="X14" i="90" s="1"/>
  <c r="S14" i="90"/>
  <c r="R14" i="90"/>
  <c r="Q14" i="90"/>
  <c r="P14" i="90"/>
  <c r="O14" i="90"/>
  <c r="N14" i="90"/>
  <c r="U13" i="90"/>
  <c r="T13" i="90"/>
  <c r="X13" i="90" s="1"/>
  <c r="S13" i="90"/>
  <c r="R13" i="90"/>
  <c r="Q13" i="90"/>
  <c r="P13" i="90"/>
  <c r="O13" i="90"/>
  <c r="N13" i="90"/>
  <c r="U12" i="90"/>
  <c r="T12" i="90"/>
  <c r="X12" i="90" s="1"/>
  <c r="S12" i="90"/>
  <c r="R12" i="90"/>
  <c r="Q12" i="90"/>
  <c r="P12" i="90"/>
  <c r="O12" i="90"/>
  <c r="N12" i="90"/>
  <c r="U11" i="90"/>
  <c r="T11" i="90"/>
  <c r="X11" i="90" s="1"/>
  <c r="S11" i="90"/>
  <c r="R11" i="90"/>
  <c r="Q11" i="90"/>
  <c r="P11" i="90"/>
  <c r="O11" i="90"/>
  <c r="N11" i="90"/>
  <c r="U10" i="90"/>
  <c r="T10" i="90"/>
  <c r="X10" i="90" s="1"/>
  <c r="S10" i="90"/>
  <c r="R10" i="90"/>
  <c r="Q10" i="90"/>
  <c r="P10" i="90"/>
  <c r="O10" i="90"/>
  <c r="N10" i="90"/>
  <c r="O9" i="90"/>
  <c r="Q9" i="90"/>
  <c r="S9" i="90"/>
  <c r="T9" i="90"/>
  <c r="X9" i="90" s="1"/>
  <c r="U9" i="90"/>
  <c r="R9" i="90"/>
  <c r="P9" i="90"/>
  <c r="N9" i="90"/>
  <c r="U25" i="89"/>
  <c r="T25" i="89"/>
  <c r="X25" i="89" s="1"/>
  <c r="S25" i="89"/>
  <c r="R25" i="89"/>
  <c r="Q25" i="89"/>
  <c r="P25" i="89"/>
  <c r="O25" i="89"/>
  <c r="N25" i="89"/>
  <c r="U24" i="89"/>
  <c r="T24" i="89"/>
  <c r="X24" i="89" s="1"/>
  <c r="S24" i="89"/>
  <c r="R24" i="89"/>
  <c r="Q24" i="89"/>
  <c r="P24" i="89"/>
  <c r="O24" i="89"/>
  <c r="N24" i="89"/>
  <c r="U23" i="89"/>
  <c r="T23" i="89"/>
  <c r="X23" i="89" s="1"/>
  <c r="S23" i="89"/>
  <c r="R23" i="89"/>
  <c r="Q23" i="89"/>
  <c r="P23" i="89"/>
  <c r="O23" i="89"/>
  <c r="N23" i="89"/>
  <c r="U22" i="89"/>
  <c r="T22" i="89"/>
  <c r="X22" i="89" s="1"/>
  <c r="S22" i="89"/>
  <c r="R22" i="89"/>
  <c r="Q22" i="89"/>
  <c r="P22" i="89"/>
  <c r="O22" i="89"/>
  <c r="N22" i="89"/>
  <c r="U21" i="89"/>
  <c r="T21" i="89"/>
  <c r="X21" i="89" s="1"/>
  <c r="S21" i="89"/>
  <c r="R21" i="89"/>
  <c r="Q21" i="89"/>
  <c r="P21" i="89"/>
  <c r="O21" i="89"/>
  <c r="N21" i="89"/>
  <c r="U20" i="89"/>
  <c r="T20" i="89"/>
  <c r="X20" i="89" s="1"/>
  <c r="S20" i="89"/>
  <c r="R20" i="89"/>
  <c r="Q20" i="89"/>
  <c r="P20" i="89"/>
  <c r="O20" i="89"/>
  <c r="N20" i="89"/>
  <c r="U19" i="89"/>
  <c r="T19" i="89"/>
  <c r="X19" i="89" s="1"/>
  <c r="S19" i="89"/>
  <c r="R19" i="89"/>
  <c r="Q19" i="89"/>
  <c r="P19" i="89"/>
  <c r="O19" i="89"/>
  <c r="N19" i="89"/>
  <c r="U18" i="89"/>
  <c r="T18" i="89"/>
  <c r="X18" i="89" s="1"/>
  <c r="S18" i="89"/>
  <c r="R18" i="89"/>
  <c r="Q18" i="89"/>
  <c r="P18" i="89"/>
  <c r="O18" i="89"/>
  <c r="N18" i="89"/>
  <c r="U17" i="89"/>
  <c r="T17" i="89"/>
  <c r="X17" i="89" s="1"/>
  <c r="S17" i="89"/>
  <c r="R17" i="89"/>
  <c r="Q17" i="89"/>
  <c r="P17" i="89"/>
  <c r="O17" i="89"/>
  <c r="N17" i="89"/>
  <c r="U16" i="89"/>
  <c r="T16" i="89"/>
  <c r="X16" i="89" s="1"/>
  <c r="S16" i="89"/>
  <c r="R16" i="89"/>
  <c r="Q16" i="89"/>
  <c r="P16" i="89"/>
  <c r="O16" i="89"/>
  <c r="N16" i="89"/>
  <c r="U15" i="89"/>
  <c r="T15" i="89"/>
  <c r="X15" i="89" s="1"/>
  <c r="S15" i="89"/>
  <c r="R15" i="89"/>
  <c r="Q15" i="89"/>
  <c r="P15" i="89"/>
  <c r="O15" i="89"/>
  <c r="N15" i="89"/>
  <c r="U14" i="89"/>
  <c r="T14" i="89"/>
  <c r="X14" i="89" s="1"/>
  <c r="S14" i="89"/>
  <c r="R14" i="89"/>
  <c r="Q14" i="89"/>
  <c r="P14" i="89"/>
  <c r="O14" i="89"/>
  <c r="N14" i="89"/>
  <c r="U13" i="89"/>
  <c r="T13" i="89"/>
  <c r="X13" i="89" s="1"/>
  <c r="S13" i="89"/>
  <c r="R13" i="89"/>
  <c r="Q13" i="89"/>
  <c r="P13" i="89"/>
  <c r="O13" i="89"/>
  <c r="N13" i="89"/>
  <c r="U12" i="89"/>
  <c r="T12" i="89"/>
  <c r="X12" i="89" s="1"/>
  <c r="S12" i="89"/>
  <c r="R12" i="89"/>
  <c r="Q12" i="89"/>
  <c r="P12" i="89"/>
  <c r="O12" i="89"/>
  <c r="N12" i="89"/>
  <c r="U11" i="89"/>
  <c r="T11" i="89"/>
  <c r="X11" i="89" s="1"/>
  <c r="S11" i="89"/>
  <c r="R11" i="89"/>
  <c r="Q11" i="89"/>
  <c r="P11" i="89"/>
  <c r="O11" i="89"/>
  <c r="N11" i="89"/>
  <c r="U10" i="89"/>
  <c r="T10" i="89"/>
  <c r="X10" i="89" s="1"/>
  <c r="S10" i="89"/>
  <c r="R10" i="89"/>
  <c r="Q10" i="89"/>
  <c r="P10" i="89"/>
  <c r="O10" i="89"/>
  <c r="N10" i="89"/>
  <c r="U9" i="89"/>
  <c r="T9" i="89"/>
  <c r="X9" i="89" s="1"/>
  <c r="S9" i="89"/>
  <c r="R9" i="89"/>
  <c r="Q9" i="89"/>
  <c r="P9" i="89"/>
  <c r="O9" i="89"/>
  <c r="N9" i="89"/>
  <c r="U15" i="88"/>
  <c r="T15" i="88"/>
  <c r="X15" i="88" s="1"/>
  <c r="S15" i="88"/>
  <c r="R15" i="88"/>
  <c r="Q15" i="88"/>
  <c r="P15" i="88"/>
  <c r="O15" i="88"/>
  <c r="N15" i="88"/>
  <c r="U14" i="88"/>
  <c r="T14" i="88"/>
  <c r="X14" i="88" s="1"/>
  <c r="S14" i="88"/>
  <c r="R14" i="88"/>
  <c r="Q14" i="88"/>
  <c r="P14" i="88"/>
  <c r="O14" i="88"/>
  <c r="N14" i="88"/>
  <c r="U13" i="88"/>
  <c r="T13" i="88"/>
  <c r="X13" i="88" s="1"/>
  <c r="S13" i="88"/>
  <c r="R13" i="88"/>
  <c r="Q13" i="88"/>
  <c r="P13" i="88"/>
  <c r="O13" i="88"/>
  <c r="N13" i="88"/>
  <c r="U12" i="88"/>
  <c r="T12" i="88"/>
  <c r="X12" i="88" s="1"/>
  <c r="S12" i="88"/>
  <c r="R12" i="88"/>
  <c r="Q12" i="88"/>
  <c r="P12" i="88"/>
  <c r="O12" i="88"/>
  <c r="N12" i="88"/>
  <c r="U11" i="88"/>
  <c r="T11" i="88"/>
  <c r="X11" i="88" s="1"/>
  <c r="S11" i="88"/>
  <c r="R11" i="88"/>
  <c r="Q11" i="88"/>
  <c r="P11" i="88"/>
  <c r="O11" i="88"/>
  <c r="N11" i="88"/>
  <c r="U10" i="88"/>
  <c r="T10" i="88"/>
  <c r="X10" i="88" s="1"/>
  <c r="S10" i="88"/>
  <c r="R10" i="88"/>
  <c r="Q10" i="88"/>
  <c r="P10" i="88"/>
  <c r="O10" i="88"/>
  <c r="N10" i="88"/>
  <c r="O9" i="88"/>
  <c r="Q9" i="88"/>
  <c r="S9" i="88"/>
  <c r="T9" i="88"/>
  <c r="X9" i="88" s="1"/>
  <c r="U9" i="88"/>
  <c r="R9" i="88"/>
  <c r="P9" i="88"/>
  <c r="N9" i="88"/>
  <c r="T10" i="99"/>
  <c r="X10" i="99" s="1"/>
  <c r="T11" i="99"/>
  <c r="X11" i="99" s="1"/>
  <c r="T12" i="99"/>
  <c r="X12" i="99" s="1"/>
  <c r="T13" i="99"/>
  <c r="X13" i="99" s="1"/>
  <c r="T14" i="99"/>
  <c r="X14" i="99" s="1"/>
  <c r="T15" i="99"/>
  <c r="X15" i="99" s="1"/>
  <c r="T16" i="99"/>
  <c r="X16" i="99" s="1"/>
  <c r="T17" i="99"/>
  <c r="X17" i="99" s="1"/>
  <c r="T18" i="99"/>
  <c r="X18" i="99" s="1"/>
  <c r="T19" i="99"/>
  <c r="X19" i="99" s="1"/>
  <c r="T20" i="99"/>
  <c r="X20" i="99" s="1"/>
  <c r="T9" i="99"/>
  <c r="X9" i="99" s="1"/>
  <c r="R10" i="99"/>
  <c r="R11" i="99"/>
  <c r="R12" i="99"/>
  <c r="R13" i="99"/>
  <c r="R14" i="99"/>
  <c r="R15" i="99"/>
  <c r="R16" i="99"/>
  <c r="R17" i="99"/>
  <c r="R18" i="99"/>
  <c r="R19" i="99"/>
  <c r="R20" i="99"/>
  <c r="R9" i="99"/>
  <c r="Q10" i="99"/>
  <c r="Q11" i="99"/>
  <c r="Q12" i="99"/>
  <c r="Q13" i="99"/>
  <c r="Q14" i="99"/>
  <c r="Q15" i="99"/>
  <c r="Q16" i="99"/>
  <c r="Q17" i="99"/>
  <c r="Q18" i="99"/>
  <c r="Q19" i="99"/>
  <c r="Q20" i="99"/>
  <c r="Q9" i="99"/>
  <c r="P10" i="99"/>
  <c r="P11" i="99"/>
  <c r="P12" i="99"/>
  <c r="P13" i="99"/>
  <c r="P14" i="99"/>
  <c r="P15" i="99"/>
  <c r="P16" i="99"/>
  <c r="P17" i="99"/>
  <c r="P18" i="99"/>
  <c r="P19" i="99"/>
  <c r="P20" i="99"/>
  <c r="P9" i="99"/>
  <c r="O10" i="99"/>
  <c r="O11" i="99"/>
  <c r="O12" i="99"/>
  <c r="O13" i="99"/>
  <c r="O14" i="99"/>
  <c r="O15" i="99"/>
  <c r="O16" i="99"/>
  <c r="O17" i="99"/>
  <c r="O18" i="99"/>
  <c r="O19" i="99"/>
  <c r="O20" i="99"/>
  <c r="O9" i="99"/>
  <c r="N10" i="99"/>
  <c r="N11" i="99"/>
  <c r="N12" i="99"/>
  <c r="N13" i="99"/>
  <c r="N14" i="99"/>
  <c r="N15" i="99"/>
  <c r="N16" i="99"/>
  <c r="N17" i="99"/>
  <c r="N18" i="99"/>
  <c r="N19" i="99"/>
  <c r="N20" i="99"/>
  <c r="N9" i="99"/>
  <c r="S9" i="97"/>
  <c r="Q9" i="97"/>
  <c r="AB10" i="97" s="1"/>
  <c r="O9" i="97"/>
  <c r="Z9" i="97" s="1"/>
  <c r="AE9" i="97" s="1"/>
  <c r="O10" i="97"/>
  <c r="O11" i="97"/>
  <c r="Z11" i="97" s="1"/>
  <c r="AE11" i="97" s="1"/>
  <c r="O12" i="97"/>
  <c r="Z13" i="97" s="1"/>
  <c r="O13" i="97"/>
  <c r="Z14" i="97" s="1"/>
  <c r="O14" i="97"/>
  <c r="Z15" i="97" s="1"/>
  <c r="O15" i="97"/>
  <c r="O16" i="97"/>
  <c r="Z17" i="97" s="1"/>
  <c r="AE17" i="97" s="1"/>
  <c r="O17" i="97"/>
  <c r="Z18" i="97" s="1"/>
  <c r="O18" i="97"/>
  <c r="O19" i="97"/>
  <c r="O20" i="97"/>
  <c r="Z19" i="97" s="1"/>
  <c r="O10" i="84"/>
  <c r="O11" i="84"/>
  <c r="O12" i="84"/>
  <c r="O13" i="84"/>
  <c r="O14" i="84"/>
  <c r="O15" i="84"/>
  <c r="O16" i="84"/>
  <c r="O9" i="84"/>
  <c r="Q10" i="84"/>
  <c r="Q11" i="84"/>
  <c r="Q12" i="84"/>
  <c r="Q13" i="84"/>
  <c r="Q14" i="84"/>
  <c r="Q15" i="84"/>
  <c r="Q16" i="84"/>
  <c r="Q17" i="84"/>
  <c r="Q18" i="84"/>
  <c r="Q19" i="84"/>
  <c r="Q9" i="84"/>
  <c r="S10" i="87"/>
  <c r="S11" i="87"/>
  <c r="S12" i="87"/>
  <c r="S13" i="87"/>
  <c r="S14" i="87"/>
  <c r="S15" i="87"/>
  <c r="S9" i="87"/>
  <c r="N10" i="87"/>
  <c r="N11" i="87"/>
  <c r="N12" i="87"/>
  <c r="N13" i="87"/>
  <c r="N14" i="87"/>
  <c r="N15" i="87"/>
  <c r="O10" i="87"/>
  <c r="O11" i="87"/>
  <c r="O12" i="87"/>
  <c r="O13" i="87"/>
  <c r="O14" i="87"/>
  <c r="O15" i="87"/>
  <c r="O9" i="87"/>
  <c r="N9" i="87"/>
  <c r="S10" i="86"/>
  <c r="S11" i="86"/>
  <c r="S12" i="86"/>
  <c r="S13" i="86"/>
  <c r="S14" i="86"/>
  <c r="S15" i="86"/>
  <c r="S9" i="86"/>
  <c r="O9" i="86"/>
  <c r="V9" i="86" s="1"/>
  <c r="O11" i="86"/>
  <c r="O12" i="86"/>
  <c r="O13" i="86"/>
  <c r="O14" i="86"/>
  <c r="O15" i="86"/>
  <c r="O10" i="86"/>
  <c r="O9" i="69"/>
  <c r="O9" i="70"/>
  <c r="N10" i="86"/>
  <c r="N11" i="86"/>
  <c r="N12" i="86"/>
  <c r="N13" i="86"/>
  <c r="N14" i="86"/>
  <c r="N15" i="86"/>
  <c r="N9" i="86"/>
  <c r="O9" i="82"/>
  <c r="S10" i="83"/>
  <c r="S11" i="83"/>
  <c r="S12" i="83"/>
  <c r="S13" i="83"/>
  <c r="S14" i="83"/>
  <c r="S15" i="83"/>
  <c r="S16" i="83"/>
  <c r="S17" i="83"/>
  <c r="S18" i="83"/>
  <c r="S19" i="83"/>
  <c r="S20" i="83"/>
  <c r="S21" i="83"/>
  <c r="S9" i="83"/>
  <c r="V9" i="83" s="1"/>
  <c r="U31" i="82"/>
  <c r="U32" i="82"/>
  <c r="U33" i="82"/>
  <c r="T31" i="82"/>
  <c r="X31" i="82" s="1"/>
  <c r="T32" i="82"/>
  <c r="X32" i="82" s="1"/>
  <c r="T33" i="82"/>
  <c r="X33" i="82" s="1"/>
  <c r="S31" i="82"/>
  <c r="S32" i="82"/>
  <c r="R31" i="82"/>
  <c r="R32" i="82"/>
  <c r="Q31" i="82"/>
  <c r="Q32" i="82"/>
  <c r="Q33" i="82"/>
  <c r="Q34" i="82"/>
  <c r="P31" i="82"/>
  <c r="P32" i="82"/>
  <c r="P33" i="82"/>
  <c r="P34" i="82"/>
  <c r="O10" i="82"/>
  <c r="O11" i="82"/>
  <c r="O12" i="82"/>
  <c r="O13" i="82"/>
  <c r="O14" i="82"/>
  <c r="O15" i="82"/>
  <c r="O16" i="82"/>
  <c r="O17" i="82"/>
  <c r="O18" i="82"/>
  <c r="O19" i="82"/>
  <c r="O20" i="82"/>
  <c r="O21" i="82"/>
  <c r="O22" i="82"/>
  <c r="O23" i="82"/>
  <c r="O24" i="82"/>
  <c r="O25" i="82"/>
  <c r="O26" i="82"/>
  <c r="O27" i="82"/>
  <c r="O28" i="82"/>
  <c r="O2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9" i="82"/>
  <c r="U31" i="81"/>
  <c r="U32" i="81"/>
  <c r="U33" i="81"/>
  <c r="U34" i="81"/>
  <c r="T31" i="81"/>
  <c r="X31" i="81" s="1"/>
  <c r="T32" i="81"/>
  <c r="X32" i="81" s="1"/>
  <c r="T33" i="81"/>
  <c r="X33" i="81" s="1"/>
  <c r="T34" i="81"/>
  <c r="X34" i="81" s="1"/>
  <c r="S31" i="81"/>
  <c r="R31" i="81"/>
  <c r="Q31" i="81"/>
  <c r="Q32" i="81"/>
  <c r="P31" i="81"/>
  <c r="P32" i="81"/>
  <c r="O31" i="81"/>
  <c r="O32" i="81"/>
  <c r="O33" i="81"/>
  <c r="O34" i="81"/>
  <c r="N31" i="81"/>
  <c r="N32" i="81"/>
  <c r="N33" i="81"/>
  <c r="N34" i="81"/>
  <c r="N10" i="81"/>
  <c r="N11" i="81"/>
  <c r="N12" i="81"/>
  <c r="N13" i="81"/>
  <c r="N14" i="81"/>
  <c r="N15" i="81"/>
  <c r="N16" i="81"/>
  <c r="N17" i="81"/>
  <c r="N18" i="81"/>
  <c r="N19" i="81"/>
  <c r="N20" i="81"/>
  <c r="N21" i="81"/>
  <c r="N22" i="81"/>
  <c r="N23" i="81"/>
  <c r="N24" i="81"/>
  <c r="N25" i="81"/>
  <c r="N26" i="81"/>
  <c r="N27" i="81"/>
  <c r="N28" i="81"/>
  <c r="N29" i="81"/>
  <c r="N30" i="81"/>
  <c r="N9" i="81"/>
  <c r="O10" i="81"/>
  <c r="O11" i="81"/>
  <c r="O12" i="81"/>
  <c r="O13" i="81"/>
  <c r="O14" i="81"/>
  <c r="O15" i="81"/>
  <c r="O16" i="81"/>
  <c r="O17" i="81"/>
  <c r="O18" i="81"/>
  <c r="O19" i="81"/>
  <c r="O20" i="81"/>
  <c r="O21" i="81"/>
  <c r="O22" i="81"/>
  <c r="O23" i="81"/>
  <c r="O24" i="81"/>
  <c r="O25" i="81"/>
  <c r="O26" i="81"/>
  <c r="O27" i="81"/>
  <c r="O28" i="81"/>
  <c r="O29" i="81"/>
  <c r="O30" i="81"/>
  <c r="O9" i="81"/>
  <c r="O10" i="80"/>
  <c r="O11" i="80"/>
  <c r="O12" i="80"/>
  <c r="O13" i="80"/>
  <c r="O14" i="80"/>
  <c r="O15" i="80"/>
  <c r="O16" i="80"/>
  <c r="O17" i="80"/>
  <c r="O9" i="80"/>
  <c r="R10" i="79"/>
  <c r="R11" i="79"/>
  <c r="R12" i="79"/>
  <c r="R13" i="79"/>
  <c r="R14" i="79"/>
  <c r="R15" i="79"/>
  <c r="R16" i="79"/>
  <c r="R17" i="79"/>
  <c r="P10" i="79"/>
  <c r="P11" i="79"/>
  <c r="P12" i="79"/>
  <c r="P13" i="79"/>
  <c r="P14" i="79"/>
  <c r="P15" i="79"/>
  <c r="P16" i="79"/>
  <c r="P17" i="79"/>
  <c r="R9" i="79"/>
  <c r="P9" i="79"/>
  <c r="P31" i="78"/>
  <c r="Q31" i="78"/>
  <c r="P32" i="78"/>
  <c r="Q32" i="78"/>
  <c r="P33" i="78"/>
  <c r="Q33" i="78"/>
  <c r="P34" i="78"/>
  <c r="Q34" i="78"/>
  <c r="P35" i="78"/>
  <c r="Q35" i="78"/>
  <c r="O10" i="76"/>
  <c r="O11" i="76"/>
  <c r="O12" i="76"/>
  <c r="O13" i="76"/>
  <c r="O14" i="76"/>
  <c r="O15" i="76"/>
  <c r="O16" i="76"/>
  <c r="O17" i="76"/>
  <c r="O18" i="76"/>
  <c r="O19" i="76"/>
  <c r="O20" i="76"/>
  <c r="O21" i="76"/>
  <c r="O22" i="76"/>
  <c r="O23" i="76"/>
  <c r="O24" i="76"/>
  <c r="O25" i="76"/>
  <c r="O26" i="76"/>
  <c r="O27" i="76"/>
  <c r="O28" i="76"/>
  <c r="O29" i="76"/>
  <c r="O30" i="76"/>
  <c r="O9" i="76"/>
  <c r="O10" i="72"/>
  <c r="O11" i="72"/>
  <c r="O12" i="72"/>
  <c r="O13" i="72"/>
  <c r="O14" i="72"/>
  <c r="O15" i="72"/>
  <c r="O16" i="72"/>
  <c r="O9" i="72"/>
  <c r="O10" i="65"/>
  <c r="O11" i="65"/>
  <c r="O12" i="65"/>
  <c r="O13" i="65"/>
  <c r="O14" i="65"/>
  <c r="O15" i="65"/>
  <c r="O16" i="65"/>
  <c r="O17" i="65"/>
  <c r="O18" i="65"/>
  <c r="O19" i="65"/>
  <c r="O20" i="65"/>
  <c r="O21" i="65"/>
  <c r="O9" i="65"/>
  <c r="N10" i="71"/>
  <c r="O10" i="71"/>
  <c r="N11" i="71"/>
  <c r="O11" i="71"/>
  <c r="N12" i="71"/>
  <c r="O12" i="71"/>
  <c r="N13" i="71"/>
  <c r="O13" i="71"/>
  <c r="N14" i="71"/>
  <c r="O14" i="71"/>
  <c r="N15" i="71"/>
  <c r="O15" i="71"/>
  <c r="N16" i="71"/>
  <c r="O16" i="71"/>
  <c r="N17" i="71"/>
  <c r="O17" i="71"/>
  <c r="N18" i="71"/>
  <c r="O18" i="71"/>
  <c r="N19" i="71"/>
  <c r="O19" i="71"/>
  <c r="N20" i="71"/>
  <c r="O20" i="71"/>
  <c r="N21" i="71"/>
  <c r="O21" i="71"/>
  <c r="N22" i="71"/>
  <c r="O22" i="71"/>
  <c r="N23" i="71"/>
  <c r="O23" i="71"/>
  <c r="N24" i="71"/>
  <c r="O24" i="71"/>
  <c r="N25" i="71"/>
  <c r="O25" i="71"/>
  <c r="N26" i="71"/>
  <c r="O26" i="71"/>
  <c r="N27" i="71"/>
  <c r="O27" i="71"/>
  <c r="O9" i="71"/>
  <c r="N10" i="70"/>
  <c r="O10" i="70"/>
  <c r="N11" i="70"/>
  <c r="O11" i="70"/>
  <c r="N12" i="70"/>
  <c r="O12" i="70"/>
  <c r="N13" i="70"/>
  <c r="O13" i="70"/>
  <c r="N14" i="70"/>
  <c r="O14" i="70"/>
  <c r="N15" i="70"/>
  <c r="O15" i="70"/>
  <c r="N16" i="70"/>
  <c r="O16" i="70"/>
  <c r="N17" i="70"/>
  <c r="O17" i="70"/>
  <c r="N18" i="70"/>
  <c r="O18" i="70"/>
  <c r="N19" i="70"/>
  <c r="O19" i="70"/>
  <c r="N20" i="70"/>
  <c r="O20" i="70"/>
  <c r="N21" i="70"/>
  <c r="O21" i="70"/>
  <c r="N22" i="70"/>
  <c r="O22" i="70"/>
  <c r="N23" i="70"/>
  <c r="O23" i="70"/>
  <c r="N24" i="70"/>
  <c r="O24" i="70"/>
  <c r="N25" i="70"/>
  <c r="O25" i="70"/>
  <c r="N26" i="70"/>
  <c r="O26" i="70"/>
  <c r="N27" i="70"/>
  <c r="O27" i="70"/>
  <c r="N28" i="70"/>
  <c r="O28" i="70"/>
  <c r="N29" i="70"/>
  <c r="O29" i="70"/>
  <c r="N9" i="70"/>
  <c r="N10" i="69"/>
  <c r="O10" i="69"/>
  <c r="N11" i="69"/>
  <c r="O11" i="69"/>
  <c r="N12" i="69"/>
  <c r="O12" i="69"/>
  <c r="N13" i="69"/>
  <c r="O13" i="69"/>
  <c r="N14" i="69"/>
  <c r="O14" i="69"/>
  <c r="N15" i="69"/>
  <c r="O15" i="69"/>
  <c r="N16" i="69"/>
  <c r="O16" i="69"/>
  <c r="N9" i="69"/>
  <c r="N10" i="68"/>
  <c r="O10" i="68"/>
  <c r="N11" i="68"/>
  <c r="O11" i="68"/>
  <c r="N12" i="68"/>
  <c r="O12" i="68"/>
  <c r="V12" i="68" s="1"/>
  <c r="N13" i="68"/>
  <c r="O13" i="68"/>
  <c r="N14" i="68"/>
  <c r="O14" i="68"/>
  <c r="N15" i="68"/>
  <c r="O15" i="68"/>
  <c r="N16" i="68"/>
  <c r="O16" i="68"/>
  <c r="V16" i="68" s="1"/>
  <c r="N17" i="68"/>
  <c r="O17" i="68"/>
  <c r="N18" i="68"/>
  <c r="O18" i="68"/>
  <c r="N19" i="68"/>
  <c r="O19" i="68"/>
  <c r="N20" i="68"/>
  <c r="O20" i="68"/>
  <c r="V20" i="68" s="1"/>
  <c r="N21" i="68"/>
  <c r="O21" i="68"/>
  <c r="N22" i="68"/>
  <c r="O22" i="68"/>
  <c r="N23" i="68"/>
  <c r="O23" i="68"/>
  <c r="O9" i="68"/>
  <c r="N9" i="68"/>
  <c r="O10" i="64"/>
  <c r="O11" i="64"/>
  <c r="O12" i="64"/>
  <c r="O9" i="64"/>
  <c r="O10" i="60"/>
  <c r="O11" i="60"/>
  <c r="O12" i="60"/>
  <c r="O13" i="60"/>
  <c r="O14" i="60"/>
  <c r="O15" i="60"/>
  <c r="O16" i="60"/>
  <c r="O9" i="60"/>
  <c r="N10" i="59"/>
  <c r="N11" i="59"/>
  <c r="N12" i="59"/>
  <c r="N13" i="59"/>
  <c r="N14" i="59"/>
  <c r="N15" i="59"/>
  <c r="N16" i="59"/>
  <c r="N17" i="59"/>
  <c r="N18" i="59"/>
  <c r="N10" i="56"/>
  <c r="N11" i="56"/>
  <c r="N12" i="56"/>
  <c r="N13" i="56"/>
  <c r="N14" i="56"/>
  <c r="N15" i="56"/>
  <c r="N16" i="56"/>
  <c r="N17" i="56"/>
  <c r="N9" i="56"/>
  <c r="N9" i="59"/>
  <c r="O10" i="59"/>
  <c r="O11" i="59"/>
  <c r="O12" i="59"/>
  <c r="O13" i="59"/>
  <c r="O14" i="59"/>
  <c r="O15" i="59"/>
  <c r="O16" i="59"/>
  <c r="O17" i="59"/>
  <c r="O18" i="59"/>
  <c r="O9" i="59"/>
  <c r="N10" i="58"/>
  <c r="O10" i="58"/>
  <c r="N11" i="58"/>
  <c r="O11" i="58"/>
  <c r="N12" i="58"/>
  <c r="O12" i="58"/>
  <c r="N13" i="58"/>
  <c r="O13" i="58"/>
  <c r="N14" i="58"/>
  <c r="O14" i="58"/>
  <c r="N15" i="58"/>
  <c r="O15" i="58"/>
  <c r="N16" i="58"/>
  <c r="O16" i="58"/>
  <c r="N17" i="58"/>
  <c r="O17" i="58"/>
  <c r="N18" i="58"/>
  <c r="O18" i="58"/>
  <c r="O9" i="58"/>
  <c r="N9" i="58"/>
  <c r="O10" i="57"/>
  <c r="O11" i="57"/>
  <c r="O12" i="57"/>
  <c r="O13" i="57"/>
  <c r="O14" i="57"/>
  <c r="O15" i="57"/>
  <c r="O16" i="57"/>
  <c r="O17" i="57"/>
  <c r="O18" i="57"/>
  <c r="O19" i="57"/>
  <c r="O20" i="57"/>
  <c r="O21" i="57"/>
  <c r="O9" i="57"/>
  <c r="O10" i="56"/>
  <c r="O11" i="56"/>
  <c r="O12" i="56"/>
  <c r="O13" i="56"/>
  <c r="O14" i="56"/>
  <c r="O15" i="56"/>
  <c r="O16" i="56"/>
  <c r="O17" i="56"/>
  <c r="O9" i="56"/>
  <c r="O10" i="54"/>
  <c r="O11" i="54"/>
  <c r="O12" i="54"/>
  <c r="O13" i="54"/>
  <c r="O14" i="54"/>
  <c r="O15" i="54"/>
  <c r="Z16" i="54" s="1"/>
  <c r="O16" i="54"/>
  <c r="O17" i="54"/>
  <c r="Z17" i="54" s="1"/>
  <c r="O18" i="54"/>
  <c r="Z18" i="54" s="1"/>
  <c r="O19" i="54"/>
  <c r="O20" i="54"/>
  <c r="O21" i="54"/>
  <c r="O22" i="54"/>
  <c r="O23" i="54"/>
  <c r="O24" i="54"/>
  <c r="O25" i="54"/>
  <c r="O26" i="54"/>
  <c r="Z25" i="54" s="1"/>
  <c r="AE25" i="54" s="1"/>
  <c r="AF25" i="54" s="1"/>
  <c r="O9" i="54"/>
  <c r="Z9" i="54" s="1"/>
  <c r="S26" i="54"/>
  <c r="AD25" i="54" s="1"/>
  <c r="Q26" i="54"/>
  <c r="AB25" i="54" s="1"/>
  <c r="S25" i="54"/>
  <c r="Q25" i="54"/>
  <c r="S24" i="54"/>
  <c r="Q24" i="54"/>
  <c r="AB23" i="54" s="1"/>
  <c r="S23" i="54"/>
  <c r="AD22" i="54" s="1"/>
  <c r="Q23" i="54"/>
  <c r="S22" i="54"/>
  <c r="Q22" i="54"/>
  <c r="U21" i="54"/>
  <c r="S21" i="54"/>
  <c r="Q21" i="54"/>
  <c r="U20" i="54"/>
  <c r="S20" i="54"/>
  <c r="AD20" i="54" s="1"/>
  <c r="Q20" i="54"/>
  <c r="AB20" i="54" s="1"/>
  <c r="U19" i="54"/>
  <c r="S19" i="54"/>
  <c r="Q19" i="54"/>
  <c r="AB19" i="54" s="1"/>
  <c r="U18" i="54"/>
  <c r="S18" i="54"/>
  <c r="Q18" i="54"/>
  <c r="AB18" i="54" s="1"/>
  <c r="U17" i="54"/>
  <c r="S17" i="54"/>
  <c r="AD17" i="54" s="1"/>
  <c r="Q17" i="54"/>
  <c r="U16" i="54"/>
  <c r="S16" i="54"/>
  <c r="Q16" i="54"/>
  <c r="AB16" i="54" s="1"/>
  <c r="U15" i="54"/>
  <c r="S15" i="54"/>
  <c r="AD16" i="54" s="1"/>
  <c r="Q15" i="54"/>
  <c r="U14" i="54"/>
  <c r="S14" i="54"/>
  <c r="Q14" i="54"/>
  <c r="U13" i="54"/>
  <c r="S13" i="54"/>
  <c r="AD13" i="54" s="1"/>
  <c r="Q13" i="54"/>
  <c r="U12" i="54"/>
  <c r="S12" i="54"/>
  <c r="AD12" i="54" s="1"/>
  <c r="Q12" i="54"/>
  <c r="AB12" i="54" s="1"/>
  <c r="U11" i="54"/>
  <c r="S11" i="54"/>
  <c r="Q11" i="54"/>
  <c r="U10" i="54"/>
  <c r="S10" i="54"/>
  <c r="Q10" i="54"/>
  <c r="U9" i="54"/>
  <c r="S9" i="54"/>
  <c r="AD9" i="54" s="1"/>
  <c r="Q9" i="54"/>
  <c r="U23" i="55"/>
  <c r="T23" i="55"/>
  <c r="X23" i="55" s="1"/>
  <c r="S23" i="55"/>
  <c r="R23" i="55"/>
  <c r="Q23" i="55"/>
  <c r="P23" i="55"/>
  <c r="O23" i="55"/>
  <c r="N23" i="55"/>
  <c r="U22" i="55"/>
  <c r="T22" i="55"/>
  <c r="X22" i="55" s="1"/>
  <c r="S22" i="55"/>
  <c r="R22" i="55"/>
  <c r="Q22" i="55"/>
  <c r="P22" i="55"/>
  <c r="O22" i="55"/>
  <c r="N22" i="55"/>
  <c r="U21" i="55"/>
  <c r="T21" i="55"/>
  <c r="X21" i="55" s="1"/>
  <c r="R21" i="55"/>
  <c r="Q21" i="55"/>
  <c r="P21" i="55"/>
  <c r="O21" i="55"/>
  <c r="N21" i="55"/>
  <c r="U20" i="55"/>
  <c r="T20" i="55"/>
  <c r="X20" i="55" s="1"/>
  <c r="S20" i="55"/>
  <c r="R20" i="55"/>
  <c r="Q20" i="55"/>
  <c r="P20" i="55"/>
  <c r="O20" i="55"/>
  <c r="N20" i="55"/>
  <c r="U19" i="55"/>
  <c r="T19" i="55"/>
  <c r="X19" i="55" s="1"/>
  <c r="S19" i="55"/>
  <c r="R19" i="55"/>
  <c r="Q19" i="55"/>
  <c r="P19" i="55"/>
  <c r="O19" i="55"/>
  <c r="N19" i="55"/>
  <c r="U18" i="55"/>
  <c r="T18" i="55"/>
  <c r="X18" i="55" s="1"/>
  <c r="S18" i="55"/>
  <c r="R18" i="55"/>
  <c r="Q18" i="55"/>
  <c r="P18" i="55"/>
  <c r="O18" i="55"/>
  <c r="N18" i="55"/>
  <c r="U17" i="55"/>
  <c r="T17" i="55"/>
  <c r="X17" i="55" s="1"/>
  <c r="S17" i="55"/>
  <c r="R17" i="55"/>
  <c r="Q17" i="55"/>
  <c r="P17" i="55"/>
  <c r="O17" i="55"/>
  <c r="N17" i="55"/>
  <c r="U16" i="55"/>
  <c r="T16" i="55"/>
  <c r="X16" i="55" s="1"/>
  <c r="S16" i="55"/>
  <c r="R16" i="55"/>
  <c r="Q16" i="55"/>
  <c r="P16" i="55"/>
  <c r="O16" i="55"/>
  <c r="N16" i="55"/>
  <c r="U15" i="55"/>
  <c r="T15" i="55"/>
  <c r="X15" i="55" s="1"/>
  <c r="S15" i="55"/>
  <c r="R15" i="55"/>
  <c r="Q15" i="55"/>
  <c r="P15" i="55"/>
  <c r="O15" i="55"/>
  <c r="N15" i="55"/>
  <c r="U14" i="55"/>
  <c r="T14" i="55"/>
  <c r="X14" i="55" s="1"/>
  <c r="S14" i="55"/>
  <c r="R14" i="55"/>
  <c r="Q14" i="55"/>
  <c r="P14" i="55"/>
  <c r="O14" i="55"/>
  <c r="N14" i="55"/>
  <c r="U13" i="55"/>
  <c r="T13" i="55"/>
  <c r="X13" i="55" s="1"/>
  <c r="S13" i="55"/>
  <c r="R13" i="55"/>
  <c r="Q13" i="55"/>
  <c r="P13" i="55"/>
  <c r="O13" i="55"/>
  <c r="N13" i="55"/>
  <c r="U12" i="55"/>
  <c r="T12" i="55"/>
  <c r="X12" i="55" s="1"/>
  <c r="S12" i="55"/>
  <c r="R12" i="55"/>
  <c r="Q12" i="55"/>
  <c r="P12" i="55"/>
  <c r="O12" i="55"/>
  <c r="N12" i="55"/>
  <c r="U11" i="55"/>
  <c r="T11" i="55"/>
  <c r="X11" i="55" s="1"/>
  <c r="S11" i="55"/>
  <c r="R11" i="55"/>
  <c r="Q11" i="55"/>
  <c r="P11" i="55"/>
  <c r="O11" i="55"/>
  <c r="N11" i="55"/>
  <c r="U10" i="55"/>
  <c r="T10" i="55"/>
  <c r="X10" i="55" s="1"/>
  <c r="S10" i="55"/>
  <c r="R10" i="55"/>
  <c r="Q10" i="55"/>
  <c r="P10" i="55"/>
  <c r="O10" i="55"/>
  <c r="N10" i="55"/>
  <c r="U9" i="55"/>
  <c r="T9" i="55"/>
  <c r="S9" i="55"/>
  <c r="R9" i="55"/>
  <c r="Q9" i="55"/>
  <c r="P9" i="55"/>
  <c r="O9" i="55"/>
  <c r="N9" i="55"/>
  <c r="Q17" i="56"/>
  <c r="P17" i="56"/>
  <c r="U16" i="56"/>
  <c r="T16" i="56"/>
  <c r="X16" i="56" s="1"/>
  <c r="S16" i="56"/>
  <c r="R16" i="56"/>
  <c r="Q16" i="56"/>
  <c r="P16" i="56"/>
  <c r="U15" i="56"/>
  <c r="T15" i="56"/>
  <c r="X15" i="56" s="1"/>
  <c r="S15" i="56"/>
  <c r="R15" i="56"/>
  <c r="Q15" i="56"/>
  <c r="P15" i="56"/>
  <c r="U14" i="56"/>
  <c r="T14" i="56"/>
  <c r="X14" i="56" s="1"/>
  <c r="S14" i="56"/>
  <c r="R14" i="56"/>
  <c r="Q14" i="56"/>
  <c r="P14" i="56"/>
  <c r="U13" i="56"/>
  <c r="T13" i="56"/>
  <c r="X13" i="56" s="1"/>
  <c r="S13" i="56"/>
  <c r="R13" i="56"/>
  <c r="Q13" i="56"/>
  <c r="P13" i="56"/>
  <c r="U12" i="56"/>
  <c r="T12" i="56"/>
  <c r="X12" i="56" s="1"/>
  <c r="S12" i="56"/>
  <c r="R12" i="56"/>
  <c r="Q12" i="56"/>
  <c r="P12" i="56"/>
  <c r="U11" i="56"/>
  <c r="T11" i="56"/>
  <c r="X11" i="56" s="1"/>
  <c r="S11" i="56"/>
  <c r="R11" i="56"/>
  <c r="Q11" i="56"/>
  <c r="P11" i="56"/>
  <c r="U10" i="56"/>
  <c r="T10" i="56"/>
  <c r="X10" i="56" s="1"/>
  <c r="S10" i="56"/>
  <c r="R10" i="56"/>
  <c r="Q10" i="56"/>
  <c r="P10" i="56"/>
  <c r="U9" i="56"/>
  <c r="T9" i="56"/>
  <c r="X9" i="56" s="1"/>
  <c r="S9" i="56"/>
  <c r="R9" i="56"/>
  <c r="Q9" i="56"/>
  <c r="P9" i="56"/>
  <c r="Q21" i="57"/>
  <c r="P21" i="57"/>
  <c r="N21" i="57"/>
  <c r="Q20" i="57"/>
  <c r="P20" i="57"/>
  <c r="N20" i="57"/>
  <c r="Q19" i="57"/>
  <c r="P19" i="57"/>
  <c r="N19" i="57"/>
  <c r="Q18" i="57"/>
  <c r="P18" i="57"/>
  <c r="N18" i="57"/>
  <c r="Q17" i="57"/>
  <c r="P17" i="57"/>
  <c r="N17" i="57"/>
  <c r="Q16" i="57"/>
  <c r="P16" i="57"/>
  <c r="N16" i="57"/>
  <c r="Q15" i="57"/>
  <c r="P15" i="57"/>
  <c r="N15" i="57"/>
  <c r="U14" i="57"/>
  <c r="T14" i="57"/>
  <c r="X14" i="57" s="1"/>
  <c r="S14" i="57"/>
  <c r="R14" i="57"/>
  <c r="Q14" i="57"/>
  <c r="P14" i="57"/>
  <c r="N14" i="57"/>
  <c r="U13" i="57"/>
  <c r="T13" i="57"/>
  <c r="X13" i="57" s="1"/>
  <c r="S13" i="57"/>
  <c r="R13" i="57"/>
  <c r="Q13" i="57"/>
  <c r="P13" i="57"/>
  <c r="N13" i="57"/>
  <c r="U12" i="57"/>
  <c r="T12" i="57"/>
  <c r="X12" i="57" s="1"/>
  <c r="S12" i="57"/>
  <c r="R12" i="57"/>
  <c r="Q12" i="57"/>
  <c r="P12" i="57"/>
  <c r="N12" i="57"/>
  <c r="U11" i="57"/>
  <c r="T11" i="57"/>
  <c r="X11" i="57" s="1"/>
  <c r="S11" i="57"/>
  <c r="R11" i="57"/>
  <c r="Q11" i="57"/>
  <c r="P11" i="57"/>
  <c r="N11" i="57"/>
  <c r="U10" i="57"/>
  <c r="T10" i="57"/>
  <c r="X10" i="57" s="1"/>
  <c r="S10" i="57"/>
  <c r="R10" i="57"/>
  <c r="Q10" i="57"/>
  <c r="P10" i="57"/>
  <c r="N10" i="57"/>
  <c r="U9" i="57"/>
  <c r="T9" i="57"/>
  <c r="X9" i="57" s="1"/>
  <c r="S9" i="57"/>
  <c r="R9" i="57"/>
  <c r="Q9" i="57"/>
  <c r="P9" i="57"/>
  <c r="N9" i="57"/>
  <c r="U18" i="58"/>
  <c r="T18" i="58"/>
  <c r="X18" i="58" s="1"/>
  <c r="S18" i="58"/>
  <c r="R18" i="58"/>
  <c r="Q18" i="58"/>
  <c r="P18" i="58"/>
  <c r="U17" i="58"/>
  <c r="T17" i="58"/>
  <c r="X17" i="58" s="1"/>
  <c r="S17" i="58"/>
  <c r="R17" i="58"/>
  <c r="Q17" i="58"/>
  <c r="P17" i="58"/>
  <c r="U16" i="58"/>
  <c r="T16" i="58"/>
  <c r="X16" i="58" s="1"/>
  <c r="S16" i="58"/>
  <c r="R16" i="58"/>
  <c r="Q16" i="58"/>
  <c r="P16" i="58"/>
  <c r="U15" i="58"/>
  <c r="T15" i="58"/>
  <c r="X15" i="58" s="1"/>
  <c r="S15" i="58"/>
  <c r="R15" i="58"/>
  <c r="Q15" i="58"/>
  <c r="P15" i="58"/>
  <c r="U14" i="58"/>
  <c r="T14" i="58"/>
  <c r="X14" i="58" s="1"/>
  <c r="S14" i="58"/>
  <c r="R14" i="58"/>
  <c r="Q14" i="58"/>
  <c r="P14" i="58"/>
  <c r="U13" i="58"/>
  <c r="T13" i="58"/>
  <c r="X13" i="58" s="1"/>
  <c r="S13" i="58"/>
  <c r="R13" i="58"/>
  <c r="Q13" i="58"/>
  <c r="P13" i="58"/>
  <c r="U12" i="58"/>
  <c r="T12" i="58"/>
  <c r="X12" i="58" s="1"/>
  <c r="S12" i="58"/>
  <c r="R12" i="58"/>
  <c r="Q12" i="58"/>
  <c r="P12" i="58"/>
  <c r="U11" i="58"/>
  <c r="T11" i="58"/>
  <c r="X11" i="58" s="1"/>
  <c r="S11" i="58"/>
  <c r="R11" i="58"/>
  <c r="Q11" i="58"/>
  <c r="P11" i="58"/>
  <c r="U10" i="58"/>
  <c r="T10" i="58"/>
  <c r="X10" i="58" s="1"/>
  <c r="S10" i="58"/>
  <c r="R10" i="58"/>
  <c r="Q10" i="58"/>
  <c r="P10" i="58"/>
  <c r="U9" i="58"/>
  <c r="T9" i="58"/>
  <c r="X9" i="58" s="1"/>
  <c r="S9" i="58"/>
  <c r="R9" i="58"/>
  <c r="Q9" i="58"/>
  <c r="P9" i="58"/>
  <c r="U27" i="59"/>
  <c r="T27" i="59"/>
  <c r="X27" i="59" s="1"/>
  <c r="U26" i="59"/>
  <c r="T26" i="59"/>
  <c r="X26" i="59" s="1"/>
  <c r="U25" i="59"/>
  <c r="T25" i="59"/>
  <c r="X25" i="59" s="1"/>
  <c r="U24" i="59"/>
  <c r="T24" i="59"/>
  <c r="X24" i="59" s="1"/>
  <c r="U23" i="59"/>
  <c r="T23" i="59"/>
  <c r="X23" i="59" s="1"/>
  <c r="U22" i="59"/>
  <c r="T22" i="59"/>
  <c r="X22" i="59" s="1"/>
  <c r="U21" i="59"/>
  <c r="T21" i="59"/>
  <c r="X21" i="59" s="1"/>
  <c r="U20" i="59"/>
  <c r="T20" i="59"/>
  <c r="X20" i="59" s="1"/>
  <c r="U19" i="59"/>
  <c r="T19" i="59"/>
  <c r="X19" i="59" s="1"/>
  <c r="S19" i="59"/>
  <c r="R19" i="59"/>
  <c r="U18" i="59"/>
  <c r="T18" i="59"/>
  <c r="X18" i="59" s="1"/>
  <c r="S18" i="59"/>
  <c r="R18" i="59"/>
  <c r="Q18" i="59"/>
  <c r="P18" i="59"/>
  <c r="U17" i="59"/>
  <c r="T17" i="59"/>
  <c r="X17" i="59" s="1"/>
  <c r="S17" i="59"/>
  <c r="R17" i="59"/>
  <c r="Q17" i="59"/>
  <c r="P17" i="59"/>
  <c r="U16" i="59"/>
  <c r="T16" i="59"/>
  <c r="X16" i="59" s="1"/>
  <c r="S16" i="59"/>
  <c r="R16" i="59"/>
  <c r="Q16" i="59"/>
  <c r="P16" i="59"/>
  <c r="U15" i="59"/>
  <c r="T15" i="59"/>
  <c r="X15" i="59" s="1"/>
  <c r="S15" i="59"/>
  <c r="R15" i="59"/>
  <c r="Q15" i="59"/>
  <c r="P15" i="59"/>
  <c r="U14" i="59"/>
  <c r="T14" i="59"/>
  <c r="X14" i="59" s="1"/>
  <c r="S14" i="59"/>
  <c r="R14" i="59"/>
  <c r="Q14" i="59"/>
  <c r="P14" i="59"/>
  <c r="U13" i="59"/>
  <c r="T13" i="59"/>
  <c r="X13" i="59" s="1"/>
  <c r="S13" i="59"/>
  <c r="R13" i="59"/>
  <c r="Q13" i="59"/>
  <c r="P13" i="59"/>
  <c r="U12" i="59"/>
  <c r="T12" i="59"/>
  <c r="X12" i="59" s="1"/>
  <c r="S12" i="59"/>
  <c r="R12" i="59"/>
  <c r="Q12" i="59"/>
  <c r="P12" i="59"/>
  <c r="U11" i="59"/>
  <c r="T11" i="59"/>
  <c r="X11" i="59" s="1"/>
  <c r="S11" i="59"/>
  <c r="R11" i="59"/>
  <c r="Q11" i="59"/>
  <c r="P11" i="59"/>
  <c r="U10" i="59"/>
  <c r="T10" i="59"/>
  <c r="X10" i="59" s="1"/>
  <c r="S10" i="59"/>
  <c r="R10" i="59"/>
  <c r="Q10" i="59"/>
  <c r="P10" i="59"/>
  <c r="U9" i="59"/>
  <c r="T9" i="59"/>
  <c r="X9" i="59" s="1"/>
  <c r="S9" i="59"/>
  <c r="R9" i="59"/>
  <c r="Q9" i="59"/>
  <c r="P9" i="59"/>
  <c r="U16" i="60"/>
  <c r="T16" i="60"/>
  <c r="X16" i="60" s="1"/>
  <c r="S16" i="60"/>
  <c r="R16" i="60"/>
  <c r="Q16" i="60"/>
  <c r="P16" i="60"/>
  <c r="N16" i="60"/>
  <c r="U15" i="60"/>
  <c r="T15" i="60"/>
  <c r="X15" i="60" s="1"/>
  <c r="Y15" i="60" s="1"/>
  <c r="Z15" i="60" s="1"/>
  <c r="S15" i="60"/>
  <c r="R15" i="60"/>
  <c r="Q15" i="60"/>
  <c r="P15" i="60"/>
  <c r="N15" i="60"/>
  <c r="U14" i="60"/>
  <c r="T14" i="60"/>
  <c r="X14" i="60" s="1"/>
  <c r="S14" i="60"/>
  <c r="R14" i="60"/>
  <c r="Q14" i="60"/>
  <c r="P14" i="60"/>
  <c r="N14" i="60"/>
  <c r="U13" i="60"/>
  <c r="T13" i="60"/>
  <c r="X13" i="60" s="1"/>
  <c r="S13" i="60"/>
  <c r="R13" i="60"/>
  <c r="Q13" i="60"/>
  <c r="P13" i="60"/>
  <c r="N13" i="60"/>
  <c r="U12" i="60"/>
  <c r="T12" i="60"/>
  <c r="X12" i="60" s="1"/>
  <c r="S12" i="60"/>
  <c r="R12" i="60"/>
  <c r="Q12" i="60"/>
  <c r="P12" i="60"/>
  <c r="N12" i="60"/>
  <c r="U11" i="60"/>
  <c r="T11" i="60"/>
  <c r="X11" i="60" s="1"/>
  <c r="S11" i="60"/>
  <c r="R11" i="60"/>
  <c r="Q11" i="60"/>
  <c r="P11" i="60"/>
  <c r="N11" i="60"/>
  <c r="U10" i="60"/>
  <c r="T10" i="60"/>
  <c r="X10" i="60" s="1"/>
  <c r="S10" i="60"/>
  <c r="R10" i="60"/>
  <c r="Q10" i="60"/>
  <c r="P10" i="60"/>
  <c r="N10" i="60"/>
  <c r="U9" i="60"/>
  <c r="T9" i="60"/>
  <c r="X9" i="60" s="1"/>
  <c r="S9" i="60"/>
  <c r="R9" i="60"/>
  <c r="Q9" i="60"/>
  <c r="P9" i="60"/>
  <c r="N9" i="60"/>
  <c r="U21" i="61"/>
  <c r="T21" i="61"/>
  <c r="U20" i="61"/>
  <c r="T20" i="61"/>
  <c r="U19" i="61"/>
  <c r="T19" i="61"/>
  <c r="U18" i="61"/>
  <c r="T18" i="61"/>
  <c r="U17" i="61"/>
  <c r="T17" i="61"/>
  <c r="U16" i="61"/>
  <c r="T16" i="61"/>
  <c r="S16" i="61"/>
  <c r="R16" i="61"/>
  <c r="U15" i="61"/>
  <c r="T15" i="61"/>
  <c r="S15" i="61"/>
  <c r="R15" i="61"/>
  <c r="U14" i="61"/>
  <c r="T14" i="61"/>
  <c r="S14" i="61"/>
  <c r="R14" i="61"/>
  <c r="U13" i="61"/>
  <c r="T13" i="61"/>
  <c r="S13" i="61"/>
  <c r="R13" i="61"/>
  <c r="U12" i="61"/>
  <c r="T12" i="61"/>
  <c r="S12" i="61"/>
  <c r="R12" i="61"/>
  <c r="U11" i="61"/>
  <c r="T11" i="61"/>
  <c r="S11" i="61"/>
  <c r="R11" i="61"/>
  <c r="O11" i="61"/>
  <c r="N11" i="61"/>
  <c r="U10" i="61"/>
  <c r="T10" i="61"/>
  <c r="S10" i="61"/>
  <c r="R10" i="61"/>
  <c r="O10" i="61"/>
  <c r="N10" i="61"/>
  <c r="U9" i="61"/>
  <c r="T9" i="61"/>
  <c r="S9" i="61"/>
  <c r="R9" i="61"/>
  <c r="O9" i="61"/>
  <c r="N9" i="61"/>
  <c r="U22" i="62"/>
  <c r="T22" i="62"/>
  <c r="X22" i="62" s="1"/>
  <c r="Q22" i="62"/>
  <c r="P22" i="62"/>
  <c r="O22" i="62"/>
  <c r="N22" i="62"/>
  <c r="U21" i="62"/>
  <c r="T21" i="62"/>
  <c r="X21" i="62" s="1"/>
  <c r="Q21" i="62"/>
  <c r="P21" i="62"/>
  <c r="O21" i="62"/>
  <c r="N21" i="62"/>
  <c r="U20" i="62"/>
  <c r="T20" i="62"/>
  <c r="X20" i="62" s="1"/>
  <c r="AC20" i="62" s="1"/>
  <c r="AD20" i="62" s="1"/>
  <c r="Q20" i="62"/>
  <c r="P20" i="62"/>
  <c r="O20" i="62"/>
  <c r="N20" i="62"/>
  <c r="U19" i="62"/>
  <c r="T19" i="62"/>
  <c r="X19" i="62" s="1"/>
  <c r="AC19" i="62" s="1"/>
  <c r="AD19" i="62" s="1"/>
  <c r="Q19" i="62"/>
  <c r="P19" i="62"/>
  <c r="O19" i="62"/>
  <c r="N19" i="62"/>
  <c r="U18" i="62"/>
  <c r="T18" i="62"/>
  <c r="X18" i="62" s="1"/>
  <c r="AC18" i="62" s="1"/>
  <c r="AD18" i="62" s="1"/>
  <c r="Q18" i="62"/>
  <c r="P18" i="62"/>
  <c r="O18" i="62"/>
  <c r="N18" i="62"/>
  <c r="U17" i="62"/>
  <c r="T17" i="62"/>
  <c r="X17" i="62" s="1"/>
  <c r="Q17" i="62"/>
  <c r="P17" i="62"/>
  <c r="O17" i="62"/>
  <c r="N17" i="62"/>
  <c r="U16" i="62"/>
  <c r="T16" i="62"/>
  <c r="X16" i="62" s="1"/>
  <c r="S16" i="62"/>
  <c r="R16" i="62"/>
  <c r="Q16" i="62"/>
  <c r="P16" i="62"/>
  <c r="O16" i="62"/>
  <c r="N16" i="62"/>
  <c r="U15" i="62"/>
  <c r="T15" i="62"/>
  <c r="X15" i="62" s="1"/>
  <c r="S15" i="62"/>
  <c r="R15" i="62"/>
  <c r="Q15" i="62"/>
  <c r="P15" i="62"/>
  <c r="O15" i="62"/>
  <c r="N15" i="62"/>
  <c r="U14" i="62"/>
  <c r="T14" i="62"/>
  <c r="X14" i="62" s="1"/>
  <c r="S14" i="62"/>
  <c r="R14" i="62"/>
  <c r="Q14" i="62"/>
  <c r="P14" i="62"/>
  <c r="O14" i="62"/>
  <c r="N14" i="62"/>
  <c r="U13" i="62"/>
  <c r="T13" i="62"/>
  <c r="X13" i="62" s="1"/>
  <c r="S13" i="62"/>
  <c r="R13" i="62"/>
  <c r="Q13" i="62"/>
  <c r="P13" i="62"/>
  <c r="O13" i="62"/>
  <c r="N13" i="62"/>
  <c r="U12" i="62"/>
  <c r="T12" i="62"/>
  <c r="X12" i="62" s="1"/>
  <c r="S12" i="62"/>
  <c r="R12" i="62"/>
  <c r="Q12" i="62"/>
  <c r="P12" i="62"/>
  <c r="O12" i="62"/>
  <c r="N12" i="62"/>
  <c r="U11" i="62"/>
  <c r="T11" i="62"/>
  <c r="X11" i="62" s="1"/>
  <c r="S11" i="62"/>
  <c r="R11" i="62"/>
  <c r="Q11" i="62"/>
  <c r="P11" i="62"/>
  <c r="O11" i="62"/>
  <c r="N11" i="62"/>
  <c r="U10" i="62"/>
  <c r="T10" i="62"/>
  <c r="X10" i="62" s="1"/>
  <c r="S10" i="62"/>
  <c r="R10" i="62"/>
  <c r="Q10" i="62"/>
  <c r="P10" i="62"/>
  <c r="O10" i="62"/>
  <c r="N10" i="62"/>
  <c r="U9" i="62"/>
  <c r="T9" i="62"/>
  <c r="X9" i="62" s="1"/>
  <c r="S9" i="62"/>
  <c r="R9" i="62"/>
  <c r="Q9" i="62"/>
  <c r="P9" i="62"/>
  <c r="O9" i="62"/>
  <c r="N9" i="62"/>
  <c r="U18" i="63"/>
  <c r="T18" i="63"/>
  <c r="X18" i="63" s="1"/>
  <c r="S18" i="63"/>
  <c r="R18" i="63"/>
  <c r="Q18" i="63"/>
  <c r="P18" i="63"/>
  <c r="O18" i="63"/>
  <c r="N18" i="63"/>
  <c r="U17" i="63"/>
  <c r="T17" i="63"/>
  <c r="X17" i="63" s="1"/>
  <c r="S17" i="63"/>
  <c r="R17" i="63"/>
  <c r="Q17" i="63"/>
  <c r="P17" i="63"/>
  <c r="O17" i="63"/>
  <c r="N17" i="63"/>
  <c r="U16" i="63"/>
  <c r="T16" i="63"/>
  <c r="X16" i="63" s="1"/>
  <c r="S16" i="63"/>
  <c r="R16" i="63"/>
  <c r="Q16" i="63"/>
  <c r="P16" i="63"/>
  <c r="O16" i="63"/>
  <c r="N16" i="63"/>
  <c r="U15" i="63"/>
  <c r="T15" i="63"/>
  <c r="X15" i="63" s="1"/>
  <c r="S15" i="63"/>
  <c r="R15" i="63"/>
  <c r="Q15" i="63"/>
  <c r="P15" i="63"/>
  <c r="O15" i="63"/>
  <c r="N15" i="63"/>
  <c r="U14" i="63"/>
  <c r="T14" i="63"/>
  <c r="X14" i="63" s="1"/>
  <c r="S14" i="63"/>
  <c r="R14" i="63"/>
  <c r="Q14" i="63"/>
  <c r="P14" i="63"/>
  <c r="O14" i="63"/>
  <c r="N14" i="63"/>
  <c r="U13" i="63"/>
  <c r="T13" i="63"/>
  <c r="X13" i="63" s="1"/>
  <c r="S13" i="63"/>
  <c r="R13" i="63"/>
  <c r="Q13" i="63"/>
  <c r="P13" i="63"/>
  <c r="O13" i="63"/>
  <c r="N13" i="63"/>
  <c r="U12" i="63"/>
  <c r="T12" i="63"/>
  <c r="X12" i="63" s="1"/>
  <c r="S12" i="63"/>
  <c r="R12" i="63"/>
  <c r="Q12" i="63"/>
  <c r="P12" i="63"/>
  <c r="O12" i="63"/>
  <c r="N12" i="63"/>
  <c r="U11" i="63"/>
  <c r="T11" i="63"/>
  <c r="X11" i="63" s="1"/>
  <c r="S11" i="63"/>
  <c r="R11" i="63"/>
  <c r="Q11" i="63"/>
  <c r="P11" i="63"/>
  <c r="O11" i="63"/>
  <c r="N11" i="63"/>
  <c r="U10" i="63"/>
  <c r="T10" i="63"/>
  <c r="X10" i="63" s="1"/>
  <c r="S10" i="63"/>
  <c r="R10" i="63"/>
  <c r="Q10" i="63"/>
  <c r="P10" i="63"/>
  <c r="O10" i="63"/>
  <c r="N10" i="63"/>
  <c r="U9" i="63"/>
  <c r="T9" i="63"/>
  <c r="X9" i="63" s="1"/>
  <c r="S9" i="63"/>
  <c r="R9" i="63"/>
  <c r="Q9" i="63"/>
  <c r="P9" i="63"/>
  <c r="O9" i="63"/>
  <c r="N9" i="63"/>
  <c r="U12" i="64"/>
  <c r="T12" i="64"/>
  <c r="X12" i="64" s="1"/>
  <c r="S12" i="64"/>
  <c r="R12" i="64"/>
  <c r="Q12" i="64"/>
  <c r="P12" i="64"/>
  <c r="N12" i="64"/>
  <c r="U11" i="64"/>
  <c r="T11" i="64"/>
  <c r="X11" i="64" s="1"/>
  <c r="S11" i="64"/>
  <c r="R11" i="64"/>
  <c r="Q11" i="64"/>
  <c r="P11" i="64"/>
  <c r="N11" i="64"/>
  <c r="U10" i="64"/>
  <c r="T10" i="64"/>
  <c r="X10" i="64" s="1"/>
  <c r="S10" i="64"/>
  <c r="R10" i="64"/>
  <c r="Q10" i="64"/>
  <c r="P10" i="64"/>
  <c r="N10" i="64"/>
  <c r="U9" i="64"/>
  <c r="T9" i="64"/>
  <c r="X9" i="64" s="1"/>
  <c r="S9" i="64"/>
  <c r="R9" i="64"/>
  <c r="Q9" i="64"/>
  <c r="P9" i="64"/>
  <c r="N9" i="64"/>
  <c r="U21" i="65"/>
  <c r="T21" i="65"/>
  <c r="X21" i="65" s="1"/>
  <c r="S21" i="65"/>
  <c r="R21" i="65"/>
  <c r="Q21" i="65"/>
  <c r="P21" i="65"/>
  <c r="U20" i="65"/>
  <c r="T20" i="65"/>
  <c r="X20" i="65" s="1"/>
  <c r="S20" i="65"/>
  <c r="R20" i="65"/>
  <c r="Q20" i="65"/>
  <c r="P20" i="65"/>
  <c r="U19" i="65"/>
  <c r="T19" i="65"/>
  <c r="X19" i="65" s="1"/>
  <c r="S19" i="65"/>
  <c r="R19" i="65"/>
  <c r="Q19" i="65"/>
  <c r="P19" i="65"/>
  <c r="U18" i="65"/>
  <c r="T18" i="65"/>
  <c r="X18" i="65" s="1"/>
  <c r="S18" i="65"/>
  <c r="R18" i="65"/>
  <c r="Q18" i="65"/>
  <c r="P18" i="65"/>
  <c r="U17" i="65"/>
  <c r="T17" i="65"/>
  <c r="X17" i="65" s="1"/>
  <c r="S17" i="65"/>
  <c r="R17" i="65"/>
  <c r="Q17" i="65"/>
  <c r="P17" i="65"/>
  <c r="U16" i="65"/>
  <c r="T16" i="65"/>
  <c r="X16" i="65" s="1"/>
  <c r="S16" i="65"/>
  <c r="R16" i="65"/>
  <c r="Q16" i="65"/>
  <c r="P16" i="65"/>
  <c r="U15" i="65"/>
  <c r="T15" i="65"/>
  <c r="X15" i="65" s="1"/>
  <c r="S15" i="65"/>
  <c r="R15" i="65"/>
  <c r="Q15" i="65"/>
  <c r="P15" i="65"/>
  <c r="U14" i="65"/>
  <c r="T14" i="65"/>
  <c r="X14" i="65" s="1"/>
  <c r="S14" i="65"/>
  <c r="R14" i="65"/>
  <c r="Q14" i="65"/>
  <c r="P14" i="65"/>
  <c r="U13" i="65"/>
  <c r="T13" i="65"/>
  <c r="X13" i="65" s="1"/>
  <c r="S13" i="65"/>
  <c r="R13" i="65"/>
  <c r="Q13" i="65"/>
  <c r="P13" i="65"/>
  <c r="U12" i="65"/>
  <c r="T12" i="65"/>
  <c r="X12" i="65" s="1"/>
  <c r="S12" i="65"/>
  <c r="R12" i="65"/>
  <c r="Q12" i="65"/>
  <c r="P12" i="65"/>
  <c r="U11" i="65"/>
  <c r="T11" i="65"/>
  <c r="X11" i="65" s="1"/>
  <c r="S11" i="65"/>
  <c r="R11" i="65"/>
  <c r="Q11" i="65"/>
  <c r="P11" i="65"/>
  <c r="U10" i="65"/>
  <c r="T10" i="65"/>
  <c r="X10" i="65" s="1"/>
  <c r="S10" i="65"/>
  <c r="R10" i="65"/>
  <c r="Q10" i="65"/>
  <c r="P10" i="65"/>
  <c r="U9" i="65"/>
  <c r="T9" i="65"/>
  <c r="S9" i="65"/>
  <c r="R9" i="65"/>
  <c r="Q9" i="65"/>
  <c r="P9" i="65"/>
  <c r="U19" i="66"/>
  <c r="T19" i="66"/>
  <c r="X19" i="66" s="1"/>
  <c r="S19" i="66"/>
  <c r="R19" i="66"/>
  <c r="Q19" i="66"/>
  <c r="P19" i="66"/>
  <c r="O19" i="66"/>
  <c r="N19" i="66"/>
  <c r="U18" i="66"/>
  <c r="T18" i="66"/>
  <c r="X18" i="66" s="1"/>
  <c r="S18" i="66"/>
  <c r="R18" i="66"/>
  <c r="Q18" i="66"/>
  <c r="P18" i="66"/>
  <c r="O18" i="66"/>
  <c r="N18" i="66"/>
  <c r="U17" i="66"/>
  <c r="T17" i="66"/>
  <c r="X17" i="66" s="1"/>
  <c r="S17" i="66"/>
  <c r="R17" i="66"/>
  <c r="Q17" i="66"/>
  <c r="P17" i="66"/>
  <c r="O17" i="66"/>
  <c r="N17" i="66"/>
  <c r="U16" i="66"/>
  <c r="T16" i="66"/>
  <c r="X16" i="66" s="1"/>
  <c r="S16" i="66"/>
  <c r="R16" i="66"/>
  <c r="Q16" i="66"/>
  <c r="P16" i="66"/>
  <c r="O16" i="66"/>
  <c r="N16" i="66"/>
  <c r="U15" i="66"/>
  <c r="T15" i="66"/>
  <c r="X15" i="66" s="1"/>
  <c r="S15" i="66"/>
  <c r="R15" i="66"/>
  <c r="Q15" i="66"/>
  <c r="P15" i="66"/>
  <c r="O15" i="66"/>
  <c r="N15" i="66"/>
  <c r="U14" i="66"/>
  <c r="T14" i="66"/>
  <c r="X14" i="66" s="1"/>
  <c r="S14" i="66"/>
  <c r="R14" i="66"/>
  <c r="Q14" i="66"/>
  <c r="P14" i="66"/>
  <c r="O14" i="66"/>
  <c r="N14" i="66"/>
  <c r="U13" i="66"/>
  <c r="T13" i="66"/>
  <c r="X13" i="66" s="1"/>
  <c r="S13" i="66"/>
  <c r="R13" i="66"/>
  <c r="Q13" i="66"/>
  <c r="P13" i="66"/>
  <c r="O13" i="66"/>
  <c r="N13" i="66"/>
  <c r="U12" i="66"/>
  <c r="T12" i="66"/>
  <c r="X12" i="66" s="1"/>
  <c r="S12" i="66"/>
  <c r="R12" i="66"/>
  <c r="Q12" i="66"/>
  <c r="P12" i="66"/>
  <c r="O12" i="66"/>
  <c r="N12" i="66"/>
  <c r="U11" i="66"/>
  <c r="T11" i="66"/>
  <c r="X11" i="66" s="1"/>
  <c r="S11" i="66"/>
  <c r="R11" i="66"/>
  <c r="Q11" i="66"/>
  <c r="P11" i="66"/>
  <c r="O11" i="66"/>
  <c r="N11" i="66"/>
  <c r="U10" i="66"/>
  <c r="T10" i="66"/>
  <c r="X10" i="66" s="1"/>
  <c r="S10" i="66"/>
  <c r="R10" i="66"/>
  <c r="Q10" i="66"/>
  <c r="P10" i="66"/>
  <c r="O10" i="66"/>
  <c r="N10" i="66"/>
  <c r="U9" i="66"/>
  <c r="T9" i="66"/>
  <c r="X9" i="66" s="1"/>
  <c r="S9" i="66"/>
  <c r="R9" i="66"/>
  <c r="AC10" i="66" s="1"/>
  <c r="Q9" i="66"/>
  <c r="P9" i="66"/>
  <c r="AA10" i="66" s="1"/>
  <c r="AB10" i="66" s="1"/>
  <c r="O9" i="66"/>
  <c r="N9" i="66"/>
  <c r="U19" i="67"/>
  <c r="T19" i="67"/>
  <c r="X19" i="67" s="1"/>
  <c r="S19" i="67"/>
  <c r="R19" i="67"/>
  <c r="Q19" i="67"/>
  <c r="P19" i="67"/>
  <c r="N19" i="67"/>
  <c r="U18" i="67"/>
  <c r="T18" i="67"/>
  <c r="X18" i="67" s="1"/>
  <c r="S18" i="67"/>
  <c r="R18" i="67"/>
  <c r="Q18" i="67"/>
  <c r="P18" i="67"/>
  <c r="N18" i="67"/>
  <c r="U17" i="67"/>
  <c r="T17" i="67"/>
  <c r="X17" i="67" s="1"/>
  <c r="S17" i="67"/>
  <c r="R17" i="67"/>
  <c r="Q17" i="67"/>
  <c r="P17" i="67"/>
  <c r="N17" i="67"/>
  <c r="U16" i="67"/>
  <c r="T16" i="67"/>
  <c r="X16" i="67" s="1"/>
  <c r="S16" i="67"/>
  <c r="R16" i="67"/>
  <c r="Q16" i="67"/>
  <c r="P16" i="67"/>
  <c r="N16" i="67"/>
  <c r="U15" i="67"/>
  <c r="T15" i="67"/>
  <c r="X15" i="67" s="1"/>
  <c r="S15" i="67"/>
  <c r="R15" i="67"/>
  <c r="Q15" i="67"/>
  <c r="P15" i="67"/>
  <c r="N15" i="67"/>
  <c r="U14" i="67"/>
  <c r="T14" i="67"/>
  <c r="X14" i="67" s="1"/>
  <c r="S14" i="67"/>
  <c r="R14" i="67"/>
  <c r="Q14" i="67"/>
  <c r="P14" i="67"/>
  <c r="N14" i="67"/>
  <c r="U13" i="67"/>
  <c r="T13" i="67"/>
  <c r="X13" i="67" s="1"/>
  <c r="S13" i="67"/>
  <c r="R13" i="67"/>
  <c r="Q13" i="67"/>
  <c r="P13" i="67"/>
  <c r="N13" i="67"/>
  <c r="U12" i="67"/>
  <c r="T12" i="67"/>
  <c r="X12" i="67" s="1"/>
  <c r="S12" i="67"/>
  <c r="R12" i="67"/>
  <c r="Q12" i="67"/>
  <c r="P12" i="67"/>
  <c r="N12" i="67"/>
  <c r="U11" i="67"/>
  <c r="T11" i="67"/>
  <c r="X11" i="67" s="1"/>
  <c r="S11" i="67"/>
  <c r="R11" i="67"/>
  <c r="Q11" i="67"/>
  <c r="P11" i="67"/>
  <c r="N11" i="67"/>
  <c r="U10" i="67"/>
  <c r="T10" i="67"/>
  <c r="X10" i="67" s="1"/>
  <c r="S10" i="67"/>
  <c r="R10" i="67"/>
  <c r="Q10" i="67"/>
  <c r="P10" i="67"/>
  <c r="N10" i="67"/>
  <c r="U9" i="67"/>
  <c r="T9" i="67"/>
  <c r="X9" i="67" s="1"/>
  <c r="S9" i="67"/>
  <c r="R9" i="67"/>
  <c r="Q9" i="67"/>
  <c r="P9" i="67"/>
  <c r="N9" i="67"/>
  <c r="Q26" i="68"/>
  <c r="P26" i="68"/>
  <c r="Q25" i="68"/>
  <c r="P25" i="68"/>
  <c r="Q24" i="68"/>
  <c r="P24" i="68"/>
  <c r="S23" i="68"/>
  <c r="R23" i="68"/>
  <c r="Q23" i="68"/>
  <c r="P23" i="68"/>
  <c r="S22" i="68"/>
  <c r="R22" i="68"/>
  <c r="Q22" i="68"/>
  <c r="P22" i="68"/>
  <c r="S21" i="68"/>
  <c r="R21" i="68"/>
  <c r="Q21" i="68"/>
  <c r="P21" i="68"/>
  <c r="U20" i="68"/>
  <c r="T20" i="68"/>
  <c r="X20" i="68" s="1"/>
  <c r="S20" i="68"/>
  <c r="R20" i="68"/>
  <c r="Q20" i="68"/>
  <c r="P20" i="68"/>
  <c r="U19" i="68"/>
  <c r="T19" i="68"/>
  <c r="X19" i="68" s="1"/>
  <c r="S19" i="68"/>
  <c r="R19" i="68"/>
  <c r="Q19" i="68"/>
  <c r="P19" i="68"/>
  <c r="U18" i="68"/>
  <c r="T18" i="68"/>
  <c r="X18" i="68" s="1"/>
  <c r="S18" i="68"/>
  <c r="R18" i="68"/>
  <c r="Q18" i="68"/>
  <c r="P18" i="68"/>
  <c r="U17" i="68"/>
  <c r="T17" i="68"/>
  <c r="X17" i="68" s="1"/>
  <c r="S17" i="68"/>
  <c r="R17" i="68"/>
  <c r="Q17" i="68"/>
  <c r="P17" i="68"/>
  <c r="U16" i="68"/>
  <c r="T16" i="68"/>
  <c r="X16" i="68" s="1"/>
  <c r="S16" i="68"/>
  <c r="R16" i="68"/>
  <c r="Q16" i="68"/>
  <c r="P16" i="68"/>
  <c r="U15" i="68"/>
  <c r="T15" i="68"/>
  <c r="X15" i="68" s="1"/>
  <c r="S15" i="68"/>
  <c r="R15" i="68"/>
  <c r="Q15" i="68"/>
  <c r="P15" i="68"/>
  <c r="U14" i="68"/>
  <c r="T14" i="68"/>
  <c r="X14" i="68" s="1"/>
  <c r="S14" i="68"/>
  <c r="R14" i="68"/>
  <c r="Q14" i="68"/>
  <c r="P14" i="68"/>
  <c r="U13" i="68"/>
  <c r="T13" i="68"/>
  <c r="X13" i="68" s="1"/>
  <c r="S13" i="68"/>
  <c r="R13" i="68"/>
  <c r="Q13" i="68"/>
  <c r="P13" i="68"/>
  <c r="U12" i="68"/>
  <c r="T12" i="68"/>
  <c r="X12" i="68" s="1"/>
  <c r="S12" i="68"/>
  <c r="R12" i="68"/>
  <c r="Q12" i="68"/>
  <c r="P12" i="68"/>
  <c r="U11" i="68"/>
  <c r="T11" i="68"/>
  <c r="X11" i="68" s="1"/>
  <c r="S11" i="68"/>
  <c r="R11" i="68"/>
  <c r="Q11" i="68"/>
  <c r="P11" i="68"/>
  <c r="U10" i="68"/>
  <c r="T10" i="68"/>
  <c r="X10" i="68" s="1"/>
  <c r="S10" i="68"/>
  <c r="R10" i="68"/>
  <c r="Q10" i="68"/>
  <c r="P10" i="68"/>
  <c r="U9" i="68"/>
  <c r="T9" i="68"/>
  <c r="X9" i="68" s="1"/>
  <c r="S9" i="68"/>
  <c r="R9" i="68"/>
  <c r="Q9" i="68"/>
  <c r="P9" i="68"/>
  <c r="U16" i="69"/>
  <c r="T16" i="69"/>
  <c r="X16" i="69" s="1"/>
  <c r="S16" i="69"/>
  <c r="R16" i="69"/>
  <c r="Q16" i="69"/>
  <c r="P16" i="69"/>
  <c r="U15" i="69"/>
  <c r="T15" i="69"/>
  <c r="X15" i="69" s="1"/>
  <c r="S15" i="69"/>
  <c r="R15" i="69"/>
  <c r="Q15" i="69"/>
  <c r="P15" i="69"/>
  <c r="U14" i="69"/>
  <c r="T14" i="69"/>
  <c r="X14" i="69" s="1"/>
  <c r="S14" i="69"/>
  <c r="R14" i="69"/>
  <c r="Q14" i="69"/>
  <c r="P14" i="69"/>
  <c r="U13" i="69"/>
  <c r="T13" i="69"/>
  <c r="X13" i="69" s="1"/>
  <c r="S13" i="69"/>
  <c r="R13" i="69"/>
  <c r="Q13" i="69"/>
  <c r="P13" i="69"/>
  <c r="U12" i="69"/>
  <c r="T12" i="69"/>
  <c r="X12" i="69" s="1"/>
  <c r="S12" i="69"/>
  <c r="R12" i="69"/>
  <c r="Q12" i="69"/>
  <c r="P12" i="69"/>
  <c r="U11" i="69"/>
  <c r="T11" i="69"/>
  <c r="X11" i="69" s="1"/>
  <c r="S11" i="69"/>
  <c r="R11" i="69"/>
  <c r="Q11" i="69"/>
  <c r="P11" i="69"/>
  <c r="U10" i="69"/>
  <c r="T10" i="69"/>
  <c r="X10" i="69" s="1"/>
  <c r="S10" i="69"/>
  <c r="R10" i="69"/>
  <c r="Q10" i="69"/>
  <c r="P10" i="69"/>
  <c r="U9" i="69"/>
  <c r="T9" i="69"/>
  <c r="X9" i="69" s="1"/>
  <c r="S9" i="69"/>
  <c r="R9" i="69"/>
  <c r="Q9" i="69"/>
  <c r="P9" i="69"/>
  <c r="Q29" i="70"/>
  <c r="P29" i="70"/>
  <c r="Q28" i="70"/>
  <c r="P28" i="70"/>
  <c r="Q27" i="70"/>
  <c r="P27" i="70"/>
  <c r="Q26" i="70"/>
  <c r="P26" i="70"/>
  <c r="Q25" i="70"/>
  <c r="P25" i="70"/>
  <c r="Q24" i="70"/>
  <c r="P24" i="70"/>
  <c r="Q23" i="70"/>
  <c r="P23" i="70"/>
  <c r="Q22" i="70"/>
  <c r="P22" i="70"/>
  <c r="Q21" i="70"/>
  <c r="P21" i="70"/>
  <c r="Q20" i="70"/>
  <c r="P20" i="70"/>
  <c r="U19" i="70"/>
  <c r="T19" i="70"/>
  <c r="X19" i="70" s="1"/>
  <c r="S19" i="70"/>
  <c r="R19" i="70"/>
  <c r="Q19" i="70"/>
  <c r="P19" i="70"/>
  <c r="U18" i="70"/>
  <c r="T18" i="70"/>
  <c r="X18" i="70" s="1"/>
  <c r="S18" i="70"/>
  <c r="R18" i="70"/>
  <c r="Q18" i="70"/>
  <c r="P18" i="70"/>
  <c r="U17" i="70"/>
  <c r="T17" i="70"/>
  <c r="X17" i="70" s="1"/>
  <c r="S17" i="70"/>
  <c r="R17" i="70"/>
  <c r="Q17" i="70"/>
  <c r="P17" i="70"/>
  <c r="U16" i="70"/>
  <c r="T16" i="70"/>
  <c r="X16" i="70" s="1"/>
  <c r="S16" i="70"/>
  <c r="R16" i="70"/>
  <c r="Q16" i="70"/>
  <c r="P16" i="70"/>
  <c r="U15" i="70"/>
  <c r="T15" i="70"/>
  <c r="X15" i="70" s="1"/>
  <c r="S15" i="70"/>
  <c r="R15" i="70"/>
  <c r="Q15" i="70"/>
  <c r="P15" i="70"/>
  <c r="U14" i="70"/>
  <c r="T14" i="70"/>
  <c r="X14" i="70" s="1"/>
  <c r="S14" i="70"/>
  <c r="R14" i="70"/>
  <c r="Q14" i="70"/>
  <c r="P14" i="70"/>
  <c r="U13" i="70"/>
  <c r="T13" i="70"/>
  <c r="X13" i="70" s="1"/>
  <c r="S13" i="70"/>
  <c r="R13" i="70"/>
  <c r="Q13" i="70"/>
  <c r="P13" i="70"/>
  <c r="U12" i="70"/>
  <c r="T12" i="70"/>
  <c r="X12" i="70" s="1"/>
  <c r="S12" i="70"/>
  <c r="R12" i="70"/>
  <c r="Q12" i="70"/>
  <c r="P12" i="70"/>
  <c r="U11" i="70"/>
  <c r="T11" i="70"/>
  <c r="X11" i="70" s="1"/>
  <c r="S11" i="70"/>
  <c r="R11" i="70"/>
  <c r="Q11" i="70"/>
  <c r="P11" i="70"/>
  <c r="U10" i="70"/>
  <c r="T10" i="70"/>
  <c r="X10" i="70" s="1"/>
  <c r="S10" i="70"/>
  <c r="R10" i="70"/>
  <c r="Q10" i="70"/>
  <c r="P10" i="70"/>
  <c r="U9" i="70"/>
  <c r="T9" i="70"/>
  <c r="X9" i="70" s="1"/>
  <c r="S9" i="70"/>
  <c r="R9" i="70"/>
  <c r="Q9" i="70"/>
  <c r="P9" i="70"/>
  <c r="U27" i="71"/>
  <c r="T27" i="71"/>
  <c r="X27" i="71" s="1"/>
  <c r="Q27" i="71"/>
  <c r="P27" i="71"/>
  <c r="U26" i="71"/>
  <c r="T26" i="71"/>
  <c r="X26" i="71" s="1"/>
  <c r="Q26" i="71"/>
  <c r="P26" i="71"/>
  <c r="U25" i="71"/>
  <c r="T25" i="71"/>
  <c r="X25" i="71" s="1"/>
  <c r="Q25" i="71"/>
  <c r="P25" i="71"/>
  <c r="U24" i="71"/>
  <c r="T24" i="71"/>
  <c r="X24" i="71" s="1"/>
  <c r="Q24" i="71"/>
  <c r="P24" i="71"/>
  <c r="U23" i="71"/>
  <c r="T23" i="71"/>
  <c r="X23" i="71" s="1"/>
  <c r="Q23" i="71"/>
  <c r="P23" i="71"/>
  <c r="U22" i="71"/>
  <c r="T22" i="71"/>
  <c r="X22" i="71" s="1"/>
  <c r="Q22" i="71"/>
  <c r="P22" i="71"/>
  <c r="U21" i="71"/>
  <c r="T21" i="71"/>
  <c r="X21" i="71" s="1"/>
  <c r="Q21" i="71"/>
  <c r="P21" i="71"/>
  <c r="U20" i="71"/>
  <c r="T20" i="71"/>
  <c r="X20" i="71" s="1"/>
  <c r="Q20" i="71"/>
  <c r="P20" i="71"/>
  <c r="U19" i="71"/>
  <c r="T19" i="71"/>
  <c r="X19" i="71" s="1"/>
  <c r="Q19" i="71"/>
  <c r="P19" i="71"/>
  <c r="U18" i="71"/>
  <c r="T18" i="71"/>
  <c r="X18" i="71" s="1"/>
  <c r="Q18" i="71"/>
  <c r="P18" i="71"/>
  <c r="U17" i="71"/>
  <c r="T17" i="71"/>
  <c r="X17" i="71" s="1"/>
  <c r="Q17" i="71"/>
  <c r="P17" i="71"/>
  <c r="U16" i="71"/>
  <c r="T16" i="71"/>
  <c r="X16" i="71" s="1"/>
  <c r="Q16" i="71"/>
  <c r="P16" i="71"/>
  <c r="U15" i="71"/>
  <c r="T15" i="71"/>
  <c r="X15" i="71" s="1"/>
  <c r="Q15" i="71"/>
  <c r="P15" i="71"/>
  <c r="U14" i="71"/>
  <c r="T14" i="71"/>
  <c r="X14" i="71" s="1"/>
  <c r="Q14" i="71"/>
  <c r="P14" i="71"/>
  <c r="U13" i="71"/>
  <c r="T13" i="71"/>
  <c r="X13" i="71" s="1"/>
  <c r="S13" i="71"/>
  <c r="R13" i="71"/>
  <c r="Q13" i="71"/>
  <c r="P13" i="71"/>
  <c r="U12" i="71"/>
  <c r="T12" i="71"/>
  <c r="X12" i="71" s="1"/>
  <c r="S12" i="71"/>
  <c r="R12" i="71"/>
  <c r="Q12" i="71"/>
  <c r="P12" i="71"/>
  <c r="U11" i="71"/>
  <c r="T11" i="71"/>
  <c r="X11" i="71" s="1"/>
  <c r="S11" i="71"/>
  <c r="R11" i="71"/>
  <c r="Q11" i="71"/>
  <c r="P11" i="71"/>
  <c r="U10" i="71"/>
  <c r="T10" i="71"/>
  <c r="X10" i="71" s="1"/>
  <c r="S10" i="71"/>
  <c r="R10" i="71"/>
  <c r="Q10" i="71"/>
  <c r="P10" i="71"/>
  <c r="U9" i="71"/>
  <c r="T9" i="71"/>
  <c r="X9" i="71" s="1"/>
  <c r="S9" i="71"/>
  <c r="R9" i="71"/>
  <c r="Q9" i="71"/>
  <c r="P9" i="71"/>
  <c r="N9" i="71"/>
  <c r="T16" i="72"/>
  <c r="S16" i="72"/>
  <c r="R16" i="72"/>
  <c r="Q16" i="72"/>
  <c r="P16" i="72"/>
  <c r="N16" i="72"/>
  <c r="T15" i="72"/>
  <c r="S15" i="72"/>
  <c r="R15" i="72"/>
  <c r="Q15" i="72"/>
  <c r="P15" i="72"/>
  <c r="N15" i="72"/>
  <c r="T14" i="72"/>
  <c r="S14" i="72"/>
  <c r="R14" i="72"/>
  <c r="Q14" i="72"/>
  <c r="P14" i="72"/>
  <c r="N14" i="72"/>
  <c r="T13" i="72"/>
  <c r="S13" i="72"/>
  <c r="R13" i="72"/>
  <c r="Q13" i="72"/>
  <c r="P13" i="72"/>
  <c r="N13" i="72"/>
  <c r="T12" i="72"/>
  <c r="S12" i="72"/>
  <c r="R12" i="72"/>
  <c r="Q12" i="72"/>
  <c r="P12" i="72"/>
  <c r="N12" i="72"/>
  <c r="T11" i="72"/>
  <c r="S11" i="72"/>
  <c r="R11" i="72"/>
  <c r="Q11" i="72"/>
  <c r="P11" i="72"/>
  <c r="N11" i="72"/>
  <c r="T10" i="72"/>
  <c r="X10" i="72" s="1"/>
  <c r="U10" i="72"/>
  <c r="S10" i="72"/>
  <c r="R10" i="72"/>
  <c r="Q10" i="72"/>
  <c r="P10" i="72"/>
  <c r="N10" i="72"/>
  <c r="T9" i="72"/>
  <c r="S9" i="72"/>
  <c r="R9" i="72"/>
  <c r="Q9" i="72"/>
  <c r="P9" i="72"/>
  <c r="N9" i="72"/>
  <c r="U20" i="73"/>
  <c r="T20" i="73"/>
  <c r="H40" i="73"/>
  <c r="Q20" i="73"/>
  <c r="P20" i="73"/>
  <c r="O20" i="73"/>
  <c r="N20" i="73"/>
  <c r="U19" i="73"/>
  <c r="T19" i="73"/>
  <c r="H39" i="73"/>
  <c r="Q19" i="73"/>
  <c r="P19" i="73"/>
  <c r="O19" i="73"/>
  <c r="N19" i="73"/>
  <c r="U18" i="73"/>
  <c r="T18" i="73"/>
  <c r="H38" i="73"/>
  <c r="Q18" i="73"/>
  <c r="P18" i="73"/>
  <c r="O18" i="73"/>
  <c r="N18" i="73"/>
  <c r="U17" i="73"/>
  <c r="T17" i="73"/>
  <c r="H37" i="73"/>
  <c r="Q17" i="73"/>
  <c r="P17" i="73"/>
  <c r="O17" i="73"/>
  <c r="N17" i="73"/>
  <c r="U16" i="73"/>
  <c r="T16" i="73"/>
  <c r="H36" i="73"/>
  <c r="Q16" i="73"/>
  <c r="P16" i="73"/>
  <c r="O16" i="73"/>
  <c r="N16" i="73"/>
  <c r="U15" i="73"/>
  <c r="T15" i="73"/>
  <c r="H35" i="73"/>
  <c r="Q15" i="73"/>
  <c r="P15" i="73"/>
  <c r="O15" i="73"/>
  <c r="N15" i="73"/>
  <c r="U14" i="73"/>
  <c r="T14" i="73"/>
  <c r="H34" i="73"/>
  <c r="Q14" i="73"/>
  <c r="P14" i="73"/>
  <c r="O14" i="73"/>
  <c r="N14" i="73"/>
  <c r="U13" i="73"/>
  <c r="T13" i="73"/>
  <c r="H33" i="73"/>
  <c r="Q13" i="73"/>
  <c r="P13" i="73"/>
  <c r="O13" i="73"/>
  <c r="N13" i="73"/>
  <c r="U12" i="73"/>
  <c r="T12" i="73"/>
  <c r="H32" i="73"/>
  <c r="Q12" i="73"/>
  <c r="P12" i="73"/>
  <c r="O12" i="73"/>
  <c r="N12" i="73"/>
  <c r="U11" i="73"/>
  <c r="T11" i="73"/>
  <c r="H31" i="73"/>
  <c r="Q11" i="73"/>
  <c r="P11" i="73"/>
  <c r="O11" i="73"/>
  <c r="N11" i="73"/>
  <c r="U10" i="73"/>
  <c r="T10" i="73"/>
  <c r="H30" i="73"/>
  <c r="Q10" i="73"/>
  <c r="P10" i="73"/>
  <c r="O10" i="73"/>
  <c r="N10" i="73"/>
  <c r="U9" i="73"/>
  <c r="T9" i="73"/>
  <c r="H29" i="73"/>
  <c r="Q9" i="73"/>
  <c r="P9" i="73"/>
  <c r="O9" i="73"/>
  <c r="I29" i="73" s="1"/>
  <c r="N9" i="73"/>
  <c r="U20" i="74"/>
  <c r="T20" i="74"/>
  <c r="X20" i="74" s="1"/>
  <c r="S20" i="74"/>
  <c r="R20" i="74"/>
  <c r="Q20" i="74"/>
  <c r="P20" i="74"/>
  <c r="O20" i="74"/>
  <c r="N20" i="74"/>
  <c r="U19" i="74"/>
  <c r="T19" i="74"/>
  <c r="X19" i="74" s="1"/>
  <c r="S19" i="74"/>
  <c r="R19" i="74"/>
  <c r="Q19" i="74"/>
  <c r="P19" i="74"/>
  <c r="O19" i="74"/>
  <c r="N19" i="74"/>
  <c r="U18" i="74"/>
  <c r="T18" i="74"/>
  <c r="X18" i="74" s="1"/>
  <c r="S18" i="74"/>
  <c r="R18" i="74"/>
  <c r="Q18" i="74"/>
  <c r="P18" i="74"/>
  <c r="O18" i="74"/>
  <c r="N18" i="74"/>
  <c r="U17" i="74"/>
  <c r="T17" i="74"/>
  <c r="X17" i="74" s="1"/>
  <c r="S17" i="74"/>
  <c r="R17" i="74"/>
  <c r="Q17" i="74"/>
  <c r="P17" i="74"/>
  <c r="O17" i="74"/>
  <c r="N17" i="74"/>
  <c r="U16" i="74"/>
  <c r="T16" i="74"/>
  <c r="X16" i="74" s="1"/>
  <c r="S16" i="74"/>
  <c r="R16" i="74"/>
  <c r="Q16" i="74"/>
  <c r="P16" i="74"/>
  <c r="O16" i="74"/>
  <c r="N16" i="74"/>
  <c r="U15" i="74"/>
  <c r="T15" i="74"/>
  <c r="X15" i="74" s="1"/>
  <c r="S15" i="74"/>
  <c r="R15" i="74"/>
  <c r="Q15" i="74"/>
  <c r="P15" i="74"/>
  <c r="O15" i="74"/>
  <c r="N15" i="74"/>
  <c r="U14" i="74"/>
  <c r="T14" i="74"/>
  <c r="X14" i="74" s="1"/>
  <c r="S14" i="74"/>
  <c r="R14" i="74"/>
  <c r="Q14" i="74"/>
  <c r="P14" i="74"/>
  <c r="O14" i="74"/>
  <c r="N14" i="74"/>
  <c r="U13" i="74"/>
  <c r="T13" i="74"/>
  <c r="X13" i="74" s="1"/>
  <c r="S13" i="74"/>
  <c r="R13" i="74"/>
  <c r="Q13" i="74"/>
  <c r="P13" i="74"/>
  <c r="O13" i="74"/>
  <c r="N13" i="74"/>
  <c r="U12" i="74"/>
  <c r="T12" i="74"/>
  <c r="X12" i="74" s="1"/>
  <c r="S12" i="74"/>
  <c r="R12" i="74"/>
  <c r="Q12" i="74"/>
  <c r="P12" i="74"/>
  <c r="O12" i="74"/>
  <c r="N12" i="74"/>
  <c r="U11" i="74"/>
  <c r="T11" i="74"/>
  <c r="X11" i="74" s="1"/>
  <c r="S11" i="74"/>
  <c r="R11" i="74"/>
  <c r="Q11" i="74"/>
  <c r="P11" i="74"/>
  <c r="O11" i="74"/>
  <c r="N11" i="74"/>
  <c r="U10" i="74"/>
  <c r="T10" i="74"/>
  <c r="X10" i="74" s="1"/>
  <c r="AC10" i="74" s="1"/>
  <c r="AD10" i="74" s="1"/>
  <c r="S10" i="74"/>
  <c r="R10" i="74"/>
  <c r="Q10" i="74"/>
  <c r="P10" i="74"/>
  <c r="O10" i="74"/>
  <c r="N10" i="74"/>
  <c r="U9" i="74"/>
  <c r="T9" i="74"/>
  <c r="X9" i="74" s="1"/>
  <c r="S9" i="74"/>
  <c r="R9" i="74"/>
  <c r="Q9" i="74"/>
  <c r="P9" i="74"/>
  <c r="O9" i="74"/>
  <c r="N9" i="74"/>
  <c r="U14" i="75"/>
  <c r="T14" i="75"/>
  <c r="X14" i="75" s="1"/>
  <c r="S14" i="75"/>
  <c r="R14" i="75"/>
  <c r="Q14" i="75"/>
  <c r="P14" i="75"/>
  <c r="O14" i="75"/>
  <c r="N14" i="75"/>
  <c r="U13" i="75"/>
  <c r="T13" i="75"/>
  <c r="X13" i="75" s="1"/>
  <c r="S13" i="75"/>
  <c r="R13" i="75"/>
  <c r="Q13" i="75"/>
  <c r="P13" i="75"/>
  <c r="O13" i="75"/>
  <c r="N13" i="75"/>
  <c r="U12" i="75"/>
  <c r="T12" i="75"/>
  <c r="X12" i="75" s="1"/>
  <c r="S12" i="75"/>
  <c r="R12" i="75"/>
  <c r="Q12" i="75"/>
  <c r="P12" i="75"/>
  <c r="O12" i="75"/>
  <c r="N12" i="75"/>
  <c r="U11" i="75"/>
  <c r="T11" i="75"/>
  <c r="X11" i="75" s="1"/>
  <c r="S11" i="75"/>
  <c r="R11" i="75"/>
  <c r="Q11" i="75"/>
  <c r="P11" i="75"/>
  <c r="O11" i="75"/>
  <c r="N11" i="75"/>
  <c r="U10" i="75"/>
  <c r="T10" i="75"/>
  <c r="X10" i="75" s="1"/>
  <c r="S10" i="75"/>
  <c r="R10" i="75"/>
  <c r="Q10" i="75"/>
  <c r="P10" i="75"/>
  <c r="O10" i="75"/>
  <c r="N10" i="75"/>
  <c r="U9" i="75"/>
  <c r="T9" i="75"/>
  <c r="X9" i="75" s="1"/>
  <c r="S9" i="75"/>
  <c r="R9" i="75"/>
  <c r="Q9" i="75"/>
  <c r="P9" i="75"/>
  <c r="O9" i="75"/>
  <c r="N9" i="75"/>
  <c r="U30" i="76"/>
  <c r="T30" i="76"/>
  <c r="X30" i="76" s="1"/>
  <c r="Q30" i="76"/>
  <c r="P30" i="76"/>
  <c r="N30" i="76"/>
  <c r="U29" i="76"/>
  <c r="T29" i="76"/>
  <c r="X29" i="76" s="1"/>
  <c r="Q29" i="76"/>
  <c r="P29" i="76"/>
  <c r="N29" i="76"/>
  <c r="U28" i="76"/>
  <c r="T28" i="76"/>
  <c r="X28" i="76" s="1"/>
  <c r="Q28" i="76"/>
  <c r="P28" i="76"/>
  <c r="N28" i="76"/>
  <c r="U27" i="76"/>
  <c r="T27" i="76"/>
  <c r="X27" i="76" s="1"/>
  <c r="Q27" i="76"/>
  <c r="P27" i="76"/>
  <c r="N27" i="76"/>
  <c r="U26" i="76"/>
  <c r="T26" i="76"/>
  <c r="X26" i="76" s="1"/>
  <c r="Q26" i="76"/>
  <c r="P26" i="76"/>
  <c r="N26" i="76"/>
  <c r="U25" i="76"/>
  <c r="T25" i="76"/>
  <c r="X25" i="76" s="1"/>
  <c r="Q25" i="76"/>
  <c r="P25" i="76"/>
  <c r="N25" i="76"/>
  <c r="U24" i="76"/>
  <c r="T24" i="76"/>
  <c r="X24" i="76" s="1"/>
  <c r="Q24" i="76"/>
  <c r="P24" i="76"/>
  <c r="N24" i="76"/>
  <c r="U23" i="76"/>
  <c r="T23" i="76"/>
  <c r="X23" i="76" s="1"/>
  <c r="Q23" i="76"/>
  <c r="P23" i="76"/>
  <c r="N23" i="76"/>
  <c r="U22" i="76"/>
  <c r="T22" i="76"/>
  <c r="X22" i="76" s="1"/>
  <c r="Q22" i="76"/>
  <c r="P22" i="76"/>
  <c r="N22" i="76"/>
  <c r="U21" i="76"/>
  <c r="T21" i="76"/>
  <c r="X21" i="76" s="1"/>
  <c r="Q21" i="76"/>
  <c r="P21" i="76"/>
  <c r="N21" i="76"/>
  <c r="U20" i="76"/>
  <c r="T20" i="76"/>
  <c r="X20" i="76" s="1"/>
  <c r="Q20" i="76"/>
  <c r="P20" i="76"/>
  <c r="N20" i="76"/>
  <c r="U19" i="76"/>
  <c r="T19" i="76"/>
  <c r="X19" i="76" s="1"/>
  <c r="Q19" i="76"/>
  <c r="P19" i="76"/>
  <c r="N19" i="76"/>
  <c r="U18" i="76"/>
  <c r="T18" i="76"/>
  <c r="X18" i="76" s="1"/>
  <c r="Q18" i="76"/>
  <c r="P18" i="76"/>
  <c r="N18" i="76"/>
  <c r="U17" i="76"/>
  <c r="T17" i="76"/>
  <c r="X17" i="76" s="1"/>
  <c r="Q17" i="76"/>
  <c r="P17" i="76"/>
  <c r="N17" i="76"/>
  <c r="U16" i="76"/>
  <c r="T16" i="76"/>
  <c r="X16" i="76" s="1"/>
  <c r="Q16" i="76"/>
  <c r="P16" i="76"/>
  <c r="N16" i="76"/>
  <c r="U15" i="76"/>
  <c r="T15" i="76"/>
  <c r="X15" i="76" s="1"/>
  <c r="S15" i="76"/>
  <c r="R15" i="76"/>
  <c r="Q15" i="76"/>
  <c r="P15" i="76"/>
  <c r="N15" i="76"/>
  <c r="U14" i="76"/>
  <c r="T14" i="76"/>
  <c r="X14" i="76" s="1"/>
  <c r="S14" i="76"/>
  <c r="R14" i="76"/>
  <c r="Q14" i="76"/>
  <c r="P14" i="76"/>
  <c r="N14" i="76"/>
  <c r="U13" i="76"/>
  <c r="T13" i="76"/>
  <c r="X13" i="76" s="1"/>
  <c r="S13" i="76"/>
  <c r="R13" i="76"/>
  <c r="Q13" i="76"/>
  <c r="P13" i="76"/>
  <c r="N13" i="76"/>
  <c r="U12" i="76"/>
  <c r="T12" i="76"/>
  <c r="X12" i="76" s="1"/>
  <c r="S12" i="76"/>
  <c r="R12" i="76"/>
  <c r="Q12" i="76"/>
  <c r="P12" i="76"/>
  <c r="N12" i="76"/>
  <c r="U11" i="76"/>
  <c r="T11" i="76"/>
  <c r="X11" i="76" s="1"/>
  <c r="S11" i="76"/>
  <c r="R11" i="76"/>
  <c r="Q11" i="76"/>
  <c r="P11" i="76"/>
  <c r="N11" i="76"/>
  <c r="U10" i="76"/>
  <c r="T10" i="76"/>
  <c r="X10" i="76" s="1"/>
  <c r="S10" i="76"/>
  <c r="R10" i="76"/>
  <c r="Q10" i="76"/>
  <c r="P10" i="76"/>
  <c r="N10" i="76"/>
  <c r="U9" i="76"/>
  <c r="T9" i="76"/>
  <c r="X9" i="76" s="1"/>
  <c r="S9" i="76"/>
  <c r="R9" i="76"/>
  <c r="Q9" i="76"/>
  <c r="P9" i="76"/>
  <c r="N9" i="76"/>
  <c r="Q25" i="77"/>
  <c r="P25" i="77"/>
  <c r="Q24" i="77"/>
  <c r="P24" i="77"/>
  <c r="T23" i="77"/>
  <c r="Q23" i="77"/>
  <c r="P23" i="77"/>
  <c r="T22" i="77"/>
  <c r="Q22" i="77"/>
  <c r="P22" i="77"/>
  <c r="T21" i="77"/>
  <c r="Q21" i="77"/>
  <c r="P21" i="77"/>
  <c r="T20" i="77"/>
  <c r="Q20" i="77"/>
  <c r="P20" i="77"/>
  <c r="T19" i="77"/>
  <c r="Q19" i="77"/>
  <c r="P19" i="77"/>
  <c r="T18" i="77"/>
  <c r="Q18" i="77"/>
  <c r="P18" i="77"/>
  <c r="T17" i="77"/>
  <c r="Q17" i="77"/>
  <c r="P17" i="77"/>
  <c r="T16" i="77"/>
  <c r="Q16" i="77"/>
  <c r="P16" i="77"/>
  <c r="T15" i="77"/>
  <c r="Q15" i="77"/>
  <c r="P15" i="77"/>
  <c r="T14" i="77"/>
  <c r="Q14" i="77"/>
  <c r="P14" i="77"/>
  <c r="T13" i="77"/>
  <c r="Q13" i="77"/>
  <c r="P13" i="77"/>
  <c r="T12" i="77"/>
  <c r="Q12" i="77"/>
  <c r="P12" i="77"/>
  <c r="T11" i="77"/>
  <c r="Q11" i="77"/>
  <c r="P11" i="77"/>
  <c r="T10" i="77"/>
  <c r="Q10" i="77"/>
  <c r="P10" i="77"/>
  <c r="T9" i="77"/>
  <c r="Q9" i="77"/>
  <c r="P9" i="77"/>
  <c r="Q30" i="78"/>
  <c r="P30" i="78"/>
  <c r="Q29" i="78"/>
  <c r="P29" i="78"/>
  <c r="Q28" i="78"/>
  <c r="P28" i="78"/>
  <c r="Q27" i="78"/>
  <c r="P27" i="78"/>
  <c r="Q26" i="78"/>
  <c r="P26" i="78"/>
  <c r="Q25" i="78"/>
  <c r="P25" i="78"/>
  <c r="Q24" i="78"/>
  <c r="P24" i="78"/>
  <c r="Q23" i="78"/>
  <c r="P23" i="78"/>
  <c r="Q22" i="78"/>
  <c r="P22" i="78"/>
  <c r="Q21" i="78"/>
  <c r="P21" i="78"/>
  <c r="Q20" i="78"/>
  <c r="P20" i="78"/>
  <c r="Q19" i="78"/>
  <c r="P19" i="78"/>
  <c r="Q18" i="78"/>
  <c r="P18" i="78"/>
  <c r="Q17" i="78"/>
  <c r="P17" i="78"/>
  <c r="X16" i="78"/>
  <c r="Q16" i="78"/>
  <c r="P16" i="78"/>
  <c r="Q15" i="78"/>
  <c r="P15" i="78"/>
  <c r="S14" i="78"/>
  <c r="R14" i="78"/>
  <c r="Q14" i="78"/>
  <c r="P14" i="78"/>
  <c r="S13" i="78"/>
  <c r="R13" i="78"/>
  <c r="Q13" i="78"/>
  <c r="P13" i="78"/>
  <c r="S12" i="78"/>
  <c r="R12" i="78"/>
  <c r="Q12" i="78"/>
  <c r="P12" i="78"/>
  <c r="S11" i="78"/>
  <c r="R11" i="78"/>
  <c r="Q11" i="78"/>
  <c r="P11" i="78"/>
  <c r="S10" i="78"/>
  <c r="R10" i="78"/>
  <c r="Q10" i="78"/>
  <c r="P10" i="78"/>
  <c r="S9" i="78"/>
  <c r="R9" i="78"/>
  <c r="Q9" i="78"/>
  <c r="P9" i="78"/>
  <c r="S17" i="79"/>
  <c r="Q17" i="79"/>
  <c r="S16" i="79"/>
  <c r="Q16" i="79"/>
  <c r="U15" i="79"/>
  <c r="S15" i="79"/>
  <c r="Q15" i="79"/>
  <c r="U14" i="79"/>
  <c r="S14" i="79"/>
  <c r="Q14" i="79"/>
  <c r="U13" i="79"/>
  <c r="S13" i="79"/>
  <c r="Q13" i="79"/>
  <c r="U12" i="79"/>
  <c r="S12" i="79"/>
  <c r="Q12" i="79"/>
  <c r="U11" i="79"/>
  <c r="S11" i="79"/>
  <c r="Q11" i="79"/>
  <c r="U10" i="79"/>
  <c r="S10" i="79"/>
  <c r="Q10" i="79"/>
  <c r="U9" i="79"/>
  <c r="S9" i="79"/>
  <c r="S17" i="80"/>
  <c r="R17" i="80"/>
  <c r="Q17" i="80"/>
  <c r="P17" i="80"/>
  <c r="N17" i="80"/>
  <c r="S16" i="80"/>
  <c r="R16" i="80"/>
  <c r="Q16" i="80"/>
  <c r="P16" i="80"/>
  <c r="N16" i="80"/>
  <c r="U15" i="80"/>
  <c r="T15" i="80"/>
  <c r="X15" i="80" s="1"/>
  <c r="S15" i="80"/>
  <c r="R15" i="80"/>
  <c r="Q15" i="80"/>
  <c r="P15" i="80"/>
  <c r="N15" i="80"/>
  <c r="U14" i="80"/>
  <c r="T14" i="80"/>
  <c r="X14" i="80" s="1"/>
  <c r="S14" i="80"/>
  <c r="R14" i="80"/>
  <c r="Q14" i="80"/>
  <c r="P14" i="80"/>
  <c r="N14" i="80"/>
  <c r="U13" i="80"/>
  <c r="T13" i="80"/>
  <c r="X13" i="80" s="1"/>
  <c r="S13" i="80"/>
  <c r="R13" i="80"/>
  <c r="Q13" i="80"/>
  <c r="P13" i="80"/>
  <c r="N13" i="80"/>
  <c r="U12" i="80"/>
  <c r="T12" i="80"/>
  <c r="X12" i="80" s="1"/>
  <c r="S12" i="80"/>
  <c r="R12" i="80"/>
  <c r="Q12" i="80"/>
  <c r="P12" i="80"/>
  <c r="N12" i="80"/>
  <c r="U11" i="80"/>
  <c r="T11" i="80"/>
  <c r="X11" i="80" s="1"/>
  <c r="S11" i="80"/>
  <c r="R11" i="80"/>
  <c r="Q11" i="80"/>
  <c r="P11" i="80"/>
  <c r="N11" i="80"/>
  <c r="U10" i="80"/>
  <c r="T10" i="80"/>
  <c r="X10" i="80" s="1"/>
  <c r="S10" i="80"/>
  <c r="R10" i="80"/>
  <c r="Q10" i="80"/>
  <c r="P10" i="80"/>
  <c r="N10" i="80"/>
  <c r="U9" i="80"/>
  <c r="T9" i="80"/>
  <c r="X9" i="80" s="1"/>
  <c r="S9" i="80"/>
  <c r="R9" i="80"/>
  <c r="Q9" i="80"/>
  <c r="P9" i="80"/>
  <c r="N9" i="80"/>
  <c r="U30" i="81"/>
  <c r="T30" i="81"/>
  <c r="X30" i="81" s="1"/>
  <c r="S30" i="81"/>
  <c r="R30" i="81"/>
  <c r="Q30" i="81"/>
  <c r="P30" i="81"/>
  <c r="U29" i="81"/>
  <c r="T29" i="81"/>
  <c r="X29" i="81" s="1"/>
  <c r="S29" i="81"/>
  <c r="R29" i="81"/>
  <c r="Q29" i="81"/>
  <c r="P29" i="81"/>
  <c r="U28" i="81"/>
  <c r="T28" i="81"/>
  <c r="X28" i="81" s="1"/>
  <c r="S28" i="81"/>
  <c r="R28" i="81"/>
  <c r="Q28" i="81"/>
  <c r="P28" i="81"/>
  <c r="U27" i="81"/>
  <c r="T27" i="81"/>
  <c r="X27" i="81" s="1"/>
  <c r="S27" i="81"/>
  <c r="R27" i="81"/>
  <c r="Q27" i="81"/>
  <c r="P27" i="81"/>
  <c r="U26" i="81"/>
  <c r="T26" i="81"/>
  <c r="X26" i="81" s="1"/>
  <c r="S26" i="81"/>
  <c r="R26" i="81"/>
  <c r="Q26" i="81"/>
  <c r="P26" i="81"/>
  <c r="U25" i="81"/>
  <c r="T25" i="81"/>
  <c r="X25" i="81" s="1"/>
  <c r="S25" i="81"/>
  <c r="R25" i="81"/>
  <c r="Q25" i="81"/>
  <c r="P25" i="81"/>
  <c r="U24" i="81"/>
  <c r="T24" i="81"/>
  <c r="X24" i="81" s="1"/>
  <c r="S24" i="81"/>
  <c r="R24" i="81"/>
  <c r="Q24" i="81"/>
  <c r="P24" i="81"/>
  <c r="U23" i="81"/>
  <c r="T23" i="81"/>
  <c r="X23" i="81" s="1"/>
  <c r="S23" i="81"/>
  <c r="R23" i="81"/>
  <c r="Q23" i="81"/>
  <c r="P23" i="81"/>
  <c r="U22" i="81"/>
  <c r="T22" i="81"/>
  <c r="X22" i="81" s="1"/>
  <c r="S22" i="81"/>
  <c r="R22" i="81"/>
  <c r="Q22" i="81"/>
  <c r="P22" i="81"/>
  <c r="U21" i="81"/>
  <c r="T21" i="81"/>
  <c r="X21" i="81" s="1"/>
  <c r="S21" i="81"/>
  <c r="R21" i="81"/>
  <c r="Q21" i="81"/>
  <c r="P21" i="81"/>
  <c r="U20" i="81"/>
  <c r="T20" i="81"/>
  <c r="X20" i="81" s="1"/>
  <c r="S20" i="81"/>
  <c r="R20" i="81"/>
  <c r="Q20" i="81"/>
  <c r="P20" i="81"/>
  <c r="U19" i="81"/>
  <c r="T19" i="81"/>
  <c r="X19" i="81" s="1"/>
  <c r="S19" i="81"/>
  <c r="R19" i="81"/>
  <c r="Q19" i="81"/>
  <c r="P19" i="81"/>
  <c r="U18" i="81"/>
  <c r="T18" i="81"/>
  <c r="X18" i="81" s="1"/>
  <c r="S18" i="81"/>
  <c r="R18" i="81"/>
  <c r="Q18" i="81"/>
  <c r="P18" i="81"/>
  <c r="U17" i="81"/>
  <c r="T17" i="81"/>
  <c r="X17" i="81" s="1"/>
  <c r="S17" i="81"/>
  <c r="R17" i="81"/>
  <c r="Q17" i="81"/>
  <c r="P17" i="81"/>
  <c r="U16" i="81"/>
  <c r="T16" i="81"/>
  <c r="X16" i="81" s="1"/>
  <c r="S16" i="81"/>
  <c r="R16" i="81"/>
  <c r="Q16" i="81"/>
  <c r="P16" i="81"/>
  <c r="U15" i="81"/>
  <c r="T15" i="81"/>
  <c r="X15" i="81" s="1"/>
  <c r="S15" i="81"/>
  <c r="R15" i="81"/>
  <c r="Q15" i="81"/>
  <c r="P15" i="81"/>
  <c r="U14" i="81"/>
  <c r="T14" i="81"/>
  <c r="X14" i="81" s="1"/>
  <c r="S14" i="81"/>
  <c r="R14" i="81"/>
  <c r="Q14" i="81"/>
  <c r="P14" i="81"/>
  <c r="U13" i="81"/>
  <c r="T13" i="81"/>
  <c r="X13" i="81" s="1"/>
  <c r="S13" i="81"/>
  <c r="R13" i="81"/>
  <c r="Q13" i="81"/>
  <c r="P13" i="81"/>
  <c r="U12" i="81"/>
  <c r="T12" i="81"/>
  <c r="X12" i="81" s="1"/>
  <c r="S12" i="81"/>
  <c r="R12" i="81"/>
  <c r="Q12" i="81"/>
  <c r="P12" i="81"/>
  <c r="U11" i="81"/>
  <c r="T11" i="81"/>
  <c r="X11" i="81" s="1"/>
  <c r="S11" i="81"/>
  <c r="R11" i="81"/>
  <c r="Q11" i="81"/>
  <c r="P11" i="81"/>
  <c r="U10" i="81"/>
  <c r="T10" i="81"/>
  <c r="X10" i="81" s="1"/>
  <c r="S10" i="81"/>
  <c r="R10" i="81"/>
  <c r="Q10" i="81"/>
  <c r="P10" i="81"/>
  <c r="U9" i="81"/>
  <c r="T9" i="81"/>
  <c r="X9" i="81" s="1"/>
  <c r="S9" i="81"/>
  <c r="R9" i="81"/>
  <c r="Q9" i="81"/>
  <c r="P9" i="81"/>
  <c r="U30" i="82"/>
  <c r="T30" i="82"/>
  <c r="X30" i="82" s="1"/>
  <c r="S30" i="82"/>
  <c r="R30" i="82"/>
  <c r="Q30" i="82"/>
  <c r="P30" i="82"/>
  <c r="U29" i="82"/>
  <c r="T29" i="82"/>
  <c r="X29" i="82" s="1"/>
  <c r="S29" i="82"/>
  <c r="R29" i="82"/>
  <c r="Q29" i="82"/>
  <c r="P29" i="82"/>
  <c r="U28" i="82"/>
  <c r="T28" i="82"/>
  <c r="X28" i="82" s="1"/>
  <c r="S28" i="82"/>
  <c r="R28" i="82"/>
  <c r="Q28" i="82"/>
  <c r="P28" i="82"/>
  <c r="U27" i="82"/>
  <c r="T27" i="82"/>
  <c r="X27" i="82" s="1"/>
  <c r="S27" i="82"/>
  <c r="R27" i="82"/>
  <c r="Q27" i="82"/>
  <c r="P27" i="82"/>
  <c r="U26" i="82"/>
  <c r="T26" i="82"/>
  <c r="X26" i="82" s="1"/>
  <c r="S26" i="82"/>
  <c r="R26" i="82"/>
  <c r="Q26" i="82"/>
  <c r="P26" i="82"/>
  <c r="U25" i="82"/>
  <c r="T25" i="82"/>
  <c r="X25" i="82" s="1"/>
  <c r="S25" i="82"/>
  <c r="R25" i="82"/>
  <c r="Q25" i="82"/>
  <c r="P25" i="82"/>
  <c r="U24" i="82"/>
  <c r="T24" i="82"/>
  <c r="X24" i="82" s="1"/>
  <c r="S24" i="82"/>
  <c r="R24" i="82"/>
  <c r="Q24" i="82"/>
  <c r="P24" i="82"/>
  <c r="U23" i="82"/>
  <c r="T23" i="82"/>
  <c r="X23" i="82" s="1"/>
  <c r="S23" i="82"/>
  <c r="R23" i="82"/>
  <c r="Q23" i="82"/>
  <c r="P23" i="82"/>
  <c r="U22" i="82"/>
  <c r="T22" i="82"/>
  <c r="X22" i="82" s="1"/>
  <c r="S22" i="82"/>
  <c r="R22" i="82"/>
  <c r="Q22" i="82"/>
  <c r="P22" i="82"/>
  <c r="U21" i="82"/>
  <c r="T21" i="82"/>
  <c r="X21" i="82" s="1"/>
  <c r="S21" i="82"/>
  <c r="R21" i="82"/>
  <c r="Q21" i="82"/>
  <c r="P21" i="82"/>
  <c r="U20" i="82"/>
  <c r="T20" i="82"/>
  <c r="X20" i="82" s="1"/>
  <c r="S20" i="82"/>
  <c r="R20" i="82"/>
  <c r="Q20" i="82"/>
  <c r="P20" i="82"/>
  <c r="U19" i="82"/>
  <c r="T19" i="82"/>
  <c r="X19" i="82" s="1"/>
  <c r="S19" i="82"/>
  <c r="R19" i="82"/>
  <c r="Q19" i="82"/>
  <c r="P19" i="82"/>
  <c r="U18" i="82"/>
  <c r="T18" i="82"/>
  <c r="X18" i="82" s="1"/>
  <c r="S18" i="82"/>
  <c r="R18" i="82"/>
  <c r="Q18" i="82"/>
  <c r="P18" i="82"/>
  <c r="U17" i="82"/>
  <c r="T17" i="82"/>
  <c r="X17" i="82" s="1"/>
  <c r="S17" i="82"/>
  <c r="R17" i="82"/>
  <c r="Q17" i="82"/>
  <c r="P17" i="82"/>
  <c r="U16" i="82"/>
  <c r="T16" i="82"/>
  <c r="X16" i="82" s="1"/>
  <c r="S16" i="82"/>
  <c r="R16" i="82"/>
  <c r="Q16" i="82"/>
  <c r="P16" i="82"/>
  <c r="U15" i="82"/>
  <c r="T15" i="82"/>
  <c r="X15" i="82" s="1"/>
  <c r="S15" i="82"/>
  <c r="R15" i="82"/>
  <c r="Q15" i="82"/>
  <c r="P15" i="82"/>
  <c r="U14" i="82"/>
  <c r="T14" i="82"/>
  <c r="X14" i="82" s="1"/>
  <c r="S14" i="82"/>
  <c r="R14" i="82"/>
  <c r="Q14" i="82"/>
  <c r="P14" i="82"/>
  <c r="U13" i="82"/>
  <c r="T13" i="82"/>
  <c r="X13" i="82" s="1"/>
  <c r="S13" i="82"/>
  <c r="R13" i="82"/>
  <c r="Q13" i="82"/>
  <c r="P13" i="82"/>
  <c r="U12" i="82"/>
  <c r="T12" i="82"/>
  <c r="X12" i="82" s="1"/>
  <c r="S12" i="82"/>
  <c r="R12" i="82"/>
  <c r="Q12" i="82"/>
  <c r="P12" i="82"/>
  <c r="U11" i="82"/>
  <c r="T11" i="82"/>
  <c r="X11" i="82" s="1"/>
  <c r="S11" i="82"/>
  <c r="R11" i="82"/>
  <c r="Q11" i="82"/>
  <c r="P11" i="82"/>
  <c r="U10" i="82"/>
  <c r="T10" i="82"/>
  <c r="X10" i="82" s="1"/>
  <c r="S10" i="82"/>
  <c r="R10" i="82"/>
  <c r="Q10" i="82"/>
  <c r="P10" i="82"/>
  <c r="U9" i="82"/>
  <c r="T9" i="82"/>
  <c r="X9" i="82" s="1"/>
  <c r="S9" i="82"/>
  <c r="R9" i="82"/>
  <c r="Q9" i="82"/>
  <c r="P9" i="82"/>
  <c r="R21" i="83"/>
  <c r="U20" i="83"/>
  <c r="T20" i="83"/>
  <c r="R20" i="83"/>
  <c r="U19" i="83"/>
  <c r="T19" i="83"/>
  <c r="R19" i="83"/>
  <c r="U18" i="83"/>
  <c r="T18" i="83"/>
  <c r="R18" i="83"/>
  <c r="U17" i="83"/>
  <c r="T17" i="83"/>
  <c r="R17" i="83"/>
  <c r="U16" i="83"/>
  <c r="T16" i="83"/>
  <c r="R16" i="83"/>
  <c r="U15" i="83"/>
  <c r="T15" i="83"/>
  <c r="R15" i="83"/>
  <c r="U14" i="83"/>
  <c r="T14" i="83"/>
  <c r="R14" i="83"/>
  <c r="U13" i="83"/>
  <c r="T13" i="83"/>
  <c r="R13" i="83"/>
  <c r="U12" i="83"/>
  <c r="T12" i="83"/>
  <c r="R12" i="83"/>
  <c r="U11" i="83"/>
  <c r="T11" i="83"/>
  <c r="R11" i="83"/>
  <c r="U10" i="83"/>
  <c r="T10" i="83"/>
  <c r="R10" i="83"/>
  <c r="U9" i="83"/>
  <c r="T9" i="83"/>
  <c r="R9" i="83"/>
  <c r="S23" i="84"/>
  <c r="R23" i="84"/>
  <c r="S22" i="84"/>
  <c r="R22" i="84"/>
  <c r="S21" i="84"/>
  <c r="R21" i="84"/>
  <c r="S20" i="84"/>
  <c r="R20" i="84"/>
  <c r="S19" i="84"/>
  <c r="R19" i="84"/>
  <c r="P19" i="84"/>
  <c r="S18" i="84"/>
  <c r="R18" i="84"/>
  <c r="P18" i="84"/>
  <c r="X17" i="84"/>
  <c r="S17" i="84"/>
  <c r="R17" i="84"/>
  <c r="P17" i="84"/>
  <c r="X16" i="84"/>
  <c r="S16" i="84"/>
  <c r="R16" i="84"/>
  <c r="P16" i="84"/>
  <c r="X15" i="84"/>
  <c r="S15" i="84"/>
  <c r="R15" i="84"/>
  <c r="P15" i="84"/>
  <c r="X14" i="84"/>
  <c r="S14" i="84"/>
  <c r="R14" i="84"/>
  <c r="P14" i="84"/>
  <c r="X13" i="84"/>
  <c r="S13" i="84"/>
  <c r="R13" i="84"/>
  <c r="P13" i="84"/>
  <c r="X12" i="84"/>
  <c r="S12" i="84"/>
  <c r="R12" i="84"/>
  <c r="P12" i="84"/>
  <c r="X11" i="84"/>
  <c r="S11" i="84"/>
  <c r="R11" i="84"/>
  <c r="P11" i="84"/>
  <c r="X10" i="84"/>
  <c r="S10" i="84"/>
  <c r="R10" i="84"/>
  <c r="P10" i="84"/>
  <c r="X9" i="84"/>
  <c r="S9" i="84"/>
  <c r="R9" i="84"/>
  <c r="P9" i="84"/>
  <c r="U15" i="86"/>
  <c r="T15" i="86"/>
  <c r="X15" i="86" s="1"/>
  <c r="R15" i="86"/>
  <c r="Q15" i="86"/>
  <c r="P15" i="86"/>
  <c r="U14" i="86"/>
  <c r="T14" i="86"/>
  <c r="X14" i="86" s="1"/>
  <c r="R14" i="86"/>
  <c r="Q14" i="86"/>
  <c r="P14" i="86"/>
  <c r="U13" i="86"/>
  <c r="T13" i="86"/>
  <c r="X13" i="86" s="1"/>
  <c r="R13" i="86"/>
  <c r="Q13" i="86"/>
  <c r="P13" i="86"/>
  <c r="U12" i="86"/>
  <c r="T12" i="86"/>
  <c r="X12" i="86" s="1"/>
  <c r="R12" i="86"/>
  <c r="Q12" i="86"/>
  <c r="P12" i="86"/>
  <c r="U11" i="86"/>
  <c r="T11" i="86"/>
  <c r="X11" i="86" s="1"/>
  <c r="R11" i="86"/>
  <c r="Q11" i="86"/>
  <c r="P11" i="86"/>
  <c r="U10" i="86"/>
  <c r="T10" i="86"/>
  <c r="X10" i="86" s="1"/>
  <c r="R10" i="86"/>
  <c r="Q10" i="86"/>
  <c r="P10" i="86"/>
  <c r="U9" i="86"/>
  <c r="T9" i="86"/>
  <c r="X9" i="86" s="1"/>
  <c r="R9" i="86"/>
  <c r="Q9" i="86"/>
  <c r="P9" i="86"/>
  <c r="U15" i="87"/>
  <c r="T15" i="87"/>
  <c r="X15" i="87" s="1"/>
  <c r="R15" i="87"/>
  <c r="Q15" i="87"/>
  <c r="P15" i="87"/>
  <c r="U14" i="87"/>
  <c r="T14" i="87"/>
  <c r="X14" i="87" s="1"/>
  <c r="R14" i="87"/>
  <c r="Q14" i="87"/>
  <c r="P14" i="87"/>
  <c r="U13" i="87"/>
  <c r="T13" i="87"/>
  <c r="X13" i="87" s="1"/>
  <c r="R13" i="87"/>
  <c r="Q13" i="87"/>
  <c r="P13" i="87"/>
  <c r="U12" i="87"/>
  <c r="T12" i="87"/>
  <c r="X12" i="87" s="1"/>
  <c r="R12" i="87"/>
  <c r="Q12" i="87"/>
  <c r="P12" i="87"/>
  <c r="U11" i="87"/>
  <c r="T11" i="87"/>
  <c r="X11" i="87" s="1"/>
  <c r="R11" i="87"/>
  <c r="Q11" i="87"/>
  <c r="P11" i="87"/>
  <c r="U10" i="87"/>
  <c r="T10" i="87"/>
  <c r="X10" i="87" s="1"/>
  <c r="R10" i="87"/>
  <c r="Q10" i="87"/>
  <c r="P10" i="87"/>
  <c r="U9" i="87"/>
  <c r="T9" i="87"/>
  <c r="X9" i="87" s="1"/>
  <c r="R9" i="87"/>
  <c r="Q9" i="87"/>
  <c r="P9" i="87"/>
  <c r="I32" i="73"/>
  <c r="I36" i="73"/>
  <c r="I31" i="73"/>
  <c r="I39" i="73"/>
  <c r="P24" i="95"/>
  <c r="P23" i="95"/>
  <c r="P22" i="95"/>
  <c r="P21" i="95"/>
  <c r="S20" i="95"/>
  <c r="R20" i="95"/>
  <c r="P20" i="95"/>
  <c r="S19" i="95"/>
  <c r="R19" i="95"/>
  <c r="P19" i="95"/>
  <c r="S18" i="95"/>
  <c r="R18" i="95"/>
  <c r="P18" i="95"/>
  <c r="U17" i="95"/>
  <c r="T17" i="95"/>
  <c r="X17" i="95" s="1"/>
  <c r="S17" i="95"/>
  <c r="R17" i="95"/>
  <c r="P17" i="95"/>
  <c r="U16" i="95"/>
  <c r="T16" i="95"/>
  <c r="X16" i="95" s="1"/>
  <c r="S16" i="95"/>
  <c r="R16" i="95"/>
  <c r="P16" i="95"/>
  <c r="U15" i="95"/>
  <c r="T15" i="95"/>
  <c r="X15" i="95" s="1"/>
  <c r="S15" i="95"/>
  <c r="R15" i="95"/>
  <c r="P15" i="95"/>
  <c r="U14" i="95"/>
  <c r="T14" i="95"/>
  <c r="X14" i="95" s="1"/>
  <c r="S14" i="95"/>
  <c r="R14" i="95"/>
  <c r="P14" i="95"/>
  <c r="U13" i="95"/>
  <c r="T13" i="95"/>
  <c r="X13" i="95" s="1"/>
  <c r="S13" i="95"/>
  <c r="R13" i="95"/>
  <c r="P13" i="95"/>
  <c r="U12" i="95"/>
  <c r="T12" i="95"/>
  <c r="X12" i="95" s="1"/>
  <c r="S12" i="95"/>
  <c r="R12" i="95"/>
  <c r="P12" i="95"/>
  <c r="U11" i="95"/>
  <c r="T11" i="95"/>
  <c r="X11" i="95" s="1"/>
  <c r="S11" i="95"/>
  <c r="R11" i="95"/>
  <c r="P11" i="95"/>
  <c r="U10" i="95"/>
  <c r="T10" i="95"/>
  <c r="X10" i="95" s="1"/>
  <c r="S10" i="95"/>
  <c r="R10" i="95"/>
  <c r="P10" i="95"/>
  <c r="U9" i="95"/>
  <c r="T9" i="95"/>
  <c r="X9" i="95" s="1"/>
  <c r="S9" i="95"/>
  <c r="R9" i="95"/>
  <c r="P9" i="95"/>
  <c r="T18" i="96"/>
  <c r="S18" i="96"/>
  <c r="R18" i="96"/>
  <c r="P18" i="96"/>
  <c r="T17" i="96"/>
  <c r="S17" i="96"/>
  <c r="R17" i="96"/>
  <c r="P17" i="96"/>
  <c r="T16" i="96"/>
  <c r="S16" i="96"/>
  <c r="R16" i="96"/>
  <c r="P16" i="96"/>
  <c r="T15" i="96"/>
  <c r="S15" i="96"/>
  <c r="R15" i="96"/>
  <c r="P15" i="96"/>
  <c r="T14" i="96"/>
  <c r="S14" i="96"/>
  <c r="R14" i="96"/>
  <c r="P14" i="96"/>
  <c r="T13" i="96"/>
  <c r="S13" i="96"/>
  <c r="R13" i="96"/>
  <c r="P13" i="96"/>
  <c r="T12" i="96"/>
  <c r="S12" i="96"/>
  <c r="R12" i="96"/>
  <c r="P12" i="96"/>
  <c r="T11" i="96"/>
  <c r="S11" i="96"/>
  <c r="R11" i="96"/>
  <c r="P11" i="96"/>
  <c r="T10" i="96"/>
  <c r="S10" i="96"/>
  <c r="R10" i="96"/>
  <c r="P10" i="96"/>
  <c r="T9" i="96"/>
  <c r="S9" i="96"/>
  <c r="R9" i="96"/>
  <c r="P9" i="96"/>
  <c r="U20" i="97"/>
  <c r="S20" i="97"/>
  <c r="AD20" i="97" s="1"/>
  <c r="Q20" i="97"/>
  <c r="U19" i="97"/>
  <c r="S19" i="97"/>
  <c r="Q19" i="97"/>
  <c r="AB19" i="97" s="1"/>
  <c r="U18" i="97"/>
  <c r="S18" i="97"/>
  <c r="Q18" i="97"/>
  <c r="U17" i="97"/>
  <c r="S17" i="97"/>
  <c r="AD18" i="97" s="1"/>
  <c r="Q17" i="97"/>
  <c r="AB18" i="97" s="1"/>
  <c r="U16" i="97"/>
  <c r="S16" i="97"/>
  <c r="AD17" i="97" s="1"/>
  <c r="Q16" i="97"/>
  <c r="AB17" i="97" s="1"/>
  <c r="U15" i="97"/>
  <c r="S15" i="97"/>
  <c r="AD14" i="97" s="1"/>
  <c r="Q15" i="97"/>
  <c r="AB16" i="97" s="1"/>
  <c r="U14" i="97"/>
  <c r="S14" i="97"/>
  <c r="AD15" i="97" s="1"/>
  <c r="Q14" i="97"/>
  <c r="AB15" i="97" s="1"/>
  <c r="U13" i="97"/>
  <c r="S13" i="97"/>
  <c r="Q13" i="97"/>
  <c r="V13" i="97" s="1"/>
  <c r="U12" i="97"/>
  <c r="S12" i="97"/>
  <c r="AD13" i="97" s="1"/>
  <c r="Q12" i="97"/>
  <c r="AB12" i="97" s="1"/>
  <c r="U11" i="97"/>
  <c r="S11" i="97"/>
  <c r="Q11" i="97"/>
  <c r="U10" i="97"/>
  <c r="S10" i="97"/>
  <c r="AD11" i="97" s="1"/>
  <c r="Q10" i="97"/>
  <c r="AB11" i="97" s="1"/>
  <c r="U9" i="97"/>
  <c r="U20" i="99"/>
  <c r="S20" i="99"/>
  <c r="U19" i="99"/>
  <c r="S19" i="99"/>
  <c r="U18" i="99"/>
  <c r="S18" i="99"/>
  <c r="U17" i="99"/>
  <c r="S17" i="99"/>
  <c r="U16" i="99"/>
  <c r="S16" i="99"/>
  <c r="U15" i="99"/>
  <c r="S15" i="99"/>
  <c r="U14" i="99"/>
  <c r="S14" i="99"/>
  <c r="U13" i="99"/>
  <c r="S13" i="99"/>
  <c r="U12" i="99"/>
  <c r="S12" i="99"/>
  <c r="U11" i="99"/>
  <c r="S11" i="99"/>
  <c r="U10" i="99"/>
  <c r="S10" i="99"/>
  <c r="U9" i="99"/>
  <c r="S9" i="99"/>
  <c r="AE18" i="97" l="1"/>
  <c r="AE15" i="97"/>
  <c r="AE13" i="97"/>
  <c r="X18" i="96"/>
  <c r="U18" i="96"/>
  <c r="AF18" i="81"/>
  <c r="AA15" i="80"/>
  <c r="AB15" i="80" s="1"/>
  <c r="Y15" i="80"/>
  <c r="Z15" i="80" s="1"/>
  <c r="AC15" i="80"/>
  <c r="AD15" i="80" s="1"/>
  <c r="Y12" i="76"/>
  <c r="Z12" i="76" s="1"/>
  <c r="AC12" i="76"/>
  <c r="AD12" i="76" s="1"/>
  <c r="AA12" i="76"/>
  <c r="AB12" i="76" s="1"/>
  <c r="Y22" i="76"/>
  <c r="Z22" i="76" s="1"/>
  <c r="AC22" i="76"/>
  <c r="AD22" i="76" s="1"/>
  <c r="AA22" i="76"/>
  <c r="AB22" i="76" s="1"/>
  <c r="AC11" i="75"/>
  <c r="AD11" i="75" s="1"/>
  <c r="Y11" i="75"/>
  <c r="Z11" i="75" s="1"/>
  <c r="AA11" i="75"/>
  <c r="AB11" i="75" s="1"/>
  <c r="AC12" i="75"/>
  <c r="AD12" i="75" s="1"/>
  <c r="AA12" i="75"/>
  <c r="AB12" i="75" s="1"/>
  <c r="Y12" i="75"/>
  <c r="Z12" i="75" s="1"/>
  <c r="AC11" i="74"/>
  <c r="AD11" i="74" s="1"/>
  <c r="Y11" i="74"/>
  <c r="Z11" i="74" s="1"/>
  <c r="AA11" i="74"/>
  <c r="AB11" i="74" s="1"/>
  <c r="AA13" i="74"/>
  <c r="AB13" i="74" s="1"/>
  <c r="AC13" i="74"/>
  <c r="AD13" i="74" s="1"/>
  <c r="Y13" i="74"/>
  <c r="Z13" i="74" s="1"/>
  <c r="AE13" i="74" s="1"/>
  <c r="AF13" i="74" s="1"/>
  <c r="Y15" i="74"/>
  <c r="Z15" i="74" s="1"/>
  <c r="AC15" i="74"/>
  <c r="AD15" i="74" s="1"/>
  <c r="AA15" i="74"/>
  <c r="AB15" i="74" s="1"/>
  <c r="AC17" i="74"/>
  <c r="AD17" i="74" s="1"/>
  <c r="AA17" i="74"/>
  <c r="AB17" i="74" s="1"/>
  <c r="AC19" i="74"/>
  <c r="AD19" i="74" s="1"/>
  <c r="AA19" i="74"/>
  <c r="AB19" i="74" s="1"/>
  <c r="AC9" i="69"/>
  <c r="AD9" i="69" s="1"/>
  <c r="AA9" i="69"/>
  <c r="AB9" i="69" s="1"/>
  <c r="Y9" i="69"/>
  <c r="Z9" i="69" s="1"/>
  <c r="AC13" i="69"/>
  <c r="AD13" i="69" s="1"/>
  <c r="Y13" i="69"/>
  <c r="Z13" i="69" s="1"/>
  <c r="AA13" i="69"/>
  <c r="AB13" i="69" s="1"/>
  <c r="AC11" i="57"/>
  <c r="AD11" i="57" s="1"/>
  <c r="Y11" i="57"/>
  <c r="Z11" i="57" s="1"/>
  <c r="AA11" i="57"/>
  <c r="AB11" i="57" s="1"/>
  <c r="V24" i="54"/>
  <c r="Z24" i="54"/>
  <c r="AC34" i="81"/>
  <c r="AD34" i="81" s="1"/>
  <c r="AA34" i="81"/>
  <c r="AB34" i="81" s="1"/>
  <c r="Y34" i="81"/>
  <c r="Z34" i="81" s="1"/>
  <c r="AA15" i="99"/>
  <c r="AB15" i="99" s="1"/>
  <c r="AC15" i="99"/>
  <c r="AD15" i="99" s="1"/>
  <c r="Y15" i="99"/>
  <c r="Z15" i="99" s="1"/>
  <c r="AE15" i="99" s="1"/>
  <c r="Y16" i="91"/>
  <c r="Z16" i="91" s="1"/>
  <c r="AC16" i="91"/>
  <c r="AD16" i="91" s="1"/>
  <c r="AA16" i="91"/>
  <c r="AB16" i="91" s="1"/>
  <c r="AC9" i="92"/>
  <c r="AD9" i="92" s="1"/>
  <c r="Y9" i="92"/>
  <c r="Z9" i="92" s="1"/>
  <c r="AA9" i="92"/>
  <c r="AB9" i="92" s="1"/>
  <c r="AC15" i="79"/>
  <c r="AD15" i="79" s="1"/>
  <c r="AA15" i="79"/>
  <c r="AB15" i="79" s="1"/>
  <c r="Y15" i="79"/>
  <c r="Z15" i="79" s="1"/>
  <c r="AE15" i="79" s="1"/>
  <c r="AF15" i="79" s="1"/>
  <c r="AC16" i="79"/>
  <c r="AD16" i="79" s="1"/>
  <c r="Y16" i="79"/>
  <c r="Z16" i="79" s="1"/>
  <c r="AA16" i="79"/>
  <c r="AB16" i="79" s="1"/>
  <c r="Z20" i="97"/>
  <c r="AG15" i="97"/>
  <c r="AF15" i="97"/>
  <c r="V18" i="97"/>
  <c r="AC13" i="87"/>
  <c r="AD13" i="87" s="1"/>
  <c r="AA13" i="87"/>
  <c r="AB13" i="87" s="1"/>
  <c r="Y13" i="87"/>
  <c r="Z13" i="87" s="1"/>
  <c r="AC14" i="86"/>
  <c r="AD14" i="86" s="1"/>
  <c r="AA14" i="86"/>
  <c r="AB14" i="86" s="1"/>
  <c r="AH14" i="86" s="1"/>
  <c r="AC11" i="82"/>
  <c r="AD11" i="82" s="1"/>
  <c r="AA11" i="82"/>
  <c r="AB11" i="82" s="1"/>
  <c r="AC15" i="82"/>
  <c r="AD15" i="82" s="1"/>
  <c r="AA15" i="82"/>
  <c r="AB15" i="82" s="1"/>
  <c r="AC19" i="82"/>
  <c r="AD19" i="82" s="1"/>
  <c r="AA19" i="82"/>
  <c r="AB19" i="82" s="1"/>
  <c r="AC23" i="82"/>
  <c r="AD23" i="82" s="1"/>
  <c r="AA23" i="82"/>
  <c r="AB23" i="82" s="1"/>
  <c r="AC27" i="82"/>
  <c r="AD27" i="82" s="1"/>
  <c r="AA27" i="82"/>
  <c r="AB27" i="82" s="1"/>
  <c r="AC9" i="81"/>
  <c r="AD9" i="81" s="1"/>
  <c r="AA9" i="81"/>
  <c r="AB9" i="81" s="1"/>
  <c r="Y9" i="81"/>
  <c r="Z9" i="81" s="1"/>
  <c r="AC13" i="81"/>
  <c r="AD13" i="81" s="1"/>
  <c r="Y13" i="81"/>
  <c r="Z13" i="81" s="1"/>
  <c r="AA13" i="81"/>
  <c r="AB13" i="81" s="1"/>
  <c r="AE13" i="81" s="1"/>
  <c r="AG13" i="81" s="1"/>
  <c r="AA17" i="81"/>
  <c r="AB17" i="81" s="1"/>
  <c r="AC17" i="81"/>
  <c r="AD17" i="81" s="1"/>
  <c r="Y17" i="81"/>
  <c r="Z17" i="81" s="1"/>
  <c r="AC21" i="81"/>
  <c r="AD21" i="81" s="1"/>
  <c r="AA21" i="81"/>
  <c r="AB21" i="81" s="1"/>
  <c r="Y21" i="81"/>
  <c r="Z21" i="81" s="1"/>
  <c r="AA25" i="81"/>
  <c r="AB25" i="81" s="1"/>
  <c r="AC25" i="81"/>
  <c r="AD25" i="81" s="1"/>
  <c r="Y25" i="81"/>
  <c r="Z25" i="81" s="1"/>
  <c r="AE25" i="81" s="1"/>
  <c r="AF25" i="81" s="1"/>
  <c r="AC29" i="81"/>
  <c r="AD29" i="81" s="1"/>
  <c r="Y29" i="81"/>
  <c r="Z29" i="81" s="1"/>
  <c r="AA29" i="81"/>
  <c r="AB29" i="81" s="1"/>
  <c r="AC14" i="80"/>
  <c r="AD14" i="80" s="1"/>
  <c r="Y14" i="80"/>
  <c r="Z14" i="80" s="1"/>
  <c r="AA14" i="80"/>
  <c r="AB14" i="80" s="1"/>
  <c r="AA11" i="76"/>
  <c r="AB11" i="76" s="1"/>
  <c r="AC11" i="76"/>
  <c r="AD11" i="76" s="1"/>
  <c r="Y11" i="76"/>
  <c r="Z11" i="76" s="1"/>
  <c r="AC19" i="76"/>
  <c r="AD19" i="76" s="1"/>
  <c r="Y19" i="76"/>
  <c r="Z19" i="76" s="1"/>
  <c r="AA19" i="76"/>
  <c r="AB19" i="76" s="1"/>
  <c r="AA27" i="76"/>
  <c r="AB27" i="76" s="1"/>
  <c r="AC27" i="76"/>
  <c r="AD27" i="76" s="1"/>
  <c r="Y27" i="76"/>
  <c r="Z27" i="76" s="1"/>
  <c r="AE27" i="76" s="1"/>
  <c r="AF27" i="76" s="1"/>
  <c r="Y10" i="66"/>
  <c r="Z10" i="66" s="1"/>
  <c r="AC11" i="66"/>
  <c r="AD11" i="66" s="1"/>
  <c r="AA11" i="66"/>
  <c r="AB11" i="66" s="1"/>
  <c r="Y11" i="66"/>
  <c r="Z11" i="66" s="1"/>
  <c r="AC12" i="66"/>
  <c r="AD12" i="66" s="1"/>
  <c r="AA12" i="66"/>
  <c r="AB12" i="66" s="1"/>
  <c r="Y12" i="66"/>
  <c r="Z12" i="66" s="1"/>
  <c r="AE12" i="66" s="1"/>
  <c r="AF12" i="66" s="1"/>
  <c r="AC13" i="66"/>
  <c r="AD13" i="66" s="1"/>
  <c r="AA13" i="66"/>
  <c r="AB13" i="66" s="1"/>
  <c r="Y13" i="66"/>
  <c r="Z13" i="66" s="1"/>
  <c r="AC14" i="66"/>
  <c r="AD14" i="66" s="1"/>
  <c r="AA14" i="66"/>
  <c r="AB14" i="66" s="1"/>
  <c r="Y14" i="66"/>
  <c r="Z14" i="66" s="1"/>
  <c r="Y15" i="66"/>
  <c r="Z15" i="66" s="1"/>
  <c r="AC15" i="66"/>
  <c r="AD15" i="66" s="1"/>
  <c r="AA15" i="66"/>
  <c r="AB15" i="66" s="1"/>
  <c r="AC16" i="66"/>
  <c r="AD16" i="66" s="1"/>
  <c r="Y16" i="66"/>
  <c r="Z16" i="66" s="1"/>
  <c r="AA16" i="66"/>
  <c r="AB16" i="66" s="1"/>
  <c r="AE16" i="66" s="1"/>
  <c r="AF16" i="66" s="1"/>
  <c r="AC12" i="65"/>
  <c r="AD12" i="65" s="1"/>
  <c r="Y12" i="65"/>
  <c r="Z12" i="65" s="1"/>
  <c r="AA12" i="65"/>
  <c r="AB12" i="65" s="1"/>
  <c r="AC16" i="65"/>
  <c r="AD16" i="65" s="1"/>
  <c r="Y16" i="65"/>
  <c r="Z16" i="65" s="1"/>
  <c r="AE16" i="65" s="1"/>
  <c r="AF16" i="65" s="1"/>
  <c r="AA16" i="65"/>
  <c r="AB16" i="65" s="1"/>
  <c r="AC20" i="65"/>
  <c r="AD20" i="65" s="1"/>
  <c r="AA20" i="65"/>
  <c r="AB20" i="65" s="1"/>
  <c r="Y20" i="65"/>
  <c r="Z20" i="65" s="1"/>
  <c r="AC11" i="64"/>
  <c r="AD11" i="64" s="1"/>
  <c r="AC17" i="63"/>
  <c r="AD17" i="63" s="1"/>
  <c r="AA17" i="62"/>
  <c r="AB17" i="62" s="1"/>
  <c r="Y17" i="62"/>
  <c r="Z17" i="62" s="1"/>
  <c r="AE17" i="62" s="1"/>
  <c r="AF17" i="62" s="1"/>
  <c r="AC17" i="62"/>
  <c r="AD17" i="62" s="1"/>
  <c r="Y14" i="60"/>
  <c r="Z14" i="60" s="1"/>
  <c r="AA14" i="60"/>
  <c r="AB14" i="60" s="1"/>
  <c r="AC14" i="60"/>
  <c r="AD14" i="60" s="1"/>
  <c r="AC11" i="59"/>
  <c r="AD11" i="59" s="1"/>
  <c r="AA11" i="59"/>
  <c r="AB11" i="59" s="1"/>
  <c r="Y11" i="59"/>
  <c r="Z11" i="59" s="1"/>
  <c r="AE11" i="59" s="1"/>
  <c r="AF11" i="59" s="1"/>
  <c r="AA15" i="59"/>
  <c r="AB15" i="59" s="1"/>
  <c r="AC15" i="59"/>
  <c r="AD15" i="59" s="1"/>
  <c r="Y15" i="59"/>
  <c r="Z15" i="59" s="1"/>
  <c r="Y20" i="59"/>
  <c r="Z20" i="59" s="1"/>
  <c r="AE20" i="59" s="1"/>
  <c r="AF20" i="59" s="1"/>
  <c r="AC20" i="59"/>
  <c r="AD20" i="59" s="1"/>
  <c r="AA20" i="59"/>
  <c r="AB20" i="59" s="1"/>
  <c r="AC24" i="59"/>
  <c r="AD24" i="59" s="1"/>
  <c r="Y24" i="59"/>
  <c r="Z24" i="59" s="1"/>
  <c r="AA24" i="59"/>
  <c r="AB24" i="59" s="1"/>
  <c r="AA11" i="58"/>
  <c r="AB11" i="58" s="1"/>
  <c r="AC11" i="58"/>
  <c r="AD11" i="58" s="1"/>
  <c r="Y11" i="58"/>
  <c r="Z11" i="58" s="1"/>
  <c r="AE11" i="58" s="1"/>
  <c r="AF11" i="58" s="1"/>
  <c r="AA15" i="58"/>
  <c r="AB15" i="58" s="1"/>
  <c r="AC15" i="58"/>
  <c r="AD15" i="58" s="1"/>
  <c r="Y15" i="58"/>
  <c r="Z15" i="58" s="1"/>
  <c r="AE15" i="58" s="1"/>
  <c r="AF15" i="58" s="1"/>
  <c r="Y10" i="57"/>
  <c r="Z10" i="57" s="1"/>
  <c r="AA10" i="57"/>
  <c r="AB10" i="57" s="1"/>
  <c r="AC10" i="57"/>
  <c r="AD10" i="57" s="1"/>
  <c r="AD11" i="54"/>
  <c r="AD10" i="54"/>
  <c r="AB13" i="54"/>
  <c r="AD18" i="54"/>
  <c r="AB21" i="54"/>
  <c r="AD24" i="54"/>
  <c r="AD23" i="54"/>
  <c r="Z23" i="54"/>
  <c r="V9" i="57"/>
  <c r="V9" i="59"/>
  <c r="V17" i="68"/>
  <c r="V13" i="68"/>
  <c r="AA33" i="81"/>
  <c r="AB33" i="81" s="1"/>
  <c r="AC33" i="81"/>
  <c r="AD33" i="81" s="1"/>
  <c r="Y33" i="81"/>
  <c r="Z33" i="81" s="1"/>
  <c r="AE33" i="81" s="1"/>
  <c r="AA14" i="99"/>
  <c r="AB14" i="99" s="1"/>
  <c r="Y14" i="99"/>
  <c r="Z14" i="99" s="1"/>
  <c r="AC14" i="99"/>
  <c r="AD14" i="99" s="1"/>
  <c r="Y16" i="92"/>
  <c r="Z16" i="92" s="1"/>
  <c r="AA16" i="92"/>
  <c r="AB16" i="92" s="1"/>
  <c r="AC16" i="92"/>
  <c r="AD16" i="92" s="1"/>
  <c r="AC14" i="79"/>
  <c r="AD14" i="79" s="1"/>
  <c r="Y14" i="79"/>
  <c r="Z14" i="79" s="1"/>
  <c r="AE14" i="79" s="1"/>
  <c r="AF14" i="79" s="1"/>
  <c r="AA14" i="79"/>
  <c r="AB14" i="79" s="1"/>
  <c r="AC22" i="98"/>
  <c r="AD22" i="98" s="1"/>
  <c r="Y22" i="98"/>
  <c r="Z22" i="98" s="1"/>
  <c r="AA22" i="98"/>
  <c r="AB22" i="98" s="1"/>
  <c r="AA22" i="103"/>
  <c r="AB22" i="103" s="1"/>
  <c r="AA23" i="103"/>
  <c r="AB23" i="103" s="1"/>
  <c r="Z12" i="97"/>
  <c r="AD12" i="97"/>
  <c r="X16" i="96"/>
  <c r="Y16" i="96" s="1"/>
  <c r="Z16" i="96" s="1"/>
  <c r="U16" i="96"/>
  <c r="AC12" i="74"/>
  <c r="AD12" i="74" s="1"/>
  <c r="Y12" i="74"/>
  <c r="Z12" i="74" s="1"/>
  <c r="AA12" i="74"/>
  <c r="AB12" i="74" s="1"/>
  <c r="AA14" i="74"/>
  <c r="AB14" i="74" s="1"/>
  <c r="AC14" i="74"/>
  <c r="AD14" i="74" s="1"/>
  <c r="Y14" i="74"/>
  <c r="Z14" i="74" s="1"/>
  <c r="AE14" i="74" s="1"/>
  <c r="AF14" i="74" s="1"/>
  <c r="AC16" i="74"/>
  <c r="AD16" i="74" s="1"/>
  <c r="AA16" i="74"/>
  <c r="AB16" i="74" s="1"/>
  <c r="Y16" i="74"/>
  <c r="Z16" i="74" s="1"/>
  <c r="AE16" i="74" s="1"/>
  <c r="AF16" i="74" s="1"/>
  <c r="AC18" i="74"/>
  <c r="AD18" i="74" s="1"/>
  <c r="AA18" i="74"/>
  <c r="AB18" i="74" s="1"/>
  <c r="AC13" i="68"/>
  <c r="AD13" i="68" s="1"/>
  <c r="Y13" i="68"/>
  <c r="Z13" i="68" s="1"/>
  <c r="AA13" i="68"/>
  <c r="AB13" i="68" s="1"/>
  <c r="AC17" i="68"/>
  <c r="AD17" i="68" s="1"/>
  <c r="Y17" i="68"/>
  <c r="Z17" i="68" s="1"/>
  <c r="AA17" i="68"/>
  <c r="AB17" i="68" s="1"/>
  <c r="AC9" i="56"/>
  <c r="AD9" i="56" s="1"/>
  <c r="Y9" i="56"/>
  <c r="Z9" i="56" s="1"/>
  <c r="AA9" i="56"/>
  <c r="AB9" i="56" s="1"/>
  <c r="AA13" i="56"/>
  <c r="AB13" i="56" s="1"/>
  <c r="AC13" i="56"/>
  <c r="AD13" i="56" s="1"/>
  <c r="Y13" i="56"/>
  <c r="Z13" i="56" s="1"/>
  <c r="AB11" i="54"/>
  <c r="AB10" i="54"/>
  <c r="V10" i="59"/>
  <c r="V12" i="59"/>
  <c r="V11" i="59"/>
  <c r="AA20" i="91"/>
  <c r="AB20" i="91" s="1"/>
  <c r="Y20" i="91"/>
  <c r="Z20" i="91" s="1"/>
  <c r="AC20" i="91"/>
  <c r="AD20" i="91" s="1"/>
  <c r="AF10" i="99"/>
  <c r="AF18" i="97"/>
  <c r="AG18" i="97"/>
  <c r="AC10" i="87"/>
  <c r="AD10" i="87" s="1"/>
  <c r="AA10" i="87"/>
  <c r="AB10" i="87" s="1"/>
  <c r="Y10" i="87"/>
  <c r="Z10" i="87" s="1"/>
  <c r="AE10" i="87" s="1"/>
  <c r="AF10" i="87" s="1"/>
  <c r="AC11" i="86"/>
  <c r="AD11" i="86" s="1"/>
  <c r="AA11" i="86"/>
  <c r="AB11" i="86" s="1"/>
  <c r="AH11" i="86" s="1"/>
  <c r="AF13" i="81"/>
  <c r="AG25" i="81"/>
  <c r="AC13" i="80"/>
  <c r="AD13" i="80" s="1"/>
  <c r="AA13" i="80"/>
  <c r="AB13" i="80" s="1"/>
  <c r="Y13" i="80"/>
  <c r="Z13" i="80" s="1"/>
  <c r="AE13" i="80" s="1"/>
  <c r="AF13" i="80" s="1"/>
  <c r="AC10" i="76"/>
  <c r="AD10" i="76" s="1"/>
  <c r="AA10" i="76"/>
  <c r="AB10" i="76" s="1"/>
  <c r="Y10" i="76"/>
  <c r="Z10" i="76" s="1"/>
  <c r="AC16" i="76"/>
  <c r="AD16" i="76" s="1"/>
  <c r="Y16" i="76"/>
  <c r="Z16" i="76" s="1"/>
  <c r="AA16" i="76"/>
  <c r="AB16" i="76" s="1"/>
  <c r="AC24" i="76"/>
  <c r="AD24" i="76" s="1"/>
  <c r="AA24" i="76"/>
  <c r="AB24" i="76" s="1"/>
  <c r="Y24" i="76"/>
  <c r="Z24" i="76" s="1"/>
  <c r="AE24" i="76" s="1"/>
  <c r="AF24" i="76" s="1"/>
  <c r="I38" i="73"/>
  <c r="AC10" i="72"/>
  <c r="AD10" i="72" s="1"/>
  <c r="AC12" i="69"/>
  <c r="AD12" i="69" s="1"/>
  <c r="Y12" i="69"/>
  <c r="Z12" i="69" s="1"/>
  <c r="AA12" i="69"/>
  <c r="AB12" i="69" s="1"/>
  <c r="AA16" i="69"/>
  <c r="AB16" i="69" s="1"/>
  <c r="AC16" i="69"/>
  <c r="AD16" i="69" s="1"/>
  <c r="Y16" i="69"/>
  <c r="Z16" i="69" s="1"/>
  <c r="AE16" i="69" s="1"/>
  <c r="AF16" i="69" s="1"/>
  <c r="AC12" i="68"/>
  <c r="AD12" i="68" s="1"/>
  <c r="Y12" i="68"/>
  <c r="Z12" i="68" s="1"/>
  <c r="AA12" i="68"/>
  <c r="AB12" i="68" s="1"/>
  <c r="Y16" i="68"/>
  <c r="Z16" i="68" s="1"/>
  <c r="AC16" i="68"/>
  <c r="AD16" i="68" s="1"/>
  <c r="AA16" i="68"/>
  <c r="AB16" i="68" s="1"/>
  <c r="AA20" i="68"/>
  <c r="AB20" i="68" s="1"/>
  <c r="V9" i="61"/>
  <c r="AA13" i="60"/>
  <c r="AB13" i="60" s="1"/>
  <c r="AC13" i="60"/>
  <c r="AD13" i="60" s="1"/>
  <c r="Y13" i="60"/>
  <c r="Z13" i="60" s="1"/>
  <c r="AE13" i="60" s="1"/>
  <c r="AF13" i="60" s="1"/>
  <c r="AC9" i="57"/>
  <c r="AD9" i="57" s="1"/>
  <c r="Y9" i="57"/>
  <c r="Z9" i="57" s="1"/>
  <c r="AA9" i="57"/>
  <c r="AB9" i="57" s="1"/>
  <c r="Y12" i="56"/>
  <c r="Z12" i="56" s="1"/>
  <c r="AC12" i="56"/>
  <c r="AD12" i="56" s="1"/>
  <c r="AA12" i="56"/>
  <c r="AB12" i="56" s="1"/>
  <c r="AA16" i="56"/>
  <c r="AB16" i="56" s="1"/>
  <c r="Y16" i="56"/>
  <c r="Z16" i="56" s="1"/>
  <c r="AE16" i="56" s="1"/>
  <c r="AF16" i="56" s="1"/>
  <c r="AC16" i="56"/>
  <c r="AD16" i="56" s="1"/>
  <c r="AD21" i="54"/>
  <c r="AB24" i="54"/>
  <c r="V22" i="54"/>
  <c r="Z22" i="54"/>
  <c r="AE16" i="54"/>
  <c r="AF16" i="54" s="1"/>
  <c r="AC32" i="81"/>
  <c r="AD32" i="81" s="1"/>
  <c r="AA32" i="81"/>
  <c r="AB32" i="81" s="1"/>
  <c r="Y32" i="81"/>
  <c r="Z32" i="81" s="1"/>
  <c r="Y9" i="99"/>
  <c r="Z9" i="99" s="1"/>
  <c r="AA9" i="99"/>
  <c r="AB9" i="99" s="1"/>
  <c r="AC9" i="99"/>
  <c r="AD9" i="99" s="1"/>
  <c r="AC13" i="99"/>
  <c r="AD13" i="99" s="1"/>
  <c r="AA13" i="99"/>
  <c r="AB13" i="99" s="1"/>
  <c r="Y13" i="99"/>
  <c r="Z13" i="99" s="1"/>
  <c r="AC9" i="90"/>
  <c r="AD9" i="90" s="1"/>
  <c r="AA9" i="90"/>
  <c r="AB9" i="90" s="1"/>
  <c r="Y9" i="90"/>
  <c r="Z9" i="90" s="1"/>
  <c r="AC15" i="91"/>
  <c r="AD15" i="91" s="1"/>
  <c r="Y15" i="91"/>
  <c r="Z15" i="91" s="1"/>
  <c r="AA15" i="91"/>
  <c r="AB15" i="91" s="1"/>
  <c r="AE15" i="91" s="1"/>
  <c r="Y19" i="91"/>
  <c r="Z19" i="91" s="1"/>
  <c r="AC19" i="91"/>
  <c r="AD19" i="91" s="1"/>
  <c r="AA19" i="91"/>
  <c r="AB19" i="91" s="1"/>
  <c r="AC15" i="92"/>
  <c r="AD15" i="92" s="1"/>
  <c r="AA15" i="92"/>
  <c r="AB15" i="92" s="1"/>
  <c r="Y15" i="92"/>
  <c r="Z15" i="92" s="1"/>
  <c r="AE15" i="92" s="1"/>
  <c r="Y13" i="79"/>
  <c r="Z13" i="79" s="1"/>
  <c r="AC13" i="79"/>
  <c r="AD13" i="79" s="1"/>
  <c r="AA13" i="79"/>
  <c r="AB13" i="79" s="1"/>
  <c r="AD16" i="97"/>
  <c r="AE16" i="97" s="1"/>
  <c r="AG16" i="97" s="1"/>
  <c r="AB20" i="97"/>
  <c r="X10" i="96"/>
  <c r="U10" i="96"/>
  <c r="AC15" i="87"/>
  <c r="AD15" i="87" s="1"/>
  <c r="AA15" i="87"/>
  <c r="AB15" i="87" s="1"/>
  <c r="Y15" i="87"/>
  <c r="Z15" i="87" s="1"/>
  <c r="AE15" i="87" s="1"/>
  <c r="AF15" i="87" s="1"/>
  <c r="AA18" i="82"/>
  <c r="AB18" i="82" s="1"/>
  <c r="AC18" i="82"/>
  <c r="AD18" i="82" s="1"/>
  <c r="AC20" i="81"/>
  <c r="AD20" i="81" s="1"/>
  <c r="AA20" i="81"/>
  <c r="AB20" i="81" s="1"/>
  <c r="Y20" i="81"/>
  <c r="Z20" i="81" s="1"/>
  <c r="AE20" i="81" s="1"/>
  <c r="AG20" i="81" s="1"/>
  <c r="V13" i="75"/>
  <c r="V13" i="74"/>
  <c r="AC14" i="59"/>
  <c r="AD14" i="59" s="1"/>
  <c r="Y14" i="59"/>
  <c r="Z14" i="59" s="1"/>
  <c r="AE14" i="59" s="1"/>
  <c r="AF14" i="59" s="1"/>
  <c r="AA14" i="59"/>
  <c r="AB14" i="59" s="1"/>
  <c r="Y21" i="59"/>
  <c r="Z21" i="59" s="1"/>
  <c r="AA21" i="59"/>
  <c r="AB21" i="59" s="1"/>
  <c r="AE21" i="59" s="1"/>
  <c r="AF21" i="59" s="1"/>
  <c r="AC21" i="59"/>
  <c r="AD21" i="59" s="1"/>
  <c r="Y10" i="58"/>
  <c r="Z10" i="58" s="1"/>
  <c r="AA10" i="58"/>
  <c r="AB10" i="58" s="1"/>
  <c r="AC10" i="58"/>
  <c r="AD10" i="58" s="1"/>
  <c r="Y22" i="55"/>
  <c r="Z22" i="55" s="1"/>
  <c r="AA22" i="55"/>
  <c r="AB22" i="55" s="1"/>
  <c r="AC22" i="55"/>
  <c r="AD22" i="55" s="1"/>
  <c r="Y12" i="99"/>
  <c r="Z12" i="99" s="1"/>
  <c r="AE12" i="99" s="1"/>
  <c r="AF12" i="99" s="1"/>
  <c r="AC12" i="99"/>
  <c r="AD12" i="99" s="1"/>
  <c r="AA12" i="99"/>
  <c r="AB12" i="99" s="1"/>
  <c r="AC18" i="92"/>
  <c r="AD18" i="92" s="1"/>
  <c r="AA18" i="92"/>
  <c r="AB18" i="92" s="1"/>
  <c r="Y18" i="92"/>
  <c r="Z18" i="92" s="1"/>
  <c r="AE18" i="92" s="1"/>
  <c r="AA11" i="98"/>
  <c r="AB11" i="98" s="1"/>
  <c r="AC11" i="98"/>
  <c r="AD11" i="98" s="1"/>
  <c r="Y11" i="98"/>
  <c r="Z11" i="98" s="1"/>
  <c r="AE11" i="98" s="1"/>
  <c r="AC15" i="98"/>
  <c r="AD15" i="98" s="1"/>
  <c r="AA15" i="98"/>
  <c r="AB15" i="98" s="1"/>
  <c r="Y15" i="98"/>
  <c r="Z15" i="98" s="1"/>
  <c r="AE15" i="98" s="1"/>
  <c r="AF15" i="98" s="1"/>
  <c r="AA19" i="98"/>
  <c r="AB19" i="98" s="1"/>
  <c r="AC19" i="98"/>
  <c r="AD19" i="98" s="1"/>
  <c r="Y19" i="98"/>
  <c r="Z19" i="98" s="1"/>
  <c r="AF16" i="97"/>
  <c r="X15" i="96"/>
  <c r="U15" i="96"/>
  <c r="AC12" i="87"/>
  <c r="AD12" i="87" s="1"/>
  <c r="Y12" i="87"/>
  <c r="Z12" i="87" s="1"/>
  <c r="AA12" i="87"/>
  <c r="AB12" i="87" s="1"/>
  <c r="AG15" i="87"/>
  <c r="AC13" i="86"/>
  <c r="AD13" i="86" s="1"/>
  <c r="AA13" i="86"/>
  <c r="AB13" i="86" s="1"/>
  <c r="AG16" i="81"/>
  <c r="AF20" i="81"/>
  <c r="AC11" i="80"/>
  <c r="AD11" i="80" s="1"/>
  <c r="Y11" i="80"/>
  <c r="Z11" i="80" s="1"/>
  <c r="AA11" i="80"/>
  <c r="AB11" i="80" s="1"/>
  <c r="AC18" i="76"/>
  <c r="AD18" i="76" s="1"/>
  <c r="AA18" i="76"/>
  <c r="AB18" i="76" s="1"/>
  <c r="Y18" i="76"/>
  <c r="Z18" i="76" s="1"/>
  <c r="AE18" i="76" s="1"/>
  <c r="AF18" i="76" s="1"/>
  <c r="AC26" i="76"/>
  <c r="AD26" i="76" s="1"/>
  <c r="AA26" i="76"/>
  <c r="AB26" i="76" s="1"/>
  <c r="Y26" i="76"/>
  <c r="Z26" i="76" s="1"/>
  <c r="AA10" i="75"/>
  <c r="AB10" i="75" s="1"/>
  <c r="AA13" i="75"/>
  <c r="AB13" i="75" s="1"/>
  <c r="AA20" i="74"/>
  <c r="AB20" i="74" s="1"/>
  <c r="AC11" i="69"/>
  <c r="AD11" i="69" s="1"/>
  <c r="AA11" i="69"/>
  <c r="AB11" i="69" s="1"/>
  <c r="Y11" i="69"/>
  <c r="Z11" i="69" s="1"/>
  <c r="AE11" i="69" s="1"/>
  <c r="AF11" i="69" s="1"/>
  <c r="AC15" i="69"/>
  <c r="AD15" i="69" s="1"/>
  <c r="AA15" i="69"/>
  <c r="AB15" i="69" s="1"/>
  <c r="Y15" i="69"/>
  <c r="Z15" i="69" s="1"/>
  <c r="Y11" i="68"/>
  <c r="Z11" i="68" s="1"/>
  <c r="AE11" i="68" s="1"/>
  <c r="AF11" i="68" s="1"/>
  <c r="AC11" i="68"/>
  <c r="AD11" i="68" s="1"/>
  <c r="AA11" i="68"/>
  <c r="AB11" i="68" s="1"/>
  <c r="AC15" i="68"/>
  <c r="AD15" i="68" s="1"/>
  <c r="Y15" i="68"/>
  <c r="Z15" i="68" s="1"/>
  <c r="AA15" i="68"/>
  <c r="AB15" i="68" s="1"/>
  <c r="AA19" i="68"/>
  <c r="AB19" i="68" s="1"/>
  <c r="AC10" i="64"/>
  <c r="AD10" i="64" s="1"/>
  <c r="AC11" i="60"/>
  <c r="AD11" i="60" s="1"/>
  <c r="Y11" i="60"/>
  <c r="Z11" i="60" s="1"/>
  <c r="AA11" i="60"/>
  <c r="AB11" i="60" s="1"/>
  <c r="AA11" i="56"/>
  <c r="AB11" i="56" s="1"/>
  <c r="AC11" i="56"/>
  <c r="AD11" i="56" s="1"/>
  <c r="Y11" i="56"/>
  <c r="Z11" i="56" s="1"/>
  <c r="AE11" i="56" s="1"/>
  <c r="AF11" i="56" s="1"/>
  <c r="AC15" i="56"/>
  <c r="AD15" i="56" s="1"/>
  <c r="AA15" i="56"/>
  <c r="AB15" i="56" s="1"/>
  <c r="Y15" i="56"/>
  <c r="Z15" i="56" s="1"/>
  <c r="AE15" i="56" s="1"/>
  <c r="AF15" i="56" s="1"/>
  <c r="V9" i="55"/>
  <c r="X9" i="55"/>
  <c r="Y10" i="55"/>
  <c r="Z10" i="55" s="1"/>
  <c r="AC10" i="55"/>
  <c r="AD10" i="55" s="1"/>
  <c r="AA10" i="55"/>
  <c r="AB10" i="55" s="1"/>
  <c r="AC11" i="55"/>
  <c r="AD11" i="55" s="1"/>
  <c r="Y11" i="55"/>
  <c r="Z11" i="55" s="1"/>
  <c r="AA11" i="55"/>
  <c r="AB11" i="55" s="1"/>
  <c r="Y12" i="55"/>
  <c r="Z12" i="55" s="1"/>
  <c r="AC12" i="55"/>
  <c r="AD12" i="55" s="1"/>
  <c r="AA12" i="55"/>
  <c r="AB12" i="55" s="1"/>
  <c r="AA13" i="55"/>
  <c r="AB13" i="55" s="1"/>
  <c r="Y13" i="55"/>
  <c r="Z13" i="55" s="1"/>
  <c r="AC13" i="55"/>
  <c r="AD13" i="55" s="1"/>
  <c r="AA14" i="55"/>
  <c r="AB14" i="55" s="1"/>
  <c r="AC14" i="55"/>
  <c r="AD14" i="55" s="1"/>
  <c r="Y14" i="55"/>
  <c r="Z14" i="55" s="1"/>
  <c r="Y15" i="55"/>
  <c r="Z15" i="55" s="1"/>
  <c r="AA15" i="55"/>
  <c r="AB15" i="55" s="1"/>
  <c r="AC15" i="55"/>
  <c r="AD15" i="55" s="1"/>
  <c r="AC16" i="55"/>
  <c r="AD16" i="55" s="1"/>
  <c r="AA16" i="55"/>
  <c r="AB16" i="55" s="1"/>
  <c r="Y16" i="55"/>
  <c r="Z16" i="55" s="1"/>
  <c r="AA17" i="55"/>
  <c r="AB17" i="55" s="1"/>
  <c r="AC17" i="55"/>
  <c r="AD17" i="55" s="1"/>
  <c r="Y17" i="55"/>
  <c r="Z17" i="55" s="1"/>
  <c r="AC18" i="55"/>
  <c r="AD18" i="55" s="1"/>
  <c r="Y18" i="55"/>
  <c r="Z18" i="55" s="1"/>
  <c r="AA18" i="55"/>
  <c r="AB18" i="55" s="1"/>
  <c r="AE18" i="55" s="1"/>
  <c r="AF18" i="55" s="1"/>
  <c r="Y19" i="55"/>
  <c r="Z19" i="55" s="1"/>
  <c r="AA19" i="55"/>
  <c r="AB19" i="55" s="1"/>
  <c r="AC19" i="55"/>
  <c r="AD19" i="55" s="1"/>
  <c r="AA20" i="55"/>
  <c r="AB20" i="55" s="1"/>
  <c r="Y20" i="55"/>
  <c r="Z20" i="55" s="1"/>
  <c r="AC20" i="55"/>
  <c r="AD20" i="55" s="1"/>
  <c r="AB14" i="54"/>
  <c r="AB15" i="54"/>
  <c r="AD19" i="54"/>
  <c r="Z21" i="54"/>
  <c r="AE21" i="54" s="1"/>
  <c r="AF21" i="54" s="1"/>
  <c r="Z13" i="54"/>
  <c r="AE13" i="54" s="1"/>
  <c r="AF13" i="54" s="1"/>
  <c r="V10" i="57"/>
  <c r="V9" i="68"/>
  <c r="AC19" i="99"/>
  <c r="AD19" i="99" s="1"/>
  <c r="AA19" i="99"/>
  <c r="AB19" i="99" s="1"/>
  <c r="Y19" i="99"/>
  <c r="Z19" i="99" s="1"/>
  <c r="AC11" i="99"/>
  <c r="AD11" i="99" s="1"/>
  <c r="AA11" i="99"/>
  <c r="AB11" i="99" s="1"/>
  <c r="Y11" i="99"/>
  <c r="Z11" i="99" s="1"/>
  <c r="AC10" i="90"/>
  <c r="AD10" i="90" s="1"/>
  <c r="Y10" i="90"/>
  <c r="Z10" i="90" s="1"/>
  <c r="AA10" i="90"/>
  <c r="AB10" i="90" s="1"/>
  <c r="AC11" i="90"/>
  <c r="AD11" i="90" s="1"/>
  <c r="Y11" i="90"/>
  <c r="Z11" i="90" s="1"/>
  <c r="AA11" i="90"/>
  <c r="AB11" i="90" s="1"/>
  <c r="Y12" i="90"/>
  <c r="Z12" i="90" s="1"/>
  <c r="AC12" i="90"/>
  <c r="AD12" i="90" s="1"/>
  <c r="AA12" i="90"/>
  <c r="AB12" i="90" s="1"/>
  <c r="Y13" i="90"/>
  <c r="Z13" i="90" s="1"/>
  <c r="AC13" i="90"/>
  <c r="AD13" i="90" s="1"/>
  <c r="AA13" i="90"/>
  <c r="AB13" i="90" s="1"/>
  <c r="AC14" i="90"/>
  <c r="AD14" i="90" s="1"/>
  <c r="Y14" i="90"/>
  <c r="Z14" i="90" s="1"/>
  <c r="AA14" i="90"/>
  <c r="AB14" i="90" s="1"/>
  <c r="AA15" i="90"/>
  <c r="AB15" i="90" s="1"/>
  <c r="AC15" i="90"/>
  <c r="AD15" i="90" s="1"/>
  <c r="Y15" i="90"/>
  <c r="Z15" i="90" s="1"/>
  <c r="AA16" i="90"/>
  <c r="AB16" i="90" s="1"/>
  <c r="AC16" i="90"/>
  <c r="AD16" i="90" s="1"/>
  <c r="Y16" i="90"/>
  <c r="Z16" i="90" s="1"/>
  <c r="AC17" i="90"/>
  <c r="AD17" i="90" s="1"/>
  <c r="AA17" i="90"/>
  <c r="AB17" i="90" s="1"/>
  <c r="Y17" i="90"/>
  <c r="Z17" i="90" s="1"/>
  <c r="AC18" i="90"/>
  <c r="AD18" i="90" s="1"/>
  <c r="AA18" i="90"/>
  <c r="AB18" i="90" s="1"/>
  <c r="Y18" i="90"/>
  <c r="Z18" i="90" s="1"/>
  <c r="AE18" i="90" s="1"/>
  <c r="AG18" i="90" s="1"/>
  <c r="AC19" i="90"/>
  <c r="AD19" i="90" s="1"/>
  <c r="AA19" i="90"/>
  <c r="AB19" i="90" s="1"/>
  <c r="Y19" i="90"/>
  <c r="Z19" i="90" s="1"/>
  <c r="AE19" i="90" s="1"/>
  <c r="Y20" i="90"/>
  <c r="Z20" i="90" s="1"/>
  <c r="AC20" i="90"/>
  <c r="AD20" i="90" s="1"/>
  <c r="AA20" i="90"/>
  <c r="AB20" i="90" s="1"/>
  <c r="AA21" i="90"/>
  <c r="AB21" i="90" s="1"/>
  <c r="Y21" i="90"/>
  <c r="Z21" i="90" s="1"/>
  <c r="AE21" i="90" s="1"/>
  <c r="AF21" i="90" s="1"/>
  <c r="AC21" i="90"/>
  <c r="AD21" i="90" s="1"/>
  <c r="AC22" i="90"/>
  <c r="AD22" i="90" s="1"/>
  <c r="Y22" i="90"/>
  <c r="Z22" i="90" s="1"/>
  <c r="AA22" i="90"/>
  <c r="AB22" i="90" s="1"/>
  <c r="AA23" i="90"/>
  <c r="AB23" i="90" s="1"/>
  <c r="AC23" i="90"/>
  <c r="AD23" i="90" s="1"/>
  <c r="Y23" i="90"/>
  <c r="Z23" i="90" s="1"/>
  <c r="AA24" i="90"/>
  <c r="AB24" i="90" s="1"/>
  <c r="AC24" i="90"/>
  <c r="AD24" i="90" s="1"/>
  <c r="Y24" i="90"/>
  <c r="Z24" i="90" s="1"/>
  <c r="AC25" i="90"/>
  <c r="AD25" i="90" s="1"/>
  <c r="Y25" i="90"/>
  <c r="Z25" i="90" s="1"/>
  <c r="AA25" i="90"/>
  <c r="AB25" i="90" s="1"/>
  <c r="AC26" i="90"/>
  <c r="AD26" i="90" s="1"/>
  <c r="Y26" i="90"/>
  <c r="Z26" i="90" s="1"/>
  <c r="AA26" i="90"/>
  <c r="AB26" i="90" s="1"/>
  <c r="AC27" i="90"/>
  <c r="AD27" i="90" s="1"/>
  <c r="Y27" i="90"/>
  <c r="Z27" i="90" s="1"/>
  <c r="AA27" i="90"/>
  <c r="AB27" i="90" s="1"/>
  <c r="AA28" i="90"/>
  <c r="AB28" i="90" s="1"/>
  <c r="AC28" i="90"/>
  <c r="AD28" i="90" s="1"/>
  <c r="Y28" i="90"/>
  <c r="Z28" i="90" s="1"/>
  <c r="AE28" i="90" s="1"/>
  <c r="AC29" i="90"/>
  <c r="AD29" i="90" s="1"/>
  <c r="Y29" i="90"/>
  <c r="Z29" i="90" s="1"/>
  <c r="AE29" i="90" s="1"/>
  <c r="AF29" i="90" s="1"/>
  <c r="AA29" i="90"/>
  <c r="AB29" i="90" s="1"/>
  <c r="Y9" i="91"/>
  <c r="Z9" i="91" s="1"/>
  <c r="AC9" i="91"/>
  <c r="AD9" i="91" s="1"/>
  <c r="AA9" i="91"/>
  <c r="AB9" i="91" s="1"/>
  <c r="AC10" i="91"/>
  <c r="AD10" i="91" s="1"/>
  <c r="AA10" i="91"/>
  <c r="AB10" i="91" s="1"/>
  <c r="Y10" i="91"/>
  <c r="Z10" i="91" s="1"/>
  <c r="Y11" i="91"/>
  <c r="Z11" i="91" s="1"/>
  <c r="AE11" i="91" s="1"/>
  <c r="AC11" i="91"/>
  <c r="AD11" i="91" s="1"/>
  <c r="AA11" i="91"/>
  <c r="AB11" i="91" s="1"/>
  <c r="AA12" i="91"/>
  <c r="AB12" i="91" s="1"/>
  <c r="AC12" i="91"/>
  <c r="AD12" i="91" s="1"/>
  <c r="Y12" i="91"/>
  <c r="Z12" i="91" s="1"/>
  <c r="Y13" i="91"/>
  <c r="Z13" i="91" s="1"/>
  <c r="AC13" i="91"/>
  <c r="AD13" i="91" s="1"/>
  <c r="AA13" i="91"/>
  <c r="AB13" i="91" s="1"/>
  <c r="Y14" i="91"/>
  <c r="Z14" i="91" s="1"/>
  <c r="AC14" i="91"/>
  <c r="AD14" i="91" s="1"/>
  <c r="AA14" i="91"/>
  <c r="AB14" i="91" s="1"/>
  <c r="AC18" i="91"/>
  <c r="AD18" i="91" s="1"/>
  <c r="AA18" i="91"/>
  <c r="AB18" i="91" s="1"/>
  <c r="Y18" i="91"/>
  <c r="Z18" i="91" s="1"/>
  <c r="AE18" i="91" s="1"/>
  <c r="AG18" i="91" s="1"/>
  <c r="AC13" i="92"/>
  <c r="AD13" i="92" s="1"/>
  <c r="Y13" i="92"/>
  <c r="Z13" i="92" s="1"/>
  <c r="AE13" i="92" s="1"/>
  <c r="AF13" i="92" s="1"/>
  <c r="AA13" i="92"/>
  <c r="AB13" i="92" s="1"/>
  <c r="AA11" i="79"/>
  <c r="AB11" i="79" s="1"/>
  <c r="AC11" i="79"/>
  <c r="AD11" i="79" s="1"/>
  <c r="Y11" i="79"/>
  <c r="Z11" i="79" s="1"/>
  <c r="AE11" i="79" s="1"/>
  <c r="AF11" i="79" s="1"/>
  <c r="AG15" i="98"/>
  <c r="V9" i="101"/>
  <c r="X14" i="96"/>
  <c r="U14" i="96"/>
  <c r="AC30" i="76"/>
  <c r="AD30" i="76" s="1"/>
  <c r="Y30" i="76"/>
  <c r="Z30" i="76" s="1"/>
  <c r="AA30" i="76"/>
  <c r="AB30" i="76" s="1"/>
  <c r="AG10" i="87"/>
  <c r="AA14" i="82"/>
  <c r="AB14" i="82" s="1"/>
  <c r="AC14" i="82"/>
  <c r="AD14" i="82" s="1"/>
  <c r="AC12" i="81"/>
  <c r="AD12" i="81" s="1"/>
  <c r="Y12" i="81"/>
  <c r="Z12" i="81" s="1"/>
  <c r="AE12" i="81" s="1"/>
  <c r="AA12" i="81"/>
  <c r="AB12" i="81" s="1"/>
  <c r="AC12" i="80"/>
  <c r="AD12" i="80" s="1"/>
  <c r="Y12" i="80"/>
  <c r="Z12" i="80" s="1"/>
  <c r="AE12" i="80" s="1"/>
  <c r="AF12" i="80" s="1"/>
  <c r="AA12" i="80"/>
  <c r="AB12" i="80" s="1"/>
  <c r="AC21" i="76"/>
  <c r="AD21" i="76" s="1"/>
  <c r="AA21" i="76"/>
  <c r="AB21" i="76" s="1"/>
  <c r="Y21" i="76"/>
  <c r="Z21" i="76" s="1"/>
  <c r="Y29" i="76"/>
  <c r="Z29" i="76" s="1"/>
  <c r="AE29" i="76" s="1"/>
  <c r="AF29" i="76" s="1"/>
  <c r="AC29" i="76"/>
  <c r="AD29" i="76" s="1"/>
  <c r="AA29" i="76"/>
  <c r="AB29" i="76" s="1"/>
  <c r="V11" i="74"/>
  <c r="AC11" i="65"/>
  <c r="AD11" i="65" s="1"/>
  <c r="Y11" i="65"/>
  <c r="Z11" i="65" s="1"/>
  <c r="AA11" i="65"/>
  <c r="AB11" i="65" s="1"/>
  <c r="AA15" i="65"/>
  <c r="AB15" i="65" s="1"/>
  <c r="AC15" i="65"/>
  <c r="AD15" i="65" s="1"/>
  <c r="Y15" i="65"/>
  <c r="Z15" i="65" s="1"/>
  <c r="AC19" i="65"/>
  <c r="AD19" i="65" s="1"/>
  <c r="Y19" i="65"/>
  <c r="Z19" i="65" s="1"/>
  <c r="AA19" i="65"/>
  <c r="AB19" i="65" s="1"/>
  <c r="AC10" i="63"/>
  <c r="AD10" i="63" s="1"/>
  <c r="AA10" i="63"/>
  <c r="AB10" i="63" s="1"/>
  <c r="AC13" i="63"/>
  <c r="AD13" i="63" s="1"/>
  <c r="Y13" i="63"/>
  <c r="Z13" i="63" s="1"/>
  <c r="AE13" i="63" s="1"/>
  <c r="AF13" i="63" s="1"/>
  <c r="AA13" i="63"/>
  <c r="AB13" i="63" s="1"/>
  <c r="AC15" i="63"/>
  <c r="AD15" i="63" s="1"/>
  <c r="Y15" i="63"/>
  <c r="Z15" i="63" s="1"/>
  <c r="AE15" i="63" s="1"/>
  <c r="AF15" i="63" s="1"/>
  <c r="AA15" i="63"/>
  <c r="AB15" i="63" s="1"/>
  <c r="Y17" i="63"/>
  <c r="Z17" i="63" s="1"/>
  <c r="AA17" i="63"/>
  <c r="AB17" i="63" s="1"/>
  <c r="AC11" i="62"/>
  <c r="AD11" i="62" s="1"/>
  <c r="AA11" i="62"/>
  <c r="AB11" i="62" s="1"/>
  <c r="Y11" i="62"/>
  <c r="Z11" i="62" s="1"/>
  <c r="AA13" i="62"/>
  <c r="AB13" i="62" s="1"/>
  <c r="AC13" i="62"/>
  <c r="AD13" i="62" s="1"/>
  <c r="Y13" i="62"/>
  <c r="Z13" i="62" s="1"/>
  <c r="Y15" i="62"/>
  <c r="Z15" i="62" s="1"/>
  <c r="AC15" i="62"/>
  <c r="AD15" i="62" s="1"/>
  <c r="AA15" i="62"/>
  <c r="AB15" i="62" s="1"/>
  <c r="AA12" i="60"/>
  <c r="AB12" i="60" s="1"/>
  <c r="Y12" i="60"/>
  <c r="Z12" i="60" s="1"/>
  <c r="AC12" i="60"/>
  <c r="AD12" i="60" s="1"/>
  <c r="AC10" i="59"/>
  <c r="AD10" i="59" s="1"/>
  <c r="AA10" i="59"/>
  <c r="AB10" i="59" s="1"/>
  <c r="Y10" i="59"/>
  <c r="Z10" i="59" s="1"/>
  <c r="AA18" i="59"/>
  <c r="AB18" i="59" s="1"/>
  <c r="AC18" i="59"/>
  <c r="AD18" i="59" s="1"/>
  <c r="Y18" i="59"/>
  <c r="Z18" i="59" s="1"/>
  <c r="AE18" i="59" s="1"/>
  <c r="AF18" i="59" s="1"/>
  <c r="Z15" i="54"/>
  <c r="Z14" i="54"/>
  <c r="Y20" i="99"/>
  <c r="Z20" i="99" s="1"/>
  <c r="AE20" i="99" s="1"/>
  <c r="AG20" i="99" s="1"/>
  <c r="AC20" i="99"/>
  <c r="AD20" i="99" s="1"/>
  <c r="AA20" i="99"/>
  <c r="AB20" i="99" s="1"/>
  <c r="AG15" i="92"/>
  <c r="AF15" i="92"/>
  <c r="AA9" i="98"/>
  <c r="AB9" i="98" s="1"/>
  <c r="AC9" i="98"/>
  <c r="AD9" i="98" s="1"/>
  <c r="Y9" i="98"/>
  <c r="Z9" i="98" s="1"/>
  <c r="AC12" i="98"/>
  <c r="AD12" i="98" s="1"/>
  <c r="Y12" i="98"/>
  <c r="Z12" i="98" s="1"/>
  <c r="AA12" i="98"/>
  <c r="AB12" i="98" s="1"/>
  <c r="AC14" i="98"/>
  <c r="AD14" i="98" s="1"/>
  <c r="Y14" i="98"/>
  <c r="Z14" i="98" s="1"/>
  <c r="AA14" i="98"/>
  <c r="AB14" i="98" s="1"/>
  <c r="AC18" i="98"/>
  <c r="AD18" i="98" s="1"/>
  <c r="Y18" i="98"/>
  <c r="Z18" i="98" s="1"/>
  <c r="AA18" i="98"/>
  <c r="AB18" i="98" s="1"/>
  <c r="AC21" i="98"/>
  <c r="AD21" i="98" s="1"/>
  <c r="AA21" i="98"/>
  <c r="AB21" i="98" s="1"/>
  <c r="Y21" i="98"/>
  <c r="Z21" i="98" s="1"/>
  <c r="AE21" i="98" s="1"/>
  <c r="AF21" i="98" s="1"/>
  <c r="AG15" i="99"/>
  <c r="AF15" i="99"/>
  <c r="X9" i="96"/>
  <c r="U9" i="96"/>
  <c r="X11" i="96"/>
  <c r="AA11" i="96" s="1"/>
  <c r="AB11" i="96" s="1"/>
  <c r="U11" i="96"/>
  <c r="X17" i="96"/>
  <c r="U17" i="96"/>
  <c r="AG11" i="97"/>
  <c r="AF11" i="97"/>
  <c r="AC9" i="87"/>
  <c r="AD9" i="87" s="1"/>
  <c r="Y9" i="87"/>
  <c r="Z9" i="87" s="1"/>
  <c r="AA9" i="87"/>
  <c r="AB9" i="87" s="1"/>
  <c r="AC10" i="86"/>
  <c r="AD10" i="86" s="1"/>
  <c r="AA10" i="86"/>
  <c r="AB10" i="86" s="1"/>
  <c r="AA9" i="82"/>
  <c r="AB9" i="82" s="1"/>
  <c r="AC9" i="82"/>
  <c r="AD9" i="82" s="1"/>
  <c r="AA13" i="82"/>
  <c r="AB13" i="82" s="1"/>
  <c r="AC13" i="82"/>
  <c r="AD13" i="82" s="1"/>
  <c r="AC17" i="82"/>
  <c r="AD17" i="82" s="1"/>
  <c r="AA17" i="82"/>
  <c r="AB17" i="82" s="1"/>
  <c r="AC21" i="82"/>
  <c r="AD21" i="82" s="1"/>
  <c r="AA21" i="82"/>
  <c r="AB21" i="82" s="1"/>
  <c r="AC25" i="82"/>
  <c r="AD25" i="82" s="1"/>
  <c r="AA25" i="82"/>
  <c r="AB25" i="82" s="1"/>
  <c r="AC29" i="82"/>
  <c r="AD29" i="82" s="1"/>
  <c r="AA29" i="82"/>
  <c r="AB29" i="82" s="1"/>
  <c r="Y11" i="81"/>
  <c r="Z11" i="81" s="1"/>
  <c r="AC11" i="81"/>
  <c r="AD11" i="81" s="1"/>
  <c r="AA11" i="81"/>
  <c r="AB11" i="81" s="1"/>
  <c r="AC15" i="81"/>
  <c r="AD15" i="81" s="1"/>
  <c r="Y15" i="81"/>
  <c r="Z15" i="81" s="1"/>
  <c r="AA15" i="81"/>
  <c r="AB15" i="81" s="1"/>
  <c r="AC19" i="81"/>
  <c r="AD19" i="81" s="1"/>
  <c r="Y19" i="81"/>
  <c r="Z19" i="81" s="1"/>
  <c r="AA19" i="81"/>
  <c r="AB19" i="81" s="1"/>
  <c r="AE19" i="81" s="1"/>
  <c r="AG19" i="81" s="1"/>
  <c r="AC23" i="81"/>
  <c r="AD23" i="81" s="1"/>
  <c r="Y23" i="81"/>
  <c r="Z23" i="81" s="1"/>
  <c r="AE23" i="81" s="1"/>
  <c r="AF23" i="81" s="1"/>
  <c r="AA23" i="81"/>
  <c r="AB23" i="81" s="1"/>
  <c r="AC27" i="81"/>
  <c r="AD27" i="81" s="1"/>
  <c r="Y27" i="81"/>
  <c r="Z27" i="81" s="1"/>
  <c r="AA27" i="81"/>
  <c r="AB27" i="81" s="1"/>
  <c r="AA10" i="80"/>
  <c r="AB10" i="80" s="1"/>
  <c r="Y10" i="80"/>
  <c r="Z10" i="80" s="1"/>
  <c r="AE10" i="80" s="1"/>
  <c r="AF10" i="80" s="1"/>
  <c r="AC10" i="80"/>
  <c r="AD10" i="80" s="1"/>
  <c r="AC15" i="76"/>
  <c r="AD15" i="76" s="1"/>
  <c r="AA15" i="76"/>
  <c r="AB15" i="76" s="1"/>
  <c r="Y15" i="76"/>
  <c r="Z15" i="76" s="1"/>
  <c r="AE15" i="76" s="1"/>
  <c r="AF15" i="76" s="1"/>
  <c r="AC23" i="76"/>
  <c r="AD23" i="76" s="1"/>
  <c r="Y23" i="76"/>
  <c r="Z23" i="76" s="1"/>
  <c r="AA23" i="76"/>
  <c r="AB23" i="76" s="1"/>
  <c r="Y10" i="65"/>
  <c r="Z10" i="65" s="1"/>
  <c r="AA10" i="65"/>
  <c r="AB10" i="65" s="1"/>
  <c r="AC10" i="65"/>
  <c r="AD10" i="65" s="1"/>
  <c r="AC14" i="65"/>
  <c r="AD14" i="65" s="1"/>
  <c r="Y14" i="65"/>
  <c r="Z14" i="65" s="1"/>
  <c r="AE14" i="65" s="1"/>
  <c r="AF14" i="65" s="1"/>
  <c r="AA14" i="65"/>
  <c r="AB14" i="65" s="1"/>
  <c r="AC18" i="65"/>
  <c r="AD18" i="65" s="1"/>
  <c r="AA18" i="65"/>
  <c r="AB18" i="65" s="1"/>
  <c r="Y18" i="65"/>
  <c r="Z18" i="65" s="1"/>
  <c r="AC9" i="59"/>
  <c r="AD9" i="59" s="1"/>
  <c r="AA9" i="59"/>
  <c r="AB9" i="59" s="1"/>
  <c r="Y9" i="59"/>
  <c r="Z9" i="59" s="1"/>
  <c r="AC13" i="59"/>
  <c r="AD13" i="59" s="1"/>
  <c r="AA13" i="59"/>
  <c r="AB13" i="59" s="1"/>
  <c r="Y13" i="59"/>
  <c r="Z13" i="59" s="1"/>
  <c r="Y17" i="59"/>
  <c r="Z17" i="59" s="1"/>
  <c r="AC17" i="59"/>
  <c r="AD17" i="59" s="1"/>
  <c r="AA17" i="59"/>
  <c r="AB17" i="59" s="1"/>
  <c r="AC22" i="59"/>
  <c r="AD22" i="59" s="1"/>
  <c r="AA22" i="59"/>
  <c r="AB22" i="59" s="1"/>
  <c r="Y22" i="59"/>
  <c r="Z22" i="59" s="1"/>
  <c r="AE22" i="59" s="1"/>
  <c r="AF22" i="59" s="1"/>
  <c r="AC26" i="59"/>
  <c r="AD26" i="59" s="1"/>
  <c r="AA26" i="59"/>
  <c r="AB26" i="59" s="1"/>
  <c r="Y26" i="59"/>
  <c r="Z26" i="59" s="1"/>
  <c r="AE26" i="59" s="1"/>
  <c r="AF26" i="59" s="1"/>
  <c r="AC9" i="58"/>
  <c r="AD9" i="58" s="1"/>
  <c r="AA9" i="58"/>
  <c r="AB9" i="58" s="1"/>
  <c r="Y9" i="58"/>
  <c r="Z9" i="58" s="1"/>
  <c r="Y13" i="58"/>
  <c r="Z13" i="58" s="1"/>
  <c r="AC13" i="58"/>
  <c r="AD13" i="58" s="1"/>
  <c r="AA13" i="58"/>
  <c r="AB13" i="58" s="1"/>
  <c r="AC17" i="58"/>
  <c r="AD17" i="58" s="1"/>
  <c r="AA17" i="58"/>
  <c r="AB17" i="58" s="1"/>
  <c r="Y17" i="58"/>
  <c r="Z17" i="58" s="1"/>
  <c r="AC14" i="57"/>
  <c r="AD14" i="57" s="1"/>
  <c r="Y14" i="57"/>
  <c r="Z14" i="57" s="1"/>
  <c r="AA14" i="57"/>
  <c r="AB14" i="57" s="1"/>
  <c r="AB9" i="54"/>
  <c r="AE9" i="54" s="1"/>
  <c r="AF9" i="54" s="1"/>
  <c r="AD14" i="54"/>
  <c r="AD15" i="54"/>
  <c r="AB17" i="54"/>
  <c r="AE17" i="54" s="1"/>
  <c r="AF17" i="54" s="1"/>
  <c r="Z20" i="54"/>
  <c r="AE20" i="54" s="1"/>
  <c r="AF20" i="54" s="1"/>
  <c r="Z12" i="54"/>
  <c r="AE12" i="54" s="1"/>
  <c r="AF12" i="54" s="1"/>
  <c r="V12" i="57"/>
  <c r="V21" i="59"/>
  <c r="V19" i="68"/>
  <c r="V15" i="68"/>
  <c r="V11" i="68"/>
  <c r="AC33" i="82"/>
  <c r="AD33" i="82" s="1"/>
  <c r="AA33" i="82"/>
  <c r="AB33" i="82" s="1"/>
  <c r="V9" i="97"/>
  <c r="AC18" i="99"/>
  <c r="AD18" i="99" s="1"/>
  <c r="Y18" i="99"/>
  <c r="Z18" i="99" s="1"/>
  <c r="AA18" i="99"/>
  <c r="AB18" i="99" s="1"/>
  <c r="AC10" i="99"/>
  <c r="AD10" i="99" s="1"/>
  <c r="AA10" i="99"/>
  <c r="AB10" i="99" s="1"/>
  <c r="Y10" i="99"/>
  <c r="Z10" i="99" s="1"/>
  <c r="AE10" i="99" s="1"/>
  <c r="AG10" i="99" s="1"/>
  <c r="V9" i="90"/>
  <c r="AG21" i="90"/>
  <c r="AF28" i="90"/>
  <c r="AG28" i="90"/>
  <c r="AF18" i="91"/>
  <c r="AC12" i="92"/>
  <c r="AD12" i="92" s="1"/>
  <c r="AA12" i="92"/>
  <c r="AB12" i="92" s="1"/>
  <c r="Y12" i="92"/>
  <c r="Z12" i="92" s="1"/>
  <c r="AC9" i="93"/>
  <c r="AD9" i="93" s="1"/>
  <c r="AA9" i="93"/>
  <c r="AB9" i="93" s="1"/>
  <c r="Y9" i="93"/>
  <c r="Z9" i="93" s="1"/>
  <c r="Y10" i="93"/>
  <c r="Z10" i="93" s="1"/>
  <c r="AC10" i="93"/>
  <c r="AD10" i="93" s="1"/>
  <c r="AA10" i="93"/>
  <c r="AB10" i="93" s="1"/>
  <c r="Y11" i="93"/>
  <c r="Z11" i="93" s="1"/>
  <c r="AC11" i="93"/>
  <c r="AD11" i="93" s="1"/>
  <c r="AA11" i="93"/>
  <c r="AB11" i="93" s="1"/>
  <c r="Y12" i="93"/>
  <c r="Z12" i="93" s="1"/>
  <c r="AC12" i="93"/>
  <c r="AD12" i="93" s="1"/>
  <c r="AA12" i="93"/>
  <c r="AB12" i="93" s="1"/>
  <c r="Y13" i="93"/>
  <c r="Z13" i="93" s="1"/>
  <c r="AA13" i="93"/>
  <c r="AB13" i="93" s="1"/>
  <c r="AC13" i="93"/>
  <c r="AD13" i="93" s="1"/>
  <c r="AA14" i="93"/>
  <c r="AB14" i="93" s="1"/>
  <c r="AC14" i="93"/>
  <c r="AD14" i="93" s="1"/>
  <c r="Y14" i="93"/>
  <c r="Z14" i="93" s="1"/>
  <c r="AA15" i="93"/>
  <c r="AB15" i="93" s="1"/>
  <c r="AC15" i="93"/>
  <c r="AD15" i="93" s="1"/>
  <c r="Y15" i="93"/>
  <c r="Z15" i="93" s="1"/>
  <c r="AC16" i="93"/>
  <c r="AD16" i="93" s="1"/>
  <c r="AA16" i="93"/>
  <c r="AB16" i="93" s="1"/>
  <c r="Y16" i="93"/>
  <c r="Z16" i="93" s="1"/>
  <c r="AC17" i="93"/>
  <c r="AD17" i="93" s="1"/>
  <c r="AA17" i="93"/>
  <c r="AB17" i="93" s="1"/>
  <c r="Y17" i="93"/>
  <c r="Z17" i="93" s="1"/>
  <c r="Y18" i="93"/>
  <c r="Z18" i="93" s="1"/>
  <c r="AA18" i="93"/>
  <c r="AB18" i="93" s="1"/>
  <c r="AC18" i="93"/>
  <c r="AD18" i="93" s="1"/>
  <c r="Y19" i="93"/>
  <c r="Z19" i="93" s="1"/>
  <c r="AC19" i="93"/>
  <c r="AD19" i="93" s="1"/>
  <c r="AA19" i="93"/>
  <c r="AB19" i="93" s="1"/>
  <c r="AC9" i="94"/>
  <c r="AD9" i="94" s="1"/>
  <c r="AA9" i="94"/>
  <c r="AB9" i="94" s="1"/>
  <c r="Y9" i="94"/>
  <c r="Z9" i="94" s="1"/>
  <c r="AE9" i="94" s="1"/>
  <c r="AG9" i="94" s="1"/>
  <c r="AA10" i="94"/>
  <c r="AB10" i="94" s="1"/>
  <c r="AC10" i="94"/>
  <c r="AD10" i="94" s="1"/>
  <c r="Y10" i="94"/>
  <c r="Z10" i="94" s="1"/>
  <c r="AC11" i="94"/>
  <c r="AD11" i="94" s="1"/>
  <c r="AA11" i="94"/>
  <c r="AB11" i="94" s="1"/>
  <c r="Y11" i="94"/>
  <c r="Z11" i="94" s="1"/>
  <c r="AC12" i="94"/>
  <c r="AD12" i="94" s="1"/>
  <c r="Y12" i="94"/>
  <c r="Z12" i="94" s="1"/>
  <c r="AA12" i="94"/>
  <c r="AB12" i="94" s="1"/>
  <c r="AC13" i="94"/>
  <c r="AD13" i="94" s="1"/>
  <c r="AA13" i="94"/>
  <c r="AB13" i="94" s="1"/>
  <c r="Y13" i="94"/>
  <c r="Z13" i="94" s="1"/>
  <c r="AE13" i="94" s="1"/>
  <c r="AA14" i="94"/>
  <c r="AB14" i="94" s="1"/>
  <c r="AC14" i="94"/>
  <c r="AD14" i="94" s="1"/>
  <c r="Y14" i="94"/>
  <c r="Z14" i="94" s="1"/>
  <c r="AE14" i="94" s="1"/>
  <c r="Y15" i="94"/>
  <c r="Z15" i="94" s="1"/>
  <c r="AA15" i="94"/>
  <c r="AB15" i="94" s="1"/>
  <c r="AC15" i="94"/>
  <c r="AD15" i="94" s="1"/>
  <c r="AC16" i="94"/>
  <c r="AD16" i="94" s="1"/>
  <c r="Y16" i="94"/>
  <c r="Z16" i="94" s="1"/>
  <c r="AA16" i="94"/>
  <c r="AB16" i="94" s="1"/>
  <c r="AC17" i="94"/>
  <c r="AD17" i="94" s="1"/>
  <c r="Y17" i="94"/>
  <c r="Z17" i="94" s="1"/>
  <c r="AA17" i="94"/>
  <c r="AB17" i="94" s="1"/>
  <c r="Y10" i="79"/>
  <c r="Z10" i="79" s="1"/>
  <c r="AE10" i="79" s="1"/>
  <c r="AF10" i="79" s="1"/>
  <c r="AC10" i="79"/>
  <c r="AD10" i="79" s="1"/>
  <c r="AA10" i="79"/>
  <c r="AB10" i="79" s="1"/>
  <c r="AA23" i="98"/>
  <c r="AB23" i="98" s="1"/>
  <c r="Y23" i="98"/>
  <c r="Z23" i="98" s="1"/>
  <c r="AC23" i="98"/>
  <c r="AD23" i="98" s="1"/>
  <c r="X12" i="96"/>
  <c r="U12" i="96"/>
  <c r="AC9" i="86"/>
  <c r="AD9" i="86" s="1"/>
  <c r="AA9" i="86"/>
  <c r="AB9" i="86" s="1"/>
  <c r="AG13" i="97"/>
  <c r="AF13" i="97"/>
  <c r="AC10" i="82"/>
  <c r="AD10" i="82" s="1"/>
  <c r="AA10" i="82"/>
  <c r="AB10" i="82" s="1"/>
  <c r="AC22" i="82"/>
  <c r="AD22" i="82" s="1"/>
  <c r="AA22" i="82"/>
  <c r="AB22" i="82" s="1"/>
  <c r="AA26" i="82"/>
  <c r="AB26" i="82" s="1"/>
  <c r="AC26" i="82"/>
  <c r="AD26" i="82" s="1"/>
  <c r="AC16" i="81"/>
  <c r="AD16" i="81" s="1"/>
  <c r="AA16" i="81"/>
  <c r="AB16" i="81" s="1"/>
  <c r="Y16" i="81"/>
  <c r="Z16" i="81" s="1"/>
  <c r="AE16" i="81" s="1"/>
  <c r="AF16" i="81" s="1"/>
  <c r="AC24" i="81"/>
  <c r="AD24" i="81" s="1"/>
  <c r="AA24" i="81"/>
  <c r="AB24" i="81" s="1"/>
  <c r="Y24" i="81"/>
  <c r="Z24" i="81" s="1"/>
  <c r="AC28" i="81"/>
  <c r="AD28" i="81" s="1"/>
  <c r="AA28" i="81"/>
  <c r="AB28" i="81" s="1"/>
  <c r="Y28" i="81"/>
  <c r="Z28" i="81" s="1"/>
  <c r="V11" i="75"/>
  <c r="V9" i="74"/>
  <c r="I40" i="73"/>
  <c r="AC12" i="63"/>
  <c r="AD12" i="63" s="1"/>
  <c r="AA12" i="63"/>
  <c r="AB12" i="63" s="1"/>
  <c r="Y12" i="63"/>
  <c r="Z12" i="63" s="1"/>
  <c r="AC14" i="63"/>
  <c r="AD14" i="63" s="1"/>
  <c r="Y14" i="63"/>
  <c r="Z14" i="63" s="1"/>
  <c r="AA14" i="63"/>
  <c r="AB14" i="63" s="1"/>
  <c r="Y16" i="63"/>
  <c r="Z16" i="63" s="1"/>
  <c r="AA16" i="63"/>
  <c r="AB16" i="63" s="1"/>
  <c r="AC16" i="63"/>
  <c r="AD16" i="63" s="1"/>
  <c r="Y12" i="62"/>
  <c r="Z12" i="62" s="1"/>
  <c r="AC12" i="62"/>
  <c r="AD12" i="62" s="1"/>
  <c r="AA12" i="62"/>
  <c r="AB12" i="62" s="1"/>
  <c r="AC14" i="62"/>
  <c r="AD14" i="62" s="1"/>
  <c r="AA14" i="62"/>
  <c r="AB14" i="62" s="1"/>
  <c r="Y14" i="62"/>
  <c r="Z14" i="62" s="1"/>
  <c r="AE14" i="62" s="1"/>
  <c r="AF14" i="62" s="1"/>
  <c r="Y16" i="62"/>
  <c r="Z16" i="62" s="1"/>
  <c r="AC16" i="62"/>
  <c r="AD16" i="62" s="1"/>
  <c r="AA16" i="62"/>
  <c r="AB16" i="62" s="1"/>
  <c r="AC25" i="59"/>
  <c r="AD25" i="59" s="1"/>
  <c r="AA25" i="59"/>
  <c r="AB25" i="59" s="1"/>
  <c r="Y25" i="59"/>
  <c r="Z25" i="59" s="1"/>
  <c r="AC14" i="58"/>
  <c r="AD14" i="58" s="1"/>
  <c r="Y14" i="58"/>
  <c r="Z14" i="58" s="1"/>
  <c r="AA14" i="58"/>
  <c r="AB14" i="58" s="1"/>
  <c r="AE14" i="58" s="1"/>
  <c r="AF14" i="58" s="1"/>
  <c r="AC18" i="58"/>
  <c r="AD18" i="58" s="1"/>
  <c r="AA18" i="58"/>
  <c r="AB18" i="58" s="1"/>
  <c r="Y18" i="58"/>
  <c r="Z18" i="58" s="1"/>
  <c r="AC21" i="55"/>
  <c r="AD21" i="55" s="1"/>
  <c r="AA21" i="55"/>
  <c r="AB21" i="55" s="1"/>
  <c r="Y21" i="55"/>
  <c r="Z21" i="55" s="1"/>
  <c r="Y23" i="55"/>
  <c r="Z23" i="55" s="1"/>
  <c r="AC23" i="55"/>
  <c r="AD23" i="55" s="1"/>
  <c r="AA23" i="55"/>
  <c r="AB23" i="55" s="1"/>
  <c r="V13" i="57"/>
  <c r="AC31" i="81"/>
  <c r="AD31" i="81" s="1"/>
  <c r="Y31" i="81"/>
  <c r="Z31" i="81" s="1"/>
  <c r="AE31" i="81" s="1"/>
  <c r="AF31" i="81" s="1"/>
  <c r="AA31" i="81"/>
  <c r="AB31" i="81" s="1"/>
  <c r="AC14" i="92"/>
  <c r="AD14" i="92" s="1"/>
  <c r="AA14" i="92"/>
  <c r="AB14" i="92" s="1"/>
  <c r="Y14" i="92"/>
  <c r="Z14" i="92" s="1"/>
  <c r="AE14" i="92" s="1"/>
  <c r="AF14" i="92" s="1"/>
  <c r="AC12" i="79"/>
  <c r="AD12" i="79" s="1"/>
  <c r="AA12" i="79"/>
  <c r="AB12" i="79" s="1"/>
  <c r="Y12" i="79"/>
  <c r="Z12" i="79" s="1"/>
  <c r="AE12" i="79" s="1"/>
  <c r="AF12" i="79" s="1"/>
  <c r="AC10" i="98"/>
  <c r="AD10" i="98" s="1"/>
  <c r="Y10" i="98"/>
  <c r="Z10" i="98" s="1"/>
  <c r="AE10" i="98" s="1"/>
  <c r="AG10" i="98" s="1"/>
  <c r="AA10" i="98"/>
  <c r="AB10" i="98" s="1"/>
  <c r="AC13" i="98"/>
  <c r="AD13" i="98" s="1"/>
  <c r="Y13" i="98"/>
  <c r="Z13" i="98" s="1"/>
  <c r="AE13" i="98" s="1"/>
  <c r="AA13" i="98"/>
  <c r="AB13" i="98" s="1"/>
  <c r="Y16" i="98"/>
  <c r="Z16" i="98" s="1"/>
  <c r="AA16" i="98"/>
  <c r="AB16" i="98" s="1"/>
  <c r="AC16" i="98"/>
  <c r="AD16" i="98" s="1"/>
  <c r="AA17" i="98"/>
  <c r="AB17" i="98" s="1"/>
  <c r="AC17" i="98"/>
  <c r="AD17" i="98" s="1"/>
  <c r="Y17" i="98"/>
  <c r="Z17" i="98" s="1"/>
  <c r="AC20" i="98"/>
  <c r="AD20" i="98" s="1"/>
  <c r="Y20" i="98"/>
  <c r="Z20" i="98" s="1"/>
  <c r="AA20" i="98"/>
  <c r="AB20" i="98" s="1"/>
  <c r="AC22" i="103"/>
  <c r="AD22" i="103" s="1"/>
  <c r="AC23" i="103"/>
  <c r="AD23" i="103" s="1"/>
  <c r="X13" i="96"/>
  <c r="U13" i="96"/>
  <c r="AA14" i="87"/>
  <c r="AB14" i="87" s="1"/>
  <c r="AH14" i="87" s="1"/>
  <c r="AC14" i="87"/>
  <c r="AD14" i="87" s="1"/>
  <c r="Y14" i="87"/>
  <c r="Z14" i="87" s="1"/>
  <c r="AC15" i="86"/>
  <c r="AD15" i="86" s="1"/>
  <c r="AA15" i="86"/>
  <c r="AB15" i="86" s="1"/>
  <c r="AF19" i="81"/>
  <c r="AC9" i="80"/>
  <c r="AD9" i="80" s="1"/>
  <c r="Y9" i="80"/>
  <c r="Z9" i="80" s="1"/>
  <c r="AA9" i="80"/>
  <c r="AB9" i="80" s="1"/>
  <c r="Y14" i="76"/>
  <c r="Z14" i="76" s="1"/>
  <c r="AA14" i="76"/>
  <c r="AB14" i="76" s="1"/>
  <c r="AC14" i="76"/>
  <c r="AD14" i="76" s="1"/>
  <c r="AA20" i="76"/>
  <c r="AB20" i="76" s="1"/>
  <c r="AC20" i="76"/>
  <c r="AD20" i="76" s="1"/>
  <c r="Y20" i="76"/>
  <c r="Z20" i="76" s="1"/>
  <c r="AC28" i="76"/>
  <c r="AD28" i="76" s="1"/>
  <c r="Y28" i="76"/>
  <c r="Z28" i="76" s="1"/>
  <c r="AA28" i="76"/>
  <c r="AB28" i="76" s="1"/>
  <c r="AC10" i="75"/>
  <c r="AD10" i="75" s="1"/>
  <c r="AC13" i="75"/>
  <c r="AD13" i="75" s="1"/>
  <c r="AC9" i="74"/>
  <c r="AD9" i="74" s="1"/>
  <c r="AC20" i="74"/>
  <c r="AD20" i="74" s="1"/>
  <c r="I37" i="73"/>
  <c r="AC10" i="69"/>
  <c r="AD10" i="69" s="1"/>
  <c r="Y10" i="69"/>
  <c r="Z10" i="69" s="1"/>
  <c r="AA10" i="69"/>
  <c r="AB10" i="69" s="1"/>
  <c r="AC14" i="69"/>
  <c r="AD14" i="69" s="1"/>
  <c r="AA14" i="69"/>
  <c r="AB14" i="69" s="1"/>
  <c r="Y14" i="69"/>
  <c r="Z14" i="69" s="1"/>
  <c r="AE14" i="69" s="1"/>
  <c r="AF14" i="69" s="1"/>
  <c r="AC10" i="68"/>
  <c r="AD10" i="68" s="1"/>
  <c r="AA10" i="68"/>
  <c r="AB10" i="68" s="1"/>
  <c r="Y10" i="68"/>
  <c r="Z10" i="68" s="1"/>
  <c r="AA14" i="68"/>
  <c r="AB14" i="68" s="1"/>
  <c r="AC14" i="68"/>
  <c r="AD14" i="68" s="1"/>
  <c r="Y14" i="68"/>
  <c r="Z14" i="68" s="1"/>
  <c r="AA18" i="68"/>
  <c r="AB18" i="68" s="1"/>
  <c r="Y18" i="68"/>
  <c r="Z18" i="68" s="1"/>
  <c r="AC18" i="68"/>
  <c r="AD18" i="68" s="1"/>
  <c r="AA13" i="57"/>
  <c r="AB13" i="57" s="1"/>
  <c r="AC13" i="57"/>
  <c r="AD13" i="57" s="1"/>
  <c r="Y13" i="57"/>
  <c r="Z13" i="57" s="1"/>
  <c r="Y10" i="56"/>
  <c r="Z10" i="56" s="1"/>
  <c r="AE10" i="56" s="1"/>
  <c r="AF10" i="56" s="1"/>
  <c r="AA10" i="56"/>
  <c r="AB10" i="56" s="1"/>
  <c r="AC10" i="56"/>
  <c r="AD10" i="56" s="1"/>
  <c r="AA14" i="56"/>
  <c r="AB14" i="56" s="1"/>
  <c r="Y14" i="56"/>
  <c r="Z14" i="56" s="1"/>
  <c r="AE14" i="56" s="1"/>
  <c r="AF14" i="56" s="1"/>
  <c r="AC14" i="56"/>
  <c r="AD14" i="56" s="1"/>
  <c r="V22" i="55"/>
  <c r="V23" i="55"/>
  <c r="AB22" i="54"/>
  <c r="Z19" i="54"/>
  <c r="AE19" i="54" s="1"/>
  <c r="AF19" i="54" s="1"/>
  <c r="V20" i="59"/>
  <c r="V18" i="59"/>
  <c r="V17" i="59"/>
  <c r="V19" i="59"/>
  <c r="V16" i="59"/>
  <c r="AC32" i="82"/>
  <c r="AD32" i="82" s="1"/>
  <c r="AA32" i="82"/>
  <c r="AB32" i="82" s="1"/>
  <c r="Y17" i="99"/>
  <c r="Z17" i="99" s="1"/>
  <c r="AA17" i="99"/>
  <c r="AB17" i="99" s="1"/>
  <c r="AC17" i="99"/>
  <c r="AD17" i="99" s="1"/>
  <c r="Y17" i="91"/>
  <c r="Z17" i="91" s="1"/>
  <c r="AC17" i="91"/>
  <c r="AD17" i="91" s="1"/>
  <c r="AA17" i="91"/>
  <c r="AB17" i="91" s="1"/>
  <c r="AA11" i="92"/>
  <c r="AB11" i="92" s="1"/>
  <c r="AC11" i="92"/>
  <c r="AD11" i="92" s="1"/>
  <c r="Y11" i="92"/>
  <c r="Z11" i="92" s="1"/>
  <c r="AE11" i="92" s="1"/>
  <c r="AG11" i="92" s="1"/>
  <c r="AC17" i="92"/>
  <c r="AD17" i="92" s="1"/>
  <c r="AA17" i="92"/>
  <c r="AB17" i="92" s="1"/>
  <c r="Y17" i="92"/>
  <c r="Z17" i="92" s="1"/>
  <c r="AF9" i="94"/>
  <c r="AG14" i="94"/>
  <c r="AF14" i="94"/>
  <c r="AC18" i="79"/>
  <c r="AD18" i="79" s="1"/>
  <c r="Y18" i="79"/>
  <c r="Z18" i="79" s="1"/>
  <c r="AE18" i="79" s="1"/>
  <c r="AF18" i="79" s="1"/>
  <c r="AA18" i="79"/>
  <c r="AB18" i="79" s="1"/>
  <c r="AD19" i="97"/>
  <c r="AE19" i="97" s="1"/>
  <c r="AB14" i="97"/>
  <c r="AE14" i="97" s="1"/>
  <c r="AA30" i="82"/>
  <c r="AB30" i="82" s="1"/>
  <c r="AC30" i="82"/>
  <c r="AD30" i="82" s="1"/>
  <c r="AC9" i="76"/>
  <c r="AD9" i="76" s="1"/>
  <c r="AA9" i="76"/>
  <c r="AB9" i="76" s="1"/>
  <c r="Y9" i="76"/>
  <c r="Z9" i="76" s="1"/>
  <c r="AC11" i="63"/>
  <c r="AD11" i="63" s="1"/>
  <c r="Y11" i="63"/>
  <c r="Z11" i="63" s="1"/>
  <c r="AA11" i="63"/>
  <c r="AB11" i="63" s="1"/>
  <c r="AG9" i="97"/>
  <c r="AF9" i="97"/>
  <c r="V15" i="97"/>
  <c r="AG17" i="97"/>
  <c r="AF17" i="97"/>
  <c r="Y11" i="87"/>
  <c r="Z11" i="87" s="1"/>
  <c r="AC11" i="87"/>
  <c r="AD11" i="87" s="1"/>
  <c r="AA11" i="87"/>
  <c r="AB11" i="87" s="1"/>
  <c r="AH11" i="87" s="1"/>
  <c r="AA12" i="86"/>
  <c r="AB12" i="86" s="1"/>
  <c r="AC12" i="86"/>
  <c r="AD12" i="86" s="1"/>
  <c r="AA12" i="82"/>
  <c r="AB12" i="82" s="1"/>
  <c r="AC12" i="82"/>
  <c r="AD12" i="82" s="1"/>
  <c r="AC16" i="82"/>
  <c r="AD16" i="82" s="1"/>
  <c r="AA16" i="82"/>
  <c r="AB16" i="82" s="1"/>
  <c r="AA20" i="82"/>
  <c r="AB20" i="82" s="1"/>
  <c r="AC20" i="82"/>
  <c r="AD20" i="82" s="1"/>
  <c r="AC24" i="82"/>
  <c r="AD24" i="82" s="1"/>
  <c r="AA24" i="82"/>
  <c r="AB24" i="82" s="1"/>
  <c r="AA28" i="82"/>
  <c r="AB28" i="82" s="1"/>
  <c r="AC28" i="82"/>
  <c r="AD28" i="82" s="1"/>
  <c r="AC10" i="81"/>
  <c r="AD10" i="81" s="1"/>
  <c r="Y10" i="81"/>
  <c r="Z10" i="81" s="1"/>
  <c r="AA10" i="81"/>
  <c r="AB10" i="81" s="1"/>
  <c r="AA14" i="81"/>
  <c r="AB14" i="81" s="1"/>
  <c r="AC14" i="81"/>
  <c r="AD14" i="81" s="1"/>
  <c r="Y14" i="81"/>
  <c r="Z14" i="81" s="1"/>
  <c r="AE14" i="81" s="1"/>
  <c r="AC18" i="81"/>
  <c r="AD18" i="81" s="1"/>
  <c r="Y18" i="81"/>
  <c r="Z18" i="81" s="1"/>
  <c r="AA18" i="81"/>
  <c r="AB18" i="81" s="1"/>
  <c r="AE18" i="81" s="1"/>
  <c r="AG18" i="81" s="1"/>
  <c r="Y22" i="81"/>
  <c r="Z22" i="81" s="1"/>
  <c r="AC22" i="81"/>
  <c r="AD22" i="81" s="1"/>
  <c r="AA22" i="81"/>
  <c r="AB22" i="81" s="1"/>
  <c r="AC26" i="81"/>
  <c r="AD26" i="81" s="1"/>
  <c r="Y26" i="81"/>
  <c r="Z26" i="81" s="1"/>
  <c r="AA26" i="81"/>
  <c r="AB26" i="81" s="1"/>
  <c r="Y30" i="81"/>
  <c r="Z30" i="81" s="1"/>
  <c r="AC30" i="81"/>
  <c r="AD30" i="81" s="1"/>
  <c r="AA30" i="81"/>
  <c r="AB30" i="81" s="1"/>
  <c r="Y13" i="76"/>
  <c r="Z13" i="76" s="1"/>
  <c r="AC13" i="76"/>
  <c r="AD13" i="76" s="1"/>
  <c r="AA13" i="76"/>
  <c r="AB13" i="76" s="1"/>
  <c r="Y17" i="76"/>
  <c r="Z17" i="76" s="1"/>
  <c r="AA17" i="76"/>
  <c r="AB17" i="76" s="1"/>
  <c r="AC17" i="76"/>
  <c r="AD17" i="76" s="1"/>
  <c r="AC25" i="76"/>
  <c r="AD25" i="76" s="1"/>
  <c r="AA25" i="76"/>
  <c r="AB25" i="76" s="1"/>
  <c r="Y25" i="76"/>
  <c r="Z25" i="76" s="1"/>
  <c r="AD10" i="66"/>
  <c r="AC13" i="65"/>
  <c r="AD13" i="65" s="1"/>
  <c r="Y13" i="65"/>
  <c r="Z13" i="65" s="1"/>
  <c r="AA13" i="65"/>
  <c r="AB13" i="65" s="1"/>
  <c r="Y17" i="65"/>
  <c r="Z17" i="65" s="1"/>
  <c r="AC17" i="65"/>
  <c r="AD17" i="65" s="1"/>
  <c r="AA17" i="65"/>
  <c r="AB17" i="65" s="1"/>
  <c r="AC12" i="59"/>
  <c r="AD12" i="59" s="1"/>
  <c r="Y12" i="59"/>
  <c r="Z12" i="59" s="1"/>
  <c r="AA12" i="59"/>
  <c r="AB12" i="59" s="1"/>
  <c r="AC16" i="59"/>
  <c r="AD16" i="59" s="1"/>
  <c r="Y16" i="59"/>
  <c r="Z16" i="59" s="1"/>
  <c r="AA16" i="59"/>
  <c r="AB16" i="59" s="1"/>
  <c r="AA19" i="59"/>
  <c r="AB19" i="59" s="1"/>
  <c r="Y19" i="59"/>
  <c r="Z19" i="59" s="1"/>
  <c r="AE19" i="59" s="1"/>
  <c r="AF19" i="59" s="1"/>
  <c r="AC19" i="59"/>
  <c r="AD19" i="59" s="1"/>
  <c r="AC23" i="59"/>
  <c r="AD23" i="59" s="1"/>
  <c r="AA23" i="59"/>
  <c r="AB23" i="59" s="1"/>
  <c r="Y23" i="59"/>
  <c r="Z23" i="59" s="1"/>
  <c r="AC27" i="59"/>
  <c r="AD27" i="59" s="1"/>
  <c r="AA27" i="59"/>
  <c r="AB27" i="59" s="1"/>
  <c r="Y27" i="59"/>
  <c r="Z27" i="59" s="1"/>
  <c r="AE27" i="59" s="1"/>
  <c r="AF27" i="59" s="1"/>
  <c r="AC12" i="58"/>
  <c r="AD12" i="58" s="1"/>
  <c r="Y12" i="58"/>
  <c r="Z12" i="58" s="1"/>
  <c r="AA12" i="58"/>
  <c r="AB12" i="58" s="1"/>
  <c r="Y16" i="58"/>
  <c r="Z16" i="58" s="1"/>
  <c r="AE16" i="58" s="1"/>
  <c r="AF16" i="58" s="1"/>
  <c r="AC16" i="58"/>
  <c r="AD16" i="58" s="1"/>
  <c r="AA16" i="58"/>
  <c r="AB16" i="58" s="1"/>
  <c r="AC12" i="57"/>
  <c r="AD12" i="57" s="1"/>
  <c r="Y12" i="57"/>
  <c r="Z12" i="57" s="1"/>
  <c r="AA12" i="57"/>
  <c r="AB12" i="57" s="1"/>
  <c r="V10" i="55"/>
  <c r="V12" i="55"/>
  <c r="V14" i="55"/>
  <c r="V16" i="55"/>
  <c r="V18" i="55"/>
  <c r="V20" i="55"/>
  <c r="V21" i="55"/>
  <c r="AE18" i="54"/>
  <c r="AF18" i="54" s="1"/>
  <c r="Z10" i="54"/>
  <c r="Z11" i="54"/>
  <c r="V11" i="57"/>
  <c r="V15" i="59"/>
  <c r="V14" i="59"/>
  <c r="V13" i="59"/>
  <c r="V18" i="68"/>
  <c r="V14" i="68"/>
  <c r="V10" i="68"/>
  <c r="AG31" i="81"/>
  <c r="AC31" i="82"/>
  <c r="AD31" i="82" s="1"/>
  <c r="AA31" i="82"/>
  <c r="AB31" i="82" s="1"/>
  <c r="AC16" i="99"/>
  <c r="AD16" i="99" s="1"/>
  <c r="Y16" i="99"/>
  <c r="Z16" i="99" s="1"/>
  <c r="AA16" i="99"/>
  <c r="AB16" i="99" s="1"/>
  <c r="AE16" i="99" s="1"/>
  <c r="AF16" i="99" s="1"/>
  <c r="AC10" i="92"/>
  <c r="AD10" i="92" s="1"/>
  <c r="Y10" i="92"/>
  <c r="Z10" i="92" s="1"/>
  <c r="AA10" i="92"/>
  <c r="AB10" i="92" s="1"/>
  <c r="AF11" i="92"/>
  <c r="AA19" i="92"/>
  <c r="AB19" i="92" s="1"/>
  <c r="AC19" i="92"/>
  <c r="AD19" i="92" s="1"/>
  <c r="Y19" i="92"/>
  <c r="Z19" i="92" s="1"/>
  <c r="AC9" i="79"/>
  <c r="AD9" i="79" s="1"/>
  <c r="Y9" i="79"/>
  <c r="Z9" i="79" s="1"/>
  <c r="AA9" i="79"/>
  <c r="AB9" i="79" s="1"/>
  <c r="AA17" i="79"/>
  <c r="AB17" i="79" s="1"/>
  <c r="AC17" i="79"/>
  <c r="AD17" i="79" s="1"/>
  <c r="Y17" i="79"/>
  <c r="Z17" i="79" s="1"/>
  <c r="AA24" i="98"/>
  <c r="AB24" i="98" s="1"/>
  <c r="AC24" i="98"/>
  <c r="AD24" i="98" s="1"/>
  <c r="Y24" i="98"/>
  <c r="Z24" i="98" s="1"/>
  <c r="Y23" i="102"/>
  <c r="Z23" i="102" s="1"/>
  <c r="Y22" i="102"/>
  <c r="Z22" i="102" s="1"/>
  <c r="Y30" i="102"/>
  <c r="Z30" i="102" s="1"/>
  <c r="AE30" i="102" s="1"/>
  <c r="Y26" i="102"/>
  <c r="Z26" i="102" s="1"/>
  <c r="AE26" i="102" s="1"/>
  <c r="Y27" i="102"/>
  <c r="Z27" i="102" s="1"/>
  <c r="AE27" i="102" s="1"/>
  <c r="Y24" i="102"/>
  <c r="Z24" i="102" s="1"/>
  <c r="AE24" i="102" s="1"/>
  <c r="Y28" i="102"/>
  <c r="Z28" i="102" s="1"/>
  <c r="AE28" i="102" s="1"/>
  <c r="Y29" i="102"/>
  <c r="Z29" i="102" s="1"/>
  <c r="AE29" i="102" s="1"/>
  <c r="Y25" i="102"/>
  <c r="Z25" i="102" s="1"/>
  <c r="AE25" i="102" s="1"/>
  <c r="AD10" i="97"/>
  <c r="AE10" i="97" s="1"/>
  <c r="AC10" i="103"/>
  <c r="AD10" i="103" s="1"/>
  <c r="AC13" i="103"/>
  <c r="AD13" i="103" s="1"/>
  <c r="AC21" i="103"/>
  <c r="AD21" i="103" s="1"/>
  <c r="AC18" i="103"/>
  <c r="AD18" i="103" s="1"/>
  <c r="AC19" i="103"/>
  <c r="AD19" i="103" s="1"/>
  <c r="AC20" i="103"/>
  <c r="AD20" i="103" s="1"/>
  <c r="AC9" i="103"/>
  <c r="AD9" i="103" s="1"/>
  <c r="AC11" i="103"/>
  <c r="AD11" i="103" s="1"/>
  <c r="AC12" i="103"/>
  <c r="AD12" i="103" s="1"/>
  <c r="AC14" i="103"/>
  <c r="AD14" i="103" s="1"/>
  <c r="AC15" i="103"/>
  <c r="AD15" i="103" s="1"/>
  <c r="AC16" i="103"/>
  <c r="AD16" i="103" s="1"/>
  <c r="AC17" i="103"/>
  <c r="AD17" i="103" s="1"/>
  <c r="AA10" i="103"/>
  <c r="AB10" i="103" s="1"/>
  <c r="AA18" i="103"/>
  <c r="AB18" i="103" s="1"/>
  <c r="AA12" i="103"/>
  <c r="AB12" i="103" s="1"/>
  <c r="AA13" i="103"/>
  <c r="AB13" i="103" s="1"/>
  <c r="AA21" i="103"/>
  <c r="AB21" i="103" s="1"/>
  <c r="AA15" i="103"/>
  <c r="AB15" i="103" s="1"/>
  <c r="AA20" i="103"/>
  <c r="AB20" i="103" s="1"/>
  <c r="AA9" i="103"/>
  <c r="AB9" i="103" s="1"/>
  <c r="AA17" i="103"/>
  <c r="AB17" i="103" s="1"/>
  <c r="AA14" i="103"/>
  <c r="AB14" i="103" s="1"/>
  <c r="AA11" i="103"/>
  <c r="AB11" i="103" s="1"/>
  <c r="AA19" i="103"/>
  <c r="AB19" i="103" s="1"/>
  <c r="AA16" i="103"/>
  <c r="AB16" i="103" s="1"/>
  <c r="Y12" i="103"/>
  <c r="Z12" i="103" s="1"/>
  <c r="Y20" i="103"/>
  <c r="Z20" i="103" s="1"/>
  <c r="Y9" i="103"/>
  <c r="Z9" i="103" s="1"/>
  <c r="Y17" i="103"/>
  <c r="Z17" i="103" s="1"/>
  <c r="Y10" i="103"/>
  <c r="Z10" i="103" s="1"/>
  <c r="Y18" i="103"/>
  <c r="Z18" i="103" s="1"/>
  <c r="Y16" i="103"/>
  <c r="Z16" i="103" s="1"/>
  <c r="Y14" i="103"/>
  <c r="Z14" i="103" s="1"/>
  <c r="Y11" i="103"/>
  <c r="Z11" i="103" s="1"/>
  <c r="Y13" i="103"/>
  <c r="Z13" i="103" s="1"/>
  <c r="Y21" i="103"/>
  <c r="Z21" i="103" s="1"/>
  <c r="Y15" i="103"/>
  <c r="Z15" i="103" s="1"/>
  <c r="Y19" i="103"/>
  <c r="Z19" i="103" s="1"/>
  <c r="Y9" i="102"/>
  <c r="Z9" i="102" s="1"/>
  <c r="AE9" i="102" s="1"/>
  <c r="AA9" i="102"/>
  <c r="AB9" i="102" s="1"/>
  <c r="AC9" i="102"/>
  <c r="AD9" i="102" s="1"/>
  <c r="AA11" i="102"/>
  <c r="AB11" i="102" s="1"/>
  <c r="AC11" i="102"/>
  <c r="AD11" i="102" s="1"/>
  <c r="Y11" i="102"/>
  <c r="Z11" i="102" s="1"/>
  <c r="AA13" i="102"/>
  <c r="AB13" i="102" s="1"/>
  <c r="Y13" i="102"/>
  <c r="Z13" i="102" s="1"/>
  <c r="AC13" i="102"/>
  <c r="AD13" i="102" s="1"/>
  <c r="Y15" i="102"/>
  <c r="Z15" i="102" s="1"/>
  <c r="AA15" i="102"/>
  <c r="AB15" i="102" s="1"/>
  <c r="AC15" i="102"/>
  <c r="AD15" i="102" s="1"/>
  <c r="Y17" i="102"/>
  <c r="Z17" i="102" s="1"/>
  <c r="AA17" i="102"/>
  <c r="AB17" i="102" s="1"/>
  <c r="AC17" i="102"/>
  <c r="AD17" i="102" s="1"/>
  <c r="AA19" i="102"/>
  <c r="AB19" i="102" s="1"/>
  <c r="AC19" i="102"/>
  <c r="AD19" i="102" s="1"/>
  <c r="Y19" i="102"/>
  <c r="Z19" i="102" s="1"/>
  <c r="AC21" i="102"/>
  <c r="AD21" i="102" s="1"/>
  <c r="Y21" i="102"/>
  <c r="Z21" i="102" s="1"/>
  <c r="AA21" i="102"/>
  <c r="AB21" i="102" s="1"/>
  <c r="Y10" i="102"/>
  <c r="Z10" i="102" s="1"/>
  <c r="AA10" i="102"/>
  <c r="AB10" i="102" s="1"/>
  <c r="AC10" i="102"/>
  <c r="AD10" i="102" s="1"/>
  <c r="Y12" i="102"/>
  <c r="Z12" i="102" s="1"/>
  <c r="AA12" i="102"/>
  <c r="AB12" i="102" s="1"/>
  <c r="AC12" i="102"/>
  <c r="AD12" i="102" s="1"/>
  <c r="Y14" i="102"/>
  <c r="Z14" i="102" s="1"/>
  <c r="AA14" i="102"/>
  <c r="AB14" i="102" s="1"/>
  <c r="AC14" i="102"/>
  <c r="AD14" i="102" s="1"/>
  <c r="Y16" i="102"/>
  <c r="Z16" i="102" s="1"/>
  <c r="AA16" i="102"/>
  <c r="AB16" i="102" s="1"/>
  <c r="AC16" i="102"/>
  <c r="AD16" i="102" s="1"/>
  <c r="Y18" i="102"/>
  <c r="Z18" i="102" s="1"/>
  <c r="AA18" i="102"/>
  <c r="AB18" i="102" s="1"/>
  <c r="AC18" i="102"/>
  <c r="AD18" i="102" s="1"/>
  <c r="AA20" i="102"/>
  <c r="AB20" i="102" s="1"/>
  <c r="AC20" i="102"/>
  <c r="AD20" i="102" s="1"/>
  <c r="Y20" i="102"/>
  <c r="Z20" i="102" s="1"/>
  <c r="AE22" i="102"/>
  <c r="AC10" i="100"/>
  <c r="AD10" i="100" s="1"/>
  <c r="AA10" i="100"/>
  <c r="AB10" i="100" s="1"/>
  <c r="Y10" i="100"/>
  <c r="Z10" i="100" s="1"/>
  <c r="AA12" i="100"/>
  <c r="AB12" i="100" s="1"/>
  <c r="AC12" i="100"/>
  <c r="AD12" i="100" s="1"/>
  <c r="Y12" i="100"/>
  <c r="Z12" i="100" s="1"/>
  <c r="AC14" i="100"/>
  <c r="AD14" i="100" s="1"/>
  <c r="AA14" i="100"/>
  <c r="AB14" i="100" s="1"/>
  <c r="Y14" i="100"/>
  <c r="Z14" i="100" s="1"/>
  <c r="Y16" i="100"/>
  <c r="Z16" i="100" s="1"/>
  <c r="AC16" i="100"/>
  <c r="AD16" i="100" s="1"/>
  <c r="AA16" i="100"/>
  <c r="AB16" i="100" s="1"/>
  <c r="AC9" i="100"/>
  <c r="AD9" i="100" s="1"/>
  <c r="Y9" i="100"/>
  <c r="Z9" i="100" s="1"/>
  <c r="AA9" i="100"/>
  <c r="AB9" i="100" s="1"/>
  <c r="AA11" i="100"/>
  <c r="AB11" i="100" s="1"/>
  <c r="Y11" i="100"/>
  <c r="Z11" i="100" s="1"/>
  <c r="AC11" i="100"/>
  <c r="AD11" i="100" s="1"/>
  <c r="AC13" i="100"/>
  <c r="AD13" i="100" s="1"/>
  <c r="AA13" i="100"/>
  <c r="AB13" i="100" s="1"/>
  <c r="Y13" i="100"/>
  <c r="Z13" i="100" s="1"/>
  <c r="AC15" i="100"/>
  <c r="AD15" i="100" s="1"/>
  <c r="Y15" i="100"/>
  <c r="Z15" i="100" s="1"/>
  <c r="AA15" i="100"/>
  <c r="AB15" i="100" s="1"/>
  <c r="AC17" i="100"/>
  <c r="AD17" i="100" s="1"/>
  <c r="Y17" i="100"/>
  <c r="Z17" i="100" s="1"/>
  <c r="AA17" i="100"/>
  <c r="AB17" i="100" s="1"/>
  <c r="AC16" i="96"/>
  <c r="AD16" i="96" s="1"/>
  <c r="AC17" i="96"/>
  <c r="AD17" i="96" s="1"/>
  <c r="AC18" i="96"/>
  <c r="AD18" i="96" s="1"/>
  <c r="AC10" i="96"/>
  <c r="AD10" i="96" s="1"/>
  <c r="AC11" i="96"/>
  <c r="AD11" i="96" s="1"/>
  <c r="AC12" i="96"/>
  <c r="AD12" i="96" s="1"/>
  <c r="AC14" i="96"/>
  <c r="AD14" i="96" s="1"/>
  <c r="AC15" i="96"/>
  <c r="AD15" i="96" s="1"/>
  <c r="AC13" i="96"/>
  <c r="AD13" i="96" s="1"/>
  <c r="AC9" i="96"/>
  <c r="AD9" i="96" s="1"/>
  <c r="AA13" i="96"/>
  <c r="AB13" i="96" s="1"/>
  <c r="AA16" i="96"/>
  <c r="AB16" i="96" s="1"/>
  <c r="AA18" i="96"/>
  <c r="AB18" i="96" s="1"/>
  <c r="AA10" i="96"/>
  <c r="AB10" i="96" s="1"/>
  <c r="AA15" i="96"/>
  <c r="AB15" i="96" s="1"/>
  <c r="AA12" i="96"/>
  <c r="AB12" i="96" s="1"/>
  <c r="AA9" i="96"/>
  <c r="AB9" i="96" s="1"/>
  <c r="AA17" i="96"/>
  <c r="AB17" i="96" s="1"/>
  <c r="AA14" i="96"/>
  <c r="AB14" i="96" s="1"/>
  <c r="Y13" i="96"/>
  <c r="Z13" i="96" s="1"/>
  <c r="Y11" i="96"/>
  <c r="Z11" i="96" s="1"/>
  <c r="Y18" i="96"/>
  <c r="Z18" i="96" s="1"/>
  <c r="Y15" i="96"/>
  <c r="Z15" i="96" s="1"/>
  <c r="Y10" i="96"/>
  <c r="Z10" i="96" s="1"/>
  <c r="Y12" i="96"/>
  <c r="Z12" i="96" s="1"/>
  <c r="Y9" i="96"/>
  <c r="Z9" i="96" s="1"/>
  <c r="Y17" i="96"/>
  <c r="Z17" i="96" s="1"/>
  <c r="Y14" i="96"/>
  <c r="Z14" i="96" s="1"/>
  <c r="AC14" i="95"/>
  <c r="AD14" i="95" s="1"/>
  <c r="AA14" i="95"/>
  <c r="AB14" i="95" s="1"/>
  <c r="V9" i="95"/>
  <c r="AC12" i="95"/>
  <c r="AD12" i="95" s="1"/>
  <c r="AA12" i="95"/>
  <c r="AB12" i="95" s="1"/>
  <c r="AC15" i="95"/>
  <c r="AD15" i="95" s="1"/>
  <c r="AA15" i="95"/>
  <c r="AB15" i="95" s="1"/>
  <c r="AC9" i="95"/>
  <c r="AD9" i="95" s="1"/>
  <c r="AA9" i="95"/>
  <c r="AB9" i="95" s="1"/>
  <c r="AC10" i="95"/>
  <c r="AD10" i="95" s="1"/>
  <c r="AA10" i="95"/>
  <c r="AB10" i="95" s="1"/>
  <c r="AA17" i="95"/>
  <c r="AB17" i="95" s="1"/>
  <c r="AC17" i="95"/>
  <c r="AD17" i="95" s="1"/>
  <c r="AA13" i="95"/>
  <c r="AB13" i="95" s="1"/>
  <c r="AC13" i="95"/>
  <c r="AD13" i="95" s="1"/>
  <c r="AA16" i="95"/>
  <c r="AB16" i="95" s="1"/>
  <c r="AC16" i="95"/>
  <c r="AD16" i="95" s="1"/>
  <c r="AC11" i="95"/>
  <c r="AD11" i="95" s="1"/>
  <c r="AA11" i="95"/>
  <c r="AB11" i="95" s="1"/>
  <c r="Y10" i="95"/>
  <c r="Z10" i="95" s="1"/>
  <c r="Y11" i="95"/>
  <c r="Z11" i="95" s="1"/>
  <c r="Y13" i="95"/>
  <c r="Z13" i="95" s="1"/>
  <c r="Y15" i="95"/>
  <c r="Z15" i="95" s="1"/>
  <c r="Y17" i="95"/>
  <c r="Z17" i="95" s="1"/>
  <c r="Y12" i="95"/>
  <c r="Z12" i="95" s="1"/>
  <c r="Y16" i="95"/>
  <c r="Z16" i="95" s="1"/>
  <c r="Y9" i="95"/>
  <c r="Z9" i="95" s="1"/>
  <c r="Y14" i="95"/>
  <c r="Z14" i="95" s="1"/>
  <c r="V9" i="89"/>
  <c r="AC24" i="89"/>
  <c r="AD24" i="89" s="1"/>
  <c r="AC13" i="89"/>
  <c r="AD13" i="89" s="1"/>
  <c r="AC10" i="89"/>
  <c r="AD10" i="89" s="1"/>
  <c r="AC20" i="89"/>
  <c r="AD20" i="89" s="1"/>
  <c r="AC22" i="89"/>
  <c r="AD22" i="89" s="1"/>
  <c r="AC17" i="89"/>
  <c r="AD17" i="89" s="1"/>
  <c r="AC11" i="89"/>
  <c r="AD11" i="89" s="1"/>
  <c r="AC16" i="89"/>
  <c r="AD16" i="89" s="1"/>
  <c r="AC18" i="89"/>
  <c r="AD18" i="89" s="1"/>
  <c r="AC19" i="89"/>
  <c r="AD19" i="89" s="1"/>
  <c r="AC9" i="89"/>
  <c r="AD9" i="89" s="1"/>
  <c r="AC21" i="89"/>
  <c r="AD21" i="89" s="1"/>
  <c r="AC23" i="89"/>
  <c r="AD23" i="89" s="1"/>
  <c r="AC14" i="89"/>
  <c r="AD14" i="89" s="1"/>
  <c r="AC12" i="89"/>
  <c r="AD12" i="89" s="1"/>
  <c r="AC15" i="89"/>
  <c r="AD15" i="89" s="1"/>
  <c r="AC25" i="89"/>
  <c r="AD25" i="89" s="1"/>
  <c r="AA15" i="89"/>
  <c r="AB15" i="89" s="1"/>
  <c r="AA14" i="89"/>
  <c r="AB14" i="89" s="1"/>
  <c r="AA13" i="89"/>
  <c r="AB13" i="89" s="1"/>
  <c r="AA17" i="89"/>
  <c r="AB17" i="89" s="1"/>
  <c r="AA20" i="89"/>
  <c r="AB20" i="89" s="1"/>
  <c r="AA10" i="89"/>
  <c r="AB10" i="89" s="1"/>
  <c r="AA22" i="89"/>
  <c r="AB22" i="89" s="1"/>
  <c r="AA24" i="89"/>
  <c r="AB24" i="89" s="1"/>
  <c r="AA23" i="89"/>
  <c r="AB23" i="89" s="1"/>
  <c r="AA16" i="89"/>
  <c r="AB16" i="89" s="1"/>
  <c r="AA19" i="89"/>
  <c r="AB19" i="89" s="1"/>
  <c r="AA25" i="89"/>
  <c r="AB25" i="89" s="1"/>
  <c r="AA18" i="89"/>
  <c r="AB18" i="89" s="1"/>
  <c r="AA21" i="89"/>
  <c r="AB21" i="89" s="1"/>
  <c r="AA9" i="89"/>
  <c r="AB9" i="89" s="1"/>
  <c r="AA12" i="89"/>
  <c r="AB12" i="89" s="1"/>
  <c r="AA11" i="89"/>
  <c r="AB11" i="89" s="1"/>
  <c r="Y18" i="89"/>
  <c r="Z18" i="89" s="1"/>
  <c r="Y13" i="89"/>
  <c r="Z13" i="89" s="1"/>
  <c r="AE13" i="89" s="1"/>
  <c r="Y19" i="89"/>
  <c r="Z19" i="89" s="1"/>
  <c r="Y23" i="89"/>
  <c r="Z23" i="89" s="1"/>
  <c r="Y17" i="89"/>
  <c r="Z17" i="89" s="1"/>
  <c r="Y10" i="89"/>
  <c r="Z10" i="89" s="1"/>
  <c r="Y15" i="89"/>
  <c r="Z15" i="89" s="1"/>
  <c r="Y20" i="89"/>
  <c r="Z20" i="89" s="1"/>
  <c r="Y14" i="89"/>
  <c r="Z14" i="89" s="1"/>
  <c r="Y16" i="89"/>
  <c r="Z16" i="89" s="1"/>
  <c r="Y9" i="89"/>
  <c r="Z9" i="89" s="1"/>
  <c r="Y12" i="89"/>
  <c r="Z12" i="89" s="1"/>
  <c r="Y22" i="89"/>
  <c r="Z22" i="89" s="1"/>
  <c r="AE22" i="89" s="1"/>
  <c r="Y25" i="89"/>
  <c r="Z25" i="89" s="1"/>
  <c r="Y11" i="89"/>
  <c r="Z11" i="89" s="1"/>
  <c r="Y21" i="89"/>
  <c r="Z21" i="89" s="1"/>
  <c r="Y24" i="89"/>
  <c r="Z24" i="89" s="1"/>
  <c r="AC15" i="88"/>
  <c r="AD15" i="88" s="1"/>
  <c r="AC14" i="88"/>
  <c r="AD14" i="88" s="1"/>
  <c r="AC13" i="88"/>
  <c r="AD13" i="88" s="1"/>
  <c r="AC12" i="88"/>
  <c r="AD12" i="88" s="1"/>
  <c r="AC11" i="88"/>
  <c r="AD11" i="88" s="1"/>
  <c r="AC10" i="88"/>
  <c r="AD10" i="88" s="1"/>
  <c r="AC9" i="88"/>
  <c r="AD9" i="88" s="1"/>
  <c r="AA15" i="88"/>
  <c r="AB15" i="88" s="1"/>
  <c r="AA14" i="88"/>
  <c r="AB14" i="88" s="1"/>
  <c r="AH14" i="88" s="1"/>
  <c r="AA13" i="88"/>
  <c r="AB13" i="88" s="1"/>
  <c r="AA12" i="88"/>
  <c r="AB12" i="88" s="1"/>
  <c r="AA11" i="88"/>
  <c r="AB11" i="88" s="1"/>
  <c r="AH11" i="88" s="1"/>
  <c r="AA10" i="88"/>
  <c r="AB10" i="88" s="1"/>
  <c r="AA9" i="88"/>
  <c r="AB9" i="88" s="1"/>
  <c r="AH9" i="88" s="1"/>
  <c r="Y15" i="88"/>
  <c r="Z15" i="88" s="1"/>
  <c r="Y13" i="88"/>
  <c r="Z13" i="88" s="1"/>
  <c r="Y14" i="88"/>
  <c r="Z14" i="88" s="1"/>
  <c r="Y12" i="88"/>
  <c r="Z12" i="88" s="1"/>
  <c r="Y11" i="88"/>
  <c r="Z11" i="88" s="1"/>
  <c r="Y10" i="88"/>
  <c r="Z10" i="88" s="1"/>
  <c r="Y9" i="88"/>
  <c r="Z9" i="88" s="1"/>
  <c r="Y14" i="86"/>
  <c r="Z14" i="86" s="1"/>
  <c r="AE14" i="86" s="1"/>
  <c r="Y13" i="86"/>
  <c r="Z13" i="86" s="1"/>
  <c r="AE13" i="86" s="1"/>
  <c r="Y12" i="86"/>
  <c r="Z12" i="86" s="1"/>
  <c r="Y11" i="86"/>
  <c r="Z11" i="86" s="1"/>
  <c r="AE11" i="86" s="1"/>
  <c r="Y10" i="86"/>
  <c r="Z10" i="86" s="1"/>
  <c r="Y9" i="86"/>
  <c r="Z9" i="86" s="1"/>
  <c r="Y15" i="86"/>
  <c r="Z15" i="86" s="1"/>
  <c r="AC9" i="84"/>
  <c r="AD9" i="84" s="1"/>
  <c r="Y9" i="84"/>
  <c r="Z9" i="84" s="1"/>
  <c r="AA9" i="84"/>
  <c r="AB9" i="84" s="1"/>
  <c r="AC12" i="84"/>
  <c r="AD12" i="84" s="1"/>
  <c r="Y12" i="84"/>
  <c r="Z12" i="84" s="1"/>
  <c r="AA12" i="84"/>
  <c r="AB12" i="84" s="1"/>
  <c r="AC15" i="84"/>
  <c r="AD15" i="84" s="1"/>
  <c r="Y15" i="84"/>
  <c r="Z15" i="84" s="1"/>
  <c r="AA15" i="84"/>
  <c r="AB15" i="84" s="1"/>
  <c r="AC10" i="84"/>
  <c r="AD10" i="84" s="1"/>
  <c r="Y10" i="84"/>
  <c r="Z10" i="84" s="1"/>
  <c r="AA10" i="84"/>
  <c r="AB10" i="84" s="1"/>
  <c r="Y13" i="84"/>
  <c r="Z13" i="84" s="1"/>
  <c r="AC13" i="84"/>
  <c r="AD13" i="84" s="1"/>
  <c r="AA13" i="84"/>
  <c r="AB13" i="84" s="1"/>
  <c r="AH13" i="84" s="1"/>
  <c r="AA16" i="84"/>
  <c r="AB16" i="84" s="1"/>
  <c r="AH16" i="84" s="1"/>
  <c r="AC16" i="84"/>
  <c r="AD16" i="84" s="1"/>
  <c r="Y16" i="84"/>
  <c r="Z16" i="84" s="1"/>
  <c r="AC17" i="84"/>
  <c r="AD17" i="84" s="1"/>
  <c r="AA17" i="84"/>
  <c r="AB17" i="84" s="1"/>
  <c r="AH17" i="84" s="1"/>
  <c r="Y17" i="84"/>
  <c r="Z17" i="84" s="1"/>
  <c r="AC14" i="84"/>
  <c r="AD14" i="84" s="1"/>
  <c r="AA14" i="84"/>
  <c r="AB14" i="84" s="1"/>
  <c r="AH14" i="84" s="1"/>
  <c r="Y14" i="84"/>
  <c r="Z14" i="84" s="1"/>
  <c r="AC11" i="84"/>
  <c r="AD11" i="84" s="1"/>
  <c r="AA11" i="84"/>
  <c r="AB11" i="84" s="1"/>
  <c r="AH11" i="84" s="1"/>
  <c r="Y11" i="84"/>
  <c r="Z11" i="84" s="1"/>
  <c r="Y15" i="82"/>
  <c r="Z15" i="82" s="1"/>
  <c r="Y32" i="82"/>
  <c r="Z32" i="82" s="1"/>
  <c r="AE32" i="82" s="1"/>
  <c r="Y20" i="82"/>
  <c r="Z20" i="82" s="1"/>
  <c r="Y14" i="82"/>
  <c r="Z14" i="82" s="1"/>
  <c r="AE14" i="82" s="1"/>
  <c r="Y24" i="82"/>
  <c r="Z24" i="82" s="1"/>
  <c r="Y30" i="82"/>
  <c r="Z30" i="82" s="1"/>
  <c r="Y12" i="82"/>
  <c r="Z12" i="82" s="1"/>
  <c r="AE12" i="82" s="1"/>
  <c r="Y22" i="82"/>
  <c r="Z22" i="82" s="1"/>
  <c r="AE22" i="82" s="1"/>
  <c r="Y16" i="82"/>
  <c r="Z16" i="82" s="1"/>
  <c r="AE16" i="82" s="1"/>
  <c r="Y28" i="82"/>
  <c r="Z28" i="82" s="1"/>
  <c r="AE28" i="82" s="1"/>
  <c r="Y17" i="82"/>
  <c r="Z17" i="82" s="1"/>
  <c r="AE17" i="82" s="1"/>
  <c r="Y19" i="82"/>
  <c r="Z19" i="82" s="1"/>
  <c r="AE19" i="82" s="1"/>
  <c r="Y18" i="82"/>
  <c r="Z18" i="82" s="1"/>
  <c r="AE18" i="82" s="1"/>
  <c r="Y27" i="82"/>
  <c r="Z27" i="82" s="1"/>
  <c r="Y25" i="82"/>
  <c r="Z25" i="82" s="1"/>
  <c r="AE25" i="82" s="1"/>
  <c r="Y13" i="82"/>
  <c r="Z13" i="82" s="1"/>
  <c r="AE13" i="82" s="1"/>
  <c r="Y9" i="82"/>
  <c r="Z9" i="82" s="1"/>
  <c r="AE9" i="82" s="1"/>
  <c r="Y33" i="82"/>
  <c r="Z33" i="82" s="1"/>
  <c r="AE33" i="82" s="1"/>
  <c r="Y10" i="82"/>
  <c r="Z10" i="82" s="1"/>
  <c r="AE10" i="82" s="1"/>
  <c r="Y29" i="82"/>
  <c r="Z29" i="82" s="1"/>
  <c r="AE29" i="82" s="1"/>
  <c r="Y21" i="82"/>
  <c r="Z21" i="82" s="1"/>
  <c r="Y23" i="82"/>
  <c r="Z23" i="82" s="1"/>
  <c r="AE23" i="82" s="1"/>
  <c r="Y11" i="82"/>
  <c r="Z11" i="82" s="1"/>
  <c r="AE11" i="82" s="1"/>
  <c r="Y31" i="82"/>
  <c r="Z31" i="82" s="1"/>
  <c r="AE31" i="82" s="1"/>
  <c r="Y26" i="82"/>
  <c r="Z26" i="82" s="1"/>
  <c r="AE26" i="82" s="1"/>
  <c r="AC16" i="78"/>
  <c r="AD16" i="78" s="1"/>
  <c r="AA16" i="78"/>
  <c r="AB16" i="78" s="1"/>
  <c r="Y16" i="78"/>
  <c r="Z16" i="78" s="1"/>
  <c r="AG16" i="78" s="1"/>
  <c r="X20" i="78"/>
  <c r="X13" i="78"/>
  <c r="X30" i="78"/>
  <c r="X25" i="78"/>
  <c r="X24" i="78"/>
  <c r="X17" i="78"/>
  <c r="X21" i="78"/>
  <c r="X11" i="78"/>
  <c r="X26" i="78"/>
  <c r="X10" i="78"/>
  <c r="X14" i="78"/>
  <c r="X18" i="78"/>
  <c r="X22" i="78"/>
  <c r="X27" i="78"/>
  <c r="X9" i="78"/>
  <c r="X12" i="78"/>
  <c r="X15" i="78"/>
  <c r="X28" i="78"/>
  <c r="X19" i="78"/>
  <c r="X23" i="78"/>
  <c r="X29" i="78"/>
  <c r="U13" i="77"/>
  <c r="X13" i="77"/>
  <c r="U19" i="77"/>
  <c r="X19" i="77"/>
  <c r="U14" i="77"/>
  <c r="X14" i="77"/>
  <c r="U9" i="77"/>
  <c r="X9" i="77"/>
  <c r="U18" i="77"/>
  <c r="X18" i="77"/>
  <c r="U20" i="77"/>
  <c r="X20" i="77"/>
  <c r="U15" i="77"/>
  <c r="X15" i="77"/>
  <c r="U10" i="77"/>
  <c r="X10" i="77"/>
  <c r="U21" i="77"/>
  <c r="X21" i="77"/>
  <c r="U16" i="77"/>
  <c r="X16" i="77"/>
  <c r="U11" i="77"/>
  <c r="X11" i="77"/>
  <c r="U22" i="77"/>
  <c r="X22" i="77"/>
  <c r="U17" i="77"/>
  <c r="X17" i="77"/>
  <c r="U12" i="77"/>
  <c r="X12" i="77"/>
  <c r="U23" i="77"/>
  <c r="X23" i="77"/>
  <c r="AE10" i="66"/>
  <c r="AF10" i="66" s="1"/>
  <c r="AC14" i="75"/>
  <c r="AD14" i="75" s="1"/>
  <c r="AA14" i="75"/>
  <c r="AB14" i="75" s="1"/>
  <c r="V9" i="75"/>
  <c r="AC9" i="75"/>
  <c r="AD9" i="75" s="1"/>
  <c r="AA9" i="75"/>
  <c r="AB9" i="75" s="1"/>
  <c r="Y14" i="75"/>
  <c r="Z14" i="75" s="1"/>
  <c r="Y13" i="75"/>
  <c r="Z13" i="75" s="1"/>
  <c r="AE13" i="75" s="1"/>
  <c r="AF13" i="75" s="1"/>
  <c r="Y10" i="75"/>
  <c r="Z10" i="75" s="1"/>
  <c r="AE10" i="75" s="1"/>
  <c r="AF10" i="75" s="1"/>
  <c r="Y9" i="75"/>
  <c r="Z9" i="75" s="1"/>
  <c r="AE9" i="75" s="1"/>
  <c r="AF9" i="75" s="1"/>
  <c r="AA10" i="74"/>
  <c r="AB10" i="74" s="1"/>
  <c r="AA9" i="74"/>
  <c r="AB9" i="74" s="1"/>
  <c r="Y18" i="74"/>
  <c r="Z18" i="74" s="1"/>
  <c r="AE18" i="74" s="1"/>
  <c r="AF18" i="74" s="1"/>
  <c r="Y20" i="74"/>
  <c r="Z20" i="74" s="1"/>
  <c r="Y17" i="74"/>
  <c r="Z17" i="74" s="1"/>
  <c r="AE17" i="74" s="1"/>
  <c r="AF17" i="74" s="1"/>
  <c r="Y19" i="74"/>
  <c r="Z19" i="74" s="1"/>
  <c r="AE19" i="74" s="1"/>
  <c r="AF19" i="74" s="1"/>
  <c r="Y10" i="74"/>
  <c r="Z10" i="74" s="1"/>
  <c r="Y9" i="74"/>
  <c r="Z9" i="74" s="1"/>
  <c r="AC10" i="71"/>
  <c r="AD10" i="71" s="1"/>
  <c r="AA10" i="71"/>
  <c r="AB10" i="71" s="1"/>
  <c r="Y10" i="71"/>
  <c r="Z10" i="71" s="1"/>
  <c r="AC25" i="71"/>
  <c r="AD25" i="71" s="1"/>
  <c r="Y25" i="71"/>
  <c r="Z25" i="71" s="1"/>
  <c r="AA25" i="71"/>
  <c r="AB25" i="71" s="1"/>
  <c r="U16" i="72"/>
  <c r="X16" i="72"/>
  <c r="AA16" i="72" s="1"/>
  <c r="AB16" i="72" s="1"/>
  <c r="AC21" i="71"/>
  <c r="AD21" i="71" s="1"/>
  <c r="Y21" i="71"/>
  <c r="Z21" i="71" s="1"/>
  <c r="AA21" i="71"/>
  <c r="AB21" i="71" s="1"/>
  <c r="U11" i="72"/>
  <c r="X11" i="72"/>
  <c r="AA11" i="71"/>
  <c r="AB11" i="71" s="1"/>
  <c r="Y11" i="71"/>
  <c r="Z11" i="71" s="1"/>
  <c r="AC11" i="71"/>
  <c r="AD11" i="71" s="1"/>
  <c r="AC14" i="71"/>
  <c r="AD14" i="71" s="1"/>
  <c r="Y14" i="71"/>
  <c r="Z14" i="71" s="1"/>
  <c r="AA14" i="71"/>
  <c r="AB14" i="71" s="1"/>
  <c r="Y18" i="71"/>
  <c r="Z18" i="71" s="1"/>
  <c r="AC18" i="71"/>
  <c r="AD18" i="71" s="1"/>
  <c r="AA18" i="71"/>
  <c r="AB18" i="71" s="1"/>
  <c r="AC22" i="71"/>
  <c r="AD22" i="71" s="1"/>
  <c r="Y22" i="71"/>
  <c r="Z22" i="71" s="1"/>
  <c r="AA22" i="71"/>
  <c r="AB22" i="71" s="1"/>
  <c r="Y26" i="71"/>
  <c r="Z26" i="71" s="1"/>
  <c r="AC26" i="71"/>
  <c r="AD26" i="71" s="1"/>
  <c r="AA26" i="71"/>
  <c r="AB26" i="71" s="1"/>
  <c r="U14" i="72"/>
  <c r="X14" i="72"/>
  <c r="Y14" i="72" s="1"/>
  <c r="Z14" i="72" s="1"/>
  <c r="U9" i="72"/>
  <c r="X9" i="72"/>
  <c r="AC9" i="72" s="1"/>
  <c r="AD9" i="72" s="1"/>
  <c r="AC13" i="71"/>
  <c r="AD13" i="71" s="1"/>
  <c r="AA13" i="71"/>
  <c r="AB13" i="71" s="1"/>
  <c r="Y13" i="71"/>
  <c r="Z13" i="71" s="1"/>
  <c r="AC9" i="71"/>
  <c r="AD9" i="71" s="1"/>
  <c r="AA9" i="71"/>
  <c r="AB9" i="71" s="1"/>
  <c r="Y9" i="71"/>
  <c r="Z9" i="71" s="1"/>
  <c r="AE9" i="71" s="1"/>
  <c r="AF9" i="71" s="1"/>
  <c r="AA15" i="71"/>
  <c r="AB15" i="71" s="1"/>
  <c r="AC15" i="71"/>
  <c r="AD15" i="71" s="1"/>
  <c r="Y15" i="71"/>
  <c r="Z15" i="71" s="1"/>
  <c r="AC19" i="71"/>
  <c r="AD19" i="71" s="1"/>
  <c r="AA19" i="71"/>
  <c r="AB19" i="71" s="1"/>
  <c r="Y19" i="71"/>
  <c r="Z19" i="71" s="1"/>
  <c r="AC23" i="71"/>
  <c r="AD23" i="71" s="1"/>
  <c r="Y23" i="71"/>
  <c r="Z23" i="71" s="1"/>
  <c r="AA23" i="71"/>
  <c r="AB23" i="71" s="1"/>
  <c r="AC27" i="71"/>
  <c r="AD27" i="71" s="1"/>
  <c r="AA27" i="71"/>
  <c r="AB27" i="71" s="1"/>
  <c r="Y27" i="71"/>
  <c r="Z27" i="71" s="1"/>
  <c r="U13" i="72"/>
  <c r="X13" i="72"/>
  <c r="U12" i="72"/>
  <c r="X12" i="72"/>
  <c r="Y12" i="72" s="1"/>
  <c r="Z12" i="72" s="1"/>
  <c r="AC12" i="71"/>
  <c r="AD12" i="71" s="1"/>
  <c r="AA12" i="71"/>
  <c r="AB12" i="71" s="1"/>
  <c r="Y12" i="71"/>
  <c r="Z12" i="71" s="1"/>
  <c r="U15" i="72"/>
  <c r="X15" i="72"/>
  <c r="AA15" i="72" s="1"/>
  <c r="AB15" i="72" s="1"/>
  <c r="AA16" i="71"/>
  <c r="AB16" i="71" s="1"/>
  <c r="AC16" i="71"/>
  <c r="AD16" i="71" s="1"/>
  <c r="Y16" i="71"/>
  <c r="Z16" i="71" s="1"/>
  <c r="AC20" i="71"/>
  <c r="AD20" i="71" s="1"/>
  <c r="Y20" i="71"/>
  <c r="Z20" i="71" s="1"/>
  <c r="AA20" i="71"/>
  <c r="AB20" i="71" s="1"/>
  <c r="AA24" i="71"/>
  <c r="AB24" i="71" s="1"/>
  <c r="AC24" i="71"/>
  <c r="AD24" i="71" s="1"/>
  <c r="Y24" i="71"/>
  <c r="Z24" i="71" s="1"/>
  <c r="AA17" i="71"/>
  <c r="AB17" i="71" s="1"/>
  <c r="Y17" i="71"/>
  <c r="Z17" i="71" s="1"/>
  <c r="AC17" i="71"/>
  <c r="AD17" i="71" s="1"/>
  <c r="AC12" i="70"/>
  <c r="AD12" i="70" s="1"/>
  <c r="AA12" i="70"/>
  <c r="AB12" i="70" s="1"/>
  <c r="Y12" i="70"/>
  <c r="Z12" i="70" s="1"/>
  <c r="Y9" i="70"/>
  <c r="Z9" i="70" s="1"/>
  <c r="AC9" i="70"/>
  <c r="AD9" i="70" s="1"/>
  <c r="AA9" i="70"/>
  <c r="AB9" i="70" s="1"/>
  <c r="AC15" i="70"/>
  <c r="AD15" i="70" s="1"/>
  <c r="AA15" i="70"/>
  <c r="AB15" i="70" s="1"/>
  <c r="Y15" i="70"/>
  <c r="Z15" i="70" s="1"/>
  <c r="AC10" i="70"/>
  <c r="AD10" i="70" s="1"/>
  <c r="AA10" i="70"/>
  <c r="AB10" i="70" s="1"/>
  <c r="Y10" i="70"/>
  <c r="Z10" i="70" s="1"/>
  <c r="AC18" i="70"/>
  <c r="AD18" i="70" s="1"/>
  <c r="AA18" i="70"/>
  <c r="AB18" i="70" s="1"/>
  <c r="Y18" i="70"/>
  <c r="Z18" i="70" s="1"/>
  <c r="AE18" i="70" s="1"/>
  <c r="AF18" i="70" s="1"/>
  <c r="AC13" i="70"/>
  <c r="AD13" i="70" s="1"/>
  <c r="AA13" i="70"/>
  <c r="AB13" i="70" s="1"/>
  <c r="Y13" i="70"/>
  <c r="Z13" i="70" s="1"/>
  <c r="AC16" i="70"/>
  <c r="AD16" i="70" s="1"/>
  <c r="AA16" i="70"/>
  <c r="AB16" i="70" s="1"/>
  <c r="Y16" i="70"/>
  <c r="Z16" i="70" s="1"/>
  <c r="AC11" i="70"/>
  <c r="AD11" i="70" s="1"/>
  <c r="AA11" i="70"/>
  <c r="AB11" i="70" s="1"/>
  <c r="Y11" i="70"/>
  <c r="Z11" i="70" s="1"/>
  <c r="AC19" i="70"/>
  <c r="AD19" i="70" s="1"/>
  <c r="AA19" i="70"/>
  <c r="AB19" i="70" s="1"/>
  <c r="Y19" i="70"/>
  <c r="Z19" i="70" s="1"/>
  <c r="V9" i="70"/>
  <c r="AC17" i="70"/>
  <c r="AD17" i="70" s="1"/>
  <c r="AA17" i="70"/>
  <c r="AB17" i="70" s="1"/>
  <c r="Y17" i="70"/>
  <c r="Z17" i="70" s="1"/>
  <c r="AE17" i="70" s="1"/>
  <c r="AF17" i="70" s="1"/>
  <c r="AC14" i="70"/>
  <c r="AD14" i="70" s="1"/>
  <c r="AA14" i="70"/>
  <c r="AB14" i="70" s="1"/>
  <c r="Y14" i="70"/>
  <c r="Z14" i="70" s="1"/>
  <c r="AC15" i="72"/>
  <c r="AD15" i="72" s="1"/>
  <c r="AA10" i="72"/>
  <c r="AB10" i="72" s="1"/>
  <c r="Y16" i="72"/>
  <c r="Z16" i="72" s="1"/>
  <c r="Y15" i="72"/>
  <c r="Z15" i="72" s="1"/>
  <c r="Y13" i="72"/>
  <c r="Z13" i="72" s="1"/>
  <c r="Y10" i="72"/>
  <c r="Z10" i="72" s="1"/>
  <c r="AC20" i="68"/>
  <c r="AD20" i="68" s="1"/>
  <c r="AC19" i="68"/>
  <c r="AD19" i="68" s="1"/>
  <c r="Y20" i="68"/>
  <c r="Z20" i="68" s="1"/>
  <c r="Y19" i="68"/>
  <c r="Z19" i="68" s="1"/>
  <c r="Y9" i="68"/>
  <c r="Z9" i="68" s="1"/>
  <c r="AA9" i="68"/>
  <c r="AB9" i="68" s="1"/>
  <c r="AC9" i="68"/>
  <c r="AD9" i="68" s="1"/>
  <c r="Y13" i="67"/>
  <c r="Z13" i="67" s="1"/>
  <c r="Y11" i="67"/>
  <c r="Z11" i="67" s="1"/>
  <c r="Y9" i="67"/>
  <c r="Z9" i="67" s="1"/>
  <c r="Y12" i="67"/>
  <c r="Z12" i="67" s="1"/>
  <c r="Y15" i="67"/>
  <c r="Z15" i="67" s="1"/>
  <c r="Y19" i="67"/>
  <c r="Z19" i="67" s="1"/>
  <c r="Y18" i="67"/>
  <c r="Z18" i="67" s="1"/>
  <c r="Y14" i="67"/>
  <c r="Y16" i="67"/>
  <c r="Z16" i="67" s="1"/>
  <c r="Y17" i="67"/>
  <c r="Z17" i="67" s="1"/>
  <c r="Y10" i="67"/>
  <c r="Z10" i="67" s="1"/>
  <c r="Z14" i="67"/>
  <c r="AA13" i="67"/>
  <c r="AB13" i="67" s="1"/>
  <c r="AA11" i="67"/>
  <c r="AB11" i="67" s="1"/>
  <c r="AA9" i="67"/>
  <c r="AB9" i="67" s="1"/>
  <c r="AA18" i="67"/>
  <c r="AB18" i="67" s="1"/>
  <c r="AA16" i="67"/>
  <c r="AB16" i="67" s="1"/>
  <c r="AA17" i="67"/>
  <c r="AB17" i="67" s="1"/>
  <c r="AA15" i="67"/>
  <c r="AB15" i="67" s="1"/>
  <c r="AA19" i="67"/>
  <c r="AB19" i="67" s="1"/>
  <c r="AA12" i="67"/>
  <c r="AB12" i="67" s="1"/>
  <c r="AA10" i="67"/>
  <c r="AB10" i="67" s="1"/>
  <c r="AA14" i="67"/>
  <c r="AB14" i="67" s="1"/>
  <c r="AC18" i="67"/>
  <c r="AD18" i="67" s="1"/>
  <c r="AC9" i="67"/>
  <c r="AD9" i="67" s="1"/>
  <c r="AC11" i="67"/>
  <c r="AD11" i="67" s="1"/>
  <c r="AC13" i="67"/>
  <c r="AD13" i="67" s="1"/>
  <c r="AC10" i="67"/>
  <c r="AD10" i="67" s="1"/>
  <c r="AC16" i="67"/>
  <c r="AD16" i="67" s="1"/>
  <c r="AC12" i="67"/>
  <c r="AD12" i="67" s="1"/>
  <c r="AC17" i="67"/>
  <c r="AD17" i="67" s="1"/>
  <c r="AC19" i="67"/>
  <c r="AD19" i="67" s="1"/>
  <c r="AC14" i="67"/>
  <c r="AD14" i="67" s="1"/>
  <c r="AC15" i="67"/>
  <c r="AD15" i="67" s="1"/>
  <c r="AC18" i="66"/>
  <c r="AD18" i="66" s="1"/>
  <c r="AC17" i="66"/>
  <c r="AD17" i="66" s="1"/>
  <c r="AC19" i="66"/>
  <c r="AD19" i="66" s="1"/>
  <c r="AA19" i="66"/>
  <c r="AB19" i="66" s="1"/>
  <c r="AA18" i="66"/>
  <c r="AB18" i="66" s="1"/>
  <c r="AA17" i="66"/>
  <c r="AB17" i="66" s="1"/>
  <c r="AA9" i="66"/>
  <c r="AB9" i="66" s="1"/>
  <c r="AC9" i="66"/>
  <c r="AD9" i="66" s="1"/>
  <c r="Y9" i="66"/>
  <c r="Z9" i="66" s="1"/>
  <c r="Y17" i="66"/>
  <c r="Z17" i="66" s="1"/>
  <c r="AE17" i="66" s="1"/>
  <c r="AF17" i="66" s="1"/>
  <c r="Y19" i="66"/>
  <c r="Z19" i="66" s="1"/>
  <c r="AE19" i="66" s="1"/>
  <c r="AF19" i="66" s="1"/>
  <c r="Y18" i="66"/>
  <c r="Z18" i="66" s="1"/>
  <c r="AE18" i="66" s="1"/>
  <c r="AF18" i="66" s="1"/>
  <c r="AC21" i="65"/>
  <c r="AD21" i="65" s="1"/>
  <c r="Y21" i="65"/>
  <c r="Z21" i="65" s="1"/>
  <c r="AA21" i="65"/>
  <c r="AB21" i="65" s="1"/>
  <c r="V9" i="65"/>
  <c r="X9" i="65"/>
  <c r="AA10" i="64"/>
  <c r="AB10" i="64" s="1"/>
  <c r="AA11" i="64"/>
  <c r="AB11" i="64" s="1"/>
  <c r="AC12" i="64"/>
  <c r="AD12" i="64" s="1"/>
  <c r="AA12" i="64"/>
  <c r="AB12" i="64" s="1"/>
  <c r="V9" i="64"/>
  <c r="AC9" i="64"/>
  <c r="AD9" i="64" s="1"/>
  <c r="AA9" i="64"/>
  <c r="AB9" i="64" s="1"/>
  <c r="Y9" i="64"/>
  <c r="Z9" i="64" s="1"/>
  <c r="Y10" i="64"/>
  <c r="Z10" i="64" s="1"/>
  <c r="AE10" i="64" s="1"/>
  <c r="AF10" i="64" s="1"/>
  <c r="Y12" i="64"/>
  <c r="Z12" i="64" s="1"/>
  <c r="AE12" i="64" s="1"/>
  <c r="AF12" i="64" s="1"/>
  <c r="Y11" i="64"/>
  <c r="Z11" i="64" s="1"/>
  <c r="Y18" i="63"/>
  <c r="Z18" i="63" s="1"/>
  <c r="AC18" i="63"/>
  <c r="AD18" i="63" s="1"/>
  <c r="AA18" i="63"/>
  <c r="AB18" i="63" s="1"/>
  <c r="AC9" i="63"/>
  <c r="AD9" i="63" s="1"/>
  <c r="AA9" i="63"/>
  <c r="AB9" i="63" s="1"/>
  <c r="Y10" i="63"/>
  <c r="Z10" i="63" s="1"/>
  <c r="AE10" i="63" s="1"/>
  <c r="AF10" i="63" s="1"/>
  <c r="Y9" i="63"/>
  <c r="Z9" i="63" s="1"/>
  <c r="AC22" i="62"/>
  <c r="AD22" i="62" s="1"/>
  <c r="AC21" i="62"/>
  <c r="AD21" i="62" s="1"/>
  <c r="AC9" i="62"/>
  <c r="AD9" i="62" s="1"/>
  <c r="AC10" i="62"/>
  <c r="AD10" i="62" s="1"/>
  <c r="AA22" i="62"/>
  <c r="AB22" i="62" s="1"/>
  <c r="AA20" i="62"/>
  <c r="AB20" i="62" s="1"/>
  <c r="AA19" i="62"/>
  <c r="AB19" i="62" s="1"/>
  <c r="AA21" i="62"/>
  <c r="AB21" i="62" s="1"/>
  <c r="AA18" i="62"/>
  <c r="AB18" i="62" s="1"/>
  <c r="AA10" i="62"/>
  <c r="AB10" i="62" s="1"/>
  <c r="AA9" i="62"/>
  <c r="AB9" i="62" s="1"/>
  <c r="Y19" i="62"/>
  <c r="Z19" i="62" s="1"/>
  <c r="Y22" i="62"/>
  <c r="Z22" i="62" s="1"/>
  <c r="AE22" i="62" s="1"/>
  <c r="AF22" i="62" s="1"/>
  <c r="Y18" i="62"/>
  <c r="Z18" i="62" s="1"/>
  <c r="Y21" i="62"/>
  <c r="Z21" i="62" s="1"/>
  <c r="Y20" i="62"/>
  <c r="Z20" i="62" s="1"/>
  <c r="Y9" i="62"/>
  <c r="Z9" i="62" s="1"/>
  <c r="Y10" i="62"/>
  <c r="Z10" i="62" s="1"/>
  <c r="Y16" i="60"/>
  <c r="Z16" i="60" s="1"/>
  <c r="AC15" i="60"/>
  <c r="AD15" i="60" s="1"/>
  <c r="AC16" i="60"/>
  <c r="AD16" i="60" s="1"/>
  <c r="AC9" i="60"/>
  <c r="AD9" i="60" s="1"/>
  <c r="AC10" i="60"/>
  <c r="AD10" i="60" s="1"/>
  <c r="AA15" i="60"/>
  <c r="AB15" i="60" s="1"/>
  <c r="AE15" i="60" s="1"/>
  <c r="AF15" i="60" s="1"/>
  <c r="AA16" i="60"/>
  <c r="AB16" i="60" s="1"/>
  <c r="AA9" i="60"/>
  <c r="AB9" i="60" s="1"/>
  <c r="AA10" i="60"/>
  <c r="AB10" i="60" s="1"/>
  <c r="Y10" i="60"/>
  <c r="Z10" i="60" s="1"/>
  <c r="Y9" i="60"/>
  <c r="Z9" i="60" s="1"/>
  <c r="I35" i="73"/>
  <c r="V25" i="54"/>
  <c r="V9" i="81"/>
  <c r="I33" i="73"/>
  <c r="V13" i="73" s="1"/>
  <c r="V23" i="54"/>
  <c r="V9" i="96"/>
  <c r="V9" i="91"/>
  <c r="V20" i="97"/>
  <c r="V21" i="54"/>
  <c r="V17" i="97"/>
  <c r="V20" i="54"/>
  <c r="V14" i="97"/>
  <c r="V12" i="97"/>
  <c r="V19" i="54"/>
  <c r="V10" i="89"/>
  <c r="V11" i="55"/>
  <c r="V13" i="55"/>
  <c r="V15" i="55"/>
  <c r="V17" i="55"/>
  <c r="V19" i="55"/>
  <c r="V18" i="54"/>
  <c r="V9" i="58"/>
  <c r="V9" i="60"/>
  <c r="V14" i="92"/>
  <c r="V9" i="93"/>
  <c r="V9" i="54"/>
  <c r="V17" i="54"/>
  <c r="I30" i="73"/>
  <c r="V9" i="72"/>
  <c r="V16" i="54"/>
  <c r="V9" i="99"/>
  <c r="V9" i="102"/>
  <c r="V10" i="75"/>
  <c r="V12" i="75"/>
  <c r="V14" i="75"/>
  <c r="V10" i="74"/>
  <c r="V12" i="74"/>
  <c r="V14" i="74"/>
  <c r="V9" i="84"/>
  <c r="V9" i="82"/>
  <c r="V9" i="79"/>
  <c r="V12" i="77"/>
  <c r="V16" i="97"/>
  <c r="V9" i="69"/>
  <c r="V9" i="67"/>
  <c r="V9" i="66"/>
  <c r="V9" i="63"/>
  <c r="V9" i="56"/>
  <c r="V14" i="56"/>
  <c r="V16" i="58"/>
  <c r="V12" i="58"/>
  <c r="V19" i="70"/>
  <c r="V9" i="71"/>
  <c r="V11" i="72"/>
  <c r="V11" i="89"/>
  <c r="V12" i="89"/>
  <c r="V13" i="89"/>
  <c r="V14" i="89"/>
  <c r="V15" i="89"/>
  <c r="V16" i="89"/>
  <c r="V17" i="89"/>
  <c r="V18" i="89"/>
  <c r="V19" i="89"/>
  <c r="V20" i="89"/>
  <c r="V21" i="89"/>
  <c r="V22" i="89"/>
  <c r="V23" i="89"/>
  <c r="V24" i="89"/>
  <c r="V25" i="89"/>
  <c r="V13" i="92"/>
  <c r="V19" i="92"/>
  <c r="V9" i="73"/>
  <c r="V31" i="81"/>
  <c r="V10" i="90"/>
  <c r="V11" i="90"/>
  <c r="V12" i="90"/>
  <c r="V13" i="90"/>
  <c r="V14" i="90"/>
  <c r="V15" i="90"/>
  <c r="V16" i="90"/>
  <c r="V17" i="90"/>
  <c r="V18" i="90"/>
  <c r="V19" i="90"/>
  <c r="V20" i="90"/>
  <c r="V21" i="90"/>
  <c r="V22" i="90"/>
  <c r="V23" i="90"/>
  <c r="V24" i="90"/>
  <c r="V25" i="90"/>
  <c r="V26" i="90"/>
  <c r="V27" i="90"/>
  <c r="V28" i="90"/>
  <c r="V29" i="90"/>
  <c r="V10" i="92"/>
  <c r="V12" i="92"/>
  <c r="V9" i="98"/>
  <c r="V9" i="100"/>
  <c r="V10" i="100"/>
  <c r="V11" i="100"/>
  <c r="V12" i="100"/>
  <c r="V13" i="100"/>
  <c r="V14" i="100"/>
  <c r="V15" i="100"/>
  <c r="V16" i="100"/>
  <c r="V17" i="100"/>
  <c r="V22" i="102"/>
  <c r="V9" i="103"/>
  <c r="V16" i="79"/>
  <c r="V10" i="97"/>
  <c r="V9" i="80"/>
  <c r="V9" i="76"/>
  <c r="I34" i="73"/>
  <c r="V14" i="73" s="1"/>
  <c r="V28" i="82"/>
  <c r="V20" i="82"/>
  <c r="V12" i="82"/>
  <c r="V12" i="86"/>
  <c r="V11" i="87"/>
  <c r="V9" i="87"/>
  <c r="V19" i="97"/>
  <c r="V11" i="97"/>
  <c r="V14" i="99"/>
  <c r="V10" i="91"/>
  <c r="V11" i="91"/>
  <c r="V11" i="92"/>
  <c r="V15" i="92"/>
  <c r="V11" i="73"/>
  <c r="V12" i="60"/>
  <c r="V19" i="65"/>
  <c r="V10" i="63"/>
  <c r="V11" i="63"/>
  <c r="V12" i="63"/>
  <c r="V13" i="63"/>
  <c r="V14" i="63"/>
  <c r="V15" i="63"/>
  <c r="V16" i="63"/>
  <c r="V17" i="63"/>
  <c r="V18" i="63"/>
  <c r="V16" i="56"/>
  <c r="V17" i="58"/>
  <c r="V13" i="58"/>
  <c r="V14" i="60"/>
  <c r="V10" i="64"/>
  <c r="V13" i="67"/>
  <c r="V21" i="65"/>
  <c r="V13" i="65"/>
  <c r="V13" i="72"/>
  <c r="V11" i="80"/>
  <c r="V22" i="82"/>
  <c r="V14" i="82"/>
  <c r="V14" i="86"/>
  <c r="V13" i="87"/>
  <c r="V16" i="99"/>
  <c r="V10" i="88"/>
  <c r="V11" i="88"/>
  <c r="V12" i="88"/>
  <c r="V13" i="88"/>
  <c r="V14" i="88"/>
  <c r="V15" i="88"/>
  <c r="V9" i="92"/>
  <c r="V18" i="79"/>
  <c r="V10" i="79"/>
  <c r="V11" i="65"/>
  <c r="V12" i="73"/>
  <c r="V13" i="54"/>
  <c r="V15" i="56"/>
  <c r="V13" i="60"/>
  <c r="V12" i="67"/>
  <c r="V13" i="69"/>
  <c r="V20" i="65"/>
  <c r="V12" i="65"/>
  <c r="V12" i="72"/>
  <c r="V10" i="80"/>
  <c r="V29" i="82"/>
  <c r="V21" i="82"/>
  <c r="V13" i="82"/>
  <c r="V13" i="86"/>
  <c r="V12" i="87"/>
  <c r="V13" i="95"/>
  <c r="V15" i="99"/>
  <c r="V17" i="79"/>
  <c r="V15" i="74"/>
  <c r="V16" i="74"/>
  <c r="V17" i="74"/>
  <c r="V18" i="74"/>
  <c r="V19" i="74"/>
  <c r="V20" i="74"/>
  <c r="V10" i="73"/>
  <c r="V20" i="73"/>
  <c r="V12" i="54"/>
  <c r="V13" i="56"/>
  <c r="V11" i="60"/>
  <c r="V18" i="67"/>
  <c r="V10" i="67"/>
  <c r="V16" i="69"/>
  <c r="V12" i="69"/>
  <c r="V27" i="71"/>
  <c r="V18" i="65"/>
  <c r="V10" i="65"/>
  <c r="V10" i="72"/>
  <c r="V27" i="82"/>
  <c r="V19" i="82"/>
  <c r="V11" i="82"/>
  <c r="V11" i="86"/>
  <c r="V10" i="87"/>
  <c r="V13" i="99"/>
  <c r="V12" i="91"/>
  <c r="V13" i="91"/>
  <c r="V14" i="91"/>
  <c r="V15" i="79"/>
  <c r="V19" i="67"/>
  <c r="V19" i="73"/>
  <c r="V12" i="56"/>
  <c r="V15" i="58"/>
  <c r="V11" i="58"/>
  <c r="V10" i="60"/>
  <c r="V17" i="67"/>
  <c r="V17" i="65"/>
  <c r="V15" i="80"/>
  <c r="V26" i="82"/>
  <c r="V18" i="82"/>
  <c r="V10" i="82"/>
  <c r="V20" i="99"/>
  <c r="V12" i="99"/>
  <c r="V14" i="79"/>
  <c r="V11" i="67"/>
  <c r="V17" i="73"/>
  <c r="V18" i="73"/>
  <c r="V15" i="54"/>
  <c r="V11" i="54"/>
  <c r="V11" i="56"/>
  <c r="V16" i="67"/>
  <c r="V15" i="69"/>
  <c r="V11" i="69"/>
  <c r="V16" i="65"/>
  <c r="V16" i="72"/>
  <c r="V30" i="76"/>
  <c r="V14" i="80"/>
  <c r="V25" i="82"/>
  <c r="V17" i="82"/>
  <c r="V19" i="99"/>
  <c r="V11" i="99"/>
  <c r="V10" i="93"/>
  <c r="V11" i="93"/>
  <c r="V12" i="93"/>
  <c r="V13" i="93"/>
  <c r="V14" i="93"/>
  <c r="V15" i="93"/>
  <c r="V16" i="93"/>
  <c r="V17" i="93"/>
  <c r="V18" i="93"/>
  <c r="V19" i="93"/>
  <c r="V13" i="79"/>
  <c r="V10" i="103"/>
  <c r="V11" i="103"/>
  <c r="V12" i="103"/>
  <c r="V13" i="103"/>
  <c r="V14" i="103"/>
  <c r="V15" i="103"/>
  <c r="V16" i="103"/>
  <c r="V17" i="103"/>
  <c r="V18" i="103"/>
  <c r="V19" i="103"/>
  <c r="V16" i="73"/>
  <c r="V10" i="66"/>
  <c r="V11" i="66"/>
  <c r="V12" i="66"/>
  <c r="V13" i="66"/>
  <c r="V14" i="66"/>
  <c r="V15" i="66"/>
  <c r="V16" i="66"/>
  <c r="V17" i="66"/>
  <c r="V18" i="66"/>
  <c r="V19" i="66"/>
  <c r="V10" i="56"/>
  <c r="V18" i="58"/>
  <c r="V14" i="58"/>
  <c r="V10" i="58"/>
  <c r="V16" i="60"/>
  <c r="V12" i="64"/>
  <c r="V15" i="67"/>
  <c r="V15" i="65"/>
  <c r="V15" i="72"/>
  <c r="V13" i="80"/>
  <c r="V24" i="82"/>
  <c r="V16" i="82"/>
  <c r="V10" i="86"/>
  <c r="V15" i="87"/>
  <c r="V18" i="99"/>
  <c r="V10" i="99"/>
  <c r="V9" i="88"/>
  <c r="V10" i="94"/>
  <c r="V11" i="94"/>
  <c r="V12" i="94"/>
  <c r="V13" i="94"/>
  <c r="V14" i="94"/>
  <c r="V15" i="94"/>
  <c r="V16" i="94"/>
  <c r="V17" i="94"/>
  <c r="V12" i="79"/>
  <c r="V15" i="73"/>
  <c r="V14" i="54"/>
  <c r="V10" i="54"/>
  <c r="V15" i="60"/>
  <c r="V11" i="64"/>
  <c r="V14" i="67"/>
  <c r="V14" i="69"/>
  <c r="V10" i="69"/>
  <c r="V14" i="65"/>
  <c r="V14" i="72"/>
  <c r="V12" i="80"/>
  <c r="V23" i="82"/>
  <c r="V15" i="82"/>
  <c r="V15" i="86"/>
  <c r="V14" i="87"/>
  <c r="V17" i="95"/>
  <c r="V18" i="96"/>
  <c r="V17" i="99"/>
  <c r="V11" i="79"/>
  <c r="AG30" i="102" l="1"/>
  <c r="AF30" i="102"/>
  <c r="AF13" i="98"/>
  <c r="AG13" i="98"/>
  <c r="AF19" i="90"/>
  <c r="AG19" i="90"/>
  <c r="AE15" i="82"/>
  <c r="AH10" i="84"/>
  <c r="AE12" i="86"/>
  <c r="AF10" i="97"/>
  <c r="AG10" i="97"/>
  <c r="AG14" i="92"/>
  <c r="AG15" i="91"/>
  <c r="AF15" i="91"/>
  <c r="AE22" i="54"/>
  <c r="AF22" i="54" s="1"/>
  <c r="AE20" i="89"/>
  <c r="AF20" i="89" s="1"/>
  <c r="AF25" i="102"/>
  <c r="AG25" i="102"/>
  <c r="AE20" i="76"/>
  <c r="AF20" i="76" s="1"/>
  <c r="AE16" i="62"/>
  <c r="AF16" i="62" s="1"/>
  <c r="AG14" i="81"/>
  <c r="AF14" i="81"/>
  <c r="AE19" i="62"/>
  <c r="AF19" i="62" s="1"/>
  <c r="AA9" i="72"/>
  <c r="AB9" i="72" s="1"/>
  <c r="AE9" i="72" s="1"/>
  <c r="AF9" i="72" s="1"/>
  <c r="AE12" i="57"/>
  <c r="AF12" i="57" s="1"/>
  <c r="AE22" i="81"/>
  <c r="AE10" i="81"/>
  <c r="AG14" i="97"/>
  <c r="AF14" i="97"/>
  <c r="AF18" i="90"/>
  <c r="AG12" i="81"/>
  <c r="AF12" i="81"/>
  <c r="AG23" i="81"/>
  <c r="AF11" i="91"/>
  <c r="AG11" i="91"/>
  <c r="AG11" i="98"/>
  <c r="AF11" i="98"/>
  <c r="Y9" i="72"/>
  <c r="Z9" i="72" s="1"/>
  <c r="AE16" i="70"/>
  <c r="AF16" i="70" s="1"/>
  <c r="AE20" i="74"/>
  <c r="AF20" i="74" s="1"/>
  <c r="AE21" i="82"/>
  <c r="AE24" i="82"/>
  <c r="AE15" i="86"/>
  <c r="AG24" i="102"/>
  <c r="AF24" i="102"/>
  <c r="AG19" i="97"/>
  <c r="AF19" i="97"/>
  <c r="AE17" i="99"/>
  <c r="AF20" i="99"/>
  <c r="AF13" i="94"/>
  <c r="AG13" i="94"/>
  <c r="AG13" i="92"/>
  <c r="AG29" i="90"/>
  <c r="AF10" i="98"/>
  <c r="AC16" i="72"/>
  <c r="AD16" i="72" s="1"/>
  <c r="AE9" i="86"/>
  <c r="AG9" i="86" s="1"/>
  <c r="AG16" i="99"/>
  <c r="AG12" i="80"/>
  <c r="AG18" i="92"/>
  <c r="AF18" i="92"/>
  <c r="AE16" i="60"/>
  <c r="AF16" i="60" s="1"/>
  <c r="AE11" i="64"/>
  <c r="AF11" i="64" s="1"/>
  <c r="AE19" i="70"/>
  <c r="AF19" i="70" s="1"/>
  <c r="AE27" i="71"/>
  <c r="AF27" i="71" s="1"/>
  <c r="AF26" i="102"/>
  <c r="AG26" i="102"/>
  <c r="AG12" i="99"/>
  <c r="AG33" i="81"/>
  <c r="AF33" i="81"/>
  <c r="AE12" i="71"/>
  <c r="AF12" i="71" s="1"/>
  <c r="AE15" i="71"/>
  <c r="AF15" i="71" s="1"/>
  <c r="AE20" i="82"/>
  <c r="AF20" i="82" s="1"/>
  <c r="AH12" i="84"/>
  <c r="AE10" i="86"/>
  <c r="AF27" i="102"/>
  <c r="AG27" i="102"/>
  <c r="AE17" i="79"/>
  <c r="AF17" i="79" s="1"/>
  <c r="AE12" i="59"/>
  <c r="AF12" i="59" s="1"/>
  <c r="AH12" i="86"/>
  <c r="AE17" i="91"/>
  <c r="AE13" i="57"/>
  <c r="AF13" i="57" s="1"/>
  <c r="AE10" i="69"/>
  <c r="AF10" i="69" s="1"/>
  <c r="AE28" i="76"/>
  <c r="AF28" i="76" s="1"/>
  <c r="AG10" i="80"/>
  <c r="AE14" i="87"/>
  <c r="AE17" i="98"/>
  <c r="AE18" i="58"/>
  <c r="AF18" i="58" s="1"/>
  <c r="AE12" i="63"/>
  <c r="AF12" i="63" s="1"/>
  <c r="AE10" i="94"/>
  <c r="AE13" i="58"/>
  <c r="AF13" i="58" s="1"/>
  <c r="AE9" i="59"/>
  <c r="AF9" i="59" s="1"/>
  <c r="AE15" i="81"/>
  <c r="AE18" i="98"/>
  <c r="AE9" i="98"/>
  <c r="AE14" i="54"/>
  <c r="AF14" i="54" s="1"/>
  <c r="AG21" i="98"/>
  <c r="AE9" i="91"/>
  <c r="AE27" i="90"/>
  <c r="AE24" i="90"/>
  <c r="AE16" i="90"/>
  <c r="AE11" i="90"/>
  <c r="AE19" i="99"/>
  <c r="AE16" i="55"/>
  <c r="AF16" i="55" s="1"/>
  <c r="AE11" i="55"/>
  <c r="AF11" i="55" s="1"/>
  <c r="AE15" i="69"/>
  <c r="AF15" i="69" s="1"/>
  <c r="AE13" i="99"/>
  <c r="AE12" i="68"/>
  <c r="AF12" i="68" s="1"/>
  <c r="AE10" i="76"/>
  <c r="AF10" i="76" s="1"/>
  <c r="AH10" i="87"/>
  <c r="AE17" i="68"/>
  <c r="AF17" i="68" s="1"/>
  <c r="AE14" i="99"/>
  <c r="AE11" i="54"/>
  <c r="AF11" i="54" s="1"/>
  <c r="AE15" i="59"/>
  <c r="AF15" i="59" s="1"/>
  <c r="AE14" i="60"/>
  <c r="AF14" i="60" s="1"/>
  <c r="AE13" i="66"/>
  <c r="AF13" i="66" s="1"/>
  <c r="AE11" i="76"/>
  <c r="AF11" i="76" s="1"/>
  <c r="AE29" i="81"/>
  <c r="AE17" i="81"/>
  <c r="AE24" i="54"/>
  <c r="AF24" i="54" s="1"/>
  <c r="AE9" i="69"/>
  <c r="AF9" i="69" s="1"/>
  <c r="AE12" i="75"/>
  <c r="AF12" i="75" s="1"/>
  <c r="AE22" i="76"/>
  <c r="AF22" i="76" s="1"/>
  <c r="AE10" i="54"/>
  <c r="AF10" i="54" s="1"/>
  <c r="AE12" i="58"/>
  <c r="AF12" i="58" s="1"/>
  <c r="AE25" i="76"/>
  <c r="AF25" i="76" s="1"/>
  <c r="AE13" i="76"/>
  <c r="AF13" i="76" s="1"/>
  <c r="AE10" i="68"/>
  <c r="AF10" i="68" s="1"/>
  <c r="AE9" i="80"/>
  <c r="AE12" i="62"/>
  <c r="AF12" i="62" s="1"/>
  <c r="AE24" i="81"/>
  <c r="AH9" i="86"/>
  <c r="AE12" i="92"/>
  <c r="AE14" i="57"/>
  <c r="AF14" i="57" s="1"/>
  <c r="AE9" i="58"/>
  <c r="AF9" i="58" s="1"/>
  <c r="AH10" i="86"/>
  <c r="AE15" i="54"/>
  <c r="AF15" i="54" s="1"/>
  <c r="AE12" i="60"/>
  <c r="AF12" i="60" s="1"/>
  <c r="AE11" i="62"/>
  <c r="AF11" i="62" s="1"/>
  <c r="AE15" i="65"/>
  <c r="AF15" i="65" s="1"/>
  <c r="AE30" i="76"/>
  <c r="AF30" i="76" s="1"/>
  <c r="AE14" i="91"/>
  <c r="AE19" i="55"/>
  <c r="AF19" i="55" s="1"/>
  <c r="AE13" i="55"/>
  <c r="AF13" i="55" s="1"/>
  <c r="AE26" i="76"/>
  <c r="AF26" i="76" s="1"/>
  <c r="AE11" i="80"/>
  <c r="AE12" i="87"/>
  <c r="AH12" i="87"/>
  <c r="AE19" i="98"/>
  <c r="AE22" i="55"/>
  <c r="AF22" i="55" s="1"/>
  <c r="AE13" i="79"/>
  <c r="AF13" i="79" s="1"/>
  <c r="AE19" i="91"/>
  <c r="AE20" i="91"/>
  <c r="AE13" i="56"/>
  <c r="AF13" i="56" s="1"/>
  <c r="AE23" i="54"/>
  <c r="AF23" i="54" s="1"/>
  <c r="AE16" i="91"/>
  <c r="AE15" i="74"/>
  <c r="AF15" i="74" s="1"/>
  <c r="AE15" i="94"/>
  <c r="AE12" i="94"/>
  <c r="AE17" i="58"/>
  <c r="AF17" i="58" s="1"/>
  <c r="AE18" i="65"/>
  <c r="AF18" i="65" s="1"/>
  <c r="AE10" i="65"/>
  <c r="AF10" i="65" s="1"/>
  <c r="AE14" i="98"/>
  <c r="AE21" i="76"/>
  <c r="AF21" i="76" s="1"/>
  <c r="AE10" i="91"/>
  <c r="AE26" i="90"/>
  <c r="AE23" i="90"/>
  <c r="AE15" i="90"/>
  <c r="AE13" i="90"/>
  <c r="AE10" i="90"/>
  <c r="AE15" i="68"/>
  <c r="AF15" i="68" s="1"/>
  <c r="AE12" i="56"/>
  <c r="AF12" i="56" s="1"/>
  <c r="AE13" i="68"/>
  <c r="AF13" i="68" s="1"/>
  <c r="AE12" i="97"/>
  <c r="AE10" i="57"/>
  <c r="AF10" i="57" s="1"/>
  <c r="AE24" i="59"/>
  <c r="AF24" i="59" s="1"/>
  <c r="AE20" i="97"/>
  <c r="AE11" i="57"/>
  <c r="AF11" i="57" s="1"/>
  <c r="AE12" i="76"/>
  <c r="AF12" i="76" s="1"/>
  <c r="AE9" i="79"/>
  <c r="AF9" i="79" s="1"/>
  <c r="AE17" i="65"/>
  <c r="AF17" i="65" s="1"/>
  <c r="AE11" i="63"/>
  <c r="AF11" i="63" s="1"/>
  <c r="AE18" i="68"/>
  <c r="AF18" i="68" s="1"/>
  <c r="AE23" i="55"/>
  <c r="AF23" i="55" s="1"/>
  <c r="AE16" i="63"/>
  <c r="AF16" i="63" s="1"/>
  <c r="AE17" i="94"/>
  <c r="AE17" i="59"/>
  <c r="AF17" i="59" s="1"/>
  <c r="AE11" i="81"/>
  <c r="AE13" i="91"/>
  <c r="AE10" i="55"/>
  <c r="AF10" i="55" s="1"/>
  <c r="AE9" i="99"/>
  <c r="AE23" i="103"/>
  <c r="AE17" i="63"/>
  <c r="AF17" i="63" s="1"/>
  <c r="AE15" i="66"/>
  <c r="AF15" i="66" s="1"/>
  <c r="AE11" i="75"/>
  <c r="AF11" i="75" s="1"/>
  <c r="AE19" i="71"/>
  <c r="AF19" i="71" s="1"/>
  <c r="AE14" i="75"/>
  <c r="AF14" i="75" s="1"/>
  <c r="AE27" i="82"/>
  <c r="AE30" i="82"/>
  <c r="AH15" i="84"/>
  <c r="AH10" i="88"/>
  <c r="AE10" i="89"/>
  <c r="AF29" i="102"/>
  <c r="AG29" i="102"/>
  <c r="AE24" i="98"/>
  <c r="AE10" i="92"/>
  <c r="AE16" i="59"/>
  <c r="AF16" i="59" s="1"/>
  <c r="AE17" i="76"/>
  <c r="AF17" i="76" s="1"/>
  <c r="AE30" i="81"/>
  <c r="AE11" i="87"/>
  <c r="AE16" i="98"/>
  <c r="AE21" i="55"/>
  <c r="AF21" i="55" s="1"/>
  <c r="AE11" i="94"/>
  <c r="AE13" i="59"/>
  <c r="AF13" i="59" s="1"/>
  <c r="AE23" i="76"/>
  <c r="AF23" i="76" s="1"/>
  <c r="AH9" i="87"/>
  <c r="AE12" i="98"/>
  <c r="AE10" i="59"/>
  <c r="AF10" i="59" s="1"/>
  <c r="AE15" i="62"/>
  <c r="AF15" i="62" s="1"/>
  <c r="AE11" i="65"/>
  <c r="AF11" i="65" s="1"/>
  <c r="AE12" i="91"/>
  <c r="AE17" i="90"/>
  <c r="AE11" i="99"/>
  <c r="AE20" i="55"/>
  <c r="AF20" i="55" s="1"/>
  <c r="AE17" i="55"/>
  <c r="AF17" i="55" s="1"/>
  <c r="AE15" i="55"/>
  <c r="AF15" i="55" s="1"/>
  <c r="Y9" i="55"/>
  <c r="Z9" i="55" s="1"/>
  <c r="AC9" i="55"/>
  <c r="AD9" i="55" s="1"/>
  <c r="AA9" i="55"/>
  <c r="AB9" i="55" s="1"/>
  <c r="AE11" i="60"/>
  <c r="AF11" i="60" s="1"/>
  <c r="AH13" i="86"/>
  <c r="AE10" i="58"/>
  <c r="AF10" i="58" s="1"/>
  <c r="AH15" i="87"/>
  <c r="AE9" i="90"/>
  <c r="AE9" i="57"/>
  <c r="AF9" i="57" s="1"/>
  <c r="AE16" i="76"/>
  <c r="AF16" i="76" s="1"/>
  <c r="AE9" i="56"/>
  <c r="AF9" i="56" s="1"/>
  <c r="AE12" i="74"/>
  <c r="AF12" i="74" s="1"/>
  <c r="AE22" i="103"/>
  <c r="AE12" i="65"/>
  <c r="AF12" i="65" s="1"/>
  <c r="AE14" i="66"/>
  <c r="AF14" i="66" s="1"/>
  <c r="AE14" i="80"/>
  <c r="AE21" i="81"/>
  <c r="AE13" i="87"/>
  <c r="AE16" i="79"/>
  <c r="AF16" i="79" s="1"/>
  <c r="AE9" i="92"/>
  <c r="AE34" i="81"/>
  <c r="AE15" i="80"/>
  <c r="AE17" i="89"/>
  <c r="AG17" i="89" s="1"/>
  <c r="AE9" i="103"/>
  <c r="AF28" i="102"/>
  <c r="AG28" i="102"/>
  <c r="AE19" i="92"/>
  <c r="AE23" i="59"/>
  <c r="AF23" i="59" s="1"/>
  <c r="AE13" i="65"/>
  <c r="AF13" i="65" s="1"/>
  <c r="AE26" i="81"/>
  <c r="AE9" i="76"/>
  <c r="AF9" i="76" s="1"/>
  <c r="AE17" i="92"/>
  <c r="AE14" i="68"/>
  <c r="AF14" i="68" s="1"/>
  <c r="AE14" i="76"/>
  <c r="AF14" i="76" s="1"/>
  <c r="AH15" i="86"/>
  <c r="AE20" i="98"/>
  <c r="AE25" i="59"/>
  <c r="AF25" i="59" s="1"/>
  <c r="AE14" i="63"/>
  <c r="AF14" i="63" s="1"/>
  <c r="AE28" i="81"/>
  <c r="AE23" i="98"/>
  <c r="AE16" i="94"/>
  <c r="AE18" i="99"/>
  <c r="AE27" i="81"/>
  <c r="AE9" i="87"/>
  <c r="AE13" i="62"/>
  <c r="AF13" i="62" s="1"/>
  <c r="AE19" i="65"/>
  <c r="AF19" i="65" s="1"/>
  <c r="AE25" i="90"/>
  <c r="AE22" i="90"/>
  <c r="AE20" i="90"/>
  <c r="AE14" i="90"/>
  <c r="AE12" i="90"/>
  <c r="AE14" i="55"/>
  <c r="AF14" i="55" s="1"/>
  <c r="AE12" i="55"/>
  <c r="AF12" i="55" s="1"/>
  <c r="AG13" i="80"/>
  <c r="AE32" i="81"/>
  <c r="AE16" i="68"/>
  <c r="AF16" i="68" s="1"/>
  <c r="AE12" i="69"/>
  <c r="AF12" i="69" s="1"/>
  <c r="AE22" i="98"/>
  <c r="AE16" i="92"/>
  <c r="AE20" i="65"/>
  <c r="AF20" i="65" s="1"/>
  <c r="AE11" i="66"/>
  <c r="AF11" i="66" s="1"/>
  <c r="AE19" i="76"/>
  <c r="AF19" i="76" s="1"/>
  <c r="AE9" i="81"/>
  <c r="AH13" i="87"/>
  <c r="AE13" i="69"/>
  <c r="AF13" i="69" s="1"/>
  <c r="AE11" i="74"/>
  <c r="AF11" i="74" s="1"/>
  <c r="AE20" i="103"/>
  <c r="AE21" i="103"/>
  <c r="AE12" i="103"/>
  <c r="AG12" i="103" s="1"/>
  <c r="AE13" i="103"/>
  <c r="AF13" i="103" s="1"/>
  <c r="AE15" i="103"/>
  <c r="AG15" i="103" s="1"/>
  <c r="AE18" i="103"/>
  <c r="AG18" i="103" s="1"/>
  <c r="AE10" i="103"/>
  <c r="AG10" i="103" s="1"/>
  <c r="AE19" i="103"/>
  <c r="AG19" i="103" s="1"/>
  <c r="AE11" i="103"/>
  <c r="AF11" i="103" s="1"/>
  <c r="AE14" i="103"/>
  <c r="AG14" i="103" s="1"/>
  <c r="AE16" i="103"/>
  <c r="AG16" i="103" s="1"/>
  <c r="AE17" i="103"/>
  <c r="AG17" i="103" s="1"/>
  <c r="AF19" i="103"/>
  <c r="AF21" i="103"/>
  <c r="AG21" i="103"/>
  <c r="AG9" i="103"/>
  <c r="AF9" i="103"/>
  <c r="AG20" i="103"/>
  <c r="AF20" i="103"/>
  <c r="AF12" i="103"/>
  <c r="AE17" i="102"/>
  <c r="AE14" i="102"/>
  <c r="AG14" i="102" s="1"/>
  <c r="AE13" i="102"/>
  <c r="AE19" i="102"/>
  <c r="AE12" i="102"/>
  <c r="AG12" i="102" s="1"/>
  <c r="AE20" i="102"/>
  <c r="AG20" i="102" s="1"/>
  <c r="AE23" i="102"/>
  <c r="AF23" i="102" s="1"/>
  <c r="AE18" i="102"/>
  <c r="AG18" i="102" s="1"/>
  <c r="AE21" i="102"/>
  <c r="AG21" i="102" s="1"/>
  <c r="AE16" i="102"/>
  <c r="AE10" i="102"/>
  <c r="AG10" i="102" s="1"/>
  <c r="AE11" i="102"/>
  <c r="AE15" i="102"/>
  <c r="AG15" i="102" s="1"/>
  <c r="AG22" i="102"/>
  <c r="AF22" i="102"/>
  <c r="AG17" i="102"/>
  <c r="AF17" i="102"/>
  <c r="AG13" i="102"/>
  <c r="AF13" i="102"/>
  <c r="AG19" i="102"/>
  <c r="AF19" i="102"/>
  <c r="AG16" i="102"/>
  <c r="AF16" i="102"/>
  <c r="AF10" i="102"/>
  <c r="AF11" i="102"/>
  <c r="AG11" i="102"/>
  <c r="AF12" i="102"/>
  <c r="AG9" i="102"/>
  <c r="AF9" i="102"/>
  <c r="AE14" i="100"/>
  <c r="AG14" i="100" s="1"/>
  <c r="AE10" i="100"/>
  <c r="AE12" i="100"/>
  <c r="AE13" i="100"/>
  <c r="AE9" i="100"/>
  <c r="AE17" i="100"/>
  <c r="AE16" i="100"/>
  <c r="AF14" i="100"/>
  <c r="AE15" i="100"/>
  <c r="AG12" i="100"/>
  <c r="AF12" i="100"/>
  <c r="AF13" i="100"/>
  <c r="AG13" i="100"/>
  <c r="AF10" i="100"/>
  <c r="AG10" i="100"/>
  <c r="AE11" i="100"/>
  <c r="AE10" i="96"/>
  <c r="AG10" i="96" s="1"/>
  <c r="AE16" i="96"/>
  <c r="AE18" i="96"/>
  <c r="AE15" i="96"/>
  <c r="AG15" i="96" s="1"/>
  <c r="AE13" i="96"/>
  <c r="AG13" i="96" s="1"/>
  <c r="AE11" i="96"/>
  <c r="AG11" i="96" s="1"/>
  <c r="AE14" i="96"/>
  <c r="AG14" i="96" s="1"/>
  <c r="AE17" i="96"/>
  <c r="AE9" i="96"/>
  <c r="AF9" i="96" s="1"/>
  <c r="AE12" i="96"/>
  <c r="AF12" i="96" s="1"/>
  <c r="AF14" i="96"/>
  <c r="AG17" i="96"/>
  <c r="AF17" i="96"/>
  <c r="AF10" i="96"/>
  <c r="AG16" i="96"/>
  <c r="AF16" i="96"/>
  <c r="AG18" i="96"/>
  <c r="AF18" i="96"/>
  <c r="AE14" i="95"/>
  <c r="AE9" i="95"/>
  <c r="AF9" i="95" s="1"/>
  <c r="AE12" i="95"/>
  <c r="AG12" i="95" s="1"/>
  <c r="AE15" i="95"/>
  <c r="AG15" i="95" s="1"/>
  <c r="AE11" i="95"/>
  <c r="AG11" i="95" s="1"/>
  <c r="AE16" i="95"/>
  <c r="AE17" i="95"/>
  <c r="AG17" i="95" s="1"/>
  <c r="AE13" i="95"/>
  <c r="AF13" i="95" s="1"/>
  <c r="AE10" i="95"/>
  <c r="AF10" i="95" s="1"/>
  <c r="AG14" i="95"/>
  <c r="AF14" i="95"/>
  <c r="AG9" i="95"/>
  <c r="AF16" i="95"/>
  <c r="AG16" i="95"/>
  <c r="AE9" i="93"/>
  <c r="AG9" i="93" s="1"/>
  <c r="AE15" i="93"/>
  <c r="AE10" i="93"/>
  <c r="AF10" i="93" s="1"/>
  <c r="AE13" i="93"/>
  <c r="AG13" i="93" s="1"/>
  <c r="AE12" i="93"/>
  <c r="AE19" i="93"/>
  <c r="AE11" i="93"/>
  <c r="AF11" i="93" s="1"/>
  <c r="AE16" i="93"/>
  <c r="AG16" i="93" s="1"/>
  <c r="AE14" i="93"/>
  <c r="AF14" i="93" s="1"/>
  <c r="AE17" i="93"/>
  <c r="AF17" i="93" s="1"/>
  <c r="AE18" i="93"/>
  <c r="AG18" i="93" s="1"/>
  <c r="AG19" i="93"/>
  <c r="AF19" i="93"/>
  <c r="AG11" i="93"/>
  <c r="AF16" i="93"/>
  <c r="AF9" i="93"/>
  <c r="AG15" i="93"/>
  <c r="AF15" i="93"/>
  <c r="AG12" i="93"/>
  <c r="AF12" i="93"/>
  <c r="AE16" i="89"/>
  <c r="AG16" i="89" s="1"/>
  <c r="AE14" i="89"/>
  <c r="AE15" i="89"/>
  <c r="AE11" i="89"/>
  <c r="AE25" i="89"/>
  <c r="AF25" i="89" s="1"/>
  <c r="AE12" i="89"/>
  <c r="AF12" i="89" s="1"/>
  <c r="AE9" i="89"/>
  <c r="AF9" i="89" s="1"/>
  <c r="AE23" i="89"/>
  <c r="AF23" i="89" s="1"/>
  <c r="AE19" i="89"/>
  <c r="AG19" i="89" s="1"/>
  <c r="AE24" i="89"/>
  <c r="AG24" i="89" s="1"/>
  <c r="AE18" i="89"/>
  <c r="AF18" i="89" s="1"/>
  <c r="AE21" i="89"/>
  <c r="AG21" i="89" s="1"/>
  <c r="AG11" i="89"/>
  <c r="AF11" i="89"/>
  <c r="AG25" i="89"/>
  <c r="AG22" i="89"/>
  <c r="AF22" i="89"/>
  <c r="AF14" i="89"/>
  <c r="AG14" i="89"/>
  <c r="AG20" i="89"/>
  <c r="AG15" i="89"/>
  <c r="AF15" i="89"/>
  <c r="AF10" i="89"/>
  <c r="AG10" i="89"/>
  <c r="AF21" i="89"/>
  <c r="AG13" i="89"/>
  <c r="AF13" i="89"/>
  <c r="AE13" i="88"/>
  <c r="AF13" i="88" s="1"/>
  <c r="AH12" i="88"/>
  <c r="AH13" i="88"/>
  <c r="AH15" i="88"/>
  <c r="AE9" i="88"/>
  <c r="AG9" i="88" s="1"/>
  <c r="AE10" i="88"/>
  <c r="AG10" i="88" s="1"/>
  <c r="AE11" i="88"/>
  <c r="AG11" i="88" s="1"/>
  <c r="AE12" i="88"/>
  <c r="AF12" i="88" s="1"/>
  <c r="AE14" i="88"/>
  <c r="AG14" i="88" s="1"/>
  <c r="AE15" i="88"/>
  <c r="AG15" i="88" s="1"/>
  <c r="AF10" i="88"/>
  <c r="AF11" i="88"/>
  <c r="AG13" i="88"/>
  <c r="AG15" i="86"/>
  <c r="AF15" i="86"/>
  <c r="AF9" i="86"/>
  <c r="AG10" i="86"/>
  <c r="AF10" i="86"/>
  <c r="AG11" i="86"/>
  <c r="AF11" i="86"/>
  <c r="AF12" i="86"/>
  <c r="AG12" i="86"/>
  <c r="AG13" i="86"/>
  <c r="AF13" i="86"/>
  <c r="AG14" i="86"/>
  <c r="AF14" i="86"/>
  <c r="AE14" i="84"/>
  <c r="AE16" i="84"/>
  <c r="AE9" i="84"/>
  <c r="AG9" i="84" s="1"/>
  <c r="AE13" i="84"/>
  <c r="AE11" i="84"/>
  <c r="AE10" i="84"/>
  <c r="AE15" i="84"/>
  <c r="AF14" i="84"/>
  <c r="AG14" i="84"/>
  <c r="AE17" i="84"/>
  <c r="AE12" i="84"/>
  <c r="AF16" i="84"/>
  <c r="AG16" i="84"/>
  <c r="AF27" i="82"/>
  <c r="AG27" i="82"/>
  <c r="AG18" i="82"/>
  <c r="AF18" i="82"/>
  <c r="AG19" i="82"/>
  <c r="AF19" i="82"/>
  <c r="AG13" i="82"/>
  <c r="AF13" i="82"/>
  <c r="AG17" i="82"/>
  <c r="AF17" i="82"/>
  <c r="AG28" i="82"/>
  <c r="AF28" i="82"/>
  <c r="AG26" i="82"/>
  <c r="AF26" i="82"/>
  <c r="AG16" i="82"/>
  <c r="AF16" i="82"/>
  <c r="AF31" i="82"/>
  <c r="AG31" i="82"/>
  <c r="AG22" i="82"/>
  <c r="AF22" i="82"/>
  <c r="AG11" i="82"/>
  <c r="AF11" i="82"/>
  <c r="AF12" i="82"/>
  <c r="AG12" i="82"/>
  <c r="AG23" i="82"/>
  <c r="AF23" i="82"/>
  <c r="AG30" i="82"/>
  <c r="AF30" i="82"/>
  <c r="AF21" i="82"/>
  <c r="AG21" i="82"/>
  <c r="AF24" i="82"/>
  <c r="AG24" i="82"/>
  <c r="AF29" i="82"/>
  <c r="AG29" i="82"/>
  <c r="AG14" i="82"/>
  <c r="AF14" i="82"/>
  <c r="AF25" i="82"/>
  <c r="AG25" i="82"/>
  <c r="AG10" i="82"/>
  <c r="AF10" i="82"/>
  <c r="AG20" i="82"/>
  <c r="AG33" i="82"/>
  <c r="AF33" i="82"/>
  <c r="AG32" i="82"/>
  <c r="AF32" i="82"/>
  <c r="AF9" i="82"/>
  <c r="AG9" i="82"/>
  <c r="AG15" i="82"/>
  <c r="AF15" i="82"/>
  <c r="AE16" i="78"/>
  <c r="AF16" i="78" s="1"/>
  <c r="AA27" i="78"/>
  <c r="AB27" i="78" s="1"/>
  <c r="AC27" i="78"/>
  <c r="AD27" i="78" s="1"/>
  <c r="Y27" i="78"/>
  <c r="Z27" i="78" s="1"/>
  <c r="AG27" i="78" s="1"/>
  <c r="AC17" i="78"/>
  <c r="AD17" i="78" s="1"/>
  <c r="Y17" i="78"/>
  <c r="Z17" i="78" s="1"/>
  <c r="AA17" i="78"/>
  <c r="AB17" i="78" s="1"/>
  <c r="Y29" i="78"/>
  <c r="Z29" i="78" s="1"/>
  <c r="AC29" i="78"/>
  <c r="AD29" i="78" s="1"/>
  <c r="AA29" i="78"/>
  <c r="AB29" i="78" s="1"/>
  <c r="Y22" i="78"/>
  <c r="Z22" i="78" s="1"/>
  <c r="AC22" i="78"/>
  <c r="AD22" i="78" s="1"/>
  <c r="AA22" i="78"/>
  <c r="AB22" i="78" s="1"/>
  <c r="AC24" i="78"/>
  <c r="AD24" i="78" s="1"/>
  <c r="Y24" i="78"/>
  <c r="Z24" i="78" s="1"/>
  <c r="AG24" i="78" s="1"/>
  <c r="AA24" i="78"/>
  <c r="AB24" i="78" s="1"/>
  <c r="AC23" i="78"/>
  <c r="AD23" i="78" s="1"/>
  <c r="AA23" i="78"/>
  <c r="AB23" i="78" s="1"/>
  <c r="Y23" i="78"/>
  <c r="Z23" i="78" s="1"/>
  <c r="AA18" i="78"/>
  <c r="AB18" i="78" s="1"/>
  <c r="AC18" i="78"/>
  <c r="AD18" i="78" s="1"/>
  <c r="Y18" i="78"/>
  <c r="Z18" i="78" s="1"/>
  <c r="AG18" i="78" s="1"/>
  <c r="AC25" i="78"/>
  <c r="AD25" i="78" s="1"/>
  <c r="AA25" i="78"/>
  <c r="AB25" i="78" s="1"/>
  <c r="Y25" i="78"/>
  <c r="Z25" i="78" s="1"/>
  <c r="AC19" i="78"/>
  <c r="AD19" i="78" s="1"/>
  <c r="AA19" i="78"/>
  <c r="AB19" i="78" s="1"/>
  <c r="Y19" i="78"/>
  <c r="Z19" i="78" s="1"/>
  <c r="AG19" i="78" s="1"/>
  <c r="AC14" i="78"/>
  <c r="AD14" i="78" s="1"/>
  <c r="AA14" i="78"/>
  <c r="AB14" i="78" s="1"/>
  <c r="Y14" i="78"/>
  <c r="Z14" i="78" s="1"/>
  <c r="AG14" i="78" s="1"/>
  <c r="AC30" i="78"/>
  <c r="AD30" i="78" s="1"/>
  <c r="Y30" i="78"/>
  <c r="Z30" i="78" s="1"/>
  <c r="AA30" i="78"/>
  <c r="AB30" i="78" s="1"/>
  <c r="AC28" i="78"/>
  <c r="AD28" i="78" s="1"/>
  <c r="Y28" i="78"/>
  <c r="Z28" i="78" s="1"/>
  <c r="AA28" i="78"/>
  <c r="AB28" i="78" s="1"/>
  <c r="AC10" i="78"/>
  <c r="AD10" i="78" s="1"/>
  <c r="Y10" i="78"/>
  <c r="Z10" i="78" s="1"/>
  <c r="AG10" i="78" s="1"/>
  <c r="AA10" i="78"/>
  <c r="AB10" i="78" s="1"/>
  <c r="AC13" i="78"/>
  <c r="AD13" i="78" s="1"/>
  <c r="Y13" i="78"/>
  <c r="Z13" i="78" s="1"/>
  <c r="AG13" i="78" s="1"/>
  <c r="AA13" i="78"/>
  <c r="AB13" i="78" s="1"/>
  <c r="AC15" i="78"/>
  <c r="AD15" i="78" s="1"/>
  <c r="Y15" i="78"/>
  <c r="Z15" i="78" s="1"/>
  <c r="AG15" i="78" s="1"/>
  <c r="AA15" i="78"/>
  <c r="AB15" i="78" s="1"/>
  <c r="AC26" i="78"/>
  <c r="AD26" i="78" s="1"/>
  <c r="Y26" i="78"/>
  <c r="Z26" i="78" s="1"/>
  <c r="AG26" i="78" s="1"/>
  <c r="AA26" i="78"/>
  <c r="AB26" i="78" s="1"/>
  <c r="Y20" i="78"/>
  <c r="Z20" i="78" s="1"/>
  <c r="AG20" i="78" s="1"/>
  <c r="AC20" i="78"/>
  <c r="AD20" i="78" s="1"/>
  <c r="AA20" i="78"/>
  <c r="AB20" i="78" s="1"/>
  <c r="AC12" i="78"/>
  <c r="AD12" i="78" s="1"/>
  <c r="AA12" i="78"/>
  <c r="AB12" i="78" s="1"/>
  <c r="Y12" i="78"/>
  <c r="Z12" i="78" s="1"/>
  <c r="AG12" i="78" s="1"/>
  <c r="AA11" i="78"/>
  <c r="AB11" i="78" s="1"/>
  <c r="AC11" i="78"/>
  <c r="AD11" i="78" s="1"/>
  <c r="Y11" i="78"/>
  <c r="Z11" i="78" s="1"/>
  <c r="AA9" i="78"/>
  <c r="AB9" i="78" s="1"/>
  <c r="AC9" i="78"/>
  <c r="AD9" i="78" s="1"/>
  <c r="Y9" i="78"/>
  <c r="Z9" i="78" s="1"/>
  <c r="AG9" i="78" s="1"/>
  <c r="AA21" i="78"/>
  <c r="AB21" i="78" s="1"/>
  <c r="Y21" i="78"/>
  <c r="Z21" i="78" s="1"/>
  <c r="AG21" i="78" s="1"/>
  <c r="AC21" i="78"/>
  <c r="AD21" i="78" s="1"/>
  <c r="AC10" i="77"/>
  <c r="AD10" i="77" s="1"/>
  <c r="Y10" i="77"/>
  <c r="Z10" i="77" s="1"/>
  <c r="AA10" i="77"/>
  <c r="AB10" i="77" s="1"/>
  <c r="AC23" i="77"/>
  <c r="AD23" i="77" s="1"/>
  <c r="AA23" i="77"/>
  <c r="AB23" i="77" s="1"/>
  <c r="Y23" i="77"/>
  <c r="Z23" i="77" s="1"/>
  <c r="AC15" i="77"/>
  <c r="AD15" i="77" s="1"/>
  <c r="AA15" i="77"/>
  <c r="AB15" i="77" s="1"/>
  <c r="Y15" i="77"/>
  <c r="Z15" i="77" s="1"/>
  <c r="AA12" i="77"/>
  <c r="AB12" i="77" s="1"/>
  <c r="AC12" i="77"/>
  <c r="AD12" i="77" s="1"/>
  <c r="Y12" i="77"/>
  <c r="Z12" i="77" s="1"/>
  <c r="AC20" i="77"/>
  <c r="AD20" i="77" s="1"/>
  <c r="AA20" i="77"/>
  <c r="AB20" i="77" s="1"/>
  <c r="Y20" i="77"/>
  <c r="Z20" i="77" s="1"/>
  <c r="Y17" i="77"/>
  <c r="Z17" i="77" s="1"/>
  <c r="AC17" i="77"/>
  <c r="AD17" i="77" s="1"/>
  <c r="AA17" i="77"/>
  <c r="AB17" i="77" s="1"/>
  <c r="AA18" i="77"/>
  <c r="AB18" i="77" s="1"/>
  <c r="AC18" i="77"/>
  <c r="AD18" i="77" s="1"/>
  <c r="Y18" i="77"/>
  <c r="Z18" i="77" s="1"/>
  <c r="AC22" i="77"/>
  <c r="AD22" i="77" s="1"/>
  <c r="AA22" i="77"/>
  <c r="AB22" i="77" s="1"/>
  <c r="Y22" i="77"/>
  <c r="Z22" i="77" s="1"/>
  <c r="AA9" i="77"/>
  <c r="AB9" i="77" s="1"/>
  <c r="AC9" i="77"/>
  <c r="AD9" i="77" s="1"/>
  <c r="Y9" i="77"/>
  <c r="Z9" i="77" s="1"/>
  <c r="Y11" i="77"/>
  <c r="Z11" i="77" s="1"/>
  <c r="AC11" i="77"/>
  <c r="AD11" i="77" s="1"/>
  <c r="AA11" i="77"/>
  <c r="AB11" i="77" s="1"/>
  <c r="Y14" i="77"/>
  <c r="Z14" i="77" s="1"/>
  <c r="AC14" i="77"/>
  <c r="AD14" i="77" s="1"/>
  <c r="AA14" i="77"/>
  <c r="AB14" i="77" s="1"/>
  <c r="AC16" i="77"/>
  <c r="AD16" i="77" s="1"/>
  <c r="AA16" i="77"/>
  <c r="AB16" i="77" s="1"/>
  <c r="Y16" i="77"/>
  <c r="Z16" i="77" s="1"/>
  <c r="AC19" i="77"/>
  <c r="AD19" i="77" s="1"/>
  <c r="Y19" i="77"/>
  <c r="Z19" i="77" s="1"/>
  <c r="AA19" i="77"/>
  <c r="AB19" i="77" s="1"/>
  <c r="AA21" i="77"/>
  <c r="AB21" i="77" s="1"/>
  <c r="AC21" i="77"/>
  <c r="AD21" i="77" s="1"/>
  <c r="Y21" i="77"/>
  <c r="Z21" i="77" s="1"/>
  <c r="AC13" i="77"/>
  <c r="AD13" i="77" s="1"/>
  <c r="AA13" i="77"/>
  <c r="AB13" i="77" s="1"/>
  <c r="Y13" i="77"/>
  <c r="Z13" i="77" s="1"/>
  <c r="AE9" i="74"/>
  <c r="AF9" i="74" s="1"/>
  <c r="AE10" i="74"/>
  <c r="AF10" i="74" s="1"/>
  <c r="AE21" i="71"/>
  <c r="AF21" i="71" s="1"/>
  <c r="AE26" i="71"/>
  <c r="AF26" i="71" s="1"/>
  <c r="AE24" i="71"/>
  <c r="AF24" i="71" s="1"/>
  <c r="AE10" i="71"/>
  <c r="AF10" i="71" s="1"/>
  <c r="AE18" i="67"/>
  <c r="AF18" i="67" s="1"/>
  <c r="AE21" i="65"/>
  <c r="AF21" i="65" s="1"/>
  <c r="AE20" i="62"/>
  <c r="AF20" i="62" s="1"/>
  <c r="AE21" i="62"/>
  <c r="AF21" i="62" s="1"/>
  <c r="AE18" i="62"/>
  <c r="AF18" i="62" s="1"/>
  <c r="AE16" i="72"/>
  <c r="AF16" i="72" s="1"/>
  <c r="AE16" i="71"/>
  <c r="AF16" i="71" s="1"/>
  <c r="AE23" i="71"/>
  <c r="AF23" i="71" s="1"/>
  <c r="AC14" i="72"/>
  <c r="AD14" i="72" s="1"/>
  <c r="AA14" i="72"/>
  <c r="AB14" i="72" s="1"/>
  <c r="AE14" i="72" s="1"/>
  <c r="AF14" i="72" s="1"/>
  <c r="AE11" i="71"/>
  <c r="AF11" i="71" s="1"/>
  <c r="AC11" i="72"/>
  <c r="AD11" i="72" s="1"/>
  <c r="AA11" i="72"/>
  <c r="AB11" i="72" s="1"/>
  <c r="AE12" i="70"/>
  <c r="AF12" i="70" s="1"/>
  <c r="AE22" i="71"/>
  <c r="AF22" i="71" s="1"/>
  <c r="AE17" i="71"/>
  <c r="AF17" i="71" s="1"/>
  <c r="AC12" i="72"/>
  <c r="AD12" i="72" s="1"/>
  <c r="AA12" i="72"/>
  <c r="AB12" i="72" s="1"/>
  <c r="AE18" i="71"/>
  <c r="AF18" i="71" s="1"/>
  <c r="AE10" i="72"/>
  <c r="AF10" i="72" s="1"/>
  <c r="AC13" i="72"/>
  <c r="AD13" i="72" s="1"/>
  <c r="AA13" i="72"/>
  <c r="AB13" i="72" s="1"/>
  <c r="AE13" i="72" s="1"/>
  <c r="AF13" i="72" s="1"/>
  <c r="AE25" i="71"/>
  <c r="AF25" i="71" s="1"/>
  <c r="AE10" i="70"/>
  <c r="AF10" i="70" s="1"/>
  <c r="AE13" i="71"/>
  <c r="AF13" i="71" s="1"/>
  <c r="AE14" i="71"/>
  <c r="AF14" i="71" s="1"/>
  <c r="AE15" i="72"/>
  <c r="AF15" i="72" s="1"/>
  <c r="AE15" i="70"/>
  <c r="AF15" i="70" s="1"/>
  <c r="AE20" i="71"/>
  <c r="AF20" i="71" s="1"/>
  <c r="Y11" i="72"/>
  <c r="Z11" i="72" s="1"/>
  <c r="AE11" i="70"/>
  <c r="AF11" i="70" s="1"/>
  <c r="AE9" i="70"/>
  <c r="AF9" i="70" s="1"/>
  <c r="AE14" i="70"/>
  <c r="AF14" i="70" s="1"/>
  <c r="AE13" i="70"/>
  <c r="AF13" i="70" s="1"/>
  <c r="AE19" i="68"/>
  <c r="AF19" i="68" s="1"/>
  <c r="AE20" i="68"/>
  <c r="AF20" i="68" s="1"/>
  <c r="AE9" i="68"/>
  <c r="AF9" i="68" s="1"/>
  <c r="AE13" i="67"/>
  <c r="AF13" i="67" s="1"/>
  <c r="AE11" i="67"/>
  <c r="AF11" i="67" s="1"/>
  <c r="AE9" i="67"/>
  <c r="AF9" i="67" s="1"/>
  <c r="AE15" i="67"/>
  <c r="AF15" i="67" s="1"/>
  <c r="AE10" i="67"/>
  <c r="AF10" i="67" s="1"/>
  <c r="AE14" i="67"/>
  <c r="AF14" i="67" s="1"/>
  <c r="AE19" i="67"/>
  <c r="AF19" i="67" s="1"/>
  <c r="AE17" i="67"/>
  <c r="AF17" i="67" s="1"/>
  <c r="AE12" i="67"/>
  <c r="AF12" i="67" s="1"/>
  <c r="AE16" i="67"/>
  <c r="AF16" i="67" s="1"/>
  <c r="AE9" i="66"/>
  <c r="AF9" i="66" s="1"/>
  <c r="AC9" i="65"/>
  <c r="AD9" i="65" s="1"/>
  <c r="Y9" i="65"/>
  <c r="Z9" i="65" s="1"/>
  <c r="AA9" i="65"/>
  <c r="AB9" i="65" s="1"/>
  <c r="AE9" i="65" s="1"/>
  <c r="AF9" i="65" s="1"/>
  <c r="AE9" i="64"/>
  <c r="AF9" i="64" s="1"/>
  <c r="AE9" i="63"/>
  <c r="AF9" i="63" s="1"/>
  <c r="AE18" i="63"/>
  <c r="AF18" i="63" s="1"/>
  <c r="AE10" i="62"/>
  <c r="AF10" i="62" s="1"/>
  <c r="AE9" i="62"/>
  <c r="AF9" i="62" s="1"/>
  <c r="AE9" i="60"/>
  <c r="AF9" i="60" s="1"/>
  <c r="AE10" i="60"/>
  <c r="AF10" i="60" s="1"/>
  <c r="AG9" i="81" l="1"/>
  <c r="AF9" i="81"/>
  <c r="AG20" i="97"/>
  <c r="AF20" i="97"/>
  <c r="AF20" i="91"/>
  <c r="AG20" i="91"/>
  <c r="AG17" i="91"/>
  <c r="AF17" i="91"/>
  <c r="AG17" i="78"/>
  <c r="AF17" i="89"/>
  <c r="AG26" i="81"/>
  <c r="AF26" i="81"/>
  <c r="AF15" i="80"/>
  <c r="AG15" i="80"/>
  <c r="AG23" i="103"/>
  <c r="AF23" i="103"/>
  <c r="AG15" i="90"/>
  <c r="AF15" i="90"/>
  <c r="AG19" i="91"/>
  <c r="AF19" i="91"/>
  <c r="AG14" i="99"/>
  <c r="AF14" i="99"/>
  <c r="AF25" i="90"/>
  <c r="AG25" i="90"/>
  <c r="AF30" i="81"/>
  <c r="AG30" i="81"/>
  <c r="AF13" i="90"/>
  <c r="AG13" i="90"/>
  <c r="AF9" i="80"/>
  <c r="AG9" i="80"/>
  <c r="AF9" i="88"/>
  <c r="AG34" i="81"/>
  <c r="AF34" i="81"/>
  <c r="AF22" i="103"/>
  <c r="AG22" i="103"/>
  <c r="AG11" i="99"/>
  <c r="AF11" i="99"/>
  <c r="AG9" i="99"/>
  <c r="AF9" i="99"/>
  <c r="AF23" i="90"/>
  <c r="AG23" i="90"/>
  <c r="AG12" i="94"/>
  <c r="AF12" i="94"/>
  <c r="AF17" i="81"/>
  <c r="AG17" i="81"/>
  <c r="AG19" i="99"/>
  <c r="AF19" i="99"/>
  <c r="AF9" i="98"/>
  <c r="AG9" i="98"/>
  <c r="AG17" i="98"/>
  <c r="AF17" i="98"/>
  <c r="AF28" i="81"/>
  <c r="AG28" i="81"/>
  <c r="AF17" i="99"/>
  <c r="AG17" i="99"/>
  <c r="AG28" i="78"/>
  <c r="AF16" i="89"/>
  <c r="AF14" i="102"/>
  <c r="AG9" i="87"/>
  <c r="AF9" i="87"/>
  <c r="AF20" i="98"/>
  <c r="AG20" i="98"/>
  <c r="AG9" i="92"/>
  <c r="AF9" i="92"/>
  <c r="AF17" i="90"/>
  <c r="AG17" i="90"/>
  <c r="AF10" i="92"/>
  <c r="AG10" i="92"/>
  <c r="AF12" i="97"/>
  <c r="AG12" i="97"/>
  <c r="AF26" i="90"/>
  <c r="AG26" i="90"/>
  <c r="AF15" i="94"/>
  <c r="AG15" i="94"/>
  <c r="AF14" i="91"/>
  <c r="AG14" i="91"/>
  <c r="AF29" i="81"/>
  <c r="AG29" i="81"/>
  <c r="AG11" i="90"/>
  <c r="AF11" i="90"/>
  <c r="AF18" i="98"/>
  <c r="AG18" i="98"/>
  <c r="AG14" i="87"/>
  <c r="AF14" i="87"/>
  <c r="AG12" i="98"/>
  <c r="AF12" i="98"/>
  <c r="AG23" i="78"/>
  <c r="AG22" i="78"/>
  <c r="AF12" i="95"/>
  <c r="AF13" i="96"/>
  <c r="AG16" i="92"/>
  <c r="AF16" i="92"/>
  <c r="AG12" i="90"/>
  <c r="AF12" i="90"/>
  <c r="AF27" i="81"/>
  <c r="AG27" i="81"/>
  <c r="AG19" i="92"/>
  <c r="AF19" i="92"/>
  <c r="AF12" i="91"/>
  <c r="AG12" i="91"/>
  <c r="AF11" i="94"/>
  <c r="AG11" i="94"/>
  <c r="AG24" i="98"/>
  <c r="AF24" i="98"/>
  <c r="AG13" i="91"/>
  <c r="AF13" i="91"/>
  <c r="AG10" i="91"/>
  <c r="AF10" i="91"/>
  <c r="AF19" i="98"/>
  <c r="AG19" i="98"/>
  <c r="AG12" i="92"/>
  <c r="AF12" i="92"/>
  <c r="AG16" i="90"/>
  <c r="AF16" i="90"/>
  <c r="AG15" i="81"/>
  <c r="AF15" i="81"/>
  <c r="AG32" i="81"/>
  <c r="AF32" i="81"/>
  <c r="AG11" i="78"/>
  <c r="AG22" i="98"/>
  <c r="AF22" i="98"/>
  <c r="AF14" i="90"/>
  <c r="AG14" i="90"/>
  <c r="AG18" i="99"/>
  <c r="AF18" i="99"/>
  <c r="AG13" i="87"/>
  <c r="AF13" i="87"/>
  <c r="AG11" i="81"/>
  <c r="AF11" i="81"/>
  <c r="AG16" i="91"/>
  <c r="AF16" i="91"/>
  <c r="AG24" i="90"/>
  <c r="AF24" i="90"/>
  <c r="AG10" i="81"/>
  <c r="AF10" i="81"/>
  <c r="AG30" i="78"/>
  <c r="AG25" i="78"/>
  <c r="AF11" i="96"/>
  <c r="AG9" i="96"/>
  <c r="AG20" i="90"/>
  <c r="AF20" i="90"/>
  <c r="AF16" i="94"/>
  <c r="AG16" i="94"/>
  <c r="AG21" i="81"/>
  <c r="AF21" i="81"/>
  <c r="AE9" i="55"/>
  <c r="AF9" i="55" s="1"/>
  <c r="AG16" i="98"/>
  <c r="AF16" i="98"/>
  <c r="AG14" i="98"/>
  <c r="AF14" i="98"/>
  <c r="AF12" i="87"/>
  <c r="AG12" i="87"/>
  <c r="AG24" i="81"/>
  <c r="AF24" i="81"/>
  <c r="AG13" i="99"/>
  <c r="AF13" i="99"/>
  <c r="AF27" i="90"/>
  <c r="AG27" i="90"/>
  <c r="AG22" i="81"/>
  <c r="AF22" i="81"/>
  <c r="AG29" i="78"/>
  <c r="AF20" i="102"/>
  <c r="AG22" i="90"/>
  <c r="AF22" i="90"/>
  <c r="AF23" i="98"/>
  <c r="AG23" i="98"/>
  <c r="AG17" i="92"/>
  <c r="AF17" i="92"/>
  <c r="AF14" i="80"/>
  <c r="AG14" i="80"/>
  <c r="AG9" i="90"/>
  <c r="AF9" i="90"/>
  <c r="AG11" i="87"/>
  <c r="AF11" i="87"/>
  <c r="AG17" i="94"/>
  <c r="AF17" i="94"/>
  <c r="AF10" i="90"/>
  <c r="AG10" i="90"/>
  <c r="AF11" i="80"/>
  <c r="AG11" i="80"/>
  <c r="AG9" i="91"/>
  <c r="AF9" i="91"/>
  <c r="AG10" i="94"/>
  <c r="AF10" i="94"/>
  <c r="AG13" i="103"/>
  <c r="AF10" i="103"/>
  <c r="AF18" i="103"/>
  <c r="AF15" i="103"/>
  <c r="AG11" i="103"/>
  <c r="AF17" i="103"/>
  <c r="AF14" i="103"/>
  <c r="AF16" i="103"/>
  <c r="AG23" i="102"/>
  <c r="AF21" i="102"/>
  <c r="AF15" i="102"/>
  <c r="AF18" i="102"/>
  <c r="AG11" i="100"/>
  <c r="AF11" i="100"/>
  <c r="AG15" i="100"/>
  <c r="AF15" i="100"/>
  <c r="AG16" i="100"/>
  <c r="AF16" i="100"/>
  <c r="AG17" i="100"/>
  <c r="AF17" i="100"/>
  <c r="AG9" i="100"/>
  <c r="AF9" i="100"/>
  <c r="AF15" i="96"/>
  <c r="AG12" i="96"/>
  <c r="AF11" i="95"/>
  <c r="AF15" i="95"/>
  <c r="AG10" i="95"/>
  <c r="AF17" i="95"/>
  <c r="AG13" i="95"/>
  <c r="AG10" i="93"/>
  <c r="AF13" i="93"/>
  <c r="AG17" i="93"/>
  <c r="AG14" i="93"/>
  <c r="AF18" i="93"/>
  <c r="AG12" i="89"/>
  <c r="AG23" i="89"/>
  <c r="AG18" i="89"/>
  <c r="AF24" i="89"/>
  <c r="AG9" i="89"/>
  <c r="AF19" i="89"/>
  <c r="AF14" i="88"/>
  <c r="AG12" i="88"/>
  <c r="AF15" i="88"/>
  <c r="AF9" i="84"/>
  <c r="AF12" i="84"/>
  <c r="AG12" i="84"/>
  <c r="AF15" i="84"/>
  <c r="AG15" i="84"/>
  <c r="AG10" i="84"/>
  <c r="AF10" i="84"/>
  <c r="AG11" i="84"/>
  <c r="AF11" i="84"/>
  <c r="AG17" i="84"/>
  <c r="AF17" i="84"/>
  <c r="AG13" i="84"/>
  <c r="AF13" i="84"/>
  <c r="AE19" i="78"/>
  <c r="AF19" i="78" s="1"/>
  <c r="AE25" i="78"/>
  <c r="AF25" i="78" s="1"/>
  <c r="AE14" i="78"/>
  <c r="AF14" i="78" s="1"/>
  <c r="AE27" i="78"/>
  <c r="AF27" i="78" s="1"/>
  <c r="AE11" i="78"/>
  <c r="AF11" i="78" s="1"/>
  <c r="AE13" i="78"/>
  <c r="AF13" i="78" s="1"/>
  <c r="AE30" i="78"/>
  <c r="AF30" i="78" s="1"/>
  <c r="AE9" i="78"/>
  <c r="AF9" i="78" s="1"/>
  <c r="AE24" i="78"/>
  <c r="AF24" i="78" s="1"/>
  <c r="AE15" i="78"/>
  <c r="AF15" i="78" s="1"/>
  <c r="AE26" i="78"/>
  <c r="AF26" i="78" s="1"/>
  <c r="AE22" i="78"/>
  <c r="AF22" i="78" s="1"/>
  <c r="AE21" i="78"/>
  <c r="AF21" i="78" s="1"/>
  <c r="AE29" i="78"/>
  <c r="AF29" i="78" s="1"/>
  <c r="AE12" i="78"/>
  <c r="AF12" i="78" s="1"/>
  <c r="AE10" i="78"/>
  <c r="AF10" i="78" s="1"/>
  <c r="AE18" i="78"/>
  <c r="AF18" i="78" s="1"/>
  <c r="AE17" i="78"/>
  <c r="AF17" i="78" s="1"/>
  <c r="AE28" i="78"/>
  <c r="AF28" i="78" s="1"/>
  <c r="AE23" i="78"/>
  <c r="AF23" i="78" s="1"/>
  <c r="AE20" i="78"/>
  <c r="AF20" i="78" s="1"/>
  <c r="AE21" i="77"/>
  <c r="AF21" i="77" s="1"/>
  <c r="AE15" i="77"/>
  <c r="AF15" i="77" s="1"/>
  <c r="AE23" i="77"/>
  <c r="AF23" i="77" s="1"/>
  <c r="AE10" i="77"/>
  <c r="AF10" i="77" s="1"/>
  <c r="AE17" i="77"/>
  <c r="AF17" i="77" s="1"/>
  <c r="AE16" i="77"/>
  <c r="AF16" i="77" s="1"/>
  <c r="AE14" i="77"/>
  <c r="AF14" i="77" s="1"/>
  <c r="AE20" i="77"/>
  <c r="AF20" i="77" s="1"/>
  <c r="AE13" i="77"/>
  <c r="AF13" i="77" s="1"/>
  <c r="AE11" i="77"/>
  <c r="AF11" i="77" s="1"/>
  <c r="AE12" i="77"/>
  <c r="AF12" i="77" s="1"/>
  <c r="AE9" i="77"/>
  <c r="AF9" i="77" s="1"/>
  <c r="AE22" i="77"/>
  <c r="AF22" i="77" s="1"/>
  <c r="AE19" i="77"/>
  <c r="AF19" i="77" s="1"/>
  <c r="AE18" i="77"/>
  <c r="AF18" i="77" s="1"/>
  <c r="AE12" i="72"/>
  <c r="AF12" i="72" s="1"/>
  <c r="AE11" i="72"/>
  <c r="AF11" i="72" s="1"/>
  <c r="K20" i="85" l="1"/>
  <c r="K30" i="85" l="1"/>
  <c r="U9" i="85"/>
</calcChain>
</file>

<file path=xl/sharedStrings.xml><?xml version="1.0" encoding="utf-8"?>
<sst xmlns="http://schemas.openxmlformats.org/spreadsheetml/2006/main" count="3135" uniqueCount="176">
  <si>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</si>
  <si>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</si>
  <si>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</si>
  <si>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</si>
  <si>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</si>
  <si>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</si>
  <si>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</si>
  <si>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</si>
  <si>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</si>
  <si>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</si>
  <si>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</si>
  <si>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</si>
  <si>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</si>
  <si>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</si>
  <si>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</si>
  <si>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</si>
  <si>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</si>
  <si>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</si>
  <si>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</si>
  <si>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</si>
  <si>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</si>
  <si>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</si>
  <si>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</si>
  <si>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</si>
  <si>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</si>
  <si>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</si>
  <si>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</si>
  <si>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</si>
  <si>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</si>
  <si>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</si>
  <si>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</si>
  <si>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</si>
  <si>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</si>
  <si>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[mOhm cm]</t>
    <phoneticPr fontId="1" type="noConversion"/>
  </si>
  <si>
    <t>[S/m]</t>
    <phoneticPr fontId="1" type="noConversion"/>
  </si>
  <si>
    <t>[mOhm cm]</t>
    <phoneticPr fontId="1" type="noConversion"/>
  </si>
  <si>
    <t>[S/m]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</si>
  <si>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</si>
  <si>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</si>
  <si>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</si>
  <si>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3"/>
        <charset val="129"/>
        <scheme val="minor"/>
      </rPr>
      <t>Ohm m]</t>
    </r>
    <phoneticPr fontId="1" type="noConversion"/>
  </si>
  <si>
    <t>Z</t>
    <phoneticPr fontId="1" type="noConversion"/>
  </si>
  <si>
    <t>[K]</t>
    <phoneticPr fontId="1" type="noConversion"/>
  </si>
  <si>
    <t>[/K]</t>
    <phoneticPr fontId="1" type="noConversion"/>
  </si>
  <si>
    <t>[S/m]</t>
    <phoneticPr fontId="1" type="noConversion"/>
  </si>
  <si>
    <t>lattice TC</t>
    <phoneticPr fontId="1" type="noConversion"/>
  </si>
  <si>
    <t>[S/m]</t>
    <phoneticPr fontId="1" type="noConversion"/>
  </si>
  <si>
    <t>Z</t>
    <phoneticPr fontId="1" type="noConversion"/>
  </si>
  <si>
    <t>[/K]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</si>
  <si>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</si>
  <si>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[10^3S/m]</t>
    <phoneticPr fontId="1" type="noConversion"/>
  </si>
  <si>
    <t>[10^3S/m]</t>
    <phoneticPr fontId="1" type="noConversion"/>
  </si>
  <si>
    <t>[W/cm K]</t>
    <phoneticPr fontId="1" type="noConversion"/>
  </si>
  <si>
    <t>[Ohm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</si>
  <si>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</si>
  <si>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[Ohm cm]</t>
    <phoneticPr fontId="1" type="noConversion"/>
  </si>
  <si>
    <t>[W/cm K]</t>
    <phoneticPr fontId="1" type="noConversion"/>
  </si>
  <si>
    <t>[S/m]</t>
    <phoneticPr fontId="1" type="noConversion"/>
  </si>
  <si>
    <r>
      <rPr>
        <sz val="11"/>
        <color theme="1"/>
        <rFont val="맑은 고딕"/>
        <family val="2"/>
        <charset val="129"/>
      </rPr>
      <t xml:space="preserve">[10^-4 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</si>
  <si>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[10^5 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</si>
  <si>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</si>
  <si>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  <phoneticPr fontId="1" type="noConversion"/>
  </si>
  <si>
    <t>[10^4 S/m]</t>
    <phoneticPr fontId="1" type="noConversion"/>
  </si>
  <si>
    <r>
      <rPr>
        <sz val="11"/>
        <color theme="1"/>
        <rFont val="맑은 고딕"/>
        <family val="2"/>
        <charset val="129"/>
      </rPr>
      <t xml:space="preserve">[10^(-4) 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</si>
  <si>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</si>
  <si>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</si>
  <si>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</si>
  <si>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</si>
  <si>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</si>
  <si>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</si>
  <si>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</si>
  <si>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</si>
  <si>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</si>
  <si>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</si>
  <si>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</si>
  <si>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</si>
  <si>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[W/cm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</si>
  <si>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</si>
  <si>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</si>
  <si>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</si>
  <si>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 K]</t>
    <phoneticPr fontId="1" type="noConversion"/>
  </si>
  <si>
    <t>[10^4S/m]</t>
    <phoneticPr fontId="1" type="noConversion"/>
  </si>
  <si>
    <t>[10^3S/m]</t>
    <phoneticPr fontId="1" type="noConversion"/>
  </si>
  <si>
    <t>[Ohm 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</si>
  <si>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</si>
  <si>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</si>
  <si>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</si>
  <si>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</si>
  <si>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</si>
  <si>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</si>
  <si>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</si>
  <si>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</si>
  <si>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</si>
  <si>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</si>
  <si>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</si>
  <si>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[mOhm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</si>
  <si>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</si>
  <si>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</si>
  <si>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</si>
  <si>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</si>
  <si>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</si>
  <si>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</si>
  <si>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</si>
  <si>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</si>
  <si>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</si>
  <si>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</si>
  <si>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</si>
  <si>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</si>
  <si>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</si>
  <si>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</si>
  <si>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</si>
  <si>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</si>
  <si>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</si>
  <si>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</si>
  <si>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</si>
  <si>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</si>
  <si>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</si>
  <si>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</si>
  <si>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</si>
  <si>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</si>
  <si>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</si>
  <si>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</si>
  <si>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</si>
  <si>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</si>
  <si>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</si>
  <si>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</si>
  <si>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</si>
  <si>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</si>
  <si>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</si>
  <si>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</si>
  <si>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</si>
  <si>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</si>
  <si>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</si>
  <si>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</si>
  <si>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</si>
  <si>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</si>
  <si>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</si>
  <si>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[10^4 S/cm]</t>
    <phoneticPr fontId="1" type="noConversion"/>
  </si>
  <si>
    <t>[mOhm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</si>
  <si>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</si>
  <si>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</si>
  <si>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</si>
  <si>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</si>
  <si>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</si>
  <si>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[W/m/K]</t>
    <phoneticPr fontId="1" type="noConversion"/>
  </si>
  <si>
    <t>1000/T</t>
    <phoneticPr fontId="1" type="noConversion"/>
  </si>
  <si>
    <t>[1/K]</t>
    <phoneticPr fontId="1" type="noConversion"/>
  </si>
  <si>
    <t>[1/K]</t>
    <phoneticPr fontId="1" type="noConversion"/>
  </si>
  <si>
    <t>ZT Error check using linear interp</t>
    <phoneticPr fontId="1" type="noConversion"/>
  </si>
  <si>
    <t>rel Error</t>
    <phoneticPr fontId="1" type="noConversion"/>
  </si>
  <si>
    <t>[%]</t>
    <phoneticPr fontId="1" type="noConversion"/>
  </si>
  <si>
    <t>T0 idx</t>
    <phoneticPr fontId="1" type="noConversion"/>
  </si>
  <si>
    <t>ZT, interp</t>
    <phoneticPr fontId="1" type="noConversion"/>
  </si>
  <si>
    <t>by 손지희</t>
    <phoneticPr fontId="1" type="noConversion"/>
  </si>
  <si>
    <t>10^3/T</t>
    <phoneticPr fontId="1" type="noConversion"/>
  </si>
  <si>
    <t>ln(cond)</t>
    <phoneticPr fontId="1" type="noConversion"/>
  </si>
  <si>
    <t>required TC</t>
    <phoneticPr fontId="1" type="noConversion"/>
  </si>
  <si>
    <t>[W/m/K]</t>
    <phoneticPr fontId="1" type="noConversion"/>
  </si>
  <si>
    <t>abs Error</t>
  </si>
  <si>
    <t>abs Error</t>
    <phoneticPr fontId="1" type="noConversion"/>
  </si>
  <si>
    <t>[1]</t>
  </si>
  <si>
    <t>by 박수지</t>
    <phoneticPr fontId="1" type="noConversion"/>
  </si>
  <si>
    <t>[10^-3/K]</t>
    <phoneticPr fontId="1" type="noConversion"/>
  </si>
  <si>
    <t>1/T</t>
    <phoneticPr fontId="1" type="noConversion"/>
  </si>
  <si>
    <t>[1000/K]</t>
    <phoneticPr fontId="1" type="noConversion"/>
  </si>
  <si>
    <t>ZT, interp</t>
  </si>
  <si>
    <t>required cond</t>
    <phoneticPr fontId="1" type="noConversion"/>
  </si>
  <si>
    <t>[S/m]</t>
    <phoneticPr fontId="1" type="noConversion"/>
  </si>
  <si>
    <t>required resi</t>
    <phoneticPr fontId="1" type="noConversion"/>
  </si>
  <si>
    <t>by 임혜진</t>
    <phoneticPr fontId="1" type="noConversion"/>
  </si>
  <si>
    <t>by 박수지</t>
    <phoneticPr fontId="1" type="noConversion"/>
  </si>
  <si>
    <t>[1e-3/K]</t>
    <phoneticPr fontId="1" type="noConversion"/>
  </si>
  <si>
    <t>[degC]</t>
    <phoneticPr fontId="1" type="noConversion"/>
  </si>
  <si>
    <t>1000 Z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</si>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</sst>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%"/>
    <numFmt numFmtId="179" formatCode="0.00000000_ "/>
    <numFmt numFmtId="180" formatCode="0.0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11" fontId="0" fillId="0" borderId="1" xfId="0" applyNumberFormat="1" applyBorder="1">
      <alignment vertical="center"/>
    </xf>
    <xf numFmtId="176" fontId="0" fillId="0" borderId="7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11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  <xf numFmtId="11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176" fontId="0" fillId="0" borderId="11" xfId="0" applyNumberFormat="1" applyBorder="1">
      <alignment vertical="center"/>
    </xf>
    <xf numFmtId="0" fontId="0" fillId="2" borderId="0" xfId="0" applyFill="1">
      <alignment vertical="center"/>
    </xf>
    <xf numFmtId="0" fontId="0" fillId="0" borderId="11" xfId="0" applyBorder="1">
      <alignment vertical="center"/>
    </xf>
    <xf numFmtId="11" fontId="0" fillId="0" borderId="9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0" borderId="7" xfId="0" applyNumberFormat="1" applyFill="1" applyBorder="1">
      <alignment vertical="center"/>
    </xf>
    <xf numFmtId="178" fontId="0" fillId="0" borderId="1" xfId="1" applyNumberFormat="1" applyFont="1" applyFill="1" applyBorder="1">
      <alignment vertical="center"/>
    </xf>
    <xf numFmtId="178" fontId="0" fillId="0" borderId="2" xfId="1" applyNumberFormat="1" applyFont="1" applyFill="1" applyBorder="1">
      <alignment vertical="center"/>
    </xf>
    <xf numFmtId="177" fontId="6" fillId="5" borderId="1" xfId="2" applyNumberFormat="1" applyBorder="1">
      <alignment vertical="center"/>
    </xf>
    <xf numFmtId="178" fontId="6" fillId="5" borderId="1" xfId="2" applyNumberFormat="1" applyBorder="1">
      <alignment vertical="center"/>
    </xf>
    <xf numFmtId="178" fontId="0" fillId="4" borderId="1" xfId="1" applyNumberFormat="1" applyFont="1" applyFill="1" applyBorder="1">
      <alignment vertical="center"/>
    </xf>
    <xf numFmtId="177" fontId="0" fillId="4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8" fontId="0" fillId="6" borderId="1" xfId="1" applyNumberFormat="1" applyFont="1" applyFill="1" applyBorder="1">
      <alignment vertical="center"/>
    </xf>
    <xf numFmtId="0" fontId="0" fillId="0" borderId="0" xfId="0" applyFill="1">
      <alignment vertical="center"/>
    </xf>
    <xf numFmtId="11" fontId="0" fillId="4" borderId="2" xfId="0" applyNumberFormat="1" applyFill="1" applyBorder="1">
      <alignment vertical="center"/>
    </xf>
    <xf numFmtId="0" fontId="6" fillId="5" borderId="4" xfId="2" applyBorder="1">
      <alignment vertical="center"/>
    </xf>
    <xf numFmtId="0" fontId="6" fillId="5" borderId="7" xfId="2" applyBorder="1">
      <alignment vertical="center"/>
    </xf>
    <xf numFmtId="0" fontId="0" fillId="0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>
      <alignment vertical="center"/>
    </xf>
    <xf numFmtId="11" fontId="0" fillId="4" borderId="1" xfId="0" applyNumberFormat="1" applyFill="1" applyBorder="1">
      <alignment vertical="center"/>
    </xf>
    <xf numFmtId="177" fontId="7" fillId="0" borderId="0" xfId="0" applyNumberFormat="1" applyFont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" xfId="0" applyFill="1" applyBorder="1">
      <alignment vertical="center"/>
    </xf>
    <xf numFmtId="178" fontId="0" fillId="8" borderId="2" xfId="1" applyNumberFormat="1" applyFont="1" applyFill="1" applyBorder="1">
      <alignment vertical="center"/>
    </xf>
    <xf numFmtId="178" fontId="0" fillId="8" borderId="1" xfId="1" applyNumberFormat="1" applyFont="1" applyFill="1" applyBorder="1">
      <alignment vertical="center"/>
    </xf>
    <xf numFmtId="177" fontId="0" fillId="0" borderId="2" xfId="1" applyNumberFormat="1" applyFont="1" applyFill="1" applyBorder="1">
      <alignment vertical="center"/>
    </xf>
    <xf numFmtId="177" fontId="0" fillId="8" borderId="2" xfId="1" applyNumberFormat="1" applyFont="1" applyFill="1" applyBorder="1">
      <alignment vertical="center"/>
    </xf>
    <xf numFmtId="0" fontId="0" fillId="4" borderId="9" xfId="0" applyFill="1" applyBorder="1">
      <alignment vertical="center"/>
    </xf>
    <xf numFmtId="177" fontId="0" fillId="4" borderId="2" xfId="1" applyNumberFormat="1" applyFont="1" applyFill="1" applyBorder="1">
      <alignment vertical="center"/>
    </xf>
    <xf numFmtId="177" fontId="7" fillId="0" borderId="1" xfId="0" applyNumberFormat="1" applyFont="1" applyFill="1" applyBorder="1">
      <alignment vertical="center"/>
    </xf>
    <xf numFmtId="178" fontId="7" fillId="0" borderId="1" xfId="1" applyNumberFormat="1" applyFont="1" applyFill="1" applyBorder="1">
      <alignment vertical="center"/>
    </xf>
    <xf numFmtId="177" fontId="7" fillId="0" borderId="2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8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0" fillId="0" borderId="13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8" borderId="9" xfId="0" applyFill="1" applyBorder="1">
      <alignment vertical="center"/>
    </xf>
    <xf numFmtId="10" fontId="0" fillId="0" borderId="0" xfId="0" applyNumberFormat="1">
      <alignment vertical="center"/>
    </xf>
    <xf numFmtId="10" fontId="7" fillId="0" borderId="0" xfId="0" applyNumberFormat="1" applyFont="1">
      <alignment vertical="center"/>
    </xf>
    <xf numFmtId="178" fontId="5" fillId="8" borderId="1" xfId="1" applyNumberFormat="1" applyFont="1" applyFill="1" applyBorder="1">
      <alignment vertical="center"/>
    </xf>
    <xf numFmtId="177" fontId="5" fillId="8" borderId="2" xfId="1" applyNumberFormat="1" applyFont="1" applyFill="1" applyBorder="1">
      <alignment vertical="center"/>
    </xf>
    <xf numFmtId="178" fontId="7" fillId="0" borderId="2" xfId="1" applyNumberFormat="1" applyFont="1" applyFill="1" applyBorder="1">
      <alignment vertical="center"/>
    </xf>
    <xf numFmtId="180" fontId="0" fillId="8" borderId="2" xfId="0" applyNumberFormat="1" applyFill="1" applyBorder="1">
      <alignment vertical="center"/>
    </xf>
    <xf numFmtId="178" fontId="5" fillId="0" borderId="2" xfId="1" applyNumberFormat="1" applyFont="1" applyFill="1" applyBorder="1">
      <alignment vertical="center"/>
    </xf>
    <xf numFmtId="177" fontId="5" fillId="0" borderId="2" xfId="1" applyNumberFormat="1" applyFont="1" applyFill="1" applyBorder="1">
      <alignment vertical="center"/>
    </xf>
    <xf numFmtId="178" fontId="5" fillId="0" borderId="1" xfId="1" applyNumberFormat="1" applyFont="1" applyFill="1" applyBorder="1">
      <alignment vertical="center"/>
    </xf>
    <xf numFmtId="178" fontId="5" fillId="9" borderId="2" xfId="1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78" fontId="5" fillId="9" borderId="1" xfId="1" applyNumberFormat="1" applyFont="1" applyFill="1" applyBorder="1">
      <alignment vertical="center"/>
    </xf>
    <xf numFmtId="0" fontId="0" fillId="0" borderId="8" xfId="0" applyBorder="1">
      <alignment vertical="center"/>
    </xf>
    <xf numFmtId="178" fontId="5" fillId="7" borderId="1" xfId="1" applyNumberFormat="1" applyFont="1" applyFill="1" applyBorder="1">
      <alignment vertical="center"/>
    </xf>
    <xf numFmtId="178" fontId="5" fillId="7" borderId="2" xfId="1" applyNumberFormat="1" applyFont="1" applyFill="1" applyBorder="1">
      <alignment vertical="center"/>
    </xf>
    <xf numFmtId="177" fontId="5" fillId="7" borderId="2" xfId="1" applyNumberFormat="1" applyFont="1" applyFill="1" applyBorder="1">
      <alignment vertical="center"/>
    </xf>
    <xf numFmtId="178" fontId="0" fillId="10" borderId="1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0" fillId="4" borderId="0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AF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5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11" t="s">
        <v>32</v>
      </c>
      <c r="C8" s="10" t="s">
        <v>10</v>
      </c>
      <c r="D8" s="9" t="s">
        <v>4</v>
      </c>
      <c r="E8" s="10" t="s">
        <v>31</v>
      </c>
      <c r="F8" s="9" t="s">
        <v>4</v>
      </c>
      <c r="G8" s="27" t="s">
        <v>13</v>
      </c>
      <c r="H8" s="9" t="s">
        <v>4</v>
      </c>
      <c r="I8" s="10" t="s">
        <v>15</v>
      </c>
      <c r="J8" s="9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1">
        <v>76.305700000000002</v>
      </c>
      <c r="E9" s="51">
        <v>13.426600000000001</v>
      </c>
      <c r="F9" s="51">
        <v>76.399600000000007</v>
      </c>
      <c r="G9" s="51">
        <v>39.213799999999999</v>
      </c>
      <c r="H9" s="51">
        <v>76.603700000000003</v>
      </c>
      <c r="I9" s="51">
        <v>0.82613899999999996</v>
      </c>
      <c r="J9" s="3">
        <v>77.127099999999999</v>
      </c>
      <c r="K9" s="4">
        <v>7.1819600000000003E-3</v>
      </c>
      <c r="N9" s="3">
        <f>D9</f>
        <v>76.305700000000002</v>
      </c>
      <c r="O9" s="21">
        <f>(1/(E9*10^(-3)))*100</f>
        <v>7447.9019260274381</v>
      </c>
      <c r="P9" s="3">
        <f>F9</f>
        <v>76.399600000000007</v>
      </c>
      <c r="Q9" s="17">
        <f>G9*0.000001</f>
        <v>3.9213800000000001E-5</v>
      </c>
      <c r="R9" s="3">
        <f>H9</f>
        <v>76.603700000000003</v>
      </c>
      <c r="S9" s="24">
        <f>I9</f>
        <v>0.82613899999999996</v>
      </c>
      <c r="T9" s="3">
        <f>J9</f>
        <v>77.127099999999999</v>
      </c>
      <c r="U9" s="24">
        <f>K9</f>
        <v>7.1819600000000003E-3</v>
      </c>
      <c r="V9" s="22">
        <f>((O9*(Q9)^2)/S9)*T9</f>
        <v>1.0692165826331273E-3</v>
      </c>
      <c r="W9" s="52"/>
      <c r="X9" s="3">
        <f t="shared" ref="X9:X25" si="0">T9</f>
        <v>77.127099999999999</v>
      </c>
      <c r="Y9" s="4">
        <f t="shared" ref="Y9:Y25" si="1">MATCH($X9,$N$9:$N$26,1)</f>
        <v>1</v>
      </c>
      <c r="Z9" s="4">
        <f t="shared" ref="Z9:Z25" si="2">((INDEX($N$9:$O$26,Y9+1,1)-$X9)*INDEX($N$9:$O$26,Y9,2)+($X9-INDEX($N$9:$O$26,Y9,1))*INDEX($N$9:$O$26,Y9+1,2))/(INDEX($N$9:$O$26,Y9+1,1)-INDEX($N$9:$O$26,Y9,1))</f>
        <v>7452.9796187712664</v>
      </c>
      <c r="AA9" s="4">
        <f t="shared" ref="AA9:AA25" si="3">MATCH($X9,$P$9:$P$26,1)</f>
        <v>1</v>
      </c>
      <c r="AB9" s="17">
        <f t="shared" ref="AB9:AB25" si="4">((INDEX($P$9:$Q$26,AA9+1,1)-$X9)*INDEX($P$9:$Q$26,AA9,2)+($X9-INDEX($P$9:$Q$26,AA9,1))*INDEX($P$9:$Q$26,AA9+1,2))/(INDEX($P$9:$Q$26,AA9+1,1)-INDEX($P$9:$Q$26,AA9,1))</f>
        <v>3.9458945203853968E-5</v>
      </c>
      <c r="AC9" s="4">
        <f t="shared" ref="AC9:AC25" si="5">MATCH($X9,$R$9:$R$26,1)</f>
        <v>1</v>
      </c>
      <c r="AD9" s="24">
        <f t="shared" ref="AD9:AD25" si="6">((INDEX($R$9:$S$26,AC9+1,1)-$X9)*INDEX($R$9:$S$26,AC9,2)+($X9-INDEX($R$9:$S$26,AC9,1))*INDEX($R$9:$S$26,AC9+1,2))/(INDEX($R$9:$S$26,AC9+1,1)-INDEX($R$9:$S$26,AC9,1))</f>
        <v>0.82669390413974086</v>
      </c>
      <c r="AE9" s="24">
        <f>((Z9*(AB9)^2)/AD9)*X9</f>
        <v>1.0826376943099017E-3</v>
      </c>
      <c r="AF9" s="57">
        <f t="shared" ref="AF9:AF25" si="7">$U9/$AE9-1</f>
        <v>5.6337612644994293</v>
      </c>
    </row>
    <row r="10" spans="1:32" x14ac:dyDescent="0.6">
      <c r="B10" s="3"/>
      <c r="C10" s="4"/>
      <c r="D10" s="3">
        <v>107.94799999999999</v>
      </c>
      <c r="E10" s="4">
        <v>13.083</v>
      </c>
      <c r="F10" s="3">
        <v>108.761</v>
      </c>
      <c r="G10" s="4">
        <v>50.118600000000001</v>
      </c>
      <c r="H10" s="3">
        <v>108.497</v>
      </c>
      <c r="I10" s="4">
        <v>0.85995200000000005</v>
      </c>
      <c r="J10" s="3">
        <v>109.04900000000001</v>
      </c>
      <c r="K10" s="4">
        <v>1.4715799999999999E-2</v>
      </c>
      <c r="N10" s="3">
        <f t="shared" ref="N10:R26" si="8">D10</f>
        <v>107.94799999999999</v>
      </c>
      <c r="O10" s="21">
        <f t="shared" ref="O10:O26" si="9">(1/(E10*10^(-3)))*100</f>
        <v>7643.5068409386222</v>
      </c>
      <c r="P10" s="3">
        <f t="shared" si="8"/>
        <v>108.761</v>
      </c>
      <c r="Q10" s="17">
        <f t="shared" ref="Q10:Q26" si="10">G10*0.000001</f>
        <v>5.0118599999999998E-5</v>
      </c>
      <c r="R10" s="3">
        <f t="shared" si="8"/>
        <v>108.497</v>
      </c>
      <c r="S10" s="24">
        <f t="shared" ref="S10:U26" si="11">I10</f>
        <v>0.85995200000000005</v>
      </c>
      <c r="T10" s="3">
        <f t="shared" ref="T10:T21" si="12">J10</f>
        <v>109.04900000000001</v>
      </c>
      <c r="U10" s="24">
        <f t="shared" si="11"/>
        <v>1.4715799999999999E-2</v>
      </c>
      <c r="V10" s="22">
        <f t="shared" ref="V10:V21" si="13">((O10*(Q10)^2)/S10)*T10</f>
        <v>2.4346581866645598E-3</v>
      </c>
      <c r="W10" s="52"/>
      <c r="X10" s="2">
        <f t="shared" si="0"/>
        <v>109.04900000000001</v>
      </c>
      <c r="Y10" s="1">
        <f t="shared" si="1"/>
        <v>2</v>
      </c>
      <c r="Z10" s="1">
        <f t="shared" si="2"/>
        <v>7652.7483653566396</v>
      </c>
      <c r="AA10" s="1">
        <f t="shared" si="3"/>
        <v>2</v>
      </c>
      <c r="AB10" s="28">
        <f t="shared" si="4"/>
        <v>5.0260972862896372E-5</v>
      </c>
      <c r="AC10" s="1">
        <f t="shared" si="5"/>
        <v>2</v>
      </c>
      <c r="AD10" s="30">
        <f t="shared" si="6"/>
        <v>0.86045445602343262</v>
      </c>
      <c r="AE10" s="30">
        <f t="shared" ref="AE10:AE25" si="14">((Z10*(AB10)^2)/AD10)*X10</f>
        <v>2.450039092214305E-3</v>
      </c>
      <c r="AF10" s="56">
        <f t="shared" si="7"/>
        <v>5.0063531421860299</v>
      </c>
    </row>
    <row r="11" spans="1:32" x14ac:dyDescent="0.6">
      <c r="B11" s="2"/>
      <c r="C11" s="1"/>
      <c r="D11" s="2">
        <v>145.35300000000001</v>
      </c>
      <c r="E11" s="1">
        <v>12.566800000000001</v>
      </c>
      <c r="F11" s="2">
        <v>144.01900000000001</v>
      </c>
      <c r="G11" s="1">
        <v>67.548400000000001</v>
      </c>
      <c r="H11" s="2">
        <v>145.71</v>
      </c>
      <c r="I11" s="1">
        <v>0.89382499999999998</v>
      </c>
      <c r="J11" s="2">
        <v>143.62299999999999</v>
      </c>
      <c r="K11" s="1">
        <v>1.44467E-2</v>
      </c>
      <c r="N11" s="3">
        <f t="shared" si="8"/>
        <v>145.35300000000001</v>
      </c>
      <c r="O11" s="21">
        <f t="shared" si="9"/>
        <v>7957.4752522519648</v>
      </c>
      <c r="P11" s="3">
        <f t="shared" si="8"/>
        <v>144.01900000000001</v>
      </c>
      <c r="Q11" s="17">
        <f t="shared" si="10"/>
        <v>6.7548399999999999E-5</v>
      </c>
      <c r="R11" s="3">
        <f t="shared" si="8"/>
        <v>145.71</v>
      </c>
      <c r="S11" s="24">
        <f t="shared" si="11"/>
        <v>0.89382499999999998</v>
      </c>
      <c r="T11" s="3">
        <f t="shared" si="12"/>
        <v>143.62299999999999</v>
      </c>
      <c r="U11" s="24">
        <f t="shared" si="11"/>
        <v>1.44467E-2</v>
      </c>
      <c r="V11" s="22">
        <f t="shared" si="13"/>
        <v>5.8341410680246338E-3</v>
      </c>
      <c r="W11" s="52"/>
      <c r="X11" s="2">
        <f t="shared" si="0"/>
        <v>143.62299999999999</v>
      </c>
      <c r="Y11" s="1">
        <f t="shared" si="1"/>
        <v>2</v>
      </c>
      <c r="Z11" s="1">
        <f t="shared" si="2"/>
        <v>7942.9540558458129</v>
      </c>
      <c r="AA11" s="1">
        <f t="shared" si="3"/>
        <v>2</v>
      </c>
      <c r="AB11" s="28">
        <f t="shared" si="4"/>
        <v>6.7352637313517486E-5</v>
      </c>
      <c r="AC11" s="1">
        <f t="shared" si="5"/>
        <v>2</v>
      </c>
      <c r="AD11" s="30">
        <f t="shared" si="6"/>
        <v>0.89192531572299993</v>
      </c>
      <c r="AE11" s="30">
        <f t="shared" si="14"/>
        <v>5.8021207882972183E-3</v>
      </c>
      <c r="AF11" s="56">
        <f t="shared" si="7"/>
        <v>1.4898999050724271</v>
      </c>
    </row>
    <row r="12" spans="1:32" x14ac:dyDescent="0.6">
      <c r="B12" s="2"/>
      <c r="C12" s="1"/>
      <c r="D12" s="2">
        <v>188.47300000000001</v>
      </c>
      <c r="E12" s="1">
        <v>12.397399999999999</v>
      </c>
      <c r="F12" s="2">
        <v>188.03200000000001</v>
      </c>
      <c r="G12" s="1">
        <v>96.944299999999998</v>
      </c>
      <c r="H12" s="2">
        <v>188.24100000000001</v>
      </c>
      <c r="I12" s="1">
        <v>0.92775600000000003</v>
      </c>
      <c r="J12" s="2">
        <v>188.83600000000001</v>
      </c>
      <c r="K12" s="1">
        <v>1.40949E-2</v>
      </c>
      <c r="N12" s="3">
        <f t="shared" si="8"/>
        <v>188.47300000000001</v>
      </c>
      <c r="O12" s="21">
        <f t="shared" si="9"/>
        <v>8066.2074305902852</v>
      </c>
      <c r="P12" s="3">
        <f t="shared" si="8"/>
        <v>188.03200000000001</v>
      </c>
      <c r="Q12" s="17">
        <f t="shared" si="10"/>
        <v>9.6944299999999993E-5</v>
      </c>
      <c r="R12" s="3">
        <f t="shared" si="8"/>
        <v>188.24100000000001</v>
      </c>
      <c r="S12" s="24">
        <f t="shared" si="11"/>
        <v>0.92775600000000003</v>
      </c>
      <c r="T12" s="3">
        <f t="shared" si="12"/>
        <v>188.83600000000001</v>
      </c>
      <c r="U12" s="24">
        <f t="shared" si="11"/>
        <v>1.40949E-2</v>
      </c>
      <c r="V12" s="22">
        <f t="shared" si="13"/>
        <v>1.5429965857797802E-2</v>
      </c>
      <c r="W12" s="52"/>
      <c r="X12" s="2">
        <f t="shared" si="0"/>
        <v>188.83600000000001</v>
      </c>
      <c r="Y12" s="1">
        <f t="shared" si="1"/>
        <v>4</v>
      </c>
      <c r="Z12" s="1">
        <f t="shared" si="2"/>
        <v>8069.0186445873478</v>
      </c>
      <c r="AA12" s="1">
        <f t="shared" si="3"/>
        <v>4</v>
      </c>
      <c r="AB12" s="28">
        <f t="shared" si="4"/>
        <v>9.733408635602094E-5</v>
      </c>
      <c r="AC12" s="1">
        <f t="shared" si="5"/>
        <v>4</v>
      </c>
      <c r="AD12" s="30">
        <f t="shared" si="6"/>
        <v>0.92876172633058141</v>
      </c>
      <c r="AE12" s="30">
        <f t="shared" si="14"/>
        <v>1.5542866421776519E-2</v>
      </c>
      <c r="AF12" s="56">
        <f t="shared" si="7"/>
        <v>-9.3159548726985619E-2</v>
      </c>
    </row>
    <row r="13" spans="1:32" x14ac:dyDescent="0.6">
      <c r="B13" s="2"/>
      <c r="C13" s="1"/>
      <c r="D13" s="2">
        <v>225.87</v>
      </c>
      <c r="E13" s="1">
        <v>11.967700000000001</v>
      </c>
      <c r="F13" s="2">
        <v>226.232</v>
      </c>
      <c r="G13" s="1">
        <v>115.464</v>
      </c>
      <c r="H13" s="2">
        <v>228.09200000000001</v>
      </c>
      <c r="I13" s="1">
        <v>0.995116</v>
      </c>
      <c r="J13" s="2">
        <v>228.75</v>
      </c>
      <c r="K13" s="1">
        <v>3.7130900000000001E-2</v>
      </c>
      <c r="N13" s="3">
        <f t="shared" si="8"/>
        <v>225.87</v>
      </c>
      <c r="O13" s="21">
        <f t="shared" si="9"/>
        <v>8355.8244274171302</v>
      </c>
      <c r="P13" s="3">
        <f t="shared" si="8"/>
        <v>226.232</v>
      </c>
      <c r="Q13" s="17">
        <f t="shared" si="10"/>
        <v>1.1546399999999999E-4</v>
      </c>
      <c r="R13" s="3">
        <f t="shared" si="8"/>
        <v>228.09200000000001</v>
      </c>
      <c r="S13" s="24">
        <f t="shared" si="11"/>
        <v>0.995116</v>
      </c>
      <c r="T13" s="3">
        <f t="shared" si="12"/>
        <v>228.75</v>
      </c>
      <c r="U13" s="24">
        <f t="shared" si="11"/>
        <v>3.7130900000000001E-2</v>
      </c>
      <c r="V13" s="22">
        <f t="shared" si="13"/>
        <v>2.5607660114278435E-2</v>
      </c>
      <c r="W13" s="52"/>
      <c r="X13" s="2">
        <f t="shared" si="0"/>
        <v>228.75</v>
      </c>
      <c r="Y13" s="1">
        <f t="shared" si="1"/>
        <v>5</v>
      </c>
      <c r="Z13" s="1">
        <f t="shared" si="2"/>
        <v>8365.097340352766</v>
      </c>
      <c r="AA13" s="1">
        <f t="shared" si="3"/>
        <v>5</v>
      </c>
      <c r="AB13" s="28">
        <f t="shared" si="4"/>
        <v>1.1661287704145728E-4</v>
      </c>
      <c r="AC13" s="1">
        <f t="shared" si="5"/>
        <v>5</v>
      </c>
      <c r="AD13" s="30">
        <f t="shared" si="6"/>
        <v>0.99472930487542965</v>
      </c>
      <c r="AE13" s="30">
        <f t="shared" si="14"/>
        <v>2.6158944098269646E-2</v>
      </c>
      <c r="AF13" s="56">
        <f t="shared" si="7"/>
        <v>0.41943420424435729</v>
      </c>
    </row>
    <row r="14" spans="1:32" x14ac:dyDescent="0.6">
      <c r="B14" s="2"/>
      <c r="C14" s="1"/>
      <c r="D14" s="2">
        <v>263.24299999999999</v>
      </c>
      <c r="E14" s="1">
        <v>11.797800000000001</v>
      </c>
      <c r="F14" s="2">
        <v>264.44</v>
      </c>
      <c r="G14" s="1">
        <v>132.89699999999999</v>
      </c>
      <c r="H14" s="2">
        <v>265.33999999999997</v>
      </c>
      <c r="I14" s="1">
        <v>0.97322600000000004</v>
      </c>
      <c r="J14" s="2">
        <v>268.66500000000002</v>
      </c>
      <c r="K14" s="1">
        <v>6.0166999999999998E-2</v>
      </c>
      <c r="N14" s="3">
        <f t="shared" si="8"/>
        <v>263.24299999999999</v>
      </c>
      <c r="O14" s="21">
        <f t="shared" si="9"/>
        <v>8476.15657156419</v>
      </c>
      <c r="P14" s="3">
        <f t="shared" si="8"/>
        <v>264.44</v>
      </c>
      <c r="Q14" s="17">
        <f t="shared" si="10"/>
        <v>1.3289699999999998E-4</v>
      </c>
      <c r="R14" s="3">
        <f t="shared" si="8"/>
        <v>265.33999999999997</v>
      </c>
      <c r="S14" s="24">
        <f t="shared" si="11"/>
        <v>0.97322600000000004</v>
      </c>
      <c r="T14" s="3">
        <f t="shared" si="12"/>
        <v>268.66500000000002</v>
      </c>
      <c r="U14" s="24">
        <f t="shared" si="11"/>
        <v>6.0166999999999998E-2</v>
      </c>
      <c r="V14" s="22">
        <f t="shared" si="13"/>
        <v>4.1326318201482935E-2</v>
      </c>
      <c r="W14" s="52"/>
      <c r="X14" s="2">
        <f t="shared" si="0"/>
        <v>268.66500000000002</v>
      </c>
      <c r="Y14" s="1">
        <f t="shared" si="1"/>
        <v>6</v>
      </c>
      <c r="Z14" s="1">
        <f t="shared" si="2"/>
        <v>8475.8217699095421</v>
      </c>
      <c r="AA14" s="1">
        <f t="shared" si="3"/>
        <v>6</v>
      </c>
      <c r="AB14" s="28">
        <f t="shared" si="4"/>
        <v>1.3514915864842436E-4</v>
      </c>
      <c r="AC14" s="1">
        <f t="shared" si="5"/>
        <v>6</v>
      </c>
      <c r="AD14" s="30">
        <f t="shared" si="6"/>
        <v>0.97408339780117681</v>
      </c>
      <c r="AE14" s="30">
        <f t="shared" si="14"/>
        <v>4.2699565933866167E-2</v>
      </c>
      <c r="AF14" s="56">
        <f t="shared" si="7"/>
        <v>0.40907755580437755</v>
      </c>
    </row>
    <row r="15" spans="1:32" x14ac:dyDescent="0.6">
      <c r="B15" s="2"/>
      <c r="C15" s="1"/>
      <c r="D15" s="2">
        <v>312.09300000000002</v>
      </c>
      <c r="E15" s="1">
        <v>11.802</v>
      </c>
      <c r="F15" s="2">
        <v>311.43700000000001</v>
      </c>
      <c r="G15" s="1">
        <v>157.94900000000001</v>
      </c>
      <c r="H15" s="2">
        <v>310.54599999999999</v>
      </c>
      <c r="I15" s="1">
        <v>0.98488299999999995</v>
      </c>
      <c r="J15" s="2">
        <v>308.55799999999999</v>
      </c>
      <c r="K15" s="1">
        <v>5.9856600000000003E-2</v>
      </c>
      <c r="N15" s="3">
        <f t="shared" si="8"/>
        <v>312.09300000000002</v>
      </c>
      <c r="O15" s="21">
        <f t="shared" si="9"/>
        <v>8473.1401457380107</v>
      </c>
      <c r="P15" s="3">
        <f t="shared" si="8"/>
        <v>311.43700000000001</v>
      </c>
      <c r="Q15" s="17">
        <f t="shared" si="10"/>
        <v>1.57949E-4</v>
      </c>
      <c r="R15" s="3">
        <f t="shared" si="8"/>
        <v>310.54599999999999</v>
      </c>
      <c r="S15" s="24">
        <f t="shared" si="11"/>
        <v>0.98488299999999995</v>
      </c>
      <c r="T15" s="3">
        <f t="shared" si="12"/>
        <v>308.55799999999999</v>
      </c>
      <c r="U15" s="24">
        <f t="shared" si="11"/>
        <v>5.9856600000000003E-2</v>
      </c>
      <c r="V15" s="22">
        <f t="shared" si="13"/>
        <v>6.6226273863397481E-2</v>
      </c>
      <c r="W15" s="52"/>
      <c r="X15" s="2">
        <f t="shared" si="0"/>
        <v>308.55799999999999</v>
      </c>
      <c r="Y15" s="1">
        <f t="shared" si="1"/>
        <v>6</v>
      </c>
      <c r="Z15" s="1">
        <f t="shared" si="2"/>
        <v>8473.3584275250214</v>
      </c>
      <c r="AA15" s="1">
        <f t="shared" si="3"/>
        <v>6</v>
      </c>
      <c r="AB15" s="28">
        <f t="shared" si="4"/>
        <v>1.56414333787263E-4</v>
      </c>
      <c r="AC15" s="1">
        <f t="shared" si="5"/>
        <v>6</v>
      </c>
      <c r="AD15" s="30">
        <f t="shared" si="6"/>
        <v>0.98437036636729647</v>
      </c>
      <c r="AE15" s="30">
        <f t="shared" si="14"/>
        <v>6.4981084595915853E-2</v>
      </c>
      <c r="AF15" s="56">
        <f t="shared" si="7"/>
        <v>-7.8861173644336646E-2</v>
      </c>
    </row>
    <row r="16" spans="1:32" x14ac:dyDescent="0.6">
      <c r="B16" s="2"/>
      <c r="C16" s="1"/>
      <c r="D16" s="2">
        <v>349.44900000000001</v>
      </c>
      <c r="E16" s="1">
        <v>11.805199999999999</v>
      </c>
      <c r="F16" s="2">
        <v>343.69400000000002</v>
      </c>
      <c r="G16" s="1">
        <v>181.89699999999999</v>
      </c>
      <c r="H16" s="2">
        <v>347.77199999999999</v>
      </c>
      <c r="I16" s="1">
        <v>0.99645099999999998</v>
      </c>
      <c r="J16" s="2">
        <v>345.81299999999999</v>
      </c>
      <c r="K16" s="1">
        <v>8.2913399999999998E-2</v>
      </c>
      <c r="N16" s="3">
        <f t="shared" si="8"/>
        <v>349.44900000000001</v>
      </c>
      <c r="O16" s="21">
        <f t="shared" si="9"/>
        <v>8470.8433571646401</v>
      </c>
      <c r="P16" s="3">
        <f t="shared" si="8"/>
        <v>343.69400000000002</v>
      </c>
      <c r="Q16" s="17">
        <f t="shared" si="10"/>
        <v>1.8189699999999998E-4</v>
      </c>
      <c r="R16" s="3">
        <f t="shared" si="8"/>
        <v>347.77199999999999</v>
      </c>
      <c r="S16" s="24">
        <f t="shared" si="11"/>
        <v>0.99645099999999998</v>
      </c>
      <c r="T16" s="3">
        <f t="shared" si="12"/>
        <v>345.81299999999999</v>
      </c>
      <c r="U16" s="24">
        <f t="shared" si="11"/>
        <v>8.2913399999999998E-2</v>
      </c>
      <c r="V16" s="22">
        <f t="shared" si="13"/>
        <v>9.7266455892280515E-2</v>
      </c>
      <c r="W16" s="52"/>
      <c r="X16" s="2">
        <f t="shared" si="0"/>
        <v>345.81299999999999</v>
      </c>
      <c r="Y16" s="1">
        <f t="shared" si="1"/>
        <v>7</v>
      </c>
      <c r="Z16" s="1">
        <f t="shared" si="2"/>
        <v>8471.0669122361869</v>
      </c>
      <c r="AA16" s="1">
        <f t="shared" si="3"/>
        <v>8</v>
      </c>
      <c r="AB16" s="28">
        <f t="shared" si="4"/>
        <v>1.8274790296159837E-4</v>
      </c>
      <c r="AC16" s="1">
        <f t="shared" si="5"/>
        <v>7</v>
      </c>
      <c r="AD16" s="30">
        <f t="shared" si="6"/>
        <v>0.99584223967119756</v>
      </c>
      <c r="AE16" s="30">
        <f t="shared" si="14"/>
        <v>9.8241206761134972E-2</v>
      </c>
      <c r="AF16" s="56">
        <f t="shared" si="7"/>
        <v>-0.15602217507774729</v>
      </c>
    </row>
    <row r="17" spans="2:32" x14ac:dyDescent="0.6">
      <c r="B17" s="2"/>
      <c r="C17" s="1"/>
      <c r="D17" s="2">
        <v>378.267</v>
      </c>
      <c r="E17" s="1">
        <v>10.9419</v>
      </c>
      <c r="F17" s="2">
        <v>378.97899999999998</v>
      </c>
      <c r="G17" s="1">
        <v>196.066</v>
      </c>
      <c r="H17" s="2">
        <v>379.71499999999997</v>
      </c>
      <c r="I17" s="1">
        <v>0.95219699999999996</v>
      </c>
      <c r="J17" s="50">
        <v>380.45100000000002</v>
      </c>
      <c r="K17" s="50">
        <v>0.15268399999999999</v>
      </c>
      <c r="N17" s="3">
        <f t="shared" si="8"/>
        <v>378.267</v>
      </c>
      <c r="O17" s="21">
        <f t="shared" si="9"/>
        <v>9139.1805810691003</v>
      </c>
      <c r="P17" s="3">
        <f t="shared" si="8"/>
        <v>378.97899999999998</v>
      </c>
      <c r="Q17" s="17">
        <f t="shared" si="10"/>
        <v>1.96066E-4</v>
      </c>
      <c r="R17" s="3">
        <f t="shared" si="8"/>
        <v>379.71499999999997</v>
      </c>
      <c r="S17" s="24">
        <f t="shared" si="11"/>
        <v>0.95219699999999996</v>
      </c>
      <c r="T17" s="3">
        <f t="shared" si="12"/>
        <v>380.45100000000002</v>
      </c>
      <c r="U17" s="24">
        <f t="shared" si="11"/>
        <v>0.15268399999999999</v>
      </c>
      <c r="V17" s="22">
        <f t="shared" si="13"/>
        <v>0.14037305678225737</v>
      </c>
      <c r="W17" s="52"/>
      <c r="X17" s="2">
        <f t="shared" si="0"/>
        <v>380.45100000000002</v>
      </c>
      <c r="Y17" s="1">
        <f t="shared" si="1"/>
        <v>9</v>
      </c>
      <c r="Z17" s="1">
        <f t="shared" si="2"/>
        <v>9123.797705430381</v>
      </c>
      <c r="AA17" s="1">
        <f t="shared" si="3"/>
        <v>9</v>
      </c>
      <c r="AB17" s="28">
        <f t="shared" si="4"/>
        <v>1.9657749552765206E-4</v>
      </c>
      <c r="AC17" s="1">
        <f t="shared" si="5"/>
        <v>9</v>
      </c>
      <c r="AD17" s="30">
        <f t="shared" si="6"/>
        <v>0.95220520989304813</v>
      </c>
      <c r="AE17" s="30">
        <f t="shared" si="14"/>
        <v>0.14086769859921391</v>
      </c>
      <c r="AF17" s="56">
        <f t="shared" si="7"/>
        <v>8.3882263416575897E-2</v>
      </c>
    </row>
    <row r="18" spans="2:32" x14ac:dyDescent="0.6">
      <c r="B18" s="2"/>
      <c r="C18" s="1"/>
      <c r="D18" s="2">
        <v>418.46300000000002</v>
      </c>
      <c r="E18" s="1">
        <v>11.291700000000001</v>
      </c>
      <c r="F18" s="2">
        <v>426.04599999999999</v>
      </c>
      <c r="G18" s="1">
        <v>212.42099999999999</v>
      </c>
      <c r="H18" s="2">
        <v>427.58699999999999</v>
      </c>
      <c r="I18" s="1">
        <v>0.95273099999999999</v>
      </c>
      <c r="J18" s="2">
        <v>431.00400000000002</v>
      </c>
      <c r="K18" s="1">
        <v>0.17563699999999999</v>
      </c>
      <c r="N18" s="3">
        <f t="shared" si="8"/>
        <v>418.46300000000002</v>
      </c>
      <c r="O18" s="21">
        <f t="shared" si="9"/>
        <v>8856.062417527919</v>
      </c>
      <c r="P18" s="3">
        <f t="shared" si="8"/>
        <v>426.04599999999999</v>
      </c>
      <c r="Q18" s="17">
        <f t="shared" si="10"/>
        <v>2.1242099999999999E-4</v>
      </c>
      <c r="R18" s="3">
        <f t="shared" si="8"/>
        <v>427.58699999999999</v>
      </c>
      <c r="S18" s="24">
        <f t="shared" si="11"/>
        <v>0.95273099999999999</v>
      </c>
      <c r="T18" s="3">
        <f t="shared" si="12"/>
        <v>431.00400000000002</v>
      </c>
      <c r="U18" s="24">
        <f t="shared" si="11"/>
        <v>0.17563699999999999</v>
      </c>
      <c r="V18" s="22">
        <f t="shared" si="13"/>
        <v>0.18077841360336003</v>
      </c>
      <c r="W18" s="52"/>
      <c r="X18" s="2">
        <f t="shared" si="0"/>
        <v>431.00400000000002</v>
      </c>
      <c r="Y18" s="1">
        <f t="shared" si="1"/>
        <v>10</v>
      </c>
      <c r="Z18" s="1">
        <f t="shared" si="2"/>
        <v>8791.3226343239439</v>
      </c>
      <c r="AA18" s="1">
        <f t="shared" si="3"/>
        <v>10</v>
      </c>
      <c r="AB18" s="28">
        <f t="shared" si="4"/>
        <v>2.1253392903586101E-4</v>
      </c>
      <c r="AC18" s="1">
        <f t="shared" si="5"/>
        <v>10</v>
      </c>
      <c r="AD18" s="30">
        <f t="shared" si="6"/>
        <v>0.95654271168013316</v>
      </c>
      <c r="AE18" s="30">
        <f t="shared" si="14"/>
        <v>0.17893186731626251</v>
      </c>
      <c r="AF18" s="56">
        <f t="shared" si="7"/>
        <v>-1.8414088924913696E-2</v>
      </c>
    </row>
    <row r="19" spans="2:32" x14ac:dyDescent="0.6">
      <c r="B19" s="2"/>
      <c r="C19" s="1"/>
      <c r="D19" s="2">
        <v>470.154</v>
      </c>
      <c r="E19" s="1">
        <v>11.6425</v>
      </c>
      <c r="F19" s="2">
        <v>476.18400000000003</v>
      </c>
      <c r="G19" s="1">
        <v>213.56299999999999</v>
      </c>
      <c r="H19" s="2">
        <v>478.08300000000003</v>
      </c>
      <c r="I19" s="1">
        <v>1.0090600000000001</v>
      </c>
      <c r="J19" s="2">
        <v>478.89</v>
      </c>
      <c r="K19" s="1">
        <v>0.190829</v>
      </c>
      <c r="N19" s="3">
        <f t="shared" si="8"/>
        <v>470.154</v>
      </c>
      <c r="O19" s="21">
        <f t="shared" si="9"/>
        <v>8589.2205282370633</v>
      </c>
      <c r="P19" s="3">
        <f t="shared" si="8"/>
        <v>476.18400000000003</v>
      </c>
      <c r="Q19" s="17">
        <f t="shared" si="10"/>
        <v>2.1356299999999997E-4</v>
      </c>
      <c r="R19" s="3">
        <f t="shared" si="8"/>
        <v>478.08300000000003</v>
      </c>
      <c r="S19" s="24">
        <f t="shared" si="11"/>
        <v>1.0090600000000001</v>
      </c>
      <c r="T19" s="3">
        <f t="shared" si="12"/>
        <v>478.89</v>
      </c>
      <c r="U19" s="24">
        <f t="shared" si="11"/>
        <v>0.190829</v>
      </c>
      <c r="V19" s="22">
        <f t="shared" si="13"/>
        <v>0.18591933482140238</v>
      </c>
      <c r="W19" s="52"/>
      <c r="X19" s="2">
        <f t="shared" si="0"/>
        <v>478.89</v>
      </c>
      <c r="Y19" s="1">
        <f t="shared" si="1"/>
        <v>11</v>
      </c>
      <c r="Z19" s="1">
        <f t="shared" si="2"/>
        <v>9323.7627108401048</v>
      </c>
      <c r="AA19" s="1">
        <f t="shared" si="3"/>
        <v>11</v>
      </c>
      <c r="AB19" s="28">
        <f t="shared" si="4"/>
        <v>2.1476671000884531E-4</v>
      </c>
      <c r="AC19" s="1">
        <f t="shared" si="5"/>
        <v>11</v>
      </c>
      <c r="AD19" s="30">
        <f t="shared" si="6"/>
        <v>1.0124619167054751</v>
      </c>
      <c r="AE19" s="30">
        <f t="shared" si="14"/>
        <v>0.20341464295558273</v>
      </c>
      <c r="AF19" s="56">
        <f t="shared" si="7"/>
        <v>-6.1871863169314256E-2</v>
      </c>
    </row>
    <row r="20" spans="2:32" x14ac:dyDescent="0.6">
      <c r="B20" s="2"/>
      <c r="C20" s="1"/>
      <c r="D20" s="2">
        <v>516.47699999999998</v>
      </c>
      <c r="E20" s="1">
        <v>8.0101499999999994</v>
      </c>
      <c r="F20" s="2">
        <v>520.27499999999998</v>
      </c>
      <c r="G20" s="1">
        <v>233.17599999999999</v>
      </c>
      <c r="H20" s="2">
        <v>523.17600000000004</v>
      </c>
      <c r="I20" s="1">
        <v>1.1991499999999999</v>
      </c>
      <c r="J20" s="2">
        <v>524.20799999999997</v>
      </c>
      <c r="K20" s="1">
        <v>0.30720999999999998</v>
      </c>
      <c r="N20" s="3">
        <f t="shared" si="8"/>
        <v>516.47699999999998</v>
      </c>
      <c r="O20" s="21">
        <f t="shared" si="9"/>
        <v>12484.160721085125</v>
      </c>
      <c r="P20" s="3">
        <f t="shared" si="8"/>
        <v>520.27499999999998</v>
      </c>
      <c r="Q20" s="17">
        <f t="shared" si="10"/>
        <v>2.3317599999999998E-4</v>
      </c>
      <c r="R20" s="3">
        <f t="shared" si="8"/>
        <v>523.17600000000004</v>
      </c>
      <c r="S20" s="24">
        <f t="shared" si="11"/>
        <v>1.1991499999999999</v>
      </c>
      <c r="T20" s="3">
        <f t="shared" si="12"/>
        <v>524.20799999999997</v>
      </c>
      <c r="U20" s="24">
        <f t="shared" si="11"/>
        <v>0.30720999999999998</v>
      </c>
      <c r="V20" s="22">
        <f t="shared" si="13"/>
        <v>0.29672707788055913</v>
      </c>
      <c r="W20" s="52"/>
      <c r="X20" s="2">
        <f t="shared" si="0"/>
        <v>524.20799999999997</v>
      </c>
      <c r="Y20" s="1">
        <f t="shared" si="1"/>
        <v>12</v>
      </c>
      <c r="Z20" s="1">
        <f t="shared" si="2"/>
        <v>13773.952795109</v>
      </c>
      <c r="AA20" s="1">
        <f t="shared" si="3"/>
        <v>12</v>
      </c>
      <c r="AB20" s="28">
        <f t="shared" si="4"/>
        <v>2.3360695563139929E-4</v>
      </c>
      <c r="AC20" s="1">
        <f t="shared" si="5"/>
        <v>12</v>
      </c>
      <c r="AD20" s="30">
        <f t="shared" si="6"/>
        <v>1.2016381628261452</v>
      </c>
      <c r="AE20" s="30">
        <f t="shared" si="14"/>
        <v>0.32791407752546464</v>
      </c>
      <c r="AF20" s="56">
        <f t="shared" si="7"/>
        <v>-6.3138727320594668E-2</v>
      </c>
    </row>
    <row r="21" spans="2:32" x14ac:dyDescent="0.6">
      <c r="B21" s="2"/>
      <c r="C21" s="1"/>
      <c r="D21" s="2">
        <v>568.51499999999999</v>
      </c>
      <c r="E21" s="1">
        <v>4.7245900000000001</v>
      </c>
      <c r="F21" s="2">
        <v>570.37800000000004</v>
      </c>
      <c r="G21" s="1">
        <v>238.666</v>
      </c>
      <c r="H21" s="2">
        <v>578.94100000000003</v>
      </c>
      <c r="I21" s="1">
        <v>1.3335999999999999</v>
      </c>
      <c r="J21" s="2">
        <v>585.52700000000004</v>
      </c>
      <c r="K21" s="1">
        <v>0.47016000000000002</v>
      </c>
      <c r="N21" s="3">
        <f t="shared" si="8"/>
        <v>568.51499999999999</v>
      </c>
      <c r="O21" s="21">
        <f t="shared" si="9"/>
        <v>21165.857778135243</v>
      </c>
      <c r="P21" s="3">
        <f t="shared" si="8"/>
        <v>570.37800000000004</v>
      </c>
      <c r="Q21" s="17">
        <f t="shared" si="10"/>
        <v>2.3866599999999998E-4</v>
      </c>
      <c r="R21" s="3">
        <f t="shared" si="8"/>
        <v>578.94100000000003</v>
      </c>
      <c r="S21" s="24">
        <f t="shared" si="11"/>
        <v>1.3335999999999999</v>
      </c>
      <c r="T21" s="3">
        <f t="shared" si="12"/>
        <v>585.52700000000004</v>
      </c>
      <c r="U21" s="24">
        <f t="shared" si="11"/>
        <v>0.47016000000000002</v>
      </c>
      <c r="V21" s="22">
        <f t="shared" si="13"/>
        <v>0.5293443987008225</v>
      </c>
      <c r="W21" s="52"/>
      <c r="X21" s="2">
        <f t="shared" si="0"/>
        <v>585.52700000000004</v>
      </c>
      <c r="Y21" s="1">
        <f t="shared" si="1"/>
        <v>13</v>
      </c>
      <c r="Z21" s="1">
        <f t="shared" si="2"/>
        <v>24857.778597448432</v>
      </c>
      <c r="AA21" s="1">
        <f t="shared" si="3"/>
        <v>13</v>
      </c>
      <c r="AB21" s="28">
        <f t="shared" si="4"/>
        <v>2.3276990488963986E-4</v>
      </c>
      <c r="AC21" s="1">
        <f t="shared" si="5"/>
        <v>13</v>
      </c>
      <c r="AD21" s="30">
        <f t="shared" si="6"/>
        <v>1.478630839201615</v>
      </c>
      <c r="AE21" s="30">
        <f t="shared" si="14"/>
        <v>0.53333875174270529</v>
      </c>
      <c r="AF21" s="56">
        <f t="shared" si="7"/>
        <v>-0.11845895603172696</v>
      </c>
    </row>
    <row r="22" spans="2:32" x14ac:dyDescent="0.6">
      <c r="B22" s="2"/>
      <c r="C22" s="1"/>
      <c r="D22" s="2">
        <v>620.39599999999996</v>
      </c>
      <c r="E22" s="1">
        <v>3.0840399999999999</v>
      </c>
      <c r="F22" s="2">
        <v>617.72299999999996</v>
      </c>
      <c r="G22" s="1">
        <v>220.239</v>
      </c>
      <c r="H22" s="50">
        <v>623.53099999999995</v>
      </c>
      <c r="I22" s="50">
        <v>2.3155199999999998</v>
      </c>
      <c r="J22" s="2">
        <v>678.94399999999996</v>
      </c>
      <c r="K22" s="1">
        <v>0.835198</v>
      </c>
      <c r="N22" s="3">
        <f t="shared" si="8"/>
        <v>620.39599999999996</v>
      </c>
      <c r="O22" s="21">
        <f t="shared" si="9"/>
        <v>32425.000972750029</v>
      </c>
      <c r="P22" s="3">
        <f t="shared" si="8"/>
        <v>617.72299999999996</v>
      </c>
      <c r="Q22" s="17">
        <f t="shared" si="10"/>
        <v>2.20239E-4</v>
      </c>
      <c r="R22" s="3">
        <f t="shared" si="8"/>
        <v>623.53099999999995</v>
      </c>
      <c r="S22" s="24">
        <f t="shared" si="11"/>
        <v>2.3155199999999998</v>
      </c>
      <c r="T22" s="3">
        <f t="shared" ref="T22:U25" si="15">J22</f>
        <v>678.94399999999996</v>
      </c>
      <c r="U22" s="24">
        <f t="shared" si="15"/>
        <v>0.835198</v>
      </c>
      <c r="V22" s="22">
        <f>((O23*(Q23)^2)/S23)*T22</f>
        <v>0.8444174239917811</v>
      </c>
      <c r="W22" s="52"/>
      <c r="X22" s="2">
        <f t="shared" si="0"/>
        <v>678.94399999999996</v>
      </c>
      <c r="Y22" s="1">
        <f t="shared" si="1"/>
        <v>15</v>
      </c>
      <c r="Z22" s="1">
        <f t="shared" si="2"/>
        <v>35691.191494824379</v>
      </c>
      <c r="AA22" s="1">
        <f t="shared" si="3"/>
        <v>15</v>
      </c>
      <c r="AB22" s="28">
        <f t="shared" si="4"/>
        <v>2.230923050625227E-4</v>
      </c>
      <c r="AC22" s="1">
        <f t="shared" si="5"/>
        <v>15</v>
      </c>
      <c r="AD22" s="30">
        <f t="shared" si="6"/>
        <v>1.3670500588653607</v>
      </c>
      <c r="AE22" s="30">
        <f t="shared" si="14"/>
        <v>0.88222582144374828</v>
      </c>
      <c r="AF22" s="56">
        <f t="shared" si="7"/>
        <v>-5.330587736231529E-2</v>
      </c>
    </row>
    <row r="23" spans="2:32" x14ac:dyDescent="0.6">
      <c r="B23" s="2"/>
      <c r="C23" s="1"/>
      <c r="D23" s="2">
        <v>675.01800000000003</v>
      </c>
      <c r="E23" s="1">
        <v>2.8290299999999999</v>
      </c>
      <c r="F23" s="2">
        <v>670.82</v>
      </c>
      <c r="G23" s="1">
        <v>220.29599999999999</v>
      </c>
      <c r="H23" s="2">
        <v>674.65700000000004</v>
      </c>
      <c r="I23" s="1">
        <v>1.3792800000000001</v>
      </c>
      <c r="J23" s="2">
        <v>727.15499999999997</v>
      </c>
      <c r="K23" s="1">
        <v>1.2083699999999999</v>
      </c>
      <c r="N23" s="3">
        <f t="shared" si="8"/>
        <v>675.01800000000003</v>
      </c>
      <c r="O23" s="21">
        <f t="shared" si="9"/>
        <v>35347.804724587579</v>
      </c>
      <c r="P23" s="3">
        <f t="shared" si="8"/>
        <v>670.82</v>
      </c>
      <c r="Q23" s="17">
        <f t="shared" si="10"/>
        <v>2.2029599999999998E-4</v>
      </c>
      <c r="R23" s="3">
        <f t="shared" si="8"/>
        <v>674.65700000000004</v>
      </c>
      <c r="S23" s="24">
        <f t="shared" si="11"/>
        <v>1.3792800000000001</v>
      </c>
      <c r="T23" s="3">
        <f t="shared" si="15"/>
        <v>727.15499999999997</v>
      </c>
      <c r="U23" s="24">
        <f t="shared" si="15"/>
        <v>1.2083699999999999</v>
      </c>
      <c r="V23" s="22">
        <f>((O24*(Q24)^2)/S24)*T23</f>
        <v>1.2583176388642929</v>
      </c>
      <c r="W23" s="52"/>
      <c r="X23" s="2">
        <f t="shared" si="0"/>
        <v>727.15499999999997</v>
      </c>
      <c r="Y23" s="1">
        <f t="shared" si="1"/>
        <v>16</v>
      </c>
      <c r="Z23" s="1">
        <f t="shared" si="2"/>
        <v>37734.05192525965</v>
      </c>
      <c r="AA23" s="1">
        <f t="shared" si="3"/>
        <v>16</v>
      </c>
      <c r="AB23" s="28">
        <f t="shared" si="4"/>
        <v>2.4041774614922984E-4</v>
      </c>
      <c r="AC23" s="1">
        <f t="shared" si="5"/>
        <v>16</v>
      </c>
      <c r="AD23" s="30">
        <f t="shared" si="6"/>
        <v>1.234881139102729</v>
      </c>
      <c r="AE23" s="30">
        <f t="shared" si="14"/>
        <v>1.2843054421448554</v>
      </c>
      <c r="AF23" s="56">
        <f t="shared" si="7"/>
        <v>-5.9125687436190733E-2</v>
      </c>
    </row>
    <row r="24" spans="2:32" x14ac:dyDescent="0.6">
      <c r="B24" s="2"/>
      <c r="C24" s="1"/>
      <c r="D24" s="2">
        <v>715.27200000000005</v>
      </c>
      <c r="E24" s="1">
        <v>2.5727699999999998</v>
      </c>
      <c r="F24" s="2">
        <v>712.005</v>
      </c>
      <c r="G24" s="1">
        <v>234.47200000000001</v>
      </c>
      <c r="H24" s="2">
        <v>725.28099999999995</v>
      </c>
      <c r="I24" s="1">
        <v>1.2348600000000001</v>
      </c>
      <c r="J24" s="2">
        <v>769.91300000000001</v>
      </c>
      <c r="K24" s="1">
        <v>1.4337200000000001</v>
      </c>
      <c r="N24" s="3">
        <f t="shared" si="8"/>
        <v>715.27200000000005</v>
      </c>
      <c r="O24" s="21">
        <f t="shared" si="9"/>
        <v>38868.612429404886</v>
      </c>
      <c r="P24" s="3">
        <f t="shared" si="8"/>
        <v>712.005</v>
      </c>
      <c r="Q24" s="17">
        <f t="shared" si="10"/>
        <v>2.34472E-4</v>
      </c>
      <c r="R24" s="3">
        <f t="shared" si="8"/>
        <v>725.28099999999995</v>
      </c>
      <c r="S24" s="24">
        <f t="shared" si="11"/>
        <v>1.2348600000000001</v>
      </c>
      <c r="T24" s="3">
        <f t="shared" si="15"/>
        <v>769.91300000000001</v>
      </c>
      <c r="U24" s="24">
        <f t="shared" si="15"/>
        <v>1.4337200000000001</v>
      </c>
      <c r="V24" s="22">
        <f>((O25*(Q25)^2)/S25)*T24</f>
        <v>1.3763399522495094</v>
      </c>
      <c r="W24" s="52"/>
      <c r="X24" s="2">
        <f t="shared" si="0"/>
        <v>769.91300000000001</v>
      </c>
      <c r="Y24" s="1">
        <f t="shared" si="1"/>
        <v>17</v>
      </c>
      <c r="Z24" s="1">
        <f t="shared" si="2"/>
        <v>35204.568817524778</v>
      </c>
      <c r="AA24" s="1">
        <f t="shared" si="3"/>
        <v>17</v>
      </c>
      <c r="AB24" s="28">
        <f t="shared" si="4"/>
        <v>2.5164877346669991E-4</v>
      </c>
      <c r="AC24" s="1">
        <f t="shared" si="5"/>
        <v>16</v>
      </c>
      <c r="AD24" s="30">
        <f t="shared" si="6"/>
        <v>1.2353634580752411</v>
      </c>
      <c r="AE24" s="30">
        <f t="shared" si="14"/>
        <v>1.3894264669790739</v>
      </c>
      <c r="AF24" s="56">
        <f t="shared" si="7"/>
        <v>3.1879004807811251E-2</v>
      </c>
    </row>
    <row r="25" spans="2:32" x14ac:dyDescent="0.6">
      <c r="B25" s="2"/>
      <c r="C25" s="1"/>
      <c r="D25" s="2">
        <v>764.08900000000006</v>
      </c>
      <c r="E25" s="1">
        <v>2.9233199999999999</v>
      </c>
      <c r="F25" s="50">
        <v>761.995</v>
      </c>
      <c r="G25" s="50">
        <v>254.09100000000001</v>
      </c>
      <c r="H25" s="2">
        <v>775.81200000000001</v>
      </c>
      <c r="I25" s="1">
        <v>1.23543</v>
      </c>
      <c r="J25" s="50">
        <v>828.62099999999998</v>
      </c>
      <c r="K25" s="50">
        <v>1.65117</v>
      </c>
      <c r="N25" s="3">
        <f t="shared" si="8"/>
        <v>764.08900000000006</v>
      </c>
      <c r="O25" s="21">
        <f t="shared" si="9"/>
        <v>34207.681676997381</v>
      </c>
      <c r="P25" s="3">
        <f t="shared" si="8"/>
        <v>761.995</v>
      </c>
      <c r="Q25" s="17">
        <f t="shared" si="10"/>
        <v>2.5409100000000002E-4</v>
      </c>
      <c r="R25" s="3">
        <f t="shared" si="8"/>
        <v>775.81200000000001</v>
      </c>
      <c r="S25" s="24">
        <f t="shared" si="11"/>
        <v>1.23543</v>
      </c>
      <c r="T25" s="3">
        <f t="shared" si="15"/>
        <v>828.62099999999998</v>
      </c>
      <c r="U25" s="24">
        <f t="shared" si="15"/>
        <v>1.65117</v>
      </c>
      <c r="V25" s="22">
        <f>((O26*(Q26)^2)/S26)*T25</f>
        <v>1.695145858102221</v>
      </c>
      <c r="W25" s="52"/>
      <c r="X25" s="2">
        <f t="shared" si="0"/>
        <v>828.62099999999998</v>
      </c>
      <c r="Y25" s="1">
        <f t="shared" si="1"/>
        <v>18</v>
      </c>
      <c r="Z25" s="1" t="e">
        <f t="shared" si="2"/>
        <v>#REF!</v>
      </c>
      <c r="AA25" s="1">
        <f t="shared" si="3"/>
        <v>18</v>
      </c>
      <c r="AB25" s="28" t="e">
        <f t="shared" si="4"/>
        <v>#REF!</v>
      </c>
      <c r="AC25" s="1">
        <f t="shared" si="5"/>
        <v>18</v>
      </c>
      <c r="AD25" s="30" t="e">
        <f t="shared" si="6"/>
        <v>#REF!</v>
      </c>
      <c r="AE25" s="30" t="e">
        <f t="shared" si="14"/>
        <v>#REF!</v>
      </c>
      <c r="AF25" s="56" t="e">
        <f t="shared" si="7"/>
        <v>#REF!</v>
      </c>
    </row>
    <row r="26" spans="2:32" x14ac:dyDescent="0.6">
      <c r="B26" s="2"/>
      <c r="C26" s="1"/>
      <c r="D26" s="50">
        <v>815.87099999999998</v>
      </c>
      <c r="E26" s="50">
        <v>2.3217400000000001</v>
      </c>
      <c r="F26" s="2">
        <v>818.18100000000004</v>
      </c>
      <c r="G26" s="1">
        <v>236.761</v>
      </c>
      <c r="H26" s="50">
        <v>823.72</v>
      </c>
      <c r="I26" s="50">
        <v>1.1801999999999999</v>
      </c>
      <c r="J26" s="2"/>
      <c r="K26" s="1"/>
      <c r="N26" s="3">
        <f t="shared" si="8"/>
        <v>815.87099999999998</v>
      </c>
      <c r="O26" s="21">
        <f t="shared" si="9"/>
        <v>43071.144917174192</v>
      </c>
      <c r="P26" s="3">
        <f t="shared" si="8"/>
        <v>818.18100000000004</v>
      </c>
      <c r="Q26" s="17">
        <f t="shared" si="10"/>
        <v>2.3676099999999999E-4</v>
      </c>
      <c r="R26" s="3">
        <f t="shared" si="8"/>
        <v>823.72</v>
      </c>
      <c r="S26" s="24">
        <f t="shared" si="11"/>
        <v>1.1801999999999999</v>
      </c>
      <c r="V26"/>
    </row>
    <row r="27" spans="2:32" x14ac:dyDescent="0.6">
      <c r="X27" t="s">
        <v>148</v>
      </c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299.64800000000002</v>
      </c>
      <c r="C9" s="50">
        <v>2385.62</v>
      </c>
      <c r="D9" s="3"/>
      <c r="E9" s="4"/>
      <c r="F9" s="50">
        <v>298.536</v>
      </c>
      <c r="G9" s="50">
        <v>61.832700000000003</v>
      </c>
      <c r="H9" s="50">
        <v>300</v>
      </c>
      <c r="I9" s="50">
        <v>1.8018400000000001</v>
      </c>
      <c r="J9" s="50">
        <v>297.101</v>
      </c>
      <c r="K9" s="50">
        <v>0.155059</v>
      </c>
      <c r="N9" s="3">
        <f>B9</f>
        <v>299.64800000000002</v>
      </c>
      <c r="O9" s="21">
        <f>C9*100</f>
        <v>238562</v>
      </c>
      <c r="P9" s="3">
        <f>F9</f>
        <v>298.536</v>
      </c>
      <c r="Q9" s="17">
        <f>G9*0.000001</f>
        <v>6.1832699999999995E-5</v>
      </c>
      <c r="R9" s="3">
        <f>H9</f>
        <v>300</v>
      </c>
      <c r="S9" s="24">
        <f>I9</f>
        <v>1.8018400000000001</v>
      </c>
      <c r="T9" s="3">
        <f>J9</f>
        <v>297.101</v>
      </c>
      <c r="U9" s="24">
        <f>K9</f>
        <v>0.155059</v>
      </c>
      <c r="V9" s="22">
        <f t="shared" ref="V9:V18" si="0">((O9*(Q9)^2)/S9)*T9</f>
        <v>0.15039229218804726</v>
      </c>
      <c r="X9" s="3">
        <f t="shared" ref="X9:X18" si="1">T9</f>
        <v>297.101</v>
      </c>
      <c r="Y9" s="4" t="e">
        <f t="shared" ref="Y9:Y18" si="2">MATCH($X9,$N$9:$N$26,1)</f>
        <v>#N/A</v>
      </c>
      <c r="Z9" s="4" t="e">
        <f t="shared" ref="Z9:Z18" si="3">((INDEX($N$9:$O$26,Y9+1,1)-$X9)*INDEX($N$9:$O$26,Y9,2)+($X9-INDEX($N$9:$O$26,Y9,1))*INDEX($N$9:$O$26,Y9+1,2))/(INDEX($N$9:$O$26,Y9+1,1)-INDEX($N$9:$O$26,Y9,1))</f>
        <v>#N/A</v>
      </c>
      <c r="AA9" s="4" t="e">
        <f t="shared" ref="AA9:AA18" si="4">MATCH($X9,$P$9:$P$26,1)</f>
        <v>#N/A</v>
      </c>
      <c r="AB9" s="17" t="e">
        <f t="shared" ref="AB9:AB18" si="5">((INDEX($P$9:$Q$26,AA9+1,1)-$X9)*INDEX($P$9:$Q$26,AA9,2)+($X9-INDEX($P$9:$Q$26,AA9,1))*INDEX($P$9:$Q$26,AA9+1,2))/(INDEX($P$9:$Q$26,AA9+1,1)-INDEX($P$9:$Q$26,AA9,1))</f>
        <v>#N/A</v>
      </c>
      <c r="AC9" s="4" t="e">
        <f t="shared" ref="AC9:AC18" si="6">MATCH($X9,$R$9:$R$26,1)</f>
        <v>#N/A</v>
      </c>
      <c r="AD9" s="24" t="e">
        <f t="shared" ref="AD9:AD18" si="7">((INDEX($R$9:$S$26,AC9+1,1)-$X9)*INDEX($R$9:$S$26,AC9,2)+($X9-INDEX($R$9:$S$26,AC9,1))*INDEX($R$9:$S$26,AC9+1,2))/(INDEX($R$9:$S$26,AC9+1,1)-INDEX($R$9:$S$26,AC9,1))</f>
        <v>#N/A</v>
      </c>
      <c r="AE9" s="24" t="e">
        <f t="shared" ref="AE9:AE18" si="8">((Z9*(AB9)^2)/AD9)*X9</f>
        <v>#N/A</v>
      </c>
      <c r="AF9" s="57" t="e">
        <f t="shared" ref="AF9:AF18" si="9">$U9/$AE9-1</f>
        <v>#N/A</v>
      </c>
    </row>
    <row r="10" spans="1:32" x14ac:dyDescent="0.6">
      <c r="B10" s="3">
        <v>321.80500000000001</v>
      </c>
      <c r="C10" s="4">
        <v>2281.02</v>
      </c>
      <c r="D10" s="3"/>
      <c r="E10" s="4"/>
      <c r="F10" s="3">
        <v>319.87700000000001</v>
      </c>
      <c r="G10" s="4">
        <v>63.378500000000003</v>
      </c>
      <c r="H10" s="3">
        <v>319.69400000000002</v>
      </c>
      <c r="I10" s="4">
        <v>1.8018400000000001</v>
      </c>
      <c r="J10" s="3">
        <v>320.36799999999999</v>
      </c>
      <c r="K10" s="4">
        <v>0.170405</v>
      </c>
      <c r="N10" s="3">
        <f t="shared" ref="N10:N18" si="10">B10</f>
        <v>321.80500000000001</v>
      </c>
      <c r="O10" s="21">
        <f t="shared" ref="O10:O18" si="11">C10*100</f>
        <v>228102</v>
      </c>
      <c r="P10" s="3">
        <f t="shared" ref="P10:P18" si="12">F10</f>
        <v>319.87700000000001</v>
      </c>
      <c r="Q10" s="17">
        <f t="shared" ref="Q10:Q18" si="13">G10*0.000001</f>
        <v>6.3378499999999996E-5</v>
      </c>
      <c r="R10" s="3">
        <f t="shared" ref="R10:U18" si="14">H10</f>
        <v>319.69400000000002</v>
      </c>
      <c r="S10" s="24">
        <f t="shared" si="14"/>
        <v>1.8018400000000001</v>
      </c>
      <c r="T10" s="3">
        <f t="shared" si="14"/>
        <v>320.36799999999999</v>
      </c>
      <c r="U10" s="24">
        <f t="shared" si="14"/>
        <v>0.170405</v>
      </c>
      <c r="V10" s="22">
        <f t="shared" si="0"/>
        <v>0.16290931297002534</v>
      </c>
      <c r="X10" s="2">
        <f t="shared" si="1"/>
        <v>320.36799999999999</v>
      </c>
      <c r="Y10" s="1">
        <f t="shared" si="2"/>
        <v>1</v>
      </c>
      <c r="Z10" s="1">
        <f t="shared" si="3"/>
        <v>228780.38696574449</v>
      </c>
      <c r="AA10" s="1">
        <f t="shared" si="4"/>
        <v>2</v>
      </c>
      <c r="AB10" s="28">
        <f t="shared" si="5"/>
        <v>6.3516894844430169E-5</v>
      </c>
      <c r="AC10" s="1">
        <f t="shared" si="6"/>
        <v>2</v>
      </c>
      <c r="AD10" s="30">
        <f t="shared" si="7"/>
        <v>1.8018400000000003</v>
      </c>
      <c r="AE10" s="30">
        <f t="shared" si="8"/>
        <v>0.16410817412514347</v>
      </c>
      <c r="AF10" s="56">
        <f t="shared" si="9"/>
        <v>3.8369970956198429E-2</v>
      </c>
    </row>
    <row r="11" spans="1:32" x14ac:dyDescent="0.6">
      <c r="B11" s="2">
        <v>369.65</v>
      </c>
      <c r="C11" s="1">
        <v>1969.59</v>
      </c>
      <c r="D11" s="2"/>
      <c r="E11" s="1"/>
      <c r="F11" s="2">
        <v>369.726</v>
      </c>
      <c r="G11" s="1">
        <v>77.429100000000005</v>
      </c>
      <c r="H11" s="2">
        <v>371.11599999999999</v>
      </c>
      <c r="I11" s="1">
        <v>1.8018400000000001</v>
      </c>
      <c r="J11" s="2">
        <v>366.86900000000003</v>
      </c>
      <c r="K11" s="1">
        <v>0.24932199999999999</v>
      </c>
      <c r="N11" s="3">
        <f t="shared" si="10"/>
        <v>369.65</v>
      </c>
      <c r="O11" s="21">
        <f t="shared" si="11"/>
        <v>196959</v>
      </c>
      <c r="P11" s="3">
        <f t="shared" si="12"/>
        <v>369.726</v>
      </c>
      <c r="Q11" s="17">
        <f t="shared" si="13"/>
        <v>7.74291E-5</v>
      </c>
      <c r="R11" s="3">
        <f t="shared" si="14"/>
        <v>371.11599999999999</v>
      </c>
      <c r="S11" s="24">
        <f t="shared" si="14"/>
        <v>1.8018400000000001</v>
      </c>
      <c r="T11" s="3">
        <f t="shared" si="14"/>
        <v>366.86900000000003</v>
      </c>
      <c r="U11" s="24">
        <f t="shared" si="14"/>
        <v>0.24932199999999999</v>
      </c>
      <c r="V11" s="22">
        <f t="shared" si="0"/>
        <v>0.24042467918659538</v>
      </c>
      <c r="X11" s="2">
        <f t="shared" si="1"/>
        <v>366.86900000000003</v>
      </c>
      <c r="Y11" s="1">
        <f t="shared" si="2"/>
        <v>2</v>
      </c>
      <c r="Z11" s="1">
        <f t="shared" si="3"/>
        <v>198769.19297732256</v>
      </c>
      <c r="AA11" s="1">
        <f t="shared" si="4"/>
        <v>2</v>
      </c>
      <c r="AB11" s="28">
        <f t="shared" si="5"/>
        <v>7.6623816760617067E-5</v>
      </c>
      <c r="AC11" s="1">
        <f t="shared" si="6"/>
        <v>2</v>
      </c>
      <c r="AD11" s="30">
        <f t="shared" si="7"/>
        <v>1.8018400000000001</v>
      </c>
      <c r="AE11" s="30">
        <f t="shared" si="8"/>
        <v>0.23761367363841596</v>
      </c>
      <c r="AF11" s="56">
        <f t="shared" si="9"/>
        <v>4.9274632146805386E-2</v>
      </c>
    </row>
    <row r="12" spans="1:32" x14ac:dyDescent="0.6">
      <c r="B12" s="2">
        <v>418.39800000000002</v>
      </c>
      <c r="C12" s="1">
        <v>1759.82</v>
      </c>
      <c r="D12" s="2"/>
      <c r="E12" s="1"/>
      <c r="F12" s="2">
        <v>420.43</v>
      </c>
      <c r="G12" s="1">
        <v>84.820800000000006</v>
      </c>
      <c r="H12" s="2">
        <v>415.97399999999999</v>
      </c>
      <c r="I12" s="1">
        <v>1.76498</v>
      </c>
      <c r="J12" s="2">
        <v>414.31</v>
      </c>
      <c r="K12" s="1">
        <v>0.31555299999999997</v>
      </c>
      <c r="N12" s="3">
        <f t="shared" si="10"/>
        <v>418.39800000000002</v>
      </c>
      <c r="O12" s="21">
        <f t="shared" si="11"/>
        <v>175982</v>
      </c>
      <c r="P12" s="3">
        <f t="shared" si="12"/>
        <v>420.43</v>
      </c>
      <c r="Q12" s="17">
        <f t="shared" si="13"/>
        <v>8.4820800000000006E-5</v>
      </c>
      <c r="R12" s="3">
        <f t="shared" si="14"/>
        <v>415.97399999999999</v>
      </c>
      <c r="S12" s="24">
        <f t="shared" si="14"/>
        <v>1.76498</v>
      </c>
      <c r="T12" s="3">
        <f t="shared" si="14"/>
        <v>414.31</v>
      </c>
      <c r="U12" s="24">
        <f t="shared" si="14"/>
        <v>0.31555299999999997</v>
      </c>
      <c r="V12" s="22">
        <f t="shared" si="0"/>
        <v>0.29720670632435564</v>
      </c>
      <c r="X12" s="2">
        <f t="shared" si="1"/>
        <v>414.31</v>
      </c>
      <c r="Y12" s="1">
        <f t="shared" si="2"/>
        <v>3</v>
      </c>
      <c r="Z12" s="1">
        <f t="shared" si="3"/>
        <v>177741.12808730616</v>
      </c>
      <c r="AA12" s="1">
        <f t="shared" si="4"/>
        <v>3</v>
      </c>
      <c r="AB12" s="28">
        <f t="shared" si="5"/>
        <v>8.3928617844745987E-5</v>
      </c>
      <c r="AC12" s="1">
        <f t="shared" si="6"/>
        <v>3</v>
      </c>
      <c r="AD12" s="30">
        <f t="shared" si="7"/>
        <v>1.7663473155290026</v>
      </c>
      <c r="AE12" s="30">
        <f t="shared" si="8"/>
        <v>0.29366851531782173</v>
      </c>
      <c r="AF12" s="56">
        <f t="shared" si="9"/>
        <v>7.4521045126318075E-2</v>
      </c>
    </row>
    <row r="13" spans="1:32" x14ac:dyDescent="0.6">
      <c r="B13" s="2">
        <v>468.92399999999998</v>
      </c>
      <c r="C13" s="1">
        <v>1575.28</v>
      </c>
      <c r="D13" s="2"/>
      <c r="E13" s="1"/>
      <c r="F13" s="2">
        <v>467.596</v>
      </c>
      <c r="G13" s="1">
        <v>95.740899999999996</v>
      </c>
      <c r="H13" s="2">
        <v>467.39600000000002</v>
      </c>
      <c r="I13" s="1">
        <v>1.6912400000000001</v>
      </c>
      <c r="J13" s="2">
        <v>465.44499999999999</v>
      </c>
      <c r="K13" s="1">
        <v>0.42494999999999999</v>
      </c>
      <c r="N13" s="3">
        <f t="shared" si="10"/>
        <v>468.92399999999998</v>
      </c>
      <c r="O13" s="21">
        <f t="shared" si="11"/>
        <v>157528</v>
      </c>
      <c r="P13" s="3">
        <f t="shared" si="12"/>
        <v>467.596</v>
      </c>
      <c r="Q13" s="17">
        <f t="shared" si="13"/>
        <v>9.5740899999999997E-5</v>
      </c>
      <c r="R13" s="3">
        <f t="shared" si="14"/>
        <v>467.39600000000002</v>
      </c>
      <c r="S13" s="24">
        <f t="shared" si="14"/>
        <v>1.6912400000000001</v>
      </c>
      <c r="T13" s="3">
        <f t="shared" si="14"/>
        <v>465.44499999999999</v>
      </c>
      <c r="U13" s="24">
        <f t="shared" si="14"/>
        <v>0.42494999999999999</v>
      </c>
      <c r="V13" s="22">
        <f t="shared" si="0"/>
        <v>0.39738905195320279</v>
      </c>
      <c r="X13" s="2">
        <f t="shared" si="1"/>
        <v>465.44499999999999</v>
      </c>
      <c r="Y13" s="1">
        <f t="shared" si="2"/>
        <v>4</v>
      </c>
      <c r="Z13" s="1">
        <f t="shared" si="3"/>
        <v>158798.66195622057</v>
      </c>
      <c r="AA13" s="1">
        <f t="shared" si="4"/>
        <v>4</v>
      </c>
      <c r="AB13" s="28">
        <f t="shared" si="5"/>
        <v>9.52428900966798E-5</v>
      </c>
      <c r="AC13" s="1">
        <f t="shared" si="6"/>
        <v>4</v>
      </c>
      <c r="AD13" s="30">
        <f t="shared" si="7"/>
        <v>1.6940377663256976</v>
      </c>
      <c r="AE13" s="30">
        <f t="shared" si="8"/>
        <v>0.39578310439853231</v>
      </c>
      <c r="AF13" s="56">
        <f t="shared" si="9"/>
        <v>7.3694140243283801E-2</v>
      </c>
    </row>
    <row r="14" spans="1:32" x14ac:dyDescent="0.6">
      <c r="B14" s="2">
        <v>515.02300000000002</v>
      </c>
      <c r="C14" s="1">
        <v>1442.18</v>
      </c>
      <c r="D14" s="2"/>
      <c r="E14" s="1"/>
      <c r="F14" s="2">
        <v>519.19899999999996</v>
      </c>
      <c r="G14" s="1">
        <v>105.09</v>
      </c>
      <c r="H14" s="2">
        <v>518.81799999999998</v>
      </c>
      <c r="I14" s="1">
        <v>1.6359399999999999</v>
      </c>
      <c r="J14" s="2">
        <v>518.44500000000005</v>
      </c>
      <c r="K14" s="1">
        <v>0.53181800000000001</v>
      </c>
      <c r="N14" s="3">
        <f t="shared" si="10"/>
        <v>515.02300000000002</v>
      </c>
      <c r="O14" s="21">
        <f t="shared" si="11"/>
        <v>144218</v>
      </c>
      <c r="P14" s="3">
        <f t="shared" si="12"/>
        <v>519.19899999999996</v>
      </c>
      <c r="Q14" s="17">
        <f t="shared" si="13"/>
        <v>1.0509E-4</v>
      </c>
      <c r="R14" s="3">
        <f t="shared" si="14"/>
        <v>518.81799999999998</v>
      </c>
      <c r="S14" s="24">
        <f t="shared" si="14"/>
        <v>1.6359399999999999</v>
      </c>
      <c r="T14" s="3">
        <f t="shared" si="14"/>
        <v>518.44500000000005</v>
      </c>
      <c r="U14" s="24">
        <f t="shared" si="14"/>
        <v>0.53181800000000001</v>
      </c>
      <c r="V14" s="22">
        <f t="shared" si="0"/>
        <v>0.50475144581956388</v>
      </c>
      <c r="X14" s="2">
        <f t="shared" si="1"/>
        <v>518.44500000000005</v>
      </c>
      <c r="Y14" s="1">
        <f t="shared" si="2"/>
        <v>6</v>
      </c>
      <c r="Z14" s="1">
        <f t="shared" si="3"/>
        <v>143683.49340250366</v>
      </c>
      <c r="AA14" s="1">
        <f t="shared" si="4"/>
        <v>5</v>
      </c>
      <c r="AB14" s="28">
        <f t="shared" si="5"/>
        <v>1.0495339512431448E-4</v>
      </c>
      <c r="AC14" s="1">
        <f t="shared" si="6"/>
        <v>5</v>
      </c>
      <c r="AD14" s="30">
        <f t="shared" si="7"/>
        <v>1.636341129866594</v>
      </c>
      <c r="AE14" s="30">
        <f t="shared" si="8"/>
        <v>0.50145123640386113</v>
      </c>
      <c r="AF14" s="56">
        <f t="shared" si="9"/>
        <v>6.0557759940753186E-2</v>
      </c>
    </row>
    <row r="15" spans="1:32" x14ac:dyDescent="0.6">
      <c r="B15" s="2">
        <v>568.22500000000002</v>
      </c>
      <c r="C15" s="1">
        <v>1359.08</v>
      </c>
      <c r="D15" s="2"/>
      <c r="E15" s="1"/>
      <c r="F15" s="2">
        <v>567.25400000000002</v>
      </c>
      <c r="G15" s="1">
        <v>116.009</v>
      </c>
      <c r="H15" s="2">
        <v>569.14700000000005</v>
      </c>
      <c r="I15" s="1">
        <v>1.5898600000000001</v>
      </c>
      <c r="J15" s="2">
        <v>566.76800000000003</v>
      </c>
      <c r="K15" s="1">
        <v>0.66912000000000005</v>
      </c>
      <c r="N15" s="3">
        <f t="shared" si="10"/>
        <v>568.22500000000002</v>
      </c>
      <c r="O15" s="21">
        <f t="shared" si="11"/>
        <v>135908</v>
      </c>
      <c r="P15" s="3">
        <f t="shared" si="12"/>
        <v>567.25400000000002</v>
      </c>
      <c r="Q15" s="17">
        <f t="shared" si="13"/>
        <v>1.1600899999999999E-4</v>
      </c>
      <c r="R15" s="3">
        <f t="shared" si="14"/>
        <v>569.14700000000005</v>
      </c>
      <c r="S15" s="24">
        <f t="shared" si="14"/>
        <v>1.5898600000000001</v>
      </c>
      <c r="T15" s="3">
        <f t="shared" si="14"/>
        <v>566.76800000000003</v>
      </c>
      <c r="U15" s="24">
        <f t="shared" si="14"/>
        <v>0.66912000000000005</v>
      </c>
      <c r="V15" s="22">
        <f t="shared" si="0"/>
        <v>0.65204088287630046</v>
      </c>
      <c r="X15" s="2">
        <f t="shared" si="1"/>
        <v>566.76800000000003</v>
      </c>
      <c r="Y15" s="1">
        <f t="shared" si="2"/>
        <v>6</v>
      </c>
      <c r="Z15" s="1">
        <f t="shared" si="3"/>
        <v>136135.57922634488</v>
      </c>
      <c r="AA15" s="1">
        <f t="shared" si="4"/>
        <v>6</v>
      </c>
      <c r="AB15" s="28">
        <f t="shared" si="5"/>
        <v>1.158985716574758E-4</v>
      </c>
      <c r="AC15" s="1">
        <f t="shared" si="6"/>
        <v>6</v>
      </c>
      <c r="AD15" s="30">
        <f t="shared" si="7"/>
        <v>1.5920381541457211</v>
      </c>
      <c r="AE15" s="30">
        <f t="shared" si="8"/>
        <v>0.65099801013444092</v>
      </c>
      <c r="AF15" s="56">
        <f t="shared" si="9"/>
        <v>2.7837243099739561E-2</v>
      </c>
    </row>
    <row r="16" spans="1:32" x14ac:dyDescent="0.6">
      <c r="B16" s="2">
        <v>619.63</v>
      </c>
      <c r="C16" s="1">
        <v>1123.53</v>
      </c>
      <c r="D16" s="2"/>
      <c r="E16" s="1"/>
      <c r="F16" s="2">
        <v>619.74199999999996</v>
      </c>
      <c r="G16" s="1">
        <v>124.574</v>
      </c>
      <c r="H16" s="2">
        <v>617.28700000000003</v>
      </c>
      <c r="I16" s="1">
        <v>1.5622100000000001</v>
      </c>
      <c r="J16" s="2">
        <v>616.03800000000001</v>
      </c>
      <c r="K16" s="1">
        <v>0.78358300000000003</v>
      </c>
      <c r="N16" s="3">
        <f t="shared" si="10"/>
        <v>619.63</v>
      </c>
      <c r="O16" s="21">
        <f t="shared" si="11"/>
        <v>112353</v>
      </c>
      <c r="P16" s="3">
        <f t="shared" si="12"/>
        <v>619.74199999999996</v>
      </c>
      <c r="Q16" s="17">
        <f t="shared" si="13"/>
        <v>1.2457399999999999E-4</v>
      </c>
      <c r="R16" s="3">
        <f t="shared" si="14"/>
        <v>617.28700000000003</v>
      </c>
      <c r="S16" s="24">
        <f t="shared" si="14"/>
        <v>1.5622100000000001</v>
      </c>
      <c r="T16" s="3">
        <f t="shared" si="14"/>
        <v>616.03800000000001</v>
      </c>
      <c r="U16" s="24">
        <f t="shared" si="14"/>
        <v>0.78358300000000003</v>
      </c>
      <c r="V16" s="22">
        <f t="shared" si="0"/>
        <v>0.68755521621148252</v>
      </c>
      <c r="X16" s="2">
        <f t="shared" si="1"/>
        <v>616.03800000000001</v>
      </c>
      <c r="Y16" s="1">
        <f t="shared" si="2"/>
        <v>7</v>
      </c>
      <c r="Z16" s="1">
        <f t="shared" si="3"/>
        <v>113998.94027818306</v>
      </c>
      <c r="AA16" s="1">
        <f t="shared" si="4"/>
        <v>7</v>
      </c>
      <c r="AB16" s="28">
        <f t="shared" si="5"/>
        <v>1.2396958070416095E-4</v>
      </c>
      <c r="AC16" s="1">
        <f t="shared" si="6"/>
        <v>7</v>
      </c>
      <c r="AD16" s="30">
        <f t="shared" si="7"/>
        <v>1.5629273836726216</v>
      </c>
      <c r="AE16" s="30">
        <f t="shared" si="8"/>
        <v>0.69055739544243655</v>
      </c>
      <c r="AF16" s="56">
        <f t="shared" si="9"/>
        <v>0.13471089466497199</v>
      </c>
    </row>
    <row r="17" spans="2:32" x14ac:dyDescent="0.6">
      <c r="B17" s="2">
        <v>665.76099999999997</v>
      </c>
      <c r="C17" s="1">
        <v>1194</v>
      </c>
      <c r="D17" s="2"/>
      <c r="E17" s="1"/>
      <c r="F17" s="2">
        <v>666.85299999999995</v>
      </c>
      <c r="G17" s="1">
        <v>124.52800000000001</v>
      </c>
      <c r="H17" s="2">
        <v>663.23900000000003</v>
      </c>
      <c r="I17" s="1">
        <v>1.5437799999999999</v>
      </c>
      <c r="J17" s="2">
        <v>663.49</v>
      </c>
      <c r="K17" s="1">
        <v>0.83458600000000005</v>
      </c>
      <c r="N17" s="3">
        <f t="shared" si="10"/>
        <v>665.76099999999997</v>
      </c>
      <c r="O17" s="21">
        <f t="shared" si="11"/>
        <v>119400</v>
      </c>
      <c r="P17" s="3">
        <f t="shared" si="12"/>
        <v>666.85299999999995</v>
      </c>
      <c r="Q17" s="17">
        <f t="shared" si="13"/>
        <v>1.24528E-4</v>
      </c>
      <c r="R17" s="3">
        <f t="shared" si="14"/>
        <v>663.23900000000003</v>
      </c>
      <c r="S17" s="24">
        <f t="shared" si="14"/>
        <v>1.5437799999999999</v>
      </c>
      <c r="T17" s="3">
        <f t="shared" si="14"/>
        <v>663.49</v>
      </c>
      <c r="U17" s="24">
        <f t="shared" si="14"/>
        <v>0.83458600000000005</v>
      </c>
      <c r="V17" s="22">
        <f t="shared" si="0"/>
        <v>0.79576956369933893</v>
      </c>
      <c r="X17" s="2">
        <f t="shared" si="1"/>
        <v>663.49</v>
      </c>
      <c r="Y17" s="1">
        <f t="shared" si="2"/>
        <v>8</v>
      </c>
      <c r="Z17" s="1">
        <f t="shared" si="3"/>
        <v>119053.08063991676</v>
      </c>
      <c r="AA17" s="1">
        <f t="shared" si="4"/>
        <v>8</v>
      </c>
      <c r="AB17" s="28">
        <f t="shared" si="5"/>
        <v>1.2453128369170681E-4</v>
      </c>
      <c r="AC17" s="1">
        <f t="shared" si="6"/>
        <v>9</v>
      </c>
      <c r="AD17" s="30">
        <f t="shared" si="7"/>
        <v>1.5438680861070908</v>
      </c>
      <c r="AE17" s="30">
        <f t="shared" si="8"/>
        <v>0.79345401010906991</v>
      </c>
      <c r="AF17" s="56">
        <f t="shared" si="9"/>
        <v>5.1839160640546833E-2</v>
      </c>
    </row>
    <row r="18" spans="2:32" x14ac:dyDescent="0.6">
      <c r="B18" s="50">
        <v>714.53599999999994</v>
      </c>
      <c r="C18" s="50">
        <v>1162.3499999999999</v>
      </c>
      <c r="D18" s="2"/>
      <c r="E18" s="1"/>
      <c r="F18" s="50">
        <v>716.67399999999998</v>
      </c>
      <c r="G18" s="50">
        <v>133.096</v>
      </c>
      <c r="H18" s="50">
        <v>715.755</v>
      </c>
      <c r="I18" s="50">
        <v>1.5622100000000001</v>
      </c>
      <c r="J18" s="50">
        <v>714.58</v>
      </c>
      <c r="K18" s="50">
        <v>1.00997</v>
      </c>
      <c r="N18" s="3">
        <f t="shared" si="10"/>
        <v>714.53599999999994</v>
      </c>
      <c r="O18" s="21">
        <f t="shared" si="11"/>
        <v>116234.99999999999</v>
      </c>
      <c r="P18" s="3">
        <f t="shared" si="12"/>
        <v>716.67399999999998</v>
      </c>
      <c r="Q18" s="17">
        <f t="shared" si="13"/>
        <v>1.33096E-4</v>
      </c>
      <c r="R18" s="3">
        <f t="shared" si="14"/>
        <v>715.755</v>
      </c>
      <c r="S18" s="24">
        <f t="shared" si="14"/>
        <v>1.5622100000000001</v>
      </c>
      <c r="T18" s="3">
        <f t="shared" si="14"/>
        <v>714.58</v>
      </c>
      <c r="U18" s="24">
        <f t="shared" si="14"/>
        <v>1.00997</v>
      </c>
      <c r="V18" s="22">
        <f t="shared" si="0"/>
        <v>0.94184268799100113</v>
      </c>
      <c r="X18" s="2">
        <f t="shared" si="1"/>
        <v>714.58</v>
      </c>
      <c r="Y18" s="1">
        <f t="shared" si="2"/>
        <v>10</v>
      </c>
      <c r="Z18" s="1">
        <f t="shared" si="3"/>
        <v>116242.15756798818</v>
      </c>
      <c r="AA18" s="1">
        <f t="shared" si="4"/>
        <v>9</v>
      </c>
      <c r="AB18" s="28">
        <f t="shared" si="5"/>
        <v>1.3273588294092852E-4</v>
      </c>
      <c r="AC18" s="1">
        <f t="shared" si="6"/>
        <v>9</v>
      </c>
      <c r="AD18" s="30">
        <f t="shared" si="7"/>
        <v>1.5617976447178001</v>
      </c>
      <c r="AE18" s="30">
        <f t="shared" si="8"/>
        <v>0.93705793282493033</v>
      </c>
      <c r="AF18" s="56">
        <f t="shared" si="9"/>
        <v>7.7809561843485087E-2</v>
      </c>
    </row>
    <row r="19" spans="2:32" x14ac:dyDescent="0.6">
      <c r="V19"/>
    </row>
    <row r="20" spans="2:32" x14ac:dyDescent="0.6"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4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37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313.34300000000002</v>
      </c>
      <c r="C9" s="50">
        <v>36710</v>
      </c>
      <c r="D9" s="3"/>
      <c r="E9" s="4"/>
      <c r="F9" s="50">
        <v>311.26499999999999</v>
      </c>
      <c r="G9" s="50">
        <v>179.31899999999999</v>
      </c>
      <c r="H9" s="50">
        <v>313.673</v>
      </c>
      <c r="I9" s="50">
        <v>0.70470600000000005</v>
      </c>
      <c r="J9" s="50">
        <v>311.745</v>
      </c>
      <c r="K9" s="50">
        <v>0.52687700000000004</v>
      </c>
      <c r="N9" s="3">
        <f>B9</f>
        <v>313.34300000000002</v>
      </c>
      <c r="O9" s="21">
        <f>C9</f>
        <v>36710</v>
      </c>
      <c r="P9" s="3">
        <f>F9</f>
        <v>311.26499999999999</v>
      </c>
      <c r="Q9" s="17">
        <f>G9*0.000001</f>
        <v>1.7931899999999997E-4</v>
      </c>
      <c r="R9" s="3">
        <f>H9</f>
        <v>313.673</v>
      </c>
      <c r="S9" s="24">
        <f>I9</f>
        <v>0.70470600000000005</v>
      </c>
      <c r="T9" s="3">
        <f>J9</f>
        <v>311.745</v>
      </c>
      <c r="U9" s="24">
        <f>K9</f>
        <v>0.52687700000000004</v>
      </c>
      <c r="V9" s="22">
        <f>((O9*(Q9)^2)/S9)*T9</f>
        <v>0.52218997330293293</v>
      </c>
      <c r="X9" s="3">
        <f>T9</f>
        <v>311.745</v>
      </c>
      <c r="Y9" s="4" t="e">
        <f>MATCH($X9,$N$9:$N$26,1)</f>
        <v>#N/A</v>
      </c>
      <c r="Z9" s="4" t="e">
        <f>((INDEX($N$9:$O$26,Y9+1,1)-$X9)*INDEX($N$9:$O$26,Y9,2)+($X9-INDEX($N$9:$O$26,Y9,1))*INDEX($N$9:$O$26,Y9+1,2))/(INDEX($N$9:$O$26,Y9+1,1)-INDEX($N$9:$O$26,Y9,1))</f>
        <v>#N/A</v>
      </c>
      <c r="AA9" s="4">
        <f>MATCH($X9,$P$9:$P$26,1)</f>
        <v>1</v>
      </c>
      <c r="AB9" s="17">
        <f>((INDEX($P$9:$Q$26,AA9+1,1)-$X9)*INDEX($P$9:$Q$26,AA9,2)+($X9-INDEX($P$9:$Q$26,AA9,1))*INDEX($P$9:$Q$26,AA9+1,2))/(INDEX($P$9:$Q$26,AA9+1,1)-INDEX($P$9:$Q$26,AA9,1))</f>
        <v>1.7946491130072426E-4</v>
      </c>
      <c r="AC9" s="4" t="e">
        <f>MATCH($X9,$R$9:$R$26,1)</f>
        <v>#N/A</v>
      </c>
      <c r="AD9" s="24" t="e">
        <f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57" t="e">
        <f>$U9/$AE9-1</f>
        <v>#N/A</v>
      </c>
    </row>
    <row r="10" spans="1:32" x14ac:dyDescent="0.6">
      <c r="B10" s="3">
        <v>371.53</v>
      </c>
      <c r="C10" s="4">
        <v>33138</v>
      </c>
      <c r="D10" s="3"/>
      <c r="E10" s="4"/>
      <c r="F10" s="3">
        <v>371.73899999999998</v>
      </c>
      <c r="G10" s="4">
        <v>197.702</v>
      </c>
      <c r="H10" s="3">
        <v>373.995</v>
      </c>
      <c r="I10" s="4">
        <v>0.77294099999999999</v>
      </c>
      <c r="J10" s="3">
        <v>373.15100000000001</v>
      </c>
      <c r="K10" s="4">
        <v>0.63585800000000003</v>
      </c>
      <c r="N10" s="3">
        <f t="shared" ref="N10:N12" si="0">B10</f>
        <v>371.53</v>
      </c>
      <c r="O10" s="21">
        <f t="shared" ref="O10:O12" si="1">C10</f>
        <v>33138</v>
      </c>
      <c r="P10" s="3">
        <f t="shared" ref="P10:P12" si="2">F10</f>
        <v>371.73899999999998</v>
      </c>
      <c r="Q10" s="17">
        <f t="shared" ref="Q10:Q12" si="3">G10*0.000001</f>
        <v>1.9770199999999999E-4</v>
      </c>
      <c r="R10" s="3">
        <f t="shared" ref="R10:U12" si="4">H10</f>
        <v>373.995</v>
      </c>
      <c r="S10" s="24">
        <f t="shared" si="4"/>
        <v>0.77294099999999999</v>
      </c>
      <c r="T10" s="3">
        <f t="shared" si="4"/>
        <v>373.15100000000001</v>
      </c>
      <c r="U10" s="24">
        <f t="shared" si="4"/>
        <v>0.63585800000000003</v>
      </c>
      <c r="V10" s="22">
        <f>((O10*(Q10)^2)/S10)*T10</f>
        <v>0.62529748836733878</v>
      </c>
      <c r="X10" s="2">
        <f>T10</f>
        <v>373.15100000000001</v>
      </c>
      <c r="Y10" s="1">
        <f>MATCH($X10,$N$9:$N$26,1)</f>
        <v>2</v>
      </c>
      <c r="Z10" s="1">
        <f>((INDEX($N$9:$O$26,Y10+1,1)-$X10)*INDEX($N$9:$O$26,Y10,2)+($X10-INDEX($N$9:$O$26,Y10,1))*INDEX($N$9:$O$26,Y10+1,2))/(INDEX($N$9:$O$26,Y10+1,1)-INDEX($N$9:$O$26,Y10,1))</f>
        <v>33072.235875431121</v>
      </c>
      <c r="AA10" s="1">
        <f>MATCH($X10,$P$9:$P$26,1)</f>
        <v>2</v>
      </c>
      <c r="AB10" s="28">
        <f>((INDEX($P$9:$Q$26,AA10+1,1)-$X10)*INDEX($P$9:$Q$26,AA10,2)+($X10-INDEX($P$9:$Q$26,AA10,1))*INDEX($P$9:$Q$26,AA10+1,2))/(INDEX($P$9:$Q$26,AA10+1,1)-INDEX($P$9:$Q$26,AA10,1))</f>
        <v>1.979855104304636E-4</v>
      </c>
      <c r="AC10" s="1">
        <f>MATCH($X10,$R$9:$R$26,1)</f>
        <v>1</v>
      </c>
      <c r="AD10" s="30">
        <f>((INDEX($R$9:$S$26,AC10+1,1)-$X10)*INDEX($R$9:$S$26,AC10,2)+($X10-INDEX($R$9:$S$26,AC10,1))*INDEX($R$9:$S$26,AC10+1,2))/(INDEX($R$9:$S$26,AC10+1,1)-INDEX($R$9:$S$26,AC10,1))</f>
        <v>0.77198628463910346</v>
      </c>
      <c r="AE10" s="30">
        <f>((Z10*(AB10)^2)/AD10)*X10</f>
        <v>0.6266216518754415</v>
      </c>
      <c r="AF10" s="56">
        <f>$U10/$AE10-1</f>
        <v>1.4739912189300597E-2</v>
      </c>
    </row>
    <row r="11" spans="1:32" x14ac:dyDescent="0.6">
      <c r="B11" s="2">
        <v>470.11</v>
      </c>
      <c r="C11" s="1">
        <v>29138.6</v>
      </c>
      <c r="D11" s="2"/>
      <c r="E11" s="1"/>
      <c r="F11" s="2">
        <v>468.37900000000002</v>
      </c>
      <c r="G11" s="1">
        <v>217.10599999999999</v>
      </c>
      <c r="H11" s="2">
        <v>472.92200000000003</v>
      </c>
      <c r="I11" s="1">
        <v>0.73058800000000002</v>
      </c>
      <c r="J11" s="2">
        <v>473.43</v>
      </c>
      <c r="K11" s="1">
        <v>0.89951999999999999</v>
      </c>
      <c r="N11" s="3">
        <f t="shared" si="0"/>
        <v>470.11</v>
      </c>
      <c r="O11" s="21">
        <f t="shared" si="1"/>
        <v>29138.6</v>
      </c>
      <c r="P11" s="3">
        <f t="shared" si="2"/>
        <v>468.37900000000002</v>
      </c>
      <c r="Q11" s="17">
        <f t="shared" si="3"/>
        <v>2.1710599999999998E-4</v>
      </c>
      <c r="R11" s="3">
        <f t="shared" si="4"/>
        <v>472.92200000000003</v>
      </c>
      <c r="S11" s="24">
        <f t="shared" si="4"/>
        <v>0.73058800000000002</v>
      </c>
      <c r="T11" s="3">
        <f t="shared" si="4"/>
        <v>473.43</v>
      </c>
      <c r="U11" s="24">
        <f t="shared" si="4"/>
        <v>0.89951999999999999</v>
      </c>
      <c r="V11" s="22">
        <f>((O11*(Q11)^2)/S11)*T11</f>
        <v>0.89001140818995295</v>
      </c>
      <c r="X11" s="2">
        <f>T11</f>
        <v>473.43</v>
      </c>
      <c r="Y11" s="1">
        <f>MATCH($X11,$N$9:$N$26,1)</f>
        <v>3</v>
      </c>
      <c r="Z11" s="1">
        <f>((INDEX($N$9:$O$26,Y11+1,1)-$X11)*INDEX($N$9:$O$26,Y11,2)+($X11-INDEX($N$9:$O$26,Y11,1))*INDEX($N$9:$O$26,Y11+1,2))/(INDEX($N$9:$O$26,Y11+1,1)-INDEX($N$9:$O$26,Y11,1))</f>
        <v>28949.980476111752</v>
      </c>
      <c r="AA11" s="1">
        <f>MATCH($X11,$P$9:$P$26,1)</f>
        <v>3</v>
      </c>
      <c r="AB11" s="28">
        <f>((INDEX($P$9:$Q$26,AA11+1,1)-$X11)*INDEX($P$9:$Q$26,AA11,2)+($X11-INDEX($P$9:$Q$26,AA11,1))*INDEX($P$9:$Q$26,AA11+1,2))/(INDEX($P$9:$Q$26,AA11+1,1)-INDEX($P$9:$Q$26,AA11,1))</f>
        <v>2.1707110145398751E-4</v>
      </c>
      <c r="AC11" s="1">
        <f>MATCH($X11,$R$9:$R$26,1)</f>
        <v>3</v>
      </c>
      <c r="AD11" s="30">
        <f>((INDEX($R$9:$S$26,AC11+1,1)-$X11)*INDEX($R$9:$S$26,AC11,2)+($X11-INDEX($R$9:$S$26,AC11,1))*INDEX($R$9:$S$26,AC11+1,2))/(INDEX($R$9:$S$26,AC11+1,1)-INDEX($R$9:$S$26,AC11,1))</f>
        <v>0.72958515599223683</v>
      </c>
      <c r="AE11" s="30">
        <f>((Z11*(AB11)^2)/AD11)*X11</f>
        <v>0.8851809935662287</v>
      </c>
      <c r="AF11" s="56">
        <f>$U11/$AE11-1</f>
        <v>1.6198954268100696E-2</v>
      </c>
    </row>
    <row r="12" spans="1:32" x14ac:dyDescent="0.6">
      <c r="B12" s="50">
        <v>566.89400000000001</v>
      </c>
      <c r="C12" s="50">
        <v>23640</v>
      </c>
      <c r="D12" s="2"/>
      <c r="E12" s="1"/>
      <c r="F12" s="50">
        <v>566.798</v>
      </c>
      <c r="G12" s="50">
        <v>216.42599999999999</v>
      </c>
      <c r="H12" s="50">
        <v>571.85</v>
      </c>
      <c r="I12" s="50">
        <v>0.53529400000000005</v>
      </c>
      <c r="J12" s="50">
        <v>572.93700000000001</v>
      </c>
      <c r="K12" s="50">
        <v>1.1959900000000001</v>
      </c>
      <c r="N12" s="3">
        <f t="shared" si="0"/>
        <v>566.89400000000001</v>
      </c>
      <c r="O12" s="21">
        <f t="shared" si="1"/>
        <v>23640</v>
      </c>
      <c r="P12" s="3">
        <f t="shared" si="2"/>
        <v>566.798</v>
      </c>
      <c r="Q12" s="17">
        <f t="shared" si="3"/>
        <v>2.1642599999999998E-4</v>
      </c>
      <c r="R12" s="3">
        <f t="shared" si="4"/>
        <v>571.85</v>
      </c>
      <c r="S12" s="24">
        <f t="shared" si="4"/>
        <v>0.53529400000000005</v>
      </c>
      <c r="T12" s="3">
        <f t="shared" si="4"/>
        <v>572.93700000000001</v>
      </c>
      <c r="U12" s="24">
        <f t="shared" si="4"/>
        <v>1.1959900000000001</v>
      </c>
      <c r="V12" s="22">
        <f>((O12*(Q12)^2)/S12)*T12</f>
        <v>1.1851704977440218</v>
      </c>
      <c r="X12" s="2">
        <f>T12</f>
        <v>572.93700000000001</v>
      </c>
      <c r="Y12" s="1">
        <f>MATCH($X12,$N$9:$N$26,1)</f>
        <v>4</v>
      </c>
      <c r="Z12" s="1">
        <f>((INDEX($N$9:$O$26,Y12+1,1)-$X12)*INDEX($N$9:$O$26,Y12,2)+($X12-INDEX($N$9:$O$26,Y12,1))*INDEX($N$9:$O$26,Y12+1,2))/(INDEX($N$9:$O$26,Y12+1,1)-INDEX($N$9:$O$26,Y12,1))</f>
        <v>23891.998645249376</v>
      </c>
      <c r="AA12" s="1">
        <f>MATCH($X12,$P$9:$P$26,1)</f>
        <v>4</v>
      </c>
      <c r="AB12" s="28">
        <f>((INDEX($P$9:$Q$26,AA12+1,1)-$X12)*INDEX($P$9:$Q$26,AA12,2)+($X12-INDEX($P$9:$Q$26,AA12,1))*INDEX($P$9:$Q$26,AA12+1,2))/(INDEX($P$9:$Q$26,AA12+1,1)-INDEX($P$9:$Q$26,AA12,1))</f>
        <v>2.1877011415354322E-4</v>
      </c>
      <c r="AC12" s="1">
        <f>MATCH($X12,$R$9:$R$26,1)</f>
        <v>4</v>
      </c>
      <c r="AD12" s="30">
        <f>((INDEX($R$9:$S$26,AC12+1,1)-$X12)*INDEX($R$9:$S$26,AC12,2)+($X12-INDEX($R$9:$S$26,AC12,1))*INDEX($R$9:$S$26,AC12+1,2))/(INDEX($R$9:$S$26,AC12+1,1)-INDEX($R$9:$S$26,AC12,1))</f>
        <v>0.53631151259596055</v>
      </c>
      <c r="AE12" s="30">
        <f>((Z12*(AB12)^2)/AD12)*X12</f>
        <v>1.2215696053730323</v>
      </c>
      <c r="AF12" s="56">
        <f>$U12/$AE12-1</f>
        <v>-2.0939949111799416E-2</v>
      </c>
    </row>
    <row r="13" spans="1:32" x14ac:dyDescent="0.6">
      <c r="V13"/>
    </row>
    <row r="14" spans="1:32" x14ac:dyDescent="0.6">
      <c r="V14"/>
      <c r="X14" t="s">
        <v>148</v>
      </c>
    </row>
    <row r="15" spans="1:32" x14ac:dyDescent="0.6">
      <c r="O15"/>
      <c r="Q15"/>
      <c r="S15"/>
      <c r="U15"/>
      <c r="V15"/>
    </row>
    <row r="16" spans="1:32" x14ac:dyDescent="0.6">
      <c r="O16"/>
      <c r="Q16"/>
      <c r="S16"/>
      <c r="U16"/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10.0625" style="18" bestFit="1" customWidth="1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27" t="s">
        <v>40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9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0">
        <v>321.91000000000003</v>
      </c>
      <c r="E9" s="50">
        <v>7.5140200000000004</v>
      </c>
      <c r="F9" s="50">
        <v>323.137</v>
      </c>
      <c r="G9" s="50">
        <v>-91.0077</v>
      </c>
      <c r="H9" s="50">
        <v>321.97300000000001</v>
      </c>
      <c r="I9" s="50">
        <v>1.2549399999999999</v>
      </c>
      <c r="J9" s="50">
        <v>320.94400000000002</v>
      </c>
      <c r="K9" s="50">
        <v>0.29260000000000003</v>
      </c>
      <c r="N9" s="3">
        <f t="shared" ref="N9:P21" si="0">D9</f>
        <v>321.91000000000003</v>
      </c>
      <c r="O9" s="21">
        <f>(1/(E9*10^(-6)))</f>
        <v>133084.55394050057</v>
      </c>
      <c r="P9" s="3">
        <f>F9</f>
        <v>323.137</v>
      </c>
      <c r="Q9" s="17">
        <f>G9*0.000001</f>
        <v>-9.1007699999999999E-5</v>
      </c>
      <c r="R9" s="3">
        <f>H9</f>
        <v>321.97300000000001</v>
      </c>
      <c r="S9" s="24">
        <f>I9</f>
        <v>1.2549399999999999</v>
      </c>
      <c r="T9" s="3">
        <f>J9</f>
        <v>320.94400000000002</v>
      </c>
      <c r="U9" s="24">
        <f>K9</f>
        <v>0.29260000000000003</v>
      </c>
      <c r="V9" s="22">
        <f t="shared" ref="V9:V21" si="1">((O9*(Q9)^2)/S9)*T9</f>
        <v>0.28189685432403011</v>
      </c>
      <c r="X9" s="3">
        <f t="shared" ref="X9:X21" si="2">T9</f>
        <v>320.94400000000002</v>
      </c>
      <c r="Y9" s="4" t="e">
        <f t="shared" ref="Y9:Y21" si="3">MATCH($X9,$N$9:$N$26,1)</f>
        <v>#N/A</v>
      </c>
      <c r="Z9" s="4" t="e">
        <f t="shared" ref="Z9:Z21" si="4">((INDEX($N$9:$O$26,Y9+1,1)-$X9)*INDEX($N$9:$O$26,Y9,2)+($X9-INDEX($N$9:$O$26,Y9,1))*INDEX($N$9:$O$26,Y9+1,2))/(INDEX($N$9:$O$26,Y9+1,1)-INDEX($N$9:$O$26,Y9,1))</f>
        <v>#N/A</v>
      </c>
      <c r="AA9" s="4" t="e">
        <f t="shared" ref="AA9:AA21" si="5">MATCH($X9,$P$9:$P$26,1)</f>
        <v>#N/A</v>
      </c>
      <c r="AB9" s="17" t="e">
        <f t="shared" ref="AB9:AB21" si="6">((INDEX($P$9:$Q$26,AA9+1,1)-$X9)*INDEX($P$9:$Q$26,AA9,2)+($X9-INDEX($P$9:$Q$26,AA9,1))*INDEX($P$9:$Q$26,AA9+1,2))/(INDEX($P$9:$Q$26,AA9+1,1)-INDEX($P$9:$Q$26,AA9,1))</f>
        <v>#N/A</v>
      </c>
      <c r="AC9" s="4" t="e">
        <f t="shared" ref="AC9:AC21" si="7">MATCH($X9,$R$9:$R$26,1)</f>
        <v>#N/A</v>
      </c>
      <c r="AD9" s="24" t="e">
        <f t="shared" ref="AD9:AD21" si="8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57" t="e">
        <f t="shared" ref="AF9:AF21" si="9">$U9/$AE9-1</f>
        <v>#N/A</v>
      </c>
    </row>
    <row r="10" spans="1:32" x14ac:dyDescent="0.6">
      <c r="B10" s="3"/>
      <c r="C10" s="4"/>
      <c r="D10" s="3">
        <v>346.10599999999999</v>
      </c>
      <c r="E10" s="4">
        <v>11.585100000000001</v>
      </c>
      <c r="F10" s="3">
        <v>346.25400000000002</v>
      </c>
      <c r="G10" s="4">
        <v>-74.9666</v>
      </c>
      <c r="H10" s="3">
        <v>347.75200000000001</v>
      </c>
      <c r="I10" s="4">
        <v>1.31958</v>
      </c>
      <c r="J10" s="3">
        <v>348.88200000000001</v>
      </c>
      <c r="K10" s="4">
        <v>0.120605</v>
      </c>
      <c r="N10" s="3">
        <f t="shared" si="0"/>
        <v>346.10599999999999</v>
      </c>
      <c r="O10" s="21">
        <f t="shared" ref="O10:O21" si="10">(1/(E10*10^(-6)))</f>
        <v>86317.770239359175</v>
      </c>
      <c r="P10" s="3">
        <f t="shared" si="0"/>
        <v>346.25400000000002</v>
      </c>
      <c r="Q10" s="17">
        <f t="shared" ref="Q10:Q21" si="11">G10*0.000001</f>
        <v>-7.4966600000000002E-5</v>
      </c>
      <c r="R10" s="3">
        <f t="shared" ref="R10:U21" si="12">H10</f>
        <v>347.75200000000001</v>
      </c>
      <c r="S10" s="24">
        <f t="shared" si="12"/>
        <v>1.31958</v>
      </c>
      <c r="T10" s="3">
        <f t="shared" si="12"/>
        <v>348.88200000000001</v>
      </c>
      <c r="U10" s="24">
        <f t="shared" si="12"/>
        <v>0.120605</v>
      </c>
      <c r="V10" s="22">
        <f t="shared" si="1"/>
        <v>0.12825629226509352</v>
      </c>
      <c r="X10" s="2">
        <f t="shared" si="2"/>
        <v>348.88200000000001</v>
      </c>
      <c r="Y10" s="1">
        <f t="shared" si="3"/>
        <v>2</v>
      </c>
      <c r="Z10" s="1">
        <f t="shared" si="4"/>
        <v>84605.731326445413</v>
      </c>
      <c r="AA10" s="1">
        <f t="shared" si="5"/>
        <v>2</v>
      </c>
      <c r="AB10" s="28">
        <f t="shared" si="6"/>
        <v>-7.2419825054308482E-5</v>
      </c>
      <c r="AC10" s="1">
        <f t="shared" si="7"/>
        <v>2</v>
      </c>
      <c r="AD10" s="30">
        <f t="shared" si="8"/>
        <v>1.3243957533132773</v>
      </c>
      <c r="AE10" s="30">
        <f t="shared" ref="AE10:AE18" si="13">((Z10*(AB10)^2)/AD10)*X10</f>
        <v>0.11688950253123424</v>
      </c>
      <c r="AF10" s="56">
        <f t="shared" si="9"/>
        <v>3.1786408431098812E-2</v>
      </c>
    </row>
    <row r="11" spans="1:32" x14ac:dyDescent="0.6">
      <c r="B11" s="2"/>
      <c r="C11" s="1"/>
      <c r="D11" s="2">
        <v>369.71800000000002</v>
      </c>
      <c r="E11" s="1">
        <v>13.936199999999999</v>
      </c>
      <c r="F11" s="2">
        <v>371.11200000000002</v>
      </c>
      <c r="G11" s="1">
        <v>-50.876899999999999</v>
      </c>
      <c r="H11" s="2">
        <v>372.35</v>
      </c>
      <c r="I11" s="1">
        <v>1.42441</v>
      </c>
      <c r="J11" s="2">
        <v>372.983</v>
      </c>
      <c r="K11" s="1">
        <v>4.6468200000000001E-2</v>
      </c>
      <c r="N11" s="3">
        <f t="shared" si="0"/>
        <v>369.71800000000002</v>
      </c>
      <c r="O11" s="21">
        <f t="shared" si="10"/>
        <v>71755.571820151847</v>
      </c>
      <c r="P11" s="3">
        <f t="shared" si="0"/>
        <v>371.11200000000002</v>
      </c>
      <c r="Q11" s="17">
        <f t="shared" si="11"/>
        <v>-5.0876899999999994E-5</v>
      </c>
      <c r="R11" s="3">
        <f t="shared" si="12"/>
        <v>372.35</v>
      </c>
      <c r="S11" s="24">
        <f t="shared" si="12"/>
        <v>1.42441</v>
      </c>
      <c r="T11" s="3">
        <f t="shared" si="12"/>
        <v>372.983</v>
      </c>
      <c r="U11" s="24">
        <f t="shared" si="12"/>
        <v>4.6468200000000001E-2</v>
      </c>
      <c r="V11" s="22">
        <f t="shared" si="1"/>
        <v>4.8635225748408499E-2</v>
      </c>
      <c r="X11" s="2">
        <f t="shared" si="2"/>
        <v>372.983</v>
      </c>
      <c r="Y11" s="1">
        <f t="shared" si="3"/>
        <v>3</v>
      </c>
      <c r="Z11" s="1">
        <f t="shared" si="4"/>
        <v>69340.45168116795</v>
      </c>
      <c r="AA11" s="1">
        <f t="shared" si="5"/>
        <v>3</v>
      </c>
      <c r="AB11" s="28">
        <f t="shared" si="6"/>
        <v>-4.7764699190083894E-5</v>
      </c>
      <c r="AC11" s="1">
        <f t="shared" si="7"/>
        <v>3</v>
      </c>
      <c r="AD11" s="30">
        <f t="shared" si="8"/>
        <v>1.4234527769778722</v>
      </c>
      <c r="AE11" s="30">
        <f t="shared" si="13"/>
        <v>4.1452118795085882E-2</v>
      </c>
      <c r="AF11" s="56">
        <f t="shared" si="9"/>
        <v>0.12100904249817912</v>
      </c>
    </row>
    <row r="12" spans="1:32" x14ac:dyDescent="0.6">
      <c r="B12" s="2"/>
      <c r="C12" s="1"/>
      <c r="D12" s="2">
        <v>395.06900000000002</v>
      </c>
      <c r="E12" s="1">
        <v>18.866700000000002</v>
      </c>
      <c r="F12" s="2">
        <v>398.3</v>
      </c>
      <c r="G12" s="1">
        <v>-5.6526800000000001</v>
      </c>
      <c r="H12" s="2">
        <v>398.74200000000002</v>
      </c>
      <c r="I12" s="1">
        <v>1.3845000000000001</v>
      </c>
      <c r="J12" s="2">
        <v>397.036</v>
      </c>
      <c r="K12" s="1">
        <v>4.0314599999999997E-3</v>
      </c>
      <c r="N12" s="3">
        <f t="shared" si="0"/>
        <v>395.06900000000002</v>
      </c>
      <c r="O12" s="21">
        <f t="shared" si="10"/>
        <v>53003.439923251019</v>
      </c>
      <c r="P12" s="3">
        <f t="shared" si="0"/>
        <v>398.3</v>
      </c>
      <c r="Q12" s="17">
        <f t="shared" si="11"/>
        <v>-5.6526799999999996E-6</v>
      </c>
      <c r="R12" s="3">
        <f t="shared" si="12"/>
        <v>398.74200000000002</v>
      </c>
      <c r="S12" s="24">
        <f t="shared" si="12"/>
        <v>1.3845000000000001</v>
      </c>
      <c r="T12" s="3">
        <f t="shared" si="12"/>
        <v>397.036</v>
      </c>
      <c r="U12" s="24">
        <f t="shared" si="12"/>
        <v>4.0314599999999997E-3</v>
      </c>
      <c r="V12" s="22">
        <f t="shared" si="1"/>
        <v>4.8567951279572476E-4</v>
      </c>
      <c r="X12" s="2">
        <f t="shared" si="2"/>
        <v>397.036</v>
      </c>
      <c r="Y12" s="1">
        <f t="shared" si="3"/>
        <v>4</v>
      </c>
      <c r="Z12" s="1">
        <f t="shared" si="4"/>
        <v>52738.74909401442</v>
      </c>
      <c r="AA12" s="1">
        <f t="shared" si="5"/>
        <v>3</v>
      </c>
      <c r="AB12" s="28">
        <f t="shared" si="6"/>
        <v>-7.7552036898631918E-6</v>
      </c>
      <c r="AC12" s="1">
        <f t="shared" si="7"/>
        <v>3</v>
      </c>
      <c r="AD12" s="30">
        <f t="shared" si="8"/>
        <v>1.3870798143376781</v>
      </c>
      <c r="AE12" s="30">
        <f t="shared" si="13"/>
        <v>9.0791392651929173E-4</v>
      </c>
      <c r="AF12" s="56">
        <f t="shared" si="9"/>
        <v>3.4403548422872854</v>
      </c>
    </row>
    <row r="13" spans="1:32" x14ac:dyDescent="0.6">
      <c r="B13" s="2"/>
      <c r="C13" s="1"/>
      <c r="D13" s="2">
        <v>423.858</v>
      </c>
      <c r="E13" s="1">
        <v>20.354399999999998</v>
      </c>
      <c r="F13" s="2">
        <v>422.59699999999998</v>
      </c>
      <c r="G13" s="1">
        <v>36.559699999999999</v>
      </c>
      <c r="H13" s="2">
        <v>421.62099999999998</v>
      </c>
      <c r="I13" s="1">
        <v>1.3244499999999999</v>
      </c>
      <c r="J13" s="2">
        <v>422.84399999999999</v>
      </c>
      <c r="K13" s="1">
        <v>2.2172999999999998E-2</v>
      </c>
      <c r="N13" s="3">
        <f t="shared" si="0"/>
        <v>423.858</v>
      </c>
      <c r="O13" s="21">
        <f t="shared" si="10"/>
        <v>49129.426561333188</v>
      </c>
      <c r="P13" s="3">
        <f t="shared" si="0"/>
        <v>422.59699999999998</v>
      </c>
      <c r="Q13" s="17">
        <f t="shared" si="11"/>
        <v>3.6559699999999995E-5</v>
      </c>
      <c r="R13" s="3">
        <f t="shared" si="12"/>
        <v>421.62099999999998</v>
      </c>
      <c r="S13" s="24">
        <f t="shared" si="12"/>
        <v>1.3244499999999999</v>
      </c>
      <c r="T13" s="3">
        <f t="shared" si="12"/>
        <v>422.84399999999999</v>
      </c>
      <c r="U13" s="24">
        <f t="shared" si="12"/>
        <v>2.2172999999999998E-2</v>
      </c>
      <c r="V13" s="22">
        <f t="shared" si="1"/>
        <v>2.0964839726611395E-2</v>
      </c>
      <c r="X13" s="2">
        <f t="shared" si="2"/>
        <v>422.84399999999999</v>
      </c>
      <c r="Y13" s="1">
        <f t="shared" si="3"/>
        <v>4</v>
      </c>
      <c r="Z13" s="1">
        <f t="shared" si="4"/>
        <v>49265.876231310773</v>
      </c>
      <c r="AA13" s="1">
        <f t="shared" si="5"/>
        <v>5</v>
      </c>
      <c r="AB13" s="28">
        <f t="shared" si="6"/>
        <v>3.685220873786409E-5</v>
      </c>
      <c r="AC13" s="1">
        <f t="shared" si="7"/>
        <v>5</v>
      </c>
      <c r="AD13" s="30">
        <f t="shared" si="8"/>
        <v>1.3147276874653575</v>
      </c>
      <c r="AE13" s="30">
        <f t="shared" si="13"/>
        <v>2.1518778723687727E-2</v>
      </c>
      <c r="AF13" s="56">
        <f t="shared" si="9"/>
        <v>3.0402342284978623E-2</v>
      </c>
    </row>
    <row r="14" spans="1:32" x14ac:dyDescent="0.6">
      <c r="B14" s="2"/>
      <c r="C14" s="1"/>
      <c r="D14" s="2">
        <v>446.32900000000001</v>
      </c>
      <c r="E14" s="1">
        <v>25.0717</v>
      </c>
      <c r="F14" s="2">
        <v>448.03800000000001</v>
      </c>
      <c r="G14" s="1">
        <v>66.688100000000006</v>
      </c>
      <c r="H14" s="2">
        <v>446.87900000000002</v>
      </c>
      <c r="I14" s="1">
        <v>1.1236600000000001</v>
      </c>
      <c r="J14" s="2">
        <v>445.50200000000001</v>
      </c>
      <c r="K14" s="1">
        <v>8.9203699999999997E-2</v>
      </c>
      <c r="N14" s="3">
        <f t="shared" si="0"/>
        <v>446.32900000000001</v>
      </c>
      <c r="O14" s="21">
        <f t="shared" si="10"/>
        <v>39885.608076037926</v>
      </c>
      <c r="P14" s="3">
        <f t="shared" si="0"/>
        <v>448.03800000000001</v>
      </c>
      <c r="Q14" s="17">
        <f t="shared" si="11"/>
        <v>6.6688100000000003E-5</v>
      </c>
      <c r="R14" s="3">
        <f t="shared" si="12"/>
        <v>446.87900000000002</v>
      </c>
      <c r="S14" s="24">
        <f t="shared" si="12"/>
        <v>1.1236600000000001</v>
      </c>
      <c r="T14" s="3">
        <f t="shared" si="12"/>
        <v>445.50200000000001</v>
      </c>
      <c r="U14" s="24">
        <f t="shared" si="12"/>
        <v>8.9203699999999997E-2</v>
      </c>
      <c r="V14" s="22">
        <f t="shared" si="1"/>
        <v>7.032789890468967E-2</v>
      </c>
      <c r="X14" s="2">
        <f t="shared" si="2"/>
        <v>445.50200000000001</v>
      </c>
      <c r="Y14" s="1">
        <f t="shared" si="3"/>
        <v>5</v>
      </c>
      <c r="Z14" s="1">
        <f t="shared" si="4"/>
        <v>40225.808240131162</v>
      </c>
      <c r="AA14" s="1">
        <f t="shared" si="5"/>
        <v>5</v>
      </c>
      <c r="AB14" s="28">
        <f t="shared" si="6"/>
        <v>6.3684852391808499E-5</v>
      </c>
      <c r="AC14" s="1">
        <f t="shared" si="7"/>
        <v>5</v>
      </c>
      <c r="AD14" s="30">
        <f t="shared" si="8"/>
        <v>1.134606544857075</v>
      </c>
      <c r="AE14" s="30">
        <f t="shared" si="13"/>
        <v>6.4059190410738695E-2</v>
      </c>
      <c r="AF14" s="56">
        <f t="shared" si="9"/>
        <v>0.39251994019965242</v>
      </c>
    </row>
    <row r="15" spans="1:32" x14ac:dyDescent="0.6">
      <c r="B15" s="2"/>
      <c r="C15" s="1"/>
      <c r="D15" s="2">
        <v>472.45499999999998</v>
      </c>
      <c r="E15" s="1">
        <v>75.162400000000005</v>
      </c>
      <c r="F15" s="2">
        <v>470.07</v>
      </c>
      <c r="G15" s="1">
        <v>156.22300000000001</v>
      </c>
      <c r="H15" s="2">
        <v>472.262</v>
      </c>
      <c r="I15" s="1">
        <v>0.41216399999999997</v>
      </c>
      <c r="J15" s="2">
        <v>469.64299999999997</v>
      </c>
      <c r="K15" s="1">
        <v>0.39836500000000002</v>
      </c>
      <c r="N15" s="3">
        <f t="shared" si="0"/>
        <v>472.45499999999998</v>
      </c>
      <c r="O15" s="21">
        <f t="shared" si="10"/>
        <v>13304.524602726897</v>
      </c>
      <c r="P15" s="3">
        <f t="shared" si="0"/>
        <v>470.07</v>
      </c>
      <c r="Q15" s="17">
        <f t="shared" si="11"/>
        <v>1.5622300000000001E-4</v>
      </c>
      <c r="R15" s="3">
        <f t="shared" si="12"/>
        <v>472.262</v>
      </c>
      <c r="S15" s="24">
        <f t="shared" si="12"/>
        <v>0.41216399999999997</v>
      </c>
      <c r="T15" s="3">
        <f t="shared" si="12"/>
        <v>469.64299999999997</v>
      </c>
      <c r="U15" s="24">
        <f t="shared" si="12"/>
        <v>0.39836500000000002</v>
      </c>
      <c r="V15" s="22">
        <f t="shared" si="1"/>
        <v>0.36998754565172931</v>
      </c>
      <c r="X15" s="2">
        <f t="shared" si="2"/>
        <v>469.64299999999997</v>
      </c>
      <c r="Y15" s="1">
        <f t="shared" si="3"/>
        <v>6</v>
      </c>
      <c r="Z15" s="1">
        <f t="shared" si="4"/>
        <v>16165.506258049218</v>
      </c>
      <c r="AA15" s="1">
        <f t="shared" si="5"/>
        <v>6</v>
      </c>
      <c r="AB15" s="28">
        <f t="shared" si="6"/>
        <v>1.5448773301107472E-4</v>
      </c>
      <c r="AC15" s="1">
        <f t="shared" si="7"/>
        <v>6</v>
      </c>
      <c r="AD15" s="30">
        <f t="shared" si="8"/>
        <v>0.48557565441437261</v>
      </c>
      <c r="AE15" s="30">
        <f t="shared" si="13"/>
        <v>0.37315413634246297</v>
      </c>
      <c r="AF15" s="56">
        <f t="shared" si="9"/>
        <v>6.7561528071605537E-2</v>
      </c>
    </row>
    <row r="16" spans="1:32" x14ac:dyDescent="0.6">
      <c r="B16" s="2"/>
      <c r="C16" s="1"/>
      <c r="D16" s="2">
        <v>499.49099999999999</v>
      </c>
      <c r="E16" s="1">
        <v>70.844800000000006</v>
      </c>
      <c r="F16" s="2">
        <v>500.12700000000001</v>
      </c>
      <c r="G16" s="1">
        <v>181.304</v>
      </c>
      <c r="H16" s="2">
        <v>498.05799999999999</v>
      </c>
      <c r="I16" s="1">
        <v>0.41246100000000002</v>
      </c>
      <c r="J16" s="2">
        <v>495.23</v>
      </c>
      <c r="K16" s="1">
        <v>0.56347800000000003</v>
      </c>
      <c r="N16" s="3">
        <f t="shared" si="0"/>
        <v>499.49099999999999</v>
      </c>
      <c r="O16" s="21">
        <f t="shared" si="10"/>
        <v>14115.362030805365</v>
      </c>
      <c r="P16" s="3">
        <f t="shared" si="0"/>
        <v>500.12700000000001</v>
      </c>
      <c r="Q16" s="17">
        <f t="shared" si="11"/>
        <v>1.81304E-4</v>
      </c>
      <c r="R16" s="3">
        <f t="shared" si="12"/>
        <v>498.05799999999999</v>
      </c>
      <c r="S16" s="24">
        <f t="shared" si="12"/>
        <v>0.41246100000000002</v>
      </c>
      <c r="T16" s="3">
        <f t="shared" si="12"/>
        <v>495.23</v>
      </c>
      <c r="U16" s="24">
        <f t="shared" si="12"/>
        <v>0.56347800000000003</v>
      </c>
      <c r="V16" s="22">
        <f t="shared" si="1"/>
        <v>0.55709703628425522</v>
      </c>
      <c r="X16" s="2">
        <f t="shared" si="2"/>
        <v>495.23</v>
      </c>
      <c r="Y16" s="1">
        <f t="shared" si="3"/>
        <v>7</v>
      </c>
      <c r="Z16" s="1">
        <f t="shared" si="4"/>
        <v>13987.570261274283</v>
      </c>
      <c r="AA16" s="1">
        <f t="shared" si="5"/>
        <v>7</v>
      </c>
      <c r="AB16" s="28">
        <f t="shared" si="6"/>
        <v>1.772177087200985E-4</v>
      </c>
      <c r="AC16" s="1">
        <f t="shared" si="7"/>
        <v>7</v>
      </c>
      <c r="AD16" s="30">
        <f t="shared" si="8"/>
        <v>0.41242844006822765</v>
      </c>
      <c r="AE16" s="30">
        <f t="shared" si="13"/>
        <v>0.52749075854399685</v>
      </c>
      <c r="AF16" s="56">
        <f t="shared" si="9"/>
        <v>6.8223453914788568E-2</v>
      </c>
    </row>
    <row r="17" spans="2:32" x14ac:dyDescent="0.6">
      <c r="B17" s="2"/>
      <c r="C17" s="1"/>
      <c r="D17" s="2">
        <v>523.65599999999995</v>
      </c>
      <c r="E17" s="1">
        <v>67.819299999999998</v>
      </c>
      <c r="F17" s="2">
        <v>523.23400000000004</v>
      </c>
      <c r="G17" s="1">
        <v>186.27099999999999</v>
      </c>
      <c r="H17" s="2">
        <v>522.09</v>
      </c>
      <c r="I17" s="1">
        <v>0.43284400000000001</v>
      </c>
      <c r="J17" s="2">
        <v>522.17700000000002</v>
      </c>
      <c r="K17" s="1">
        <v>0.642177</v>
      </c>
      <c r="N17" s="3">
        <f t="shared" si="0"/>
        <v>523.65599999999995</v>
      </c>
      <c r="O17" s="21">
        <f t="shared" si="10"/>
        <v>14745.065195305764</v>
      </c>
      <c r="P17" s="3">
        <f t="shared" si="0"/>
        <v>523.23400000000004</v>
      </c>
      <c r="Q17" s="17">
        <f t="shared" si="11"/>
        <v>1.8627099999999998E-4</v>
      </c>
      <c r="R17" s="3">
        <f t="shared" si="12"/>
        <v>522.09</v>
      </c>
      <c r="S17" s="24">
        <f t="shared" si="12"/>
        <v>0.43284400000000001</v>
      </c>
      <c r="T17" s="3">
        <f t="shared" si="12"/>
        <v>522.17700000000002</v>
      </c>
      <c r="U17" s="24">
        <f t="shared" si="12"/>
        <v>0.642177</v>
      </c>
      <c r="V17" s="22">
        <f t="shared" si="1"/>
        <v>0.61719660194421999</v>
      </c>
      <c r="X17" s="2">
        <f t="shared" si="2"/>
        <v>522.17700000000002</v>
      </c>
      <c r="Y17" s="1">
        <f t="shared" si="3"/>
        <v>8</v>
      </c>
      <c r="Z17" s="1">
        <f t="shared" si="4"/>
        <v>14706.524703673402</v>
      </c>
      <c r="AA17" s="1">
        <f t="shared" si="5"/>
        <v>8</v>
      </c>
      <c r="AB17" s="28">
        <f t="shared" si="6"/>
        <v>1.8604379097243259E-4</v>
      </c>
      <c r="AC17" s="1">
        <f t="shared" si="7"/>
        <v>9</v>
      </c>
      <c r="AD17" s="30">
        <f t="shared" si="8"/>
        <v>0.43297932673520756</v>
      </c>
      <c r="AE17" s="30">
        <f t="shared" si="13"/>
        <v>0.61389061736427619</v>
      </c>
      <c r="AF17" s="56">
        <f t="shared" si="9"/>
        <v>4.6077235643656955E-2</v>
      </c>
    </row>
    <row r="18" spans="2:32" x14ac:dyDescent="0.6">
      <c r="B18" s="2"/>
      <c r="C18" s="1"/>
      <c r="D18" s="2">
        <v>550.69899999999996</v>
      </c>
      <c r="E18" s="1">
        <v>65.007000000000005</v>
      </c>
      <c r="F18" s="2">
        <v>549.23199999999997</v>
      </c>
      <c r="G18" s="1">
        <v>194.25</v>
      </c>
      <c r="H18" s="2">
        <v>545.53099999999995</v>
      </c>
      <c r="I18" s="1">
        <v>0.469306</v>
      </c>
      <c r="J18" s="2">
        <v>546.08299999999997</v>
      </c>
      <c r="K18" s="1">
        <v>0.69772100000000004</v>
      </c>
      <c r="N18" s="3">
        <f t="shared" si="0"/>
        <v>550.69899999999996</v>
      </c>
      <c r="O18" s="21">
        <f t="shared" si="10"/>
        <v>15382.95875828757</v>
      </c>
      <c r="P18" s="3">
        <f t="shared" si="0"/>
        <v>549.23199999999997</v>
      </c>
      <c r="Q18" s="17">
        <f t="shared" si="11"/>
        <v>1.9424999999999998E-4</v>
      </c>
      <c r="R18" s="3">
        <f t="shared" si="12"/>
        <v>545.53099999999995</v>
      </c>
      <c r="S18" s="24">
        <f t="shared" si="12"/>
        <v>0.469306</v>
      </c>
      <c r="T18" s="3">
        <f t="shared" si="12"/>
        <v>546.08299999999997</v>
      </c>
      <c r="U18" s="24">
        <f t="shared" si="12"/>
        <v>0.69772100000000004</v>
      </c>
      <c r="V18" s="22">
        <f t="shared" si="1"/>
        <v>0.67540532572924938</v>
      </c>
      <c r="X18" s="2">
        <f t="shared" si="2"/>
        <v>546.08299999999997</v>
      </c>
      <c r="Y18" s="1">
        <f t="shared" si="3"/>
        <v>9</v>
      </c>
      <c r="Z18" s="1">
        <f t="shared" si="4"/>
        <v>15274.075990594489</v>
      </c>
      <c r="AA18" s="1">
        <f t="shared" si="5"/>
        <v>9</v>
      </c>
      <c r="AB18" s="28">
        <f t="shared" si="6"/>
        <v>1.9328354600353873E-4</v>
      </c>
      <c r="AC18" s="1">
        <f t="shared" si="7"/>
        <v>10</v>
      </c>
      <c r="AD18" s="30">
        <f t="shared" si="8"/>
        <v>0.4693123452981311</v>
      </c>
      <c r="AE18" s="30">
        <f t="shared" si="13"/>
        <v>0.66395920233641958</v>
      </c>
      <c r="AF18" s="56">
        <f t="shared" si="9"/>
        <v>5.0849205108951523E-2</v>
      </c>
    </row>
    <row r="19" spans="2:32" x14ac:dyDescent="0.6">
      <c r="B19" s="2"/>
      <c r="C19" s="1"/>
      <c r="D19" s="2">
        <v>573.71600000000001</v>
      </c>
      <c r="E19" s="1">
        <v>62.842300000000002</v>
      </c>
      <c r="F19" s="2">
        <v>574.64400000000001</v>
      </c>
      <c r="G19" s="1">
        <v>194.17699999999999</v>
      </c>
      <c r="H19" s="2">
        <v>572.49900000000002</v>
      </c>
      <c r="I19" s="1">
        <v>0.46961599999999998</v>
      </c>
      <c r="J19" s="2">
        <v>571.81299999999999</v>
      </c>
      <c r="K19" s="1">
        <v>0.76773499999999995</v>
      </c>
      <c r="N19" s="3">
        <f t="shared" si="0"/>
        <v>573.71600000000001</v>
      </c>
      <c r="O19" s="21">
        <f t="shared" si="10"/>
        <v>15912.848511273458</v>
      </c>
      <c r="P19" s="3">
        <f t="shared" si="0"/>
        <v>574.64400000000001</v>
      </c>
      <c r="Q19" s="17">
        <f t="shared" si="11"/>
        <v>1.9417699999999999E-4</v>
      </c>
      <c r="R19" s="3">
        <f t="shared" si="12"/>
        <v>572.49900000000002</v>
      </c>
      <c r="S19" s="24">
        <f t="shared" si="12"/>
        <v>0.46961599999999998</v>
      </c>
      <c r="T19" s="3">
        <f t="shared" si="12"/>
        <v>571.81299999999999</v>
      </c>
      <c r="U19" s="24">
        <f t="shared" si="12"/>
        <v>0.76773499999999995</v>
      </c>
      <c r="V19" s="22">
        <f t="shared" si="1"/>
        <v>0.73055790102927609</v>
      </c>
      <c r="X19" s="2">
        <f t="shared" si="2"/>
        <v>571.81299999999999</v>
      </c>
      <c r="Y19" s="1">
        <f t="shared" si="3"/>
        <v>10</v>
      </c>
      <c r="Z19" s="1">
        <f t="shared" si="4"/>
        <v>15869.038275363819</v>
      </c>
      <c r="AA19" s="1">
        <f t="shared" si="5"/>
        <v>10</v>
      </c>
      <c r="AB19" s="28">
        <f t="shared" si="6"/>
        <v>1.9418513249645834E-4</v>
      </c>
      <c r="AC19" s="1">
        <f t="shared" si="7"/>
        <v>10</v>
      </c>
      <c r="AD19" s="30">
        <f t="shared" si="8"/>
        <v>0.46960811435775734</v>
      </c>
      <c r="AE19" s="30">
        <f>((Z19*(AB19)^2)/AD19)*X19</f>
        <v>0.72861983760101434</v>
      </c>
      <c r="AF19" s="56">
        <f t="shared" si="9"/>
        <v>5.3683910841314075E-2</v>
      </c>
    </row>
    <row r="20" spans="2:32" x14ac:dyDescent="0.6">
      <c r="B20" s="2"/>
      <c r="C20" s="1"/>
      <c r="D20" s="2">
        <v>596.73500000000001</v>
      </c>
      <c r="E20" s="1">
        <v>61.107799999999997</v>
      </c>
      <c r="F20" s="2">
        <v>596.59900000000005</v>
      </c>
      <c r="G20" s="1">
        <v>202.16800000000001</v>
      </c>
      <c r="H20" s="2">
        <v>597.70600000000002</v>
      </c>
      <c r="I20" s="1">
        <v>0.48197000000000001</v>
      </c>
      <c r="J20" s="2">
        <v>596.23900000000003</v>
      </c>
      <c r="K20" s="1">
        <v>0.88669900000000001</v>
      </c>
      <c r="N20" s="3">
        <f t="shared" si="0"/>
        <v>596.73500000000001</v>
      </c>
      <c r="O20" s="21">
        <f t="shared" si="10"/>
        <v>16364.523023247442</v>
      </c>
      <c r="P20" s="3">
        <f t="shared" si="0"/>
        <v>596.59900000000005</v>
      </c>
      <c r="Q20" s="17">
        <f t="shared" si="11"/>
        <v>2.0216799999999999E-4</v>
      </c>
      <c r="R20" s="3">
        <f t="shared" si="12"/>
        <v>597.70600000000002</v>
      </c>
      <c r="S20" s="24">
        <f t="shared" si="12"/>
        <v>0.48197000000000001</v>
      </c>
      <c r="T20" s="3">
        <f t="shared" si="12"/>
        <v>596.23900000000003</v>
      </c>
      <c r="U20" s="24">
        <f t="shared" si="12"/>
        <v>0.88669900000000001</v>
      </c>
      <c r="V20" s="22">
        <f t="shared" si="1"/>
        <v>0.82742483903606978</v>
      </c>
      <c r="X20" s="2">
        <f t="shared" si="2"/>
        <v>596.23900000000003</v>
      </c>
      <c r="Y20" s="1">
        <f t="shared" si="3"/>
        <v>11</v>
      </c>
      <c r="Z20" s="1">
        <f t="shared" si="4"/>
        <v>16354.790604031181</v>
      </c>
      <c r="AA20" s="1">
        <f t="shared" si="5"/>
        <v>11</v>
      </c>
      <c r="AB20" s="28">
        <f t="shared" si="6"/>
        <v>2.0203697016624912E-4</v>
      </c>
      <c r="AC20" s="1">
        <f t="shared" si="7"/>
        <v>11</v>
      </c>
      <c r="AD20" s="30">
        <f t="shared" si="8"/>
        <v>0.48125102043083268</v>
      </c>
      <c r="AE20" s="30">
        <f>((Z20*(AB20)^2)/AD20)*X20</f>
        <v>0.82709500601036345</v>
      </c>
      <c r="AF20" s="56">
        <f t="shared" si="9"/>
        <v>7.2064265358277035E-2</v>
      </c>
    </row>
    <row r="21" spans="2:32" x14ac:dyDescent="0.6">
      <c r="B21" s="2"/>
      <c r="C21" s="1"/>
      <c r="D21" s="50">
        <v>621.47299999999996</v>
      </c>
      <c r="E21" s="50">
        <v>57.651800000000001</v>
      </c>
      <c r="F21" s="50">
        <v>625.48</v>
      </c>
      <c r="G21" s="50">
        <v>205.10499999999999</v>
      </c>
      <c r="H21" s="50">
        <v>622.91600000000005</v>
      </c>
      <c r="I21" s="50">
        <v>0.478238</v>
      </c>
      <c r="J21" s="50">
        <v>621.34100000000001</v>
      </c>
      <c r="K21" s="50">
        <v>0.96533800000000003</v>
      </c>
      <c r="N21" s="3">
        <f t="shared" si="0"/>
        <v>621.47299999999996</v>
      </c>
      <c r="O21" s="21">
        <f t="shared" si="10"/>
        <v>17345.512195629624</v>
      </c>
      <c r="P21" s="3">
        <f t="shared" si="0"/>
        <v>625.48</v>
      </c>
      <c r="Q21" s="17">
        <f t="shared" si="11"/>
        <v>2.0510499999999997E-4</v>
      </c>
      <c r="R21" s="3">
        <f t="shared" si="12"/>
        <v>622.91600000000005</v>
      </c>
      <c r="S21" s="24">
        <f t="shared" si="12"/>
        <v>0.478238</v>
      </c>
      <c r="T21" s="3">
        <f t="shared" si="12"/>
        <v>621.34100000000001</v>
      </c>
      <c r="U21" s="24">
        <f t="shared" si="12"/>
        <v>0.96533800000000003</v>
      </c>
      <c r="V21" s="22">
        <f t="shared" si="1"/>
        <v>0.94803758317908615</v>
      </c>
      <c r="X21" s="2">
        <f t="shared" si="2"/>
        <v>621.34100000000001</v>
      </c>
      <c r="Y21" s="1">
        <f t="shared" si="3"/>
        <v>12</v>
      </c>
      <c r="Z21" s="1">
        <f t="shared" si="4"/>
        <v>17340.277715447133</v>
      </c>
      <c r="AA21" s="1">
        <f t="shared" si="5"/>
        <v>12</v>
      </c>
      <c r="AB21" s="28">
        <f t="shared" si="6"/>
        <v>2.0468409203282432E-4</v>
      </c>
      <c r="AC21" s="1">
        <f t="shared" si="7"/>
        <v>12</v>
      </c>
      <c r="AD21" s="30">
        <f t="shared" si="8"/>
        <v>0.47847115747719154</v>
      </c>
      <c r="AE21" s="30">
        <f>((Z21*(AB21)^2)/AD21)*X21</f>
        <v>0.943405663127451</v>
      </c>
      <c r="AF21" s="56">
        <f t="shared" si="9"/>
        <v>2.3248044536686274E-2</v>
      </c>
    </row>
    <row r="22" spans="2:32" x14ac:dyDescent="0.6">
      <c r="V22"/>
    </row>
    <row r="23" spans="2:32" x14ac:dyDescent="0.6">
      <c r="V23"/>
      <c r="X23" t="s">
        <v>148</v>
      </c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299.20800000000003</v>
      </c>
      <c r="C9" s="50">
        <v>275.99099999999999</v>
      </c>
      <c r="D9" s="3"/>
      <c r="E9" s="4"/>
      <c r="F9" s="50">
        <v>298.65499999999997</v>
      </c>
      <c r="G9" s="50">
        <v>-77.806600000000003</v>
      </c>
      <c r="H9" s="50">
        <v>300.363</v>
      </c>
      <c r="I9" s="50">
        <v>0.81586800000000004</v>
      </c>
      <c r="J9" s="50">
        <v>298.52699999999999</v>
      </c>
      <c r="K9" s="50">
        <v>6.0245899999999998E-2</v>
      </c>
      <c r="N9" s="3">
        <f>B9</f>
        <v>299.20800000000003</v>
      </c>
      <c r="O9" s="21">
        <f>C9*100</f>
        <v>27599.1</v>
      </c>
      <c r="P9" s="3">
        <f>F9</f>
        <v>298.65499999999997</v>
      </c>
      <c r="Q9" s="17">
        <f>G9*0.000001</f>
        <v>-7.7806599999999995E-5</v>
      </c>
      <c r="R9" s="3">
        <f>H9</f>
        <v>300.363</v>
      </c>
      <c r="S9" s="24">
        <f>I9</f>
        <v>0.81586800000000004</v>
      </c>
      <c r="T9" s="3">
        <f>J9</f>
        <v>298.52699999999999</v>
      </c>
      <c r="U9" s="24">
        <f>K9</f>
        <v>6.0245899999999998E-2</v>
      </c>
      <c r="V9" s="22">
        <f t="shared" ref="V9:V19" si="0">((O9*(Q9)^2)/S9)*T9</f>
        <v>6.1135224716180776E-2</v>
      </c>
      <c r="X9" s="3">
        <f t="shared" ref="X9:X19" si="1">T9</f>
        <v>298.52699999999999</v>
      </c>
      <c r="Y9" s="4" t="e">
        <f t="shared" ref="Y9:Y19" si="2">MATCH($X9,$N$9:$N$26,1)</f>
        <v>#N/A</v>
      </c>
      <c r="Z9" s="4" t="e">
        <f t="shared" ref="Z9:Z19" si="3">((INDEX($N$9:$O$26,Y9+1,1)-$X9)*INDEX($N$9:$O$26,Y9,2)+($X9-INDEX($N$9:$O$26,Y9,1))*INDEX($N$9:$O$26,Y9+1,2))/(INDEX($N$9:$O$26,Y9+1,1)-INDEX($N$9:$O$26,Y9,1))</f>
        <v>#N/A</v>
      </c>
      <c r="AA9" s="4" t="e">
        <f t="shared" ref="AA9:AA19" si="4">MATCH($X9,$P$9:$P$26,1)</f>
        <v>#N/A</v>
      </c>
      <c r="AB9" s="17" t="e">
        <f t="shared" ref="AB9:AB19" si="5">((INDEX($P$9:$Q$26,AA9+1,1)-$X9)*INDEX($P$9:$Q$26,AA9,2)+($X9-INDEX($P$9:$Q$26,AA9,1))*INDEX($P$9:$Q$26,AA9+1,2))/(INDEX($P$9:$Q$26,AA9+1,1)-INDEX($P$9:$Q$26,AA9,1))</f>
        <v>#N/A</v>
      </c>
      <c r="AC9" s="4" t="e">
        <f t="shared" ref="AC9:AC19" si="6">MATCH($X9,$R$9:$R$26,1)</f>
        <v>#N/A</v>
      </c>
      <c r="AD9" s="24" t="e">
        <f t="shared" ref="AD9:AD19" si="7">((INDEX($R$9:$S$26,AC9+1,1)-$X9)*INDEX($R$9:$S$26,AC9,2)+($X9-INDEX($R$9:$S$26,AC9,1))*INDEX($R$9:$S$26,AC9+1,2))/(INDEX($R$9:$S$26,AC9+1,1)-INDEX($R$9:$S$26,AC9,1))</f>
        <v>#N/A</v>
      </c>
      <c r="AE9" s="24" t="e">
        <f t="shared" ref="AE9:AE19" si="8">((Z9*(AB9)^2)/AD9)*X9</f>
        <v>#N/A</v>
      </c>
      <c r="AF9" s="57" t="e">
        <f t="shared" ref="AF9:AF19" si="9">$U9/$AE9-1</f>
        <v>#N/A</v>
      </c>
    </row>
    <row r="10" spans="1:32" x14ac:dyDescent="0.6">
      <c r="B10" s="3">
        <v>321.39499999999998</v>
      </c>
      <c r="C10" s="4">
        <v>294.49299999999999</v>
      </c>
      <c r="D10" s="3"/>
      <c r="E10" s="4"/>
      <c r="F10" s="3">
        <v>323.22800000000001</v>
      </c>
      <c r="G10" s="4">
        <v>-82.106099999999998</v>
      </c>
      <c r="H10" s="3">
        <v>324.94299999999998</v>
      </c>
      <c r="I10" s="4">
        <v>0.78342900000000004</v>
      </c>
      <c r="J10" s="3">
        <v>322.82799999999997</v>
      </c>
      <c r="K10" s="4">
        <v>8.3196699999999998E-2</v>
      </c>
      <c r="N10" s="3">
        <f t="shared" ref="N10:N19" si="10">B10</f>
        <v>321.39499999999998</v>
      </c>
      <c r="O10" s="21">
        <f t="shared" ref="O10:O19" si="11">C10*100</f>
        <v>29449.3</v>
      </c>
      <c r="P10" s="3">
        <f t="shared" ref="P10:P19" si="12">F10</f>
        <v>323.22800000000001</v>
      </c>
      <c r="Q10" s="17">
        <f t="shared" ref="Q10:Q19" si="13">G10*0.000001</f>
        <v>-8.2106099999999996E-5</v>
      </c>
      <c r="R10" s="3">
        <f t="shared" ref="R10:U19" si="14">H10</f>
        <v>324.94299999999998</v>
      </c>
      <c r="S10" s="24">
        <f t="shared" si="14"/>
        <v>0.78342900000000004</v>
      </c>
      <c r="T10" s="3">
        <f t="shared" si="14"/>
        <v>322.82799999999997</v>
      </c>
      <c r="U10" s="24">
        <f t="shared" si="14"/>
        <v>8.3196699999999998E-2</v>
      </c>
      <c r="V10" s="22">
        <f t="shared" si="0"/>
        <v>8.1808301466174155E-2</v>
      </c>
      <c r="X10" s="2">
        <f t="shared" si="1"/>
        <v>322.82799999999997</v>
      </c>
      <c r="Y10" s="1">
        <f t="shared" si="2"/>
        <v>2</v>
      </c>
      <c r="Z10" s="1">
        <f t="shared" si="3"/>
        <v>29534.257659771654</v>
      </c>
      <c r="AA10" s="1">
        <f t="shared" si="4"/>
        <v>1</v>
      </c>
      <c r="AB10" s="28">
        <f t="shared" si="5"/>
        <v>-8.2036112615472257E-5</v>
      </c>
      <c r="AC10" s="1">
        <f t="shared" si="6"/>
        <v>1</v>
      </c>
      <c r="AD10" s="30">
        <f t="shared" si="7"/>
        <v>0.78622023209926784</v>
      </c>
      <c r="AE10" s="30">
        <f t="shared" si="8"/>
        <v>8.1613722057181329E-2</v>
      </c>
      <c r="AF10" s="56">
        <f t="shared" si="9"/>
        <v>1.9395977819876675E-2</v>
      </c>
    </row>
    <row r="11" spans="1:32" x14ac:dyDescent="0.6">
      <c r="B11" s="2">
        <v>372.108</v>
      </c>
      <c r="C11" s="1">
        <v>324.55900000000003</v>
      </c>
      <c r="D11" s="2"/>
      <c r="E11" s="1"/>
      <c r="F11" s="2">
        <v>375.53199999999998</v>
      </c>
      <c r="G11" s="1">
        <v>-85.134200000000007</v>
      </c>
      <c r="H11" s="2">
        <v>372.56299999999999</v>
      </c>
      <c r="I11" s="1">
        <v>0.78220400000000001</v>
      </c>
      <c r="J11" s="2">
        <v>374.37400000000002</v>
      </c>
      <c r="K11" s="1">
        <v>0.116189</v>
      </c>
      <c r="N11" s="3">
        <f t="shared" si="10"/>
        <v>372.108</v>
      </c>
      <c r="O11" s="21">
        <f t="shared" si="11"/>
        <v>32455.9</v>
      </c>
      <c r="P11" s="3">
        <f t="shared" si="12"/>
        <v>375.53199999999998</v>
      </c>
      <c r="Q11" s="17">
        <f t="shared" si="13"/>
        <v>-8.5134200000000002E-5</v>
      </c>
      <c r="R11" s="3">
        <f t="shared" si="14"/>
        <v>372.56299999999999</v>
      </c>
      <c r="S11" s="24">
        <f t="shared" si="14"/>
        <v>0.78220400000000001</v>
      </c>
      <c r="T11" s="3">
        <f t="shared" si="14"/>
        <v>374.37400000000002</v>
      </c>
      <c r="U11" s="24">
        <f t="shared" si="14"/>
        <v>0.116189</v>
      </c>
      <c r="V11" s="22">
        <f t="shared" si="0"/>
        <v>0.11258678623657142</v>
      </c>
      <c r="X11" s="2">
        <f t="shared" si="1"/>
        <v>374.37400000000002</v>
      </c>
      <c r="Y11" s="1">
        <f t="shared" si="2"/>
        <v>3</v>
      </c>
      <c r="Z11" s="1">
        <f t="shared" si="3"/>
        <v>32539.027921218145</v>
      </c>
      <c r="AA11" s="1">
        <f t="shared" si="4"/>
        <v>2</v>
      </c>
      <c r="AB11" s="28">
        <f t="shared" si="5"/>
        <v>-8.5067158477363113E-5</v>
      </c>
      <c r="AC11" s="1">
        <f t="shared" si="6"/>
        <v>3</v>
      </c>
      <c r="AD11" s="30">
        <f t="shared" si="7"/>
        <v>0.7831304124055839</v>
      </c>
      <c r="AE11" s="30">
        <f t="shared" si="8"/>
        <v>0.112564129401859</v>
      </c>
      <c r="AF11" s="56">
        <f t="shared" si="9"/>
        <v>3.2202715175809304E-2</v>
      </c>
    </row>
    <row r="12" spans="1:32" x14ac:dyDescent="0.6">
      <c r="B12" s="2">
        <v>420.44400000000002</v>
      </c>
      <c r="C12" s="1">
        <v>342.291</v>
      </c>
      <c r="D12" s="2"/>
      <c r="E12" s="1"/>
      <c r="F12" s="2">
        <v>423.07799999999997</v>
      </c>
      <c r="G12" s="1">
        <v>-86.3125</v>
      </c>
      <c r="H12" s="2">
        <v>423.137</v>
      </c>
      <c r="I12" s="1">
        <v>0.80807499999999999</v>
      </c>
      <c r="J12" s="2">
        <v>422.23899999999998</v>
      </c>
      <c r="K12" s="1">
        <v>0.142008</v>
      </c>
      <c r="N12" s="3">
        <f t="shared" si="10"/>
        <v>420.44400000000002</v>
      </c>
      <c r="O12" s="21">
        <f t="shared" si="11"/>
        <v>34229.1</v>
      </c>
      <c r="P12" s="3">
        <f t="shared" si="12"/>
        <v>423.07799999999997</v>
      </c>
      <c r="Q12" s="17">
        <f t="shared" si="13"/>
        <v>-8.6312499999999991E-5</v>
      </c>
      <c r="R12" s="3">
        <f t="shared" si="14"/>
        <v>423.137</v>
      </c>
      <c r="S12" s="24">
        <f t="shared" si="14"/>
        <v>0.80807499999999999</v>
      </c>
      <c r="T12" s="3">
        <f t="shared" si="14"/>
        <v>422.23899999999998</v>
      </c>
      <c r="U12" s="24">
        <f t="shared" si="14"/>
        <v>0.142008</v>
      </c>
      <c r="V12" s="22">
        <f t="shared" si="0"/>
        <v>0.13324457793022784</v>
      </c>
      <c r="X12" s="2">
        <f t="shared" si="1"/>
        <v>422.23899999999998</v>
      </c>
      <c r="Y12" s="1">
        <f t="shared" si="2"/>
        <v>4</v>
      </c>
      <c r="Z12" s="1">
        <f t="shared" si="3"/>
        <v>34059.756038471838</v>
      </c>
      <c r="AA12" s="1">
        <f t="shared" si="4"/>
        <v>3</v>
      </c>
      <c r="AB12" s="28">
        <f t="shared" si="5"/>
        <v>-8.6291707636814886E-5</v>
      </c>
      <c r="AC12" s="1">
        <f t="shared" si="6"/>
        <v>3</v>
      </c>
      <c r="AD12" s="30">
        <f t="shared" si="7"/>
        <v>0.80761563040297391</v>
      </c>
      <c r="AE12" s="30">
        <f t="shared" si="8"/>
        <v>0.13259687485171431</v>
      </c>
      <c r="AF12" s="56">
        <f t="shared" si="9"/>
        <v>7.0975467248457713E-2</v>
      </c>
    </row>
    <row r="13" spans="1:32" x14ac:dyDescent="0.6">
      <c r="B13" s="2">
        <v>472.74200000000002</v>
      </c>
      <c r="C13" s="1">
        <v>292.952</v>
      </c>
      <c r="D13" s="2"/>
      <c r="E13" s="1"/>
      <c r="F13" s="2">
        <v>473.81700000000001</v>
      </c>
      <c r="G13" s="1">
        <v>-99.239500000000007</v>
      </c>
      <c r="H13" s="2">
        <v>473.66899999999998</v>
      </c>
      <c r="I13" s="1">
        <v>0.88541199999999998</v>
      </c>
      <c r="J13" s="2">
        <v>473.78500000000003</v>
      </c>
      <c r="K13" s="1">
        <v>0.154918</v>
      </c>
      <c r="N13" s="3">
        <f t="shared" si="10"/>
        <v>472.74200000000002</v>
      </c>
      <c r="O13" s="21">
        <f t="shared" si="11"/>
        <v>29295.200000000001</v>
      </c>
      <c r="P13" s="3">
        <f t="shared" si="12"/>
        <v>473.81700000000001</v>
      </c>
      <c r="Q13" s="17">
        <f t="shared" si="13"/>
        <v>-9.9239499999999997E-5</v>
      </c>
      <c r="R13" s="3">
        <f t="shared" si="14"/>
        <v>473.66899999999998</v>
      </c>
      <c r="S13" s="24">
        <f t="shared" si="14"/>
        <v>0.88541199999999998</v>
      </c>
      <c r="T13" s="3">
        <f t="shared" si="14"/>
        <v>473.78500000000003</v>
      </c>
      <c r="U13" s="24">
        <f t="shared" si="14"/>
        <v>0.154918</v>
      </c>
      <c r="V13" s="22">
        <f t="shared" si="0"/>
        <v>0.15438372145290338</v>
      </c>
      <c r="X13" s="2">
        <f t="shared" si="1"/>
        <v>473.78500000000003</v>
      </c>
      <c r="Y13" s="1">
        <f t="shared" si="2"/>
        <v>5</v>
      </c>
      <c r="Z13" s="1">
        <f t="shared" si="3"/>
        <v>29072.609261520924</v>
      </c>
      <c r="AA13" s="1">
        <f t="shared" si="4"/>
        <v>4</v>
      </c>
      <c r="AB13" s="28">
        <f t="shared" si="5"/>
        <v>-9.9231347218116237E-5</v>
      </c>
      <c r="AC13" s="1">
        <f t="shared" si="6"/>
        <v>5</v>
      </c>
      <c r="AD13" s="30">
        <f t="shared" si="7"/>
        <v>0.88536114418320611</v>
      </c>
      <c r="AE13" s="30">
        <f t="shared" si="8"/>
        <v>0.15319431014239082</v>
      </c>
      <c r="AF13" s="56">
        <f t="shared" si="9"/>
        <v>1.125165716668608E-2</v>
      </c>
    </row>
    <row r="14" spans="1:32" x14ac:dyDescent="0.6">
      <c r="B14" s="2">
        <v>521.87</v>
      </c>
      <c r="C14" s="1">
        <v>188.10599999999999</v>
      </c>
      <c r="D14" s="2"/>
      <c r="E14" s="1"/>
      <c r="F14" s="2">
        <v>522.21900000000005</v>
      </c>
      <c r="G14" s="1">
        <v>-131.345</v>
      </c>
      <c r="H14" s="2">
        <v>522.79399999999998</v>
      </c>
      <c r="I14" s="1">
        <v>0.86387499999999995</v>
      </c>
      <c r="J14" s="2">
        <v>522.38599999999997</v>
      </c>
      <c r="K14" s="1">
        <v>0.20082</v>
      </c>
      <c r="N14" s="3">
        <f t="shared" si="10"/>
        <v>521.87</v>
      </c>
      <c r="O14" s="21">
        <f t="shared" si="11"/>
        <v>18810.599999999999</v>
      </c>
      <c r="P14" s="3">
        <f t="shared" si="12"/>
        <v>522.21900000000005</v>
      </c>
      <c r="Q14" s="17">
        <f t="shared" si="13"/>
        <v>-1.31345E-4</v>
      </c>
      <c r="R14" s="3">
        <f t="shared" si="14"/>
        <v>522.79399999999998</v>
      </c>
      <c r="S14" s="24">
        <f t="shared" si="14"/>
        <v>0.86387499999999995</v>
      </c>
      <c r="T14" s="3">
        <f t="shared" si="14"/>
        <v>522.38599999999997</v>
      </c>
      <c r="U14" s="24">
        <f t="shared" si="14"/>
        <v>0.20082</v>
      </c>
      <c r="V14" s="22">
        <f t="shared" si="0"/>
        <v>0.19623224002829581</v>
      </c>
      <c r="X14" s="2">
        <f t="shared" si="1"/>
        <v>522.38599999999997</v>
      </c>
      <c r="Y14" s="1">
        <f t="shared" si="2"/>
        <v>6</v>
      </c>
      <c r="Z14" s="1">
        <f t="shared" si="3"/>
        <v>18714.05822933251</v>
      </c>
      <c r="AA14" s="1">
        <f t="shared" si="4"/>
        <v>6</v>
      </c>
      <c r="AB14" s="28">
        <f t="shared" si="5"/>
        <v>-1.3153060821857567E-4</v>
      </c>
      <c r="AC14" s="1">
        <f t="shared" si="6"/>
        <v>5</v>
      </c>
      <c r="AD14" s="30">
        <f t="shared" si="7"/>
        <v>0.86405387218320595</v>
      </c>
      <c r="AE14" s="30">
        <f t="shared" si="8"/>
        <v>0.19573673586734508</v>
      </c>
      <c r="AF14" s="56">
        <f t="shared" si="9"/>
        <v>2.5969903452870202E-2</v>
      </c>
    </row>
    <row r="15" spans="1:32" x14ac:dyDescent="0.6">
      <c r="B15" s="2">
        <v>573.37599999999998</v>
      </c>
      <c r="C15" s="1">
        <v>91.740099999999998</v>
      </c>
      <c r="D15" s="2"/>
      <c r="E15" s="1"/>
      <c r="F15" s="2">
        <v>572.25199999999995</v>
      </c>
      <c r="G15" s="1">
        <v>-186.953</v>
      </c>
      <c r="H15" s="2">
        <v>572.87900000000002</v>
      </c>
      <c r="I15" s="1">
        <v>0.57823199999999997</v>
      </c>
      <c r="J15" s="2">
        <v>574.66899999999998</v>
      </c>
      <c r="K15" s="1">
        <v>0.31700800000000001</v>
      </c>
      <c r="N15" s="3">
        <f t="shared" si="10"/>
        <v>573.37599999999998</v>
      </c>
      <c r="O15" s="21">
        <f t="shared" si="11"/>
        <v>9174.01</v>
      </c>
      <c r="P15" s="3">
        <f t="shared" si="12"/>
        <v>572.25199999999995</v>
      </c>
      <c r="Q15" s="17">
        <f t="shared" si="13"/>
        <v>-1.8695299999999998E-4</v>
      </c>
      <c r="R15" s="3">
        <f t="shared" si="14"/>
        <v>572.87900000000002</v>
      </c>
      <c r="S15" s="24">
        <f t="shared" si="14"/>
        <v>0.57823199999999997</v>
      </c>
      <c r="T15" s="3">
        <f t="shared" si="14"/>
        <v>574.66899999999998</v>
      </c>
      <c r="U15" s="24">
        <f t="shared" si="14"/>
        <v>0.31700800000000001</v>
      </c>
      <c r="V15" s="22">
        <f t="shared" si="0"/>
        <v>0.31866893884053621</v>
      </c>
      <c r="X15" s="2">
        <f t="shared" si="1"/>
        <v>574.66899999999998</v>
      </c>
      <c r="Y15" s="1">
        <f t="shared" si="2"/>
        <v>7</v>
      </c>
      <c r="Z15" s="1">
        <f t="shared" si="3"/>
        <v>9283.5757480459215</v>
      </c>
      <c r="AA15" s="1">
        <f t="shared" si="4"/>
        <v>7</v>
      </c>
      <c r="AB15" s="28">
        <f t="shared" si="5"/>
        <v>-1.8607858210927176E-4</v>
      </c>
      <c r="AC15" s="1">
        <f t="shared" si="6"/>
        <v>7</v>
      </c>
      <c r="AD15" s="30">
        <f t="shared" si="7"/>
        <v>0.57750282354054316</v>
      </c>
      <c r="AE15" s="30">
        <f t="shared" si="8"/>
        <v>0.31986868123197376</v>
      </c>
      <c r="AF15" s="56">
        <f t="shared" si="9"/>
        <v>-8.943298921782028E-3</v>
      </c>
    </row>
    <row r="16" spans="1:32" x14ac:dyDescent="0.6">
      <c r="B16" s="2">
        <v>622.50400000000002</v>
      </c>
      <c r="C16" s="1">
        <v>133.37</v>
      </c>
      <c r="D16" s="2"/>
      <c r="E16" s="1"/>
      <c r="F16" s="2">
        <v>623.72</v>
      </c>
      <c r="G16" s="1">
        <v>-168.333</v>
      </c>
      <c r="H16" s="2">
        <v>625.72400000000005</v>
      </c>
      <c r="I16" s="1">
        <v>0.55670500000000001</v>
      </c>
      <c r="J16" s="2">
        <v>623.27</v>
      </c>
      <c r="K16" s="1">
        <v>0.42459000000000002</v>
      </c>
      <c r="N16" s="3">
        <f t="shared" si="10"/>
        <v>622.50400000000002</v>
      </c>
      <c r="O16" s="21">
        <f t="shared" si="11"/>
        <v>13337</v>
      </c>
      <c r="P16" s="3">
        <f t="shared" si="12"/>
        <v>623.72</v>
      </c>
      <c r="Q16" s="17">
        <f t="shared" si="13"/>
        <v>-1.68333E-4</v>
      </c>
      <c r="R16" s="3">
        <f t="shared" si="14"/>
        <v>625.72400000000005</v>
      </c>
      <c r="S16" s="24">
        <f t="shared" si="14"/>
        <v>0.55670500000000001</v>
      </c>
      <c r="T16" s="3">
        <f t="shared" si="14"/>
        <v>623.27</v>
      </c>
      <c r="U16" s="24">
        <f t="shared" si="14"/>
        <v>0.42459000000000002</v>
      </c>
      <c r="V16" s="22">
        <f t="shared" si="0"/>
        <v>0.42310463163326129</v>
      </c>
      <c r="X16" s="2">
        <f t="shared" si="1"/>
        <v>623.27</v>
      </c>
      <c r="Y16" s="1">
        <f t="shared" si="2"/>
        <v>8</v>
      </c>
      <c r="Z16" s="1">
        <f t="shared" si="3"/>
        <v>13337</v>
      </c>
      <c r="AA16" s="1">
        <f t="shared" si="4"/>
        <v>7</v>
      </c>
      <c r="AB16" s="28">
        <f t="shared" si="5"/>
        <v>-1.6849580018652368E-4</v>
      </c>
      <c r="AC16" s="1">
        <f t="shared" si="6"/>
        <v>7</v>
      </c>
      <c r="AD16" s="30">
        <f t="shared" si="7"/>
        <v>0.55770466426341192</v>
      </c>
      <c r="AE16" s="30">
        <f t="shared" si="8"/>
        <v>0.42316355670581107</v>
      </c>
      <c r="AF16" s="56">
        <f t="shared" si="9"/>
        <v>3.3709029796737955E-3</v>
      </c>
    </row>
    <row r="17" spans="2:32" x14ac:dyDescent="0.6">
      <c r="B17" s="2">
        <v>670.048</v>
      </c>
      <c r="C17" s="1">
        <v>133.37</v>
      </c>
      <c r="D17" s="2"/>
      <c r="E17" s="1"/>
      <c r="F17" s="2">
        <v>672.07299999999998</v>
      </c>
      <c r="G17" s="1">
        <v>-176.93299999999999</v>
      </c>
      <c r="H17" s="2">
        <v>671.13599999999997</v>
      </c>
      <c r="I17" s="1">
        <v>0.52567699999999995</v>
      </c>
      <c r="J17" s="2">
        <v>673.34299999999996</v>
      </c>
      <c r="K17" s="1">
        <v>0.53360700000000005</v>
      </c>
      <c r="N17" s="3">
        <f t="shared" si="10"/>
        <v>670.048</v>
      </c>
      <c r="O17" s="21">
        <f t="shared" si="11"/>
        <v>13337</v>
      </c>
      <c r="P17" s="3">
        <f t="shared" si="12"/>
        <v>672.07299999999998</v>
      </c>
      <c r="Q17" s="17">
        <f t="shared" si="13"/>
        <v>-1.7693299999999999E-4</v>
      </c>
      <c r="R17" s="3">
        <f t="shared" si="14"/>
        <v>671.13599999999997</v>
      </c>
      <c r="S17" s="24">
        <f t="shared" si="14"/>
        <v>0.52567699999999995</v>
      </c>
      <c r="T17" s="3">
        <f t="shared" si="14"/>
        <v>673.34299999999996</v>
      </c>
      <c r="U17" s="24">
        <f t="shared" si="14"/>
        <v>0.53360700000000005</v>
      </c>
      <c r="V17" s="22">
        <f t="shared" si="0"/>
        <v>0.53480222770841723</v>
      </c>
      <c r="X17" s="2">
        <f t="shared" si="1"/>
        <v>673.34299999999996</v>
      </c>
      <c r="Y17" s="1">
        <f t="shared" si="2"/>
        <v>9</v>
      </c>
      <c r="Z17" s="1">
        <f t="shared" si="3"/>
        <v>13306.465805288462</v>
      </c>
      <c r="AA17" s="1">
        <f t="shared" si="4"/>
        <v>9</v>
      </c>
      <c r="AB17" s="28">
        <f t="shared" si="5"/>
        <v>-1.7706356798586871E-4</v>
      </c>
      <c r="AC17" s="1">
        <f t="shared" si="6"/>
        <v>9</v>
      </c>
      <c r="AD17" s="30">
        <f t="shared" si="7"/>
        <v>0.52448426503318424</v>
      </c>
      <c r="AE17" s="30">
        <f t="shared" si="8"/>
        <v>0.53558083882512997</v>
      </c>
      <c r="AF17" s="56">
        <f t="shared" si="9"/>
        <v>-3.6854171808308189E-3</v>
      </c>
    </row>
    <row r="18" spans="2:32" x14ac:dyDescent="0.6">
      <c r="B18" s="2">
        <v>719.96799999999996</v>
      </c>
      <c r="C18" s="1">
        <v>128.744</v>
      </c>
      <c r="D18" s="2"/>
      <c r="E18" s="1"/>
      <c r="F18" s="2">
        <v>719.62699999999995</v>
      </c>
      <c r="G18" s="1">
        <v>-181.822</v>
      </c>
      <c r="H18" s="2">
        <v>721.00900000000001</v>
      </c>
      <c r="I18" s="1">
        <v>0.498724</v>
      </c>
      <c r="J18" s="2">
        <v>722.68</v>
      </c>
      <c r="K18" s="1">
        <v>0.62971299999999997</v>
      </c>
      <c r="N18" s="3">
        <f t="shared" si="10"/>
        <v>719.96799999999996</v>
      </c>
      <c r="O18" s="21">
        <f t="shared" si="11"/>
        <v>12874.4</v>
      </c>
      <c r="P18" s="3">
        <f t="shared" si="12"/>
        <v>719.62699999999995</v>
      </c>
      <c r="Q18" s="17">
        <f t="shared" si="13"/>
        <v>-1.8182199999999999E-4</v>
      </c>
      <c r="R18" s="3">
        <f t="shared" si="14"/>
        <v>721.00900000000001</v>
      </c>
      <c r="S18" s="24">
        <f t="shared" si="14"/>
        <v>0.498724</v>
      </c>
      <c r="T18" s="3">
        <f t="shared" si="14"/>
        <v>722.68</v>
      </c>
      <c r="U18" s="24">
        <f t="shared" si="14"/>
        <v>0.62971299999999997</v>
      </c>
      <c r="V18" s="22">
        <f t="shared" si="0"/>
        <v>0.61674498557353474</v>
      </c>
      <c r="X18" s="2">
        <f t="shared" si="1"/>
        <v>722.68</v>
      </c>
      <c r="Y18" s="1">
        <f t="shared" si="2"/>
        <v>10</v>
      </c>
      <c r="Z18" s="1">
        <f t="shared" si="3"/>
        <v>12851.121786092088</v>
      </c>
      <c r="AA18" s="1">
        <f t="shared" si="4"/>
        <v>10</v>
      </c>
      <c r="AB18" s="28">
        <f t="shared" si="5"/>
        <v>-1.8214312267487428E-4</v>
      </c>
      <c r="AC18" s="1">
        <f t="shared" si="6"/>
        <v>10</v>
      </c>
      <c r="AD18" s="30">
        <f t="shared" si="7"/>
        <v>0.49863905964662641</v>
      </c>
      <c r="AE18" s="30">
        <f t="shared" si="8"/>
        <v>0.61791158262647283</v>
      </c>
      <c r="AF18" s="56">
        <f t="shared" si="9"/>
        <v>1.9098877097212696E-2</v>
      </c>
    </row>
    <row r="19" spans="2:32" x14ac:dyDescent="0.6">
      <c r="B19" s="50">
        <v>773.851</v>
      </c>
      <c r="C19" s="50">
        <v>124.119</v>
      </c>
      <c r="D19" s="2"/>
      <c r="E19" s="1"/>
      <c r="F19" s="50">
        <v>771.93600000000004</v>
      </c>
      <c r="G19" s="50">
        <v>-187.32400000000001</v>
      </c>
      <c r="H19" s="50">
        <v>771.60699999999997</v>
      </c>
      <c r="I19" s="50">
        <v>0.49615199999999998</v>
      </c>
      <c r="J19" s="50">
        <v>772.01800000000003</v>
      </c>
      <c r="K19" s="50">
        <v>0.692828</v>
      </c>
      <c r="N19" s="3">
        <f t="shared" si="10"/>
        <v>773.851</v>
      </c>
      <c r="O19" s="21">
        <f t="shared" si="11"/>
        <v>12411.9</v>
      </c>
      <c r="P19" s="3">
        <f t="shared" si="12"/>
        <v>771.93600000000004</v>
      </c>
      <c r="Q19" s="17">
        <f t="shared" si="13"/>
        <v>-1.87324E-4</v>
      </c>
      <c r="R19" s="3">
        <f t="shared" si="14"/>
        <v>771.60699999999997</v>
      </c>
      <c r="S19" s="24">
        <f t="shared" si="14"/>
        <v>0.49615199999999998</v>
      </c>
      <c r="T19" s="3">
        <f t="shared" si="14"/>
        <v>772.01800000000003</v>
      </c>
      <c r="U19" s="24">
        <f t="shared" si="14"/>
        <v>0.692828</v>
      </c>
      <c r="V19" s="22">
        <f t="shared" si="0"/>
        <v>0.67770048047246645</v>
      </c>
      <c r="X19" s="2">
        <f t="shared" si="1"/>
        <v>772.01800000000003</v>
      </c>
      <c r="Y19" s="1">
        <f t="shared" si="2"/>
        <v>10</v>
      </c>
      <c r="Z19" s="1">
        <f t="shared" si="3"/>
        <v>12427.633394577138</v>
      </c>
      <c r="AA19" s="1">
        <f t="shared" si="4"/>
        <v>11</v>
      </c>
      <c r="AB19" s="28">
        <f t="shared" si="5"/>
        <v>-1.873438987584463E-4</v>
      </c>
      <c r="AC19" s="1">
        <f t="shared" si="6"/>
        <v>11</v>
      </c>
      <c r="AD19" s="30">
        <f t="shared" si="7"/>
        <v>0.49641627763356216</v>
      </c>
      <c r="AE19" s="30">
        <f t="shared" si="8"/>
        <v>0.6783423848168828</v>
      </c>
      <c r="AF19" s="56">
        <f t="shared" si="9"/>
        <v>2.1354430310333017E-2</v>
      </c>
    </row>
    <row r="20" spans="2:32" x14ac:dyDescent="0.6">
      <c r="V20"/>
    </row>
    <row r="21" spans="2:32" x14ac:dyDescent="0.6">
      <c r="V21"/>
      <c r="X21" t="s">
        <v>148</v>
      </c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62</v>
      </c>
      <c r="D8" s="11" t="s">
        <v>4</v>
      </c>
      <c r="E8" s="10" t="s">
        <v>11</v>
      </c>
      <c r="F8" s="11" t="s">
        <v>4</v>
      </c>
      <c r="G8" s="27" t="s">
        <v>13</v>
      </c>
      <c r="H8" s="31" t="s">
        <v>4</v>
      </c>
      <c r="I8" s="32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306.673</v>
      </c>
      <c r="C9" s="50">
        <v>2.0924302788844602</v>
      </c>
      <c r="D9" s="3"/>
      <c r="E9" s="4"/>
      <c r="F9" s="50">
        <v>305.62851782363902</v>
      </c>
      <c r="G9" s="50">
        <v>178.752436647173</v>
      </c>
      <c r="H9" s="50">
        <v>306.29139072847602</v>
      </c>
      <c r="I9" s="50">
        <v>0.64904361132364197</v>
      </c>
      <c r="J9" s="3">
        <v>305.69299999999998</v>
      </c>
      <c r="K9" s="4">
        <v>0.321019</v>
      </c>
      <c r="N9" s="3">
        <f>B9</f>
        <v>306.673</v>
      </c>
      <c r="O9" s="21">
        <f>C9*10000</f>
        <v>20924.302788844601</v>
      </c>
      <c r="P9" s="3">
        <f>F9</f>
        <v>305.62851782363902</v>
      </c>
      <c r="Q9" s="17">
        <f>G9*0.000001</f>
        <v>1.7875243664717299E-4</v>
      </c>
      <c r="R9" s="3">
        <f>H9</f>
        <v>306.29139072847602</v>
      </c>
      <c r="S9" s="24">
        <f>I9</f>
        <v>0.64904361132364197</v>
      </c>
      <c r="T9" s="3">
        <f>J9</f>
        <v>305.69299999999998</v>
      </c>
      <c r="U9" s="24">
        <f>K9</f>
        <v>0.321019</v>
      </c>
      <c r="V9" s="22">
        <f t="shared" ref="V9:V19" si="0">((O9*(Q9)^2)/S9)*T9</f>
        <v>0.31489557050481898</v>
      </c>
      <c r="X9" s="3">
        <f t="shared" ref="X9:X19" si="1">T9</f>
        <v>305.69299999999998</v>
      </c>
      <c r="Y9" s="4" t="e">
        <f t="shared" ref="Y9:Y19" si="2">MATCH($X9,$N$9:$N$26,1)</f>
        <v>#N/A</v>
      </c>
      <c r="Z9" s="4" t="e">
        <f t="shared" ref="Z9:Z19" si="3">((INDEX($N$9:$O$26,Y9+1,1)-$X9)*INDEX($N$9:$O$26,Y9,2)+($X9-INDEX($N$9:$O$26,Y9,1))*INDEX($N$9:$O$26,Y9+1,2))/(INDEX($N$9:$O$26,Y9+1,1)-INDEX($N$9:$O$26,Y9,1))</f>
        <v>#N/A</v>
      </c>
      <c r="AA9" s="4">
        <f t="shared" ref="AA9:AA19" si="4">MATCH($X9,$P$9:$P$26,1)</f>
        <v>1</v>
      </c>
      <c r="AB9" s="17">
        <f t="shared" ref="AB9:AB19" si="5">((INDEX($P$9:$Q$26,AA9+1,1)-$X9)*INDEX($P$9:$Q$26,AA9,2)+($X9-INDEX($P$9:$Q$26,AA9,1))*INDEX($P$9:$Q$26,AA9+1,2))/(INDEX($P$9:$Q$26,AA9+1,1)-INDEX($P$9:$Q$26,AA9,1))</f>
        <v>1.7878204818368805E-4</v>
      </c>
      <c r="AC9" s="4" t="e">
        <f t="shared" ref="AC9:AC19" si="6">MATCH($X9,$R$9:$R$26,1)</f>
        <v>#N/A</v>
      </c>
      <c r="AD9" s="24" t="e">
        <f t="shared" ref="AD9:AD19" si="7">((INDEX($R$9:$S$26,AC9+1,1)-$X9)*INDEX($R$9:$S$26,AC9,2)+($X9-INDEX($R$9:$S$26,AC9,1))*INDEX($R$9:$S$26,AC9+1,2))/(INDEX($R$9:$S$26,AC9+1,1)-INDEX($R$9:$S$26,AC9,1))</f>
        <v>#N/A</v>
      </c>
      <c r="AE9" s="24" t="e">
        <f t="shared" ref="AE9:AE19" si="8">((Z9*(AB9)^2)/AD9)*X9</f>
        <v>#N/A</v>
      </c>
      <c r="AF9" s="57" t="e">
        <f t="shared" ref="AF9:AF19" si="9">$U9/$AE9-1</f>
        <v>#N/A</v>
      </c>
    </row>
    <row r="10" spans="1:32" x14ac:dyDescent="0.6">
      <c r="B10" s="50">
        <v>333.07900000000001</v>
      </c>
      <c r="C10" s="50">
        <v>2.18804780876494</v>
      </c>
      <c r="D10" s="3"/>
      <c r="E10" s="4"/>
      <c r="F10" s="50">
        <v>331.09756097560899</v>
      </c>
      <c r="G10" s="50">
        <v>190.44834307992201</v>
      </c>
      <c r="H10" s="50">
        <v>331.62251655629098</v>
      </c>
      <c r="I10" s="50">
        <v>0.61599081866870697</v>
      </c>
      <c r="J10" s="3">
        <v>329.71100000000001</v>
      </c>
      <c r="K10" s="4">
        <v>0.43169400000000002</v>
      </c>
      <c r="N10" s="3">
        <f t="shared" ref="N10:N19" si="10">B10</f>
        <v>333.07900000000001</v>
      </c>
      <c r="O10" s="21">
        <f t="shared" ref="O10:O19" si="11">C10*10000</f>
        <v>21880.478087649401</v>
      </c>
      <c r="P10" s="3">
        <f t="shared" ref="P10:P19" si="12">F10</f>
        <v>331.09756097560899</v>
      </c>
      <c r="Q10" s="17">
        <f t="shared" ref="Q10:Q19" si="13">G10*0.000001</f>
        <v>1.9044834307992199E-4</v>
      </c>
      <c r="R10" s="3">
        <f t="shared" ref="R10:U19" si="14">H10</f>
        <v>331.62251655629098</v>
      </c>
      <c r="S10" s="24">
        <f t="shared" si="14"/>
        <v>0.61599081866870697</v>
      </c>
      <c r="T10" s="3">
        <f t="shared" si="14"/>
        <v>329.71100000000001</v>
      </c>
      <c r="U10" s="24">
        <f t="shared" si="14"/>
        <v>0.43169400000000002</v>
      </c>
      <c r="V10" s="22">
        <f t="shared" si="0"/>
        <v>0.42478620233251013</v>
      </c>
      <c r="X10" s="2">
        <f t="shared" si="1"/>
        <v>329.71100000000001</v>
      </c>
      <c r="Y10" s="1">
        <f t="shared" si="2"/>
        <v>1</v>
      </c>
      <c r="Z10" s="1">
        <f t="shared" si="3"/>
        <v>21758.521017045201</v>
      </c>
      <c r="AA10" s="1">
        <f t="shared" si="4"/>
        <v>1</v>
      </c>
      <c r="AB10" s="28">
        <f t="shared" si="5"/>
        <v>1.898116058716469E-4</v>
      </c>
      <c r="AC10" s="1">
        <f t="shared" si="6"/>
        <v>1</v>
      </c>
      <c r="AD10" s="30">
        <f t="shared" si="7"/>
        <v>0.61848502128808625</v>
      </c>
      <c r="AE10" s="30">
        <f t="shared" si="8"/>
        <v>0.41790652227481773</v>
      </c>
      <c r="AF10" s="56">
        <f t="shared" si="9"/>
        <v>3.2991774452650446E-2</v>
      </c>
    </row>
    <row r="11" spans="1:32" x14ac:dyDescent="0.6">
      <c r="B11" s="50">
        <v>362.63400000000001</v>
      </c>
      <c r="C11" s="50">
        <v>2.2478087649402299</v>
      </c>
      <c r="D11" s="2"/>
      <c r="E11" s="1"/>
      <c r="F11" s="50">
        <v>360.36585365853603</v>
      </c>
      <c r="G11" s="50">
        <v>193.697205977907</v>
      </c>
      <c r="H11" s="50">
        <v>360.59602649006598</v>
      </c>
      <c r="I11" s="50">
        <v>0.59150726855393998</v>
      </c>
      <c r="J11" s="2">
        <v>359.85500000000002</v>
      </c>
      <c r="K11" s="1">
        <v>0.51956100000000005</v>
      </c>
      <c r="N11" s="3">
        <f t="shared" si="10"/>
        <v>362.63400000000001</v>
      </c>
      <c r="O11" s="21">
        <f t="shared" si="11"/>
        <v>22478.0876494023</v>
      </c>
      <c r="P11" s="3">
        <f t="shared" si="12"/>
        <v>360.36585365853603</v>
      </c>
      <c r="Q11" s="17">
        <f t="shared" si="13"/>
        <v>1.9369720597790698E-4</v>
      </c>
      <c r="R11" s="3">
        <f t="shared" si="14"/>
        <v>360.59602649006598</v>
      </c>
      <c r="S11" s="24">
        <f t="shared" si="14"/>
        <v>0.59150726855393998</v>
      </c>
      <c r="T11" s="3">
        <f t="shared" si="14"/>
        <v>359.85500000000002</v>
      </c>
      <c r="U11" s="24">
        <f t="shared" si="14"/>
        <v>0.51956100000000005</v>
      </c>
      <c r="V11" s="22">
        <f t="shared" si="0"/>
        <v>0.51306634585157851</v>
      </c>
      <c r="X11" s="2">
        <f t="shared" si="1"/>
        <v>359.85500000000002</v>
      </c>
      <c r="Y11" s="1">
        <f t="shared" si="2"/>
        <v>2</v>
      </c>
      <c r="Z11" s="1">
        <f t="shared" si="3"/>
        <v>22421.895567787979</v>
      </c>
      <c r="AA11" s="1">
        <f t="shared" si="4"/>
        <v>2</v>
      </c>
      <c r="AB11" s="28">
        <f t="shared" si="5"/>
        <v>1.9364049978340845E-4</v>
      </c>
      <c r="AC11" s="1">
        <f t="shared" si="6"/>
        <v>2</v>
      </c>
      <c r="AD11" s="30">
        <f t="shared" si="7"/>
        <v>0.59213345983167509</v>
      </c>
      <c r="AE11" s="30">
        <f t="shared" si="8"/>
        <v>0.5109432357709226</v>
      </c>
      <c r="AF11" s="56">
        <f t="shared" si="9"/>
        <v>1.6866382849896722E-2</v>
      </c>
    </row>
    <row r="12" spans="1:32" x14ac:dyDescent="0.6">
      <c r="B12" s="50">
        <v>389.661</v>
      </c>
      <c r="C12" s="50">
        <v>2.3577689243027802</v>
      </c>
      <c r="D12" s="2"/>
      <c r="E12" s="1"/>
      <c r="F12" s="50">
        <v>390.47842401500901</v>
      </c>
      <c r="G12" s="50">
        <v>200.844704353476</v>
      </c>
      <c r="H12" s="50">
        <v>390.894039735099</v>
      </c>
      <c r="I12" s="50">
        <v>0.57804131599081798</v>
      </c>
      <c r="J12" s="2">
        <v>390.01</v>
      </c>
      <c r="K12" s="1">
        <v>0.63870899999999997</v>
      </c>
      <c r="N12" s="3">
        <f t="shared" si="10"/>
        <v>389.661</v>
      </c>
      <c r="O12" s="21">
        <f t="shared" si="11"/>
        <v>23577.689243027802</v>
      </c>
      <c r="P12" s="3">
        <f t="shared" si="12"/>
        <v>390.47842401500901</v>
      </c>
      <c r="Q12" s="17">
        <f t="shared" si="13"/>
        <v>2.0084470435347601E-4</v>
      </c>
      <c r="R12" s="3">
        <f t="shared" si="14"/>
        <v>390.894039735099</v>
      </c>
      <c r="S12" s="24">
        <f t="shared" si="14"/>
        <v>0.57804131599081798</v>
      </c>
      <c r="T12" s="3">
        <f t="shared" si="14"/>
        <v>390.01</v>
      </c>
      <c r="U12" s="24">
        <f t="shared" si="14"/>
        <v>0.63870899999999997</v>
      </c>
      <c r="V12" s="22">
        <f t="shared" si="0"/>
        <v>0.64171009492026854</v>
      </c>
      <c r="X12" s="2">
        <f t="shared" si="1"/>
        <v>390.01</v>
      </c>
      <c r="Y12" s="1">
        <f t="shared" si="2"/>
        <v>4</v>
      </c>
      <c r="Z12" s="1">
        <f t="shared" si="3"/>
        <v>23587.309739885608</v>
      </c>
      <c r="AA12" s="1">
        <f t="shared" si="4"/>
        <v>3</v>
      </c>
      <c r="AB12" s="28">
        <f t="shared" si="5"/>
        <v>2.0073351956098834E-4</v>
      </c>
      <c r="AC12" s="1">
        <f t="shared" si="6"/>
        <v>3</v>
      </c>
      <c r="AD12" s="30">
        <f t="shared" si="7"/>
        <v>0.57843422746790008</v>
      </c>
      <c r="AE12" s="30">
        <f t="shared" si="8"/>
        <v>0.64082577004815999</v>
      </c>
      <c r="AF12" s="56">
        <f t="shared" si="9"/>
        <v>-3.303191205935696E-3</v>
      </c>
    </row>
    <row r="13" spans="1:32" x14ac:dyDescent="0.6">
      <c r="B13" s="50">
        <v>414.80900000000003</v>
      </c>
      <c r="C13" s="50">
        <v>2.4270916334661301</v>
      </c>
      <c r="D13" s="2"/>
      <c r="E13" s="1"/>
      <c r="F13" s="50">
        <v>416.510318949343</v>
      </c>
      <c r="G13" s="50">
        <v>206.56270305393099</v>
      </c>
      <c r="H13" s="50">
        <v>416.88741721854302</v>
      </c>
      <c r="I13" s="50">
        <v>0.56977811782708498</v>
      </c>
      <c r="J13" s="2">
        <v>417.375</v>
      </c>
      <c r="K13" s="1">
        <v>0.75219499999999995</v>
      </c>
      <c r="N13" s="3">
        <f t="shared" si="10"/>
        <v>414.80900000000003</v>
      </c>
      <c r="O13" s="21">
        <f t="shared" si="11"/>
        <v>24270.916334661302</v>
      </c>
      <c r="P13" s="3">
        <f t="shared" si="12"/>
        <v>416.510318949343</v>
      </c>
      <c r="Q13" s="17">
        <f t="shared" si="13"/>
        <v>2.0656270305393097E-4</v>
      </c>
      <c r="R13" s="3">
        <f t="shared" si="14"/>
        <v>416.88741721854302</v>
      </c>
      <c r="S13" s="24">
        <f t="shared" si="14"/>
        <v>0.56977811782708498</v>
      </c>
      <c r="T13" s="3">
        <f t="shared" si="14"/>
        <v>417.375</v>
      </c>
      <c r="U13" s="24">
        <f t="shared" si="14"/>
        <v>0.75219499999999995</v>
      </c>
      <c r="V13" s="22">
        <f t="shared" si="0"/>
        <v>0.75859618649375093</v>
      </c>
      <c r="X13" s="2">
        <f t="shared" si="1"/>
        <v>417.375</v>
      </c>
      <c r="Y13" s="1">
        <f t="shared" si="2"/>
        <v>5</v>
      </c>
      <c r="Z13" s="1">
        <f t="shared" si="3"/>
        <v>24329.139266433442</v>
      </c>
      <c r="AA13" s="1">
        <f t="shared" si="4"/>
        <v>5</v>
      </c>
      <c r="AB13" s="28">
        <f t="shared" si="5"/>
        <v>2.0661451869708185E-4</v>
      </c>
      <c r="AC13" s="1">
        <f t="shared" si="6"/>
        <v>5</v>
      </c>
      <c r="AD13" s="30">
        <f t="shared" si="7"/>
        <v>0.56974969843600309</v>
      </c>
      <c r="AE13" s="30">
        <f t="shared" si="8"/>
        <v>0.76083545807688968</v>
      </c>
      <c r="AF13" s="56">
        <f t="shared" si="9"/>
        <v>-1.1356539689579725E-2</v>
      </c>
    </row>
    <row r="14" spans="1:32" x14ac:dyDescent="0.6">
      <c r="B14" s="50">
        <v>453.78899999999999</v>
      </c>
      <c r="C14" s="50">
        <v>2.5155378486055699</v>
      </c>
      <c r="D14" s="2"/>
      <c r="E14" s="1"/>
      <c r="F14" s="50">
        <v>453.37711069418299</v>
      </c>
      <c r="G14" s="50">
        <v>208.771929824561</v>
      </c>
      <c r="H14" s="50">
        <v>453.64238410595999</v>
      </c>
      <c r="I14" s="50">
        <v>0.56763580719204298</v>
      </c>
      <c r="J14" s="2">
        <v>456.45699999999999</v>
      </c>
      <c r="K14" s="1">
        <v>0.88547699999999996</v>
      </c>
      <c r="N14" s="3">
        <f t="shared" si="10"/>
        <v>453.78899999999999</v>
      </c>
      <c r="O14" s="21">
        <f t="shared" si="11"/>
        <v>25155.378486055699</v>
      </c>
      <c r="P14" s="3">
        <f t="shared" si="12"/>
        <v>453.37711069418299</v>
      </c>
      <c r="Q14" s="17">
        <f t="shared" si="13"/>
        <v>2.08771929824561E-4</v>
      </c>
      <c r="R14" s="3">
        <f t="shared" si="14"/>
        <v>453.64238410595999</v>
      </c>
      <c r="S14" s="24">
        <f t="shared" si="14"/>
        <v>0.56763580719204298</v>
      </c>
      <c r="T14" s="3">
        <f t="shared" si="14"/>
        <v>456.45699999999999</v>
      </c>
      <c r="U14" s="24">
        <f t="shared" si="14"/>
        <v>0.88547699999999996</v>
      </c>
      <c r="V14" s="22">
        <f t="shared" si="0"/>
        <v>0.88166815667859622</v>
      </c>
      <c r="X14" s="2">
        <f t="shared" si="1"/>
        <v>456.45699999999999</v>
      </c>
      <c r="Y14" s="1">
        <f t="shared" si="2"/>
        <v>6</v>
      </c>
      <c r="Z14" s="1">
        <f t="shared" si="3"/>
        <v>25316.046870592334</v>
      </c>
      <c r="AA14" s="1">
        <f t="shared" si="4"/>
        <v>6</v>
      </c>
      <c r="AB14" s="28">
        <f t="shared" si="5"/>
        <v>2.0881107310239541E-4</v>
      </c>
      <c r="AC14" s="1">
        <f t="shared" si="6"/>
        <v>6</v>
      </c>
      <c r="AD14" s="30">
        <f t="shared" si="7"/>
        <v>0.56862547786168149</v>
      </c>
      <c r="AE14" s="30">
        <f t="shared" si="8"/>
        <v>0.8860872722107197</v>
      </c>
      <c r="AF14" s="56">
        <f t="shared" si="9"/>
        <v>-6.8872697967681251E-4</v>
      </c>
    </row>
    <row r="15" spans="1:32" x14ac:dyDescent="0.6">
      <c r="B15" s="50">
        <v>483.95699999999999</v>
      </c>
      <c r="C15" s="50">
        <v>2.6972111553784801</v>
      </c>
      <c r="D15" s="2"/>
      <c r="E15" s="1"/>
      <c r="F15" s="50">
        <v>484.05253283302</v>
      </c>
      <c r="G15" s="50">
        <v>209.16179337231901</v>
      </c>
      <c r="H15" s="50">
        <v>484.10596026489998</v>
      </c>
      <c r="I15" s="50">
        <v>0.57834736036725298</v>
      </c>
      <c r="J15" s="2">
        <v>483.25</v>
      </c>
      <c r="K15" s="1">
        <v>0.962001</v>
      </c>
      <c r="N15" s="3">
        <f t="shared" si="10"/>
        <v>483.95699999999999</v>
      </c>
      <c r="O15" s="21">
        <f t="shared" si="11"/>
        <v>26972.111553784802</v>
      </c>
      <c r="P15" s="3">
        <f t="shared" si="12"/>
        <v>484.05253283302</v>
      </c>
      <c r="Q15" s="17">
        <f t="shared" si="13"/>
        <v>2.0916179337231901E-4</v>
      </c>
      <c r="R15" s="3">
        <f t="shared" si="14"/>
        <v>484.10596026489998</v>
      </c>
      <c r="S15" s="24">
        <f t="shared" si="14"/>
        <v>0.57834736036725298</v>
      </c>
      <c r="T15" s="3">
        <f t="shared" si="14"/>
        <v>483.25</v>
      </c>
      <c r="U15" s="24">
        <f t="shared" si="14"/>
        <v>0.962001</v>
      </c>
      <c r="V15" s="22">
        <f t="shared" si="0"/>
        <v>0.98596787715421175</v>
      </c>
      <c r="X15" s="2">
        <f t="shared" si="1"/>
        <v>483.25</v>
      </c>
      <c r="Y15" s="1">
        <f t="shared" si="2"/>
        <v>6</v>
      </c>
      <c r="Z15" s="1">
        <f t="shared" si="3"/>
        <v>26929.535636293273</v>
      </c>
      <c r="AA15" s="1">
        <f t="shared" si="4"/>
        <v>6</v>
      </c>
      <c r="AB15" s="28">
        <f t="shared" si="5"/>
        <v>2.0915159373118426E-4</v>
      </c>
      <c r="AC15" s="1">
        <f t="shared" si="6"/>
        <v>6</v>
      </c>
      <c r="AD15" s="30">
        <f t="shared" si="7"/>
        <v>0.57804638900901506</v>
      </c>
      <c r="AE15" s="30">
        <f t="shared" si="8"/>
        <v>0.98482800820259109</v>
      </c>
      <c r="AF15" s="56">
        <f t="shared" si="9"/>
        <v>-2.3178674867556426E-2</v>
      </c>
    </row>
    <row r="16" spans="1:32" x14ac:dyDescent="0.6">
      <c r="B16" s="50">
        <v>514.75199999999995</v>
      </c>
      <c r="C16" s="50">
        <v>2.8717131474103499</v>
      </c>
      <c r="D16" s="2"/>
      <c r="E16" s="1"/>
      <c r="F16" s="50">
        <v>516.41651031894901</v>
      </c>
      <c r="G16" s="50">
        <v>208.38206627680299</v>
      </c>
      <c r="H16" s="50">
        <v>516.39072847682098</v>
      </c>
      <c r="I16" s="50">
        <v>0.60527926549349598</v>
      </c>
      <c r="J16" s="2">
        <v>516.178</v>
      </c>
      <c r="K16" s="1">
        <v>1.03847</v>
      </c>
      <c r="N16" s="3">
        <f t="shared" si="10"/>
        <v>514.75199999999995</v>
      </c>
      <c r="O16" s="21">
        <f t="shared" si="11"/>
        <v>28717.131474103498</v>
      </c>
      <c r="P16" s="3">
        <f t="shared" si="12"/>
        <v>516.41651031894901</v>
      </c>
      <c r="Q16" s="17">
        <f t="shared" si="13"/>
        <v>2.0838206627680299E-4</v>
      </c>
      <c r="R16" s="3">
        <f t="shared" si="14"/>
        <v>516.39072847682098</v>
      </c>
      <c r="S16" s="24">
        <f t="shared" si="14"/>
        <v>0.60527926549349598</v>
      </c>
      <c r="T16" s="3">
        <f t="shared" si="14"/>
        <v>516.178</v>
      </c>
      <c r="U16" s="24">
        <f t="shared" si="14"/>
        <v>1.03847</v>
      </c>
      <c r="V16" s="22">
        <f t="shared" si="0"/>
        <v>1.0634214847677079</v>
      </c>
      <c r="X16" s="2">
        <f t="shared" si="1"/>
        <v>516.178</v>
      </c>
      <c r="Y16" s="1">
        <f t="shared" si="2"/>
        <v>8</v>
      </c>
      <c r="Z16" s="1">
        <f t="shared" si="3"/>
        <v>28747.386784223967</v>
      </c>
      <c r="AA16" s="1">
        <f t="shared" si="4"/>
        <v>7</v>
      </c>
      <c r="AB16" s="28">
        <f t="shared" si="5"/>
        <v>2.0838781257168673E-4</v>
      </c>
      <c r="AC16" s="1">
        <f t="shared" si="6"/>
        <v>7</v>
      </c>
      <c r="AD16" s="30">
        <f t="shared" si="7"/>
        <v>0.60510180771781108</v>
      </c>
      <c r="AE16" s="30">
        <f t="shared" si="8"/>
        <v>1.0649127929807036</v>
      </c>
      <c r="AF16" s="56">
        <f t="shared" si="9"/>
        <v>-2.4830946867198334E-2</v>
      </c>
    </row>
    <row r="17" spans="2:32" x14ac:dyDescent="0.6">
      <c r="B17" s="50">
        <v>541.79200000000003</v>
      </c>
      <c r="C17" s="50">
        <v>2.9290836653386401</v>
      </c>
      <c r="D17" s="2"/>
      <c r="E17" s="1"/>
      <c r="F17" s="50">
        <v>543.292682926829</v>
      </c>
      <c r="G17" s="50">
        <v>209.03183885639999</v>
      </c>
      <c r="H17" s="50">
        <v>543.04635761589395</v>
      </c>
      <c r="I17" s="50">
        <v>0.63221117061973997</v>
      </c>
      <c r="J17" s="2">
        <v>544.08000000000004</v>
      </c>
      <c r="K17" s="1">
        <v>1.0950800000000001</v>
      </c>
      <c r="N17" s="3">
        <f t="shared" si="10"/>
        <v>541.79200000000003</v>
      </c>
      <c r="O17" s="21">
        <f t="shared" si="11"/>
        <v>29290.836653386399</v>
      </c>
      <c r="P17" s="3">
        <f t="shared" si="12"/>
        <v>543.292682926829</v>
      </c>
      <c r="Q17" s="17">
        <f t="shared" si="13"/>
        <v>2.0903183885639996E-4</v>
      </c>
      <c r="R17" s="3">
        <f t="shared" si="14"/>
        <v>543.04635761589395</v>
      </c>
      <c r="S17" s="24">
        <f t="shared" si="14"/>
        <v>0.63221117061973997</v>
      </c>
      <c r="T17" s="3">
        <f t="shared" si="14"/>
        <v>544.08000000000004</v>
      </c>
      <c r="U17" s="24">
        <f t="shared" si="14"/>
        <v>1.0950800000000001</v>
      </c>
      <c r="V17" s="22">
        <f t="shared" si="0"/>
        <v>1.1014308987477752</v>
      </c>
      <c r="X17" s="2">
        <f t="shared" si="1"/>
        <v>544.08000000000004</v>
      </c>
      <c r="Y17" s="1">
        <f t="shared" si="2"/>
        <v>9</v>
      </c>
      <c r="Z17" s="1">
        <f t="shared" si="3"/>
        <v>29271.74800236748</v>
      </c>
      <c r="AA17" s="1">
        <f t="shared" si="4"/>
        <v>9</v>
      </c>
      <c r="AB17" s="28">
        <f t="shared" si="5"/>
        <v>2.0911263013500804E-4</v>
      </c>
      <c r="AC17" s="1">
        <f t="shared" si="6"/>
        <v>9</v>
      </c>
      <c r="AD17" s="30">
        <f t="shared" si="7"/>
        <v>0.63333164064344905</v>
      </c>
      <c r="AE17" s="30">
        <f t="shared" si="8"/>
        <v>1.0996152719955086</v>
      </c>
      <c r="AF17" s="56">
        <f t="shared" si="9"/>
        <v>-4.1244170675059921E-3</v>
      </c>
    </row>
    <row r="18" spans="2:32" x14ac:dyDescent="0.6">
      <c r="B18" s="50">
        <v>567.57899999999995</v>
      </c>
      <c r="C18" s="50">
        <v>2.90756972111553</v>
      </c>
      <c r="D18" s="2"/>
      <c r="E18" s="1"/>
      <c r="F18" s="50">
        <v>569.88742964352696</v>
      </c>
      <c r="G18" s="50">
        <v>211.760883690708</v>
      </c>
      <c r="H18" s="50">
        <v>569.86754966887395</v>
      </c>
      <c r="I18" s="50">
        <v>0.66128538638102496</v>
      </c>
      <c r="J18" s="2">
        <v>569.18200000000002</v>
      </c>
      <c r="K18" s="1">
        <v>1.12043</v>
      </c>
      <c r="N18" s="3">
        <f t="shared" si="10"/>
        <v>567.57899999999995</v>
      </c>
      <c r="O18" s="21">
        <f t="shared" si="11"/>
        <v>29075.6972111553</v>
      </c>
      <c r="P18" s="3">
        <f t="shared" si="12"/>
        <v>569.88742964352696</v>
      </c>
      <c r="Q18" s="17">
        <f t="shared" si="13"/>
        <v>2.1176088369070798E-4</v>
      </c>
      <c r="R18" s="3">
        <f t="shared" si="14"/>
        <v>569.86754966887395</v>
      </c>
      <c r="S18" s="24">
        <f t="shared" si="14"/>
        <v>0.66128538638102496</v>
      </c>
      <c r="T18" s="3">
        <f t="shared" si="14"/>
        <v>569.18200000000002</v>
      </c>
      <c r="U18" s="24">
        <f t="shared" si="14"/>
        <v>1.12043</v>
      </c>
      <c r="V18" s="22">
        <f t="shared" si="0"/>
        <v>1.1222351072377086</v>
      </c>
      <c r="X18" s="2">
        <f t="shared" si="1"/>
        <v>569.18200000000002</v>
      </c>
      <c r="Y18" s="1">
        <f t="shared" si="2"/>
        <v>10</v>
      </c>
      <c r="Z18" s="1">
        <f t="shared" si="3"/>
        <v>29062.159018863375</v>
      </c>
      <c r="AA18" s="1">
        <f t="shared" si="4"/>
        <v>9</v>
      </c>
      <c r="AB18" s="28">
        <f t="shared" si="5"/>
        <v>2.1168849536736193E-4</v>
      </c>
      <c r="AC18" s="1">
        <f t="shared" si="6"/>
        <v>9</v>
      </c>
      <c r="AD18" s="30">
        <f t="shared" si="7"/>
        <v>0.66054224942616668</v>
      </c>
      <c r="AE18" s="30">
        <f t="shared" si="8"/>
        <v>1.1222069219693127</v>
      </c>
      <c r="AF18" s="56">
        <f t="shared" si="9"/>
        <v>-1.5834174023756642E-3</v>
      </c>
    </row>
    <row r="19" spans="2:32" x14ac:dyDescent="0.6">
      <c r="B19" s="50">
        <v>601.54399999999998</v>
      </c>
      <c r="C19" s="50">
        <v>2.8788844621513898</v>
      </c>
      <c r="D19" s="2"/>
      <c r="E19" s="1"/>
      <c r="F19" s="50">
        <v>603.65853658536503</v>
      </c>
      <c r="G19" s="50">
        <v>219.038336582196</v>
      </c>
      <c r="H19" s="50">
        <v>603.80794701986702</v>
      </c>
      <c r="I19" s="50">
        <v>0.70290742157612796</v>
      </c>
      <c r="J19" s="2">
        <v>603.75400000000002</v>
      </c>
      <c r="K19" s="1">
        <v>1.1201000000000001</v>
      </c>
      <c r="N19" s="3">
        <f t="shared" si="10"/>
        <v>601.54399999999998</v>
      </c>
      <c r="O19" s="21">
        <f t="shared" si="11"/>
        <v>28788.844621513897</v>
      </c>
      <c r="P19" s="3">
        <f t="shared" si="12"/>
        <v>603.65853658536503</v>
      </c>
      <c r="Q19" s="17">
        <f t="shared" si="13"/>
        <v>2.1903833658219599E-4</v>
      </c>
      <c r="R19" s="3">
        <f t="shared" si="14"/>
        <v>603.80794701986702</v>
      </c>
      <c r="S19" s="24">
        <f t="shared" si="14"/>
        <v>0.70290742157612796</v>
      </c>
      <c r="T19" s="3">
        <f t="shared" si="14"/>
        <v>603.75400000000002</v>
      </c>
      <c r="U19" s="24">
        <f t="shared" si="14"/>
        <v>1.1201000000000001</v>
      </c>
      <c r="V19" s="22">
        <f t="shared" si="0"/>
        <v>1.1863870387751156</v>
      </c>
      <c r="X19" s="2">
        <f t="shared" si="1"/>
        <v>603.75400000000002</v>
      </c>
      <c r="Y19" s="1">
        <f t="shared" si="2"/>
        <v>11</v>
      </c>
      <c r="Z19" s="1">
        <f t="shared" si="3"/>
        <v>28894.61135946415</v>
      </c>
      <c r="AA19" s="1">
        <f t="shared" si="4"/>
        <v>11</v>
      </c>
      <c r="AB19" s="28">
        <f t="shared" si="5"/>
        <v>2.1907297561449458E-4</v>
      </c>
      <c r="AC19" s="1">
        <f t="shared" si="6"/>
        <v>10</v>
      </c>
      <c r="AD19" s="30">
        <f t="shared" si="7"/>
        <v>0.70284126487394338</v>
      </c>
      <c r="AE19" s="30">
        <f t="shared" si="8"/>
        <v>1.1912344410368747</v>
      </c>
      <c r="AF19" s="56">
        <f t="shared" si="9"/>
        <v>-5.9714896233992176E-2</v>
      </c>
    </row>
    <row r="20" spans="2:32" x14ac:dyDescent="0.6">
      <c r="O20"/>
      <c r="Q20"/>
      <c r="S20"/>
      <c r="U20"/>
      <c r="V20"/>
    </row>
    <row r="21" spans="2:32" x14ac:dyDescent="0.6">
      <c r="O21"/>
      <c r="Q21"/>
      <c r="S21"/>
      <c r="U21"/>
      <c r="V21"/>
      <c r="X21" t="s">
        <v>148</v>
      </c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5" customFormat="1" x14ac:dyDescent="0.6"/>
    <row r="4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0">
        <v>301.91699999999997</v>
      </c>
      <c r="E9" s="50">
        <v>0.76386900000000002</v>
      </c>
      <c r="F9" s="50">
        <v>297.84399999999999</v>
      </c>
      <c r="G9" s="50">
        <v>-102.441</v>
      </c>
      <c r="H9" s="50">
        <v>298.42899999999997</v>
      </c>
      <c r="I9" s="50">
        <v>0.74607100000000004</v>
      </c>
      <c r="J9" s="50">
        <v>296.39699999999999</v>
      </c>
      <c r="K9" s="50">
        <v>0.38222899999999999</v>
      </c>
      <c r="N9" s="3">
        <f>D9</f>
        <v>301.91699999999997</v>
      </c>
      <c r="O9" s="21">
        <f>(1/(E9*10^(-3)))*100</f>
        <v>130912.49939452969</v>
      </c>
      <c r="P9" s="3">
        <f>F9</f>
        <v>297.84399999999999</v>
      </c>
      <c r="Q9" s="17">
        <f>G9*0.000001</f>
        <v>-1.02441E-4</v>
      </c>
      <c r="R9" s="3">
        <f>H9</f>
        <v>298.42899999999997</v>
      </c>
      <c r="S9" s="24">
        <f>I9</f>
        <v>0.74607100000000004</v>
      </c>
      <c r="T9" s="3">
        <f>J9</f>
        <v>296.39699999999999</v>
      </c>
      <c r="U9" s="24">
        <f>K9</f>
        <v>0.38222899999999999</v>
      </c>
      <c r="V9" s="22">
        <f t="shared" ref="V9:V20" si="0">((O9*(Q9)^2)/S9)*T9</f>
        <v>0.54578598260837352</v>
      </c>
      <c r="X9" s="3">
        <f t="shared" ref="X9:X20" si="1">T9</f>
        <v>296.39699999999999</v>
      </c>
      <c r="Y9" s="4" t="e">
        <f t="shared" ref="Y9:Y20" si="2">MATCH($X9,$N$9:$N$26,1)</f>
        <v>#N/A</v>
      </c>
      <c r="Z9" s="4" t="e">
        <f t="shared" ref="Z9:Z20" si="3">((INDEX($N$9:$O$26,Y9+1,1)-$X9)*INDEX($N$9:$O$26,Y9,2)+($X9-INDEX($N$9:$O$26,Y9,1))*INDEX($N$9:$O$26,Y9+1,2))/(INDEX($N$9:$O$26,Y9+1,1)-INDEX($N$9:$O$26,Y9,1))</f>
        <v>#N/A</v>
      </c>
      <c r="AA9" s="4" t="e">
        <f t="shared" ref="AA9:AA20" si="4">MATCH($X9,$P$9:$P$26,1)</f>
        <v>#N/A</v>
      </c>
      <c r="AB9" s="17" t="e">
        <f t="shared" ref="AB9:AB20" si="5">((INDEX($P$9:$Q$26,AA9+1,1)-$X9)*INDEX($P$9:$Q$26,AA9,2)+($X9-INDEX($P$9:$Q$26,AA9,1))*INDEX($P$9:$Q$26,AA9+1,2))/(INDEX($P$9:$Q$26,AA9+1,1)-INDEX($P$9:$Q$26,AA9,1))</f>
        <v>#N/A</v>
      </c>
      <c r="AC9" s="4" t="e">
        <f t="shared" ref="AC9:AC20" si="6">MATCH($X9,$R$9:$R$26,1)</f>
        <v>#N/A</v>
      </c>
      <c r="AD9" s="24" t="e">
        <f t="shared" ref="AD9:AD20" si="7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57" t="e">
        <f t="shared" ref="AF9:AF20" si="8">$U9/$AE9-1</f>
        <v>#N/A</v>
      </c>
    </row>
    <row r="10" spans="1:32" x14ac:dyDescent="0.6">
      <c r="B10" s="3"/>
      <c r="C10" s="4"/>
      <c r="D10" s="3">
        <v>324.92</v>
      </c>
      <c r="E10" s="4">
        <v>0.81177200000000005</v>
      </c>
      <c r="F10" s="3">
        <v>323.72000000000003</v>
      </c>
      <c r="G10" s="4">
        <v>-102.441</v>
      </c>
      <c r="H10" s="3">
        <v>325.57100000000003</v>
      </c>
      <c r="I10" s="4">
        <v>0.71626299999999998</v>
      </c>
      <c r="J10" s="3">
        <v>326.96800000000002</v>
      </c>
      <c r="K10" s="4">
        <v>0.41421999999999998</v>
      </c>
      <c r="N10" s="3">
        <f t="shared" ref="N10:N23" si="9">D10</f>
        <v>324.92</v>
      </c>
      <c r="O10" s="21">
        <f t="shared" ref="O10:O23" si="10">(1/(E10*10^(-3)))*100</f>
        <v>123187.29889673454</v>
      </c>
      <c r="P10" s="3">
        <f t="shared" ref="P10:P26" si="11">F10</f>
        <v>323.72000000000003</v>
      </c>
      <c r="Q10" s="17">
        <f t="shared" ref="Q10:Q26" si="12">G10*0.000001</f>
        <v>-1.02441E-4</v>
      </c>
      <c r="R10" s="3">
        <f t="shared" ref="R10:U23" si="13">H10</f>
        <v>325.57100000000003</v>
      </c>
      <c r="S10" s="24">
        <f t="shared" si="13"/>
        <v>0.71626299999999998</v>
      </c>
      <c r="T10" s="3">
        <f t="shared" si="13"/>
        <v>326.96800000000002</v>
      </c>
      <c r="U10" s="24">
        <f t="shared" si="13"/>
        <v>0.41421999999999998</v>
      </c>
      <c r="V10" s="22">
        <f t="shared" si="0"/>
        <v>0.59012808611787748</v>
      </c>
      <c r="X10" s="2">
        <f t="shared" si="1"/>
        <v>326.96800000000002</v>
      </c>
      <c r="Y10" s="1">
        <f t="shared" si="2"/>
        <v>2</v>
      </c>
      <c r="Z10" s="1">
        <f t="shared" si="3"/>
        <v>122827.65094048298</v>
      </c>
      <c r="AA10" s="1">
        <f t="shared" si="4"/>
        <v>2</v>
      </c>
      <c r="AB10" s="28">
        <f t="shared" si="5"/>
        <v>-1.0265410170175015E-4</v>
      </c>
      <c r="AC10" s="1">
        <f t="shared" si="6"/>
        <v>2</v>
      </c>
      <c r="AD10" s="30">
        <f t="shared" si="7"/>
        <v>0.71372182032510711</v>
      </c>
      <c r="AE10" s="30">
        <f t="shared" ref="AE10:AE19" si="14">((Z10*(AB10)^2)/AD10)*X10</f>
        <v>0.59295950674398445</v>
      </c>
      <c r="AF10" s="56">
        <f t="shared" si="8"/>
        <v>-0.30143627804445816</v>
      </c>
    </row>
    <row r="11" spans="1:32" x14ac:dyDescent="0.6">
      <c r="B11" s="2"/>
      <c r="C11" s="1"/>
      <c r="D11" s="2">
        <v>348.88200000000001</v>
      </c>
      <c r="E11" s="1">
        <v>0.84048199999999995</v>
      </c>
      <c r="F11" s="2">
        <v>348.51799999999997</v>
      </c>
      <c r="G11" s="1">
        <v>-104.068</v>
      </c>
      <c r="H11" s="2">
        <v>350.97800000000001</v>
      </c>
      <c r="I11" s="1">
        <v>0.67004699999999995</v>
      </c>
      <c r="J11" s="2">
        <v>347.93099999999998</v>
      </c>
      <c r="K11" s="1">
        <v>0.43621399999999999</v>
      </c>
      <c r="N11" s="3">
        <f t="shared" si="9"/>
        <v>348.88200000000001</v>
      </c>
      <c r="O11" s="21">
        <f t="shared" si="10"/>
        <v>118979.3475648497</v>
      </c>
      <c r="P11" s="3">
        <f t="shared" si="11"/>
        <v>348.51799999999997</v>
      </c>
      <c r="Q11" s="17">
        <f t="shared" si="12"/>
        <v>-1.0406799999999999E-4</v>
      </c>
      <c r="R11" s="3">
        <f t="shared" si="13"/>
        <v>350.97800000000001</v>
      </c>
      <c r="S11" s="24">
        <f t="shared" si="13"/>
        <v>0.67004699999999995</v>
      </c>
      <c r="T11" s="3">
        <f t="shared" si="13"/>
        <v>347.93099999999998</v>
      </c>
      <c r="U11" s="24">
        <f t="shared" si="13"/>
        <v>0.43621399999999999</v>
      </c>
      <c r="V11" s="22">
        <f t="shared" si="0"/>
        <v>0.66910435701978166</v>
      </c>
      <c r="X11" s="2">
        <f t="shared" si="1"/>
        <v>347.93099999999998</v>
      </c>
      <c r="Y11" s="1">
        <f t="shared" si="2"/>
        <v>2</v>
      </c>
      <c r="Z11" s="1">
        <f t="shared" si="3"/>
        <v>119146.35206015987</v>
      </c>
      <c r="AA11" s="1">
        <f t="shared" si="4"/>
        <v>2</v>
      </c>
      <c r="AB11" s="28">
        <f t="shared" si="5"/>
        <v>-1.0402948685377851E-4</v>
      </c>
      <c r="AC11" s="1">
        <f t="shared" si="6"/>
        <v>2</v>
      </c>
      <c r="AD11" s="30">
        <f t="shared" si="7"/>
        <v>0.6755895729916952</v>
      </c>
      <c r="AE11" s="30">
        <f t="shared" si="14"/>
        <v>0.66405469206972134</v>
      </c>
      <c r="AF11" s="56">
        <f t="shared" si="8"/>
        <v>-0.34310531164170976</v>
      </c>
    </row>
    <row r="12" spans="1:32" x14ac:dyDescent="0.6">
      <c r="B12" s="2"/>
      <c r="C12" s="1"/>
      <c r="D12" s="2">
        <v>375.71899999999999</v>
      </c>
      <c r="E12" s="1">
        <v>0.98277199999999998</v>
      </c>
      <c r="F12" s="2">
        <v>376.55</v>
      </c>
      <c r="G12" s="1">
        <v>-106.102</v>
      </c>
      <c r="H12" s="2">
        <v>377.286</v>
      </c>
      <c r="I12" s="1">
        <v>0.59651600000000005</v>
      </c>
      <c r="J12" s="2">
        <v>448.08199999999999</v>
      </c>
      <c r="K12" s="1">
        <v>0.772648</v>
      </c>
      <c r="N12" s="3">
        <f t="shared" si="9"/>
        <v>375.71899999999999</v>
      </c>
      <c r="O12" s="21">
        <f t="shared" si="10"/>
        <v>101753.00069599051</v>
      </c>
      <c r="P12" s="3">
        <f t="shared" si="11"/>
        <v>376.55</v>
      </c>
      <c r="Q12" s="17">
        <f t="shared" si="12"/>
        <v>-1.0610199999999999E-4</v>
      </c>
      <c r="R12" s="3">
        <f t="shared" si="13"/>
        <v>377.286</v>
      </c>
      <c r="S12" s="24">
        <f t="shared" si="13"/>
        <v>0.59651600000000005</v>
      </c>
      <c r="T12" s="3">
        <f t="shared" si="13"/>
        <v>448.08199999999999</v>
      </c>
      <c r="U12" s="24">
        <f t="shared" si="13"/>
        <v>0.772648</v>
      </c>
      <c r="V12" s="22">
        <f t="shared" si="0"/>
        <v>0.86045817930351887</v>
      </c>
      <c r="X12" s="2">
        <f t="shared" si="1"/>
        <v>448.08199999999999</v>
      </c>
      <c r="Y12" s="1">
        <f t="shared" si="2"/>
        <v>6</v>
      </c>
      <c r="Z12" s="1">
        <f t="shared" si="3"/>
        <v>37200.297325940555</v>
      </c>
      <c r="AA12" s="1">
        <f t="shared" si="4"/>
        <v>6</v>
      </c>
      <c r="AB12" s="28">
        <f t="shared" si="5"/>
        <v>-1.4219329550619114E-4</v>
      </c>
      <c r="AC12" s="1">
        <f t="shared" si="6"/>
        <v>6</v>
      </c>
      <c r="AD12" s="30">
        <f t="shared" si="7"/>
        <v>0.43322623734914251</v>
      </c>
      <c r="AE12" s="30">
        <f t="shared" si="14"/>
        <v>0.77794231987977591</v>
      </c>
      <c r="AF12" s="56">
        <f t="shared" si="8"/>
        <v>-6.8055429618407715E-3</v>
      </c>
    </row>
    <row r="13" spans="1:32" x14ac:dyDescent="0.6">
      <c r="B13" s="2"/>
      <c r="C13" s="1"/>
      <c r="D13" s="2">
        <v>400.63900000000001</v>
      </c>
      <c r="E13" s="1">
        <v>1.5441100000000001</v>
      </c>
      <c r="F13" s="2">
        <v>399.19099999999997</v>
      </c>
      <c r="G13" s="1">
        <v>-112.61</v>
      </c>
      <c r="H13" s="2">
        <v>403.65499999999997</v>
      </c>
      <c r="I13" s="1">
        <v>0.45741199999999999</v>
      </c>
      <c r="J13" s="2">
        <v>475.04300000000001</v>
      </c>
      <c r="K13" s="1">
        <v>0.89203500000000002</v>
      </c>
      <c r="N13" s="3">
        <f t="shared" si="9"/>
        <v>400.63900000000001</v>
      </c>
      <c r="O13" s="21">
        <f t="shared" si="10"/>
        <v>64762.225489116703</v>
      </c>
      <c r="P13" s="3">
        <f t="shared" si="11"/>
        <v>399.19099999999997</v>
      </c>
      <c r="Q13" s="17">
        <f t="shared" si="12"/>
        <v>-1.1260999999999999E-4</v>
      </c>
      <c r="R13" s="3">
        <f t="shared" si="13"/>
        <v>403.65499999999997</v>
      </c>
      <c r="S13" s="24">
        <f t="shared" si="13"/>
        <v>0.45741199999999999</v>
      </c>
      <c r="T13" s="3">
        <f t="shared" si="13"/>
        <v>475.04300000000001</v>
      </c>
      <c r="U13" s="24">
        <f t="shared" si="13"/>
        <v>0.89203500000000002</v>
      </c>
      <c r="V13" s="22">
        <f t="shared" si="0"/>
        <v>0.85290576585932454</v>
      </c>
      <c r="X13" s="2">
        <f t="shared" si="1"/>
        <v>475.04300000000001</v>
      </c>
      <c r="Y13" s="1">
        <f t="shared" si="2"/>
        <v>7</v>
      </c>
      <c r="Z13" s="1">
        <f t="shared" si="3"/>
        <v>34453.280794893049</v>
      </c>
      <c r="AA13" s="1">
        <f t="shared" si="4"/>
        <v>7</v>
      </c>
      <c r="AB13" s="28">
        <f t="shared" si="5"/>
        <v>-1.5364283289090734E-4</v>
      </c>
      <c r="AC13" s="1">
        <f t="shared" si="6"/>
        <v>8</v>
      </c>
      <c r="AD13" s="30">
        <f t="shared" si="7"/>
        <v>0.43276274381834118</v>
      </c>
      <c r="AE13" s="30">
        <f t="shared" si="14"/>
        <v>0.89276725593640149</v>
      </c>
      <c r="AF13" s="56">
        <f t="shared" si="8"/>
        <v>-8.2020922198078328E-4</v>
      </c>
    </row>
    <row r="14" spans="1:32" x14ac:dyDescent="0.6">
      <c r="B14" s="2"/>
      <c r="C14" s="1"/>
      <c r="D14" s="2">
        <v>425.55900000000003</v>
      </c>
      <c r="E14" s="1">
        <v>2.2829199999999998</v>
      </c>
      <c r="F14" s="2">
        <v>427.22399999999999</v>
      </c>
      <c r="G14" s="1">
        <v>-126.84699999999999</v>
      </c>
      <c r="H14" s="2">
        <v>426.41800000000001</v>
      </c>
      <c r="I14" s="1">
        <v>0.433029</v>
      </c>
      <c r="J14" s="2">
        <v>498.56400000000002</v>
      </c>
      <c r="K14" s="1">
        <v>0.96570299999999998</v>
      </c>
      <c r="N14" s="3">
        <f t="shared" si="9"/>
        <v>425.55900000000003</v>
      </c>
      <c r="O14" s="21">
        <f t="shared" si="10"/>
        <v>43803.549839679014</v>
      </c>
      <c r="P14" s="3">
        <f t="shared" si="11"/>
        <v>427.22399999999999</v>
      </c>
      <c r="Q14" s="17">
        <f t="shared" si="12"/>
        <v>-1.26847E-4</v>
      </c>
      <c r="R14" s="3">
        <f t="shared" si="13"/>
        <v>426.41800000000001</v>
      </c>
      <c r="S14" s="24">
        <f t="shared" si="13"/>
        <v>0.433029</v>
      </c>
      <c r="T14" s="3">
        <f t="shared" si="13"/>
        <v>498.56400000000002</v>
      </c>
      <c r="U14" s="24">
        <f t="shared" si="13"/>
        <v>0.96570299999999998</v>
      </c>
      <c r="V14" s="22">
        <f t="shared" si="0"/>
        <v>0.81147219220647027</v>
      </c>
      <c r="X14" s="2">
        <f t="shared" si="1"/>
        <v>498.56400000000002</v>
      </c>
      <c r="Y14" s="1">
        <f t="shared" si="2"/>
        <v>8</v>
      </c>
      <c r="Z14" s="1">
        <f t="shared" si="3"/>
        <v>31061.096525726327</v>
      </c>
      <c r="AA14" s="1">
        <f t="shared" si="4"/>
        <v>9</v>
      </c>
      <c r="AB14" s="28">
        <f t="shared" si="5"/>
        <v>-1.6431850903298652E-4</v>
      </c>
      <c r="AC14" s="1">
        <f t="shared" si="6"/>
        <v>8</v>
      </c>
      <c r="AD14" s="30">
        <f t="shared" si="7"/>
        <v>0.42563125762944337</v>
      </c>
      <c r="AE14" s="30">
        <f t="shared" si="14"/>
        <v>0.982374670774528</v>
      </c>
      <c r="AF14" s="56">
        <f t="shared" si="8"/>
        <v>-1.6970786473335719E-2</v>
      </c>
    </row>
    <row r="15" spans="1:32" x14ac:dyDescent="0.6">
      <c r="B15" s="2"/>
      <c r="C15" s="1"/>
      <c r="D15" s="2">
        <v>450.47899999999998</v>
      </c>
      <c r="E15" s="1">
        <v>2.7399100000000001</v>
      </c>
      <c r="F15" s="2">
        <v>448.78699999999998</v>
      </c>
      <c r="G15" s="1">
        <v>-142.71199999999999</v>
      </c>
      <c r="H15" s="2">
        <v>450.03300000000002</v>
      </c>
      <c r="I15" s="1">
        <v>0.43324400000000002</v>
      </c>
      <c r="J15" s="2">
        <v>524.71299999999997</v>
      </c>
      <c r="K15" s="1">
        <v>1.0354099999999999</v>
      </c>
      <c r="N15" s="3">
        <f t="shared" si="9"/>
        <v>450.47899999999998</v>
      </c>
      <c r="O15" s="21">
        <f t="shared" si="10"/>
        <v>36497.549189571917</v>
      </c>
      <c r="P15" s="3">
        <f t="shared" si="11"/>
        <v>448.78699999999998</v>
      </c>
      <c r="Q15" s="17">
        <f t="shared" si="12"/>
        <v>-1.4271199999999997E-4</v>
      </c>
      <c r="R15" s="3">
        <f t="shared" si="13"/>
        <v>450.03300000000002</v>
      </c>
      <c r="S15" s="24">
        <f t="shared" si="13"/>
        <v>0.43324400000000002</v>
      </c>
      <c r="T15" s="3">
        <f t="shared" si="13"/>
        <v>524.71299999999997</v>
      </c>
      <c r="U15" s="24">
        <f t="shared" si="13"/>
        <v>1.0354099999999999</v>
      </c>
      <c r="V15" s="22">
        <f t="shared" si="0"/>
        <v>0.90027243900660403</v>
      </c>
      <c r="X15" s="2">
        <f t="shared" si="1"/>
        <v>524.71299999999997</v>
      </c>
      <c r="Y15" s="1">
        <f t="shared" si="2"/>
        <v>9</v>
      </c>
      <c r="Z15" s="1">
        <f t="shared" si="3"/>
        <v>27595.177524967861</v>
      </c>
      <c r="AA15" s="1">
        <f t="shared" si="4"/>
        <v>10</v>
      </c>
      <c r="AB15" s="28">
        <f t="shared" si="5"/>
        <v>-1.7118940562683564E-4</v>
      </c>
      <c r="AC15" s="1">
        <f t="shared" si="6"/>
        <v>9</v>
      </c>
      <c r="AD15" s="30">
        <f t="shared" si="7"/>
        <v>0.4131919979643584</v>
      </c>
      <c r="AE15" s="30">
        <f t="shared" si="14"/>
        <v>1.026967931536912</v>
      </c>
      <c r="AF15" s="56">
        <f t="shared" si="8"/>
        <v>8.2203817702992676E-3</v>
      </c>
    </row>
    <row r="16" spans="1:32" x14ac:dyDescent="0.6">
      <c r="B16" s="2"/>
      <c r="C16" s="1"/>
      <c r="D16" s="2">
        <v>476.358</v>
      </c>
      <c r="E16" s="1">
        <v>2.9117299999999999</v>
      </c>
      <c r="F16" s="2">
        <v>480.05399999999997</v>
      </c>
      <c r="G16" s="1">
        <v>-155.72900000000001</v>
      </c>
      <c r="H16" s="2">
        <v>472.77300000000002</v>
      </c>
      <c r="I16" s="1">
        <v>0.43345099999999998</v>
      </c>
      <c r="J16" s="2">
        <v>548.30799999999999</v>
      </c>
      <c r="K16" s="1">
        <v>1.0514699999999999</v>
      </c>
      <c r="N16" s="3">
        <f t="shared" si="9"/>
        <v>476.358</v>
      </c>
      <c r="O16" s="21">
        <f t="shared" si="10"/>
        <v>34343.843694298579</v>
      </c>
      <c r="P16" s="3">
        <f t="shared" si="11"/>
        <v>480.05399999999997</v>
      </c>
      <c r="Q16" s="17">
        <f t="shared" si="12"/>
        <v>-1.5572900000000001E-4</v>
      </c>
      <c r="R16" s="3">
        <f t="shared" si="13"/>
        <v>472.77300000000002</v>
      </c>
      <c r="S16" s="24">
        <f t="shared" si="13"/>
        <v>0.43345099999999998</v>
      </c>
      <c r="T16" s="3">
        <f t="shared" si="13"/>
        <v>548.30799999999999</v>
      </c>
      <c r="U16" s="24">
        <f t="shared" si="13"/>
        <v>1.0514699999999999</v>
      </c>
      <c r="V16" s="22">
        <f t="shared" si="0"/>
        <v>1.0535919937525147</v>
      </c>
      <c r="X16" s="2">
        <f t="shared" si="1"/>
        <v>548.30799999999999</v>
      </c>
      <c r="Y16" s="1">
        <f t="shared" si="2"/>
        <v>10</v>
      </c>
      <c r="Z16" s="1">
        <f t="shared" si="3"/>
        <v>24503.383761863002</v>
      </c>
      <c r="AA16" s="1">
        <f t="shared" si="4"/>
        <v>10</v>
      </c>
      <c r="AB16" s="28">
        <f t="shared" si="5"/>
        <v>-1.7749484019941256E-4</v>
      </c>
      <c r="AC16" s="1">
        <f t="shared" si="6"/>
        <v>10</v>
      </c>
      <c r="AD16" s="30">
        <f t="shared" si="7"/>
        <v>0.40716698421631126</v>
      </c>
      <c r="AE16" s="30">
        <f t="shared" si="14"/>
        <v>1.0395599848063679</v>
      </c>
      <c r="AF16" s="56">
        <f t="shared" si="8"/>
        <v>1.1456784954886778E-2</v>
      </c>
    </row>
    <row r="17" spans="2:32" x14ac:dyDescent="0.6">
      <c r="B17" s="2"/>
      <c r="C17" s="1"/>
      <c r="D17" s="2">
        <v>499.36099999999999</v>
      </c>
      <c r="E17" s="1">
        <v>3.2317200000000001</v>
      </c>
      <c r="F17" s="2">
        <v>498.38299999999998</v>
      </c>
      <c r="G17" s="1">
        <v>-164.27099999999999</v>
      </c>
      <c r="H17" s="2">
        <v>499.02</v>
      </c>
      <c r="I17" s="1">
        <v>0.42549300000000001</v>
      </c>
      <c r="J17" s="2">
        <v>575.45699999999999</v>
      </c>
      <c r="K17" s="1">
        <v>1.02383</v>
      </c>
      <c r="N17" s="3">
        <f t="shared" si="9"/>
        <v>499.36099999999999</v>
      </c>
      <c r="O17" s="21">
        <f t="shared" si="10"/>
        <v>30943.274788657429</v>
      </c>
      <c r="P17" s="3">
        <f t="shared" si="11"/>
        <v>498.38299999999998</v>
      </c>
      <c r="Q17" s="17">
        <f t="shared" si="12"/>
        <v>-1.6427099999999999E-4</v>
      </c>
      <c r="R17" s="3">
        <f t="shared" si="13"/>
        <v>499.02</v>
      </c>
      <c r="S17" s="24">
        <f t="shared" si="13"/>
        <v>0.42549300000000001</v>
      </c>
      <c r="T17" s="3">
        <f t="shared" si="13"/>
        <v>575.45699999999999</v>
      </c>
      <c r="U17" s="24">
        <f t="shared" si="13"/>
        <v>1.02383</v>
      </c>
      <c r="V17" s="22">
        <f t="shared" si="0"/>
        <v>1.1292979336876536</v>
      </c>
      <c r="X17" s="2">
        <f t="shared" si="1"/>
        <v>575.45699999999999</v>
      </c>
      <c r="Y17" s="1">
        <f t="shared" si="2"/>
        <v>12</v>
      </c>
      <c r="Z17" s="1">
        <f t="shared" si="3"/>
        <v>21063.360921730939</v>
      </c>
      <c r="AA17" s="1">
        <f t="shared" si="4"/>
        <v>12</v>
      </c>
      <c r="AB17" s="28">
        <f t="shared" si="5"/>
        <v>-1.8554260666320399E-4</v>
      </c>
      <c r="AC17" s="1">
        <f t="shared" si="6"/>
        <v>11</v>
      </c>
      <c r="AD17" s="30">
        <f t="shared" si="7"/>
        <v>0.3941256177099462</v>
      </c>
      <c r="AE17" s="30">
        <f t="shared" si="14"/>
        <v>1.0587494302927518</v>
      </c>
      <c r="AF17" s="56">
        <f t="shared" si="8"/>
        <v>-3.2981770089922313E-2</v>
      </c>
    </row>
    <row r="18" spans="2:32" x14ac:dyDescent="0.6">
      <c r="B18" s="2"/>
      <c r="C18" s="1"/>
      <c r="D18" s="2">
        <v>526.19799999999998</v>
      </c>
      <c r="E18" s="1">
        <v>3.6497600000000001</v>
      </c>
      <c r="F18" s="2">
        <v>523.18100000000004</v>
      </c>
      <c r="G18" s="1">
        <v>-170.78</v>
      </c>
      <c r="H18" s="2">
        <v>527.02099999999996</v>
      </c>
      <c r="I18" s="1">
        <v>0.41208699999999998</v>
      </c>
      <c r="J18" s="2">
        <v>598.18399999999997</v>
      </c>
      <c r="K18" s="1">
        <v>1.0339100000000001</v>
      </c>
      <c r="N18" s="3">
        <f t="shared" si="9"/>
        <v>526.19799999999998</v>
      </c>
      <c r="O18" s="21">
        <f t="shared" si="10"/>
        <v>27399.061856122047</v>
      </c>
      <c r="P18" s="3">
        <f t="shared" si="11"/>
        <v>523.18100000000004</v>
      </c>
      <c r="Q18" s="17">
        <f t="shared" si="12"/>
        <v>-1.7077999999999999E-4</v>
      </c>
      <c r="R18" s="3">
        <f t="shared" si="13"/>
        <v>527.02099999999996</v>
      </c>
      <c r="S18" s="24">
        <f t="shared" si="13"/>
        <v>0.41208699999999998</v>
      </c>
      <c r="T18" s="3">
        <f t="shared" si="13"/>
        <v>598.18399999999997</v>
      </c>
      <c r="U18" s="24">
        <f t="shared" si="13"/>
        <v>1.0339100000000001</v>
      </c>
      <c r="V18" s="22">
        <f t="shared" si="0"/>
        <v>1.1599935906481971</v>
      </c>
      <c r="X18" s="2">
        <f t="shared" si="1"/>
        <v>598.18399999999997</v>
      </c>
      <c r="Y18" s="1">
        <f t="shared" si="2"/>
        <v>12</v>
      </c>
      <c r="Z18" s="1">
        <f t="shared" si="3"/>
        <v>18133.181655580993</v>
      </c>
      <c r="AA18" s="1">
        <f t="shared" si="4"/>
        <v>12</v>
      </c>
      <c r="AB18" s="28">
        <f t="shared" si="5"/>
        <v>-1.9068683115678565E-4</v>
      </c>
      <c r="AC18" s="1">
        <f t="shared" si="6"/>
        <v>12</v>
      </c>
      <c r="AD18" s="30">
        <f t="shared" si="7"/>
        <v>0.38082645231607631</v>
      </c>
      <c r="AE18" s="30">
        <f t="shared" si="14"/>
        <v>1.0356740655478078</v>
      </c>
      <c r="AF18" s="56">
        <f t="shared" si="8"/>
        <v>-1.7033018461021232E-3</v>
      </c>
    </row>
    <row r="19" spans="2:32" x14ac:dyDescent="0.6">
      <c r="B19" s="2"/>
      <c r="C19" s="1"/>
      <c r="D19" s="2">
        <v>550.16</v>
      </c>
      <c r="E19" s="1">
        <v>4.1218700000000004</v>
      </c>
      <c r="F19" s="2">
        <v>549.05700000000002</v>
      </c>
      <c r="G19" s="1">
        <v>-177.69499999999999</v>
      </c>
      <c r="H19" s="2">
        <v>549.76599999999996</v>
      </c>
      <c r="I19" s="1">
        <v>0.40683000000000002</v>
      </c>
      <c r="J19" s="2">
        <v>626.23400000000004</v>
      </c>
      <c r="K19" s="1">
        <v>0.98641699999999999</v>
      </c>
      <c r="N19" s="3">
        <f t="shared" si="9"/>
        <v>550.16</v>
      </c>
      <c r="O19" s="21">
        <f t="shared" si="10"/>
        <v>24260.833068485903</v>
      </c>
      <c r="P19" s="3">
        <f t="shared" si="11"/>
        <v>549.05700000000002</v>
      </c>
      <c r="Q19" s="17">
        <f t="shared" si="12"/>
        <v>-1.7769499999999999E-4</v>
      </c>
      <c r="R19" s="3">
        <f t="shared" si="13"/>
        <v>549.76599999999996</v>
      </c>
      <c r="S19" s="24">
        <f t="shared" si="13"/>
        <v>0.40683000000000002</v>
      </c>
      <c r="T19" s="3">
        <f t="shared" si="13"/>
        <v>626.23400000000004</v>
      </c>
      <c r="U19" s="24">
        <f t="shared" si="13"/>
        <v>0.98641699999999999</v>
      </c>
      <c r="V19" s="22">
        <f t="shared" si="0"/>
        <v>1.1791791660786075</v>
      </c>
      <c r="X19" s="2">
        <f t="shared" si="1"/>
        <v>626.23400000000004</v>
      </c>
      <c r="Y19" s="1">
        <f t="shared" si="2"/>
        <v>14</v>
      </c>
      <c r="Z19" s="1">
        <f t="shared" si="3"/>
        <v>14386.083666685765</v>
      </c>
      <c r="AA19" s="1">
        <f t="shared" si="4"/>
        <v>14</v>
      </c>
      <c r="AB19" s="28">
        <f t="shared" si="5"/>
        <v>-2.0022659931506848E-4</v>
      </c>
      <c r="AC19" s="1">
        <f t="shared" si="6"/>
        <v>14</v>
      </c>
      <c r="AD19" s="30">
        <f t="shared" si="7"/>
        <v>0.36811838138438457</v>
      </c>
      <c r="AE19" s="30">
        <f t="shared" si="14"/>
        <v>0.98114967321195279</v>
      </c>
      <c r="AF19" s="56">
        <f t="shared" si="8"/>
        <v>5.3685252432524866E-3</v>
      </c>
    </row>
    <row r="20" spans="2:32" x14ac:dyDescent="0.6">
      <c r="B20" s="2"/>
      <c r="C20" s="1"/>
      <c r="D20" s="2">
        <v>575.08000000000004</v>
      </c>
      <c r="E20" s="1">
        <v>4.73665</v>
      </c>
      <c r="F20" s="2">
        <v>574.93299999999999</v>
      </c>
      <c r="G20" s="1">
        <v>-185.42400000000001</v>
      </c>
      <c r="H20" s="2">
        <v>576.89200000000005</v>
      </c>
      <c r="I20" s="1">
        <v>0.39341599999999999</v>
      </c>
      <c r="J20" s="50">
        <v>649.13199999999995</v>
      </c>
      <c r="K20" s="50">
        <v>0.86338599999999999</v>
      </c>
      <c r="N20" s="3">
        <f t="shared" si="9"/>
        <v>575.08000000000004</v>
      </c>
      <c r="O20" s="21">
        <f t="shared" si="10"/>
        <v>21111.967318674589</v>
      </c>
      <c r="P20" s="3">
        <f t="shared" si="11"/>
        <v>574.93299999999999</v>
      </c>
      <c r="Q20" s="17">
        <f t="shared" si="12"/>
        <v>-1.8542400000000001E-4</v>
      </c>
      <c r="R20" s="3">
        <f t="shared" si="13"/>
        <v>576.89200000000005</v>
      </c>
      <c r="S20" s="24">
        <f t="shared" si="13"/>
        <v>0.39341599999999999</v>
      </c>
      <c r="T20" s="3">
        <f t="shared" si="13"/>
        <v>649.13199999999995</v>
      </c>
      <c r="U20" s="24">
        <f t="shared" si="13"/>
        <v>0.86338599999999999</v>
      </c>
      <c r="V20" s="22">
        <f t="shared" si="0"/>
        <v>1.1976822036322048</v>
      </c>
      <c r="X20" s="2">
        <f t="shared" si="1"/>
        <v>649.13199999999995</v>
      </c>
      <c r="Y20" s="1">
        <f t="shared" si="2"/>
        <v>14</v>
      </c>
      <c r="Z20" s="1">
        <f t="shared" si="3"/>
        <v>11879.185106273384</v>
      </c>
      <c r="AA20" s="1">
        <f t="shared" si="4"/>
        <v>14</v>
      </c>
      <c r="AB20" s="28">
        <f t="shared" si="5"/>
        <v>-2.0487857241723742E-4</v>
      </c>
      <c r="AC20" s="1">
        <f t="shared" si="6"/>
        <v>14</v>
      </c>
      <c r="AD20" s="30">
        <f t="shared" si="7"/>
        <v>0.35938871312236592</v>
      </c>
      <c r="AE20" s="58">
        <f>((Z20*(AB20)^2)/AD20)*X20</f>
        <v>0.90063394938772623</v>
      </c>
      <c r="AF20" s="59">
        <f t="shared" si="8"/>
        <v>-4.1357478710466467E-2</v>
      </c>
    </row>
    <row r="21" spans="2:32" x14ac:dyDescent="0.6">
      <c r="B21" s="2"/>
      <c r="C21" s="1"/>
      <c r="D21" s="2">
        <v>600</v>
      </c>
      <c r="E21" s="1">
        <v>5.5868900000000004</v>
      </c>
      <c r="F21" s="2">
        <v>601.88699999999994</v>
      </c>
      <c r="G21" s="1">
        <v>-191.52500000000001</v>
      </c>
      <c r="H21" s="2">
        <v>599.64599999999996</v>
      </c>
      <c r="I21" s="1">
        <v>0.37996200000000002</v>
      </c>
      <c r="J21" s="2"/>
      <c r="K21" s="1"/>
      <c r="N21" s="3">
        <f t="shared" si="9"/>
        <v>600</v>
      </c>
      <c r="O21" s="21">
        <f t="shared" si="10"/>
        <v>17899.045801868298</v>
      </c>
      <c r="P21" s="3">
        <f t="shared" si="11"/>
        <v>601.88699999999994</v>
      </c>
      <c r="Q21" s="17">
        <f t="shared" si="12"/>
        <v>-1.9152500000000001E-4</v>
      </c>
      <c r="R21" s="3">
        <f t="shared" si="13"/>
        <v>599.64599999999996</v>
      </c>
      <c r="S21" s="24">
        <f t="shared" si="13"/>
        <v>0.37996200000000002</v>
      </c>
      <c r="T21" s="3"/>
      <c r="U21" s="24"/>
      <c r="V21"/>
    </row>
    <row r="22" spans="2:32" x14ac:dyDescent="0.6">
      <c r="B22" s="2"/>
      <c r="C22" s="1"/>
      <c r="D22" s="2">
        <v>624.91999999999996</v>
      </c>
      <c r="E22" s="1">
        <v>6.8823400000000001</v>
      </c>
      <c r="F22" s="2">
        <v>623.45000000000005</v>
      </c>
      <c r="G22" s="1">
        <v>-199.661</v>
      </c>
      <c r="H22" s="2">
        <v>623.27099999999996</v>
      </c>
      <c r="I22" s="1">
        <v>0.36924800000000002</v>
      </c>
      <c r="J22" s="2"/>
      <c r="K22" s="1"/>
      <c r="N22" s="3">
        <f t="shared" si="9"/>
        <v>624.91999999999996</v>
      </c>
      <c r="O22" s="21">
        <f t="shared" si="10"/>
        <v>14529.941851172711</v>
      </c>
      <c r="P22" s="3">
        <f t="shared" si="11"/>
        <v>623.45000000000005</v>
      </c>
      <c r="Q22" s="17">
        <f t="shared" si="12"/>
        <v>-1.9966099999999998E-4</v>
      </c>
      <c r="R22" s="3">
        <f t="shared" si="13"/>
        <v>623.27099999999996</v>
      </c>
      <c r="S22" s="24">
        <f t="shared" si="13"/>
        <v>0.36924800000000002</v>
      </c>
      <c r="T22" s="3"/>
      <c r="U22" s="24"/>
      <c r="V22"/>
      <c r="X22" t="s">
        <v>148</v>
      </c>
    </row>
    <row r="23" spans="2:32" x14ac:dyDescent="0.6">
      <c r="B23" s="2"/>
      <c r="C23" s="1"/>
      <c r="D23" s="50">
        <v>651.75699999999995</v>
      </c>
      <c r="E23" s="50">
        <v>8.6267899999999997</v>
      </c>
      <c r="F23" s="2">
        <v>651.48199999999997</v>
      </c>
      <c r="G23" s="1">
        <v>-205.35599999999999</v>
      </c>
      <c r="H23" s="50">
        <v>651.26900000000001</v>
      </c>
      <c r="I23" s="50">
        <v>0.358574</v>
      </c>
      <c r="J23" s="2"/>
      <c r="K23" s="1"/>
      <c r="N23" s="3">
        <f t="shared" si="9"/>
        <v>651.75699999999995</v>
      </c>
      <c r="O23" s="21">
        <f t="shared" si="10"/>
        <v>11591.797180643089</v>
      </c>
      <c r="P23" s="3">
        <f t="shared" si="11"/>
        <v>651.48199999999997</v>
      </c>
      <c r="Q23" s="17">
        <f t="shared" si="12"/>
        <v>-2.0535599999999999E-4</v>
      </c>
      <c r="R23" s="3">
        <f t="shared" si="13"/>
        <v>651.26900000000001</v>
      </c>
      <c r="S23" s="24">
        <f t="shared" si="13"/>
        <v>0.358574</v>
      </c>
      <c r="T23" s="3"/>
      <c r="U23" s="24"/>
      <c r="V23"/>
    </row>
    <row r="24" spans="2:32" x14ac:dyDescent="0.6">
      <c r="B24" s="2"/>
      <c r="C24" s="1"/>
      <c r="D24" s="2"/>
      <c r="E24" s="1"/>
      <c r="F24" s="2">
        <v>660.10799999999995</v>
      </c>
      <c r="G24" s="1">
        <v>-206.983</v>
      </c>
      <c r="H24" s="2"/>
      <c r="I24" s="1"/>
      <c r="J24" s="2"/>
      <c r="K24" s="1"/>
      <c r="N24" s="3"/>
      <c r="O24" s="21"/>
      <c r="P24" s="3">
        <f t="shared" si="11"/>
        <v>660.10799999999995</v>
      </c>
      <c r="Q24" s="17">
        <f t="shared" si="12"/>
        <v>-2.0698299999999999E-4</v>
      </c>
      <c r="R24" s="3"/>
      <c r="S24" s="24"/>
      <c r="T24" s="3"/>
      <c r="U24" s="24"/>
      <c r="V24"/>
    </row>
    <row r="25" spans="2:32" x14ac:dyDescent="0.6">
      <c r="B25" s="2"/>
      <c r="C25" s="1"/>
      <c r="D25" s="2"/>
      <c r="E25" s="1"/>
      <c r="F25" s="2">
        <v>681.67100000000005</v>
      </c>
      <c r="G25" s="1">
        <v>-209.017</v>
      </c>
      <c r="H25" s="2"/>
      <c r="I25" s="1"/>
      <c r="J25" s="2"/>
      <c r="K25" s="1"/>
      <c r="N25" s="3"/>
      <c r="O25" s="21"/>
      <c r="P25" s="3">
        <f t="shared" si="11"/>
        <v>681.67100000000005</v>
      </c>
      <c r="Q25" s="17">
        <f t="shared" si="12"/>
        <v>-2.0901699999999998E-4</v>
      </c>
      <c r="R25" s="3"/>
      <c r="S25" s="24"/>
      <c r="T25" s="3"/>
      <c r="U25" s="24"/>
      <c r="V25"/>
    </row>
    <row r="26" spans="2:32" x14ac:dyDescent="0.6">
      <c r="B26" s="2"/>
      <c r="C26" s="1"/>
      <c r="D26" s="2"/>
      <c r="E26" s="1"/>
      <c r="F26" s="50">
        <v>701.07799999999997</v>
      </c>
      <c r="G26" s="50">
        <v>-206.57599999999999</v>
      </c>
      <c r="H26" s="2"/>
      <c r="I26" s="1"/>
      <c r="J26" s="2"/>
      <c r="K26" s="1"/>
      <c r="N26" s="3"/>
      <c r="O26" s="21"/>
      <c r="P26" s="3">
        <f t="shared" si="11"/>
        <v>701.07799999999997</v>
      </c>
      <c r="Q26" s="17">
        <f t="shared" si="12"/>
        <v>-2.0657599999999998E-4</v>
      </c>
      <c r="R26" s="3"/>
      <c r="S26" s="24"/>
      <c r="T26" s="3"/>
      <c r="U26" s="24"/>
      <c r="V26"/>
    </row>
    <row r="27" spans="2:32" x14ac:dyDescent="0.6"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3">
        <v>326.51799999999997</v>
      </c>
      <c r="E9" s="4">
        <v>106.624</v>
      </c>
      <c r="F9" s="3">
        <v>325.97399999999999</v>
      </c>
      <c r="G9" s="4">
        <v>264.37200000000001</v>
      </c>
      <c r="H9" s="3">
        <v>321.49900000000002</v>
      </c>
      <c r="I9" s="4">
        <v>0.289016</v>
      </c>
      <c r="J9" s="51">
        <v>320.75400000000002</v>
      </c>
      <c r="K9" s="51">
        <v>0.70920700000000003</v>
      </c>
      <c r="N9" s="3">
        <f>D9</f>
        <v>326.51799999999997</v>
      </c>
      <c r="O9" s="21">
        <f>1/(E9*10^(-6))</f>
        <v>9378.7515006002413</v>
      </c>
      <c r="P9" s="3">
        <f>F9</f>
        <v>325.97399999999999</v>
      </c>
      <c r="Q9" s="17">
        <f>G9*0.000001</f>
        <v>2.6437200000000002E-4</v>
      </c>
      <c r="R9" s="3">
        <f>H9</f>
        <v>321.49900000000002</v>
      </c>
      <c r="S9" s="24">
        <f>I9</f>
        <v>0.289016</v>
      </c>
      <c r="T9" s="3">
        <f>J9</f>
        <v>320.75400000000002</v>
      </c>
      <c r="U9" s="24">
        <f>K9</f>
        <v>0.70920700000000003</v>
      </c>
      <c r="V9" s="22">
        <f>((O9*(Q9)^2)/S9)*T9</f>
        <v>0.72748850746391647</v>
      </c>
      <c r="X9" s="3">
        <f t="shared" ref="X9:X16" si="0">T9</f>
        <v>320.75400000000002</v>
      </c>
      <c r="Y9" s="4" t="e">
        <f t="shared" ref="Y9:Y16" si="1">MATCH($X9,$N$9:$N$26,1)</f>
        <v>#N/A</v>
      </c>
      <c r="Z9" s="4" t="e">
        <f t="shared" ref="Z9:Z16" si="2">((INDEX($N$9:$O$26,Y9+1,1)-$X9)*INDEX($N$9:$O$26,Y9,2)+($X9-INDEX($N$9:$O$26,Y9,1))*INDEX($N$9:$O$26,Y9+1,2))/(INDEX($N$9:$O$26,Y9+1,1)-INDEX($N$9:$O$26,Y9,1))</f>
        <v>#N/A</v>
      </c>
      <c r="AA9" s="4" t="e">
        <f t="shared" ref="AA9:AA16" si="3">MATCH($X9,$P$9:$P$26,1)</f>
        <v>#N/A</v>
      </c>
      <c r="AB9" s="17" t="e">
        <f t="shared" ref="AB9:AB16" si="4">((INDEX($P$9:$Q$26,AA9+1,1)-$X9)*INDEX($P$9:$Q$26,AA9,2)+($X9-INDEX($P$9:$Q$26,AA9,1))*INDEX($P$9:$Q$26,AA9+1,2))/(INDEX($P$9:$Q$26,AA9+1,1)-INDEX($P$9:$Q$26,AA9,1))</f>
        <v>#N/A</v>
      </c>
      <c r="AC9" s="4" t="e">
        <f t="shared" ref="AC9:AC16" si="5">MATCH($X9,$R$9:$R$26,1)</f>
        <v>#N/A</v>
      </c>
      <c r="AD9" s="24" t="e">
        <f t="shared" ref="AD9:AD16" si="6">((INDEX($R$9:$S$26,AC9+1,1)-$X9)*INDEX($R$9:$S$26,AC9,2)+($X9-INDEX($R$9:$S$26,AC9,1))*INDEX($R$9:$S$26,AC9+1,2))/(INDEX($R$9:$S$26,AC9+1,1)-INDEX($R$9:$S$26,AC9,1))</f>
        <v>#N/A</v>
      </c>
      <c r="AE9" s="24" t="e">
        <f t="shared" ref="AE9:AE16" si="7">((Z9*(AB9)^2)/AD9)*X9</f>
        <v>#N/A</v>
      </c>
      <c r="AF9" s="57" t="e">
        <f t="shared" ref="AF9:AF16" si="8">$U9/$AE9-1</f>
        <v>#N/A</v>
      </c>
    </row>
    <row r="10" spans="1:32" x14ac:dyDescent="0.6">
      <c r="B10" s="3"/>
      <c r="C10" s="4"/>
      <c r="D10" s="3">
        <v>376.34300000000002</v>
      </c>
      <c r="E10" s="4">
        <v>98.323999999999998</v>
      </c>
      <c r="F10" s="3">
        <v>374.80500000000001</v>
      </c>
      <c r="G10" s="4">
        <v>272.18599999999998</v>
      </c>
      <c r="H10" s="3">
        <v>372.79199999999997</v>
      </c>
      <c r="I10" s="4">
        <v>0.30216100000000001</v>
      </c>
      <c r="J10" s="3">
        <v>371.33699999999999</v>
      </c>
      <c r="K10" s="4">
        <v>0.92396800000000001</v>
      </c>
      <c r="N10" s="3">
        <f t="shared" ref="N10:N16" si="9">D10</f>
        <v>376.34300000000002</v>
      </c>
      <c r="O10" s="21">
        <f t="shared" ref="O10:O16" si="10">1/(E10*10^(-6))</f>
        <v>10170.456856922014</v>
      </c>
      <c r="P10" s="3">
        <f t="shared" ref="P10:P16" si="11">F10</f>
        <v>374.80500000000001</v>
      </c>
      <c r="Q10" s="17">
        <f t="shared" ref="Q10:Q16" si="12">G10*0.000001</f>
        <v>2.7218599999999994E-4</v>
      </c>
      <c r="R10" s="3">
        <f t="shared" ref="R10:U16" si="13">H10</f>
        <v>372.79199999999997</v>
      </c>
      <c r="S10" s="24">
        <f t="shared" si="13"/>
        <v>0.30216100000000001</v>
      </c>
      <c r="T10" s="3">
        <f t="shared" si="13"/>
        <v>371.33699999999999</v>
      </c>
      <c r="U10" s="24">
        <f t="shared" si="13"/>
        <v>0.92396800000000001</v>
      </c>
      <c r="V10" s="22">
        <f t="shared" ref="V10:V16" si="14">((O10*(Q10)^2)/S10)*T10</f>
        <v>0.92598050594563963</v>
      </c>
      <c r="X10" s="2">
        <f t="shared" si="0"/>
        <v>371.33699999999999</v>
      </c>
      <c r="Y10" s="1">
        <f t="shared" si="1"/>
        <v>1</v>
      </c>
      <c r="Z10" s="1">
        <f t="shared" si="2"/>
        <v>10090.912912842799</v>
      </c>
      <c r="AA10" s="1">
        <f t="shared" si="3"/>
        <v>1</v>
      </c>
      <c r="AB10" s="28">
        <f t="shared" si="4"/>
        <v>2.7163104613872326E-4</v>
      </c>
      <c r="AC10" s="1">
        <f t="shared" si="5"/>
        <v>1</v>
      </c>
      <c r="AD10" s="30">
        <f t="shared" si="6"/>
        <v>0.30178812309671887</v>
      </c>
      <c r="AE10" s="61">
        <f t="shared" si="7"/>
        <v>0.91612630004307505</v>
      </c>
      <c r="AF10" s="60">
        <f t="shared" si="8"/>
        <v>8.5596275934400889E-3</v>
      </c>
    </row>
    <row r="11" spans="1:32" x14ac:dyDescent="0.6">
      <c r="B11" s="2"/>
      <c r="C11" s="1"/>
      <c r="D11" s="2">
        <v>427.56799999999998</v>
      </c>
      <c r="E11" s="1">
        <v>107.008</v>
      </c>
      <c r="F11" s="2">
        <v>425.714</v>
      </c>
      <c r="G11" s="1">
        <v>282.791</v>
      </c>
      <c r="H11" s="2">
        <v>421.93</v>
      </c>
      <c r="I11" s="1">
        <v>0.31173899999999999</v>
      </c>
      <c r="J11" s="2">
        <v>421.50200000000001</v>
      </c>
      <c r="K11" s="1">
        <v>0.99921400000000005</v>
      </c>
      <c r="N11" s="3">
        <f t="shared" si="9"/>
        <v>427.56799999999998</v>
      </c>
      <c r="O11" s="21">
        <f t="shared" si="10"/>
        <v>9345.0956937799056</v>
      </c>
      <c r="P11" s="3">
        <f t="shared" si="11"/>
        <v>425.714</v>
      </c>
      <c r="Q11" s="17">
        <f t="shared" si="12"/>
        <v>2.8279100000000001E-4</v>
      </c>
      <c r="R11" s="3">
        <f t="shared" si="13"/>
        <v>421.93</v>
      </c>
      <c r="S11" s="24">
        <f t="shared" si="13"/>
        <v>0.31173899999999999</v>
      </c>
      <c r="T11" s="3">
        <f t="shared" si="13"/>
        <v>421.50200000000001</v>
      </c>
      <c r="U11" s="24">
        <f t="shared" si="13"/>
        <v>0.99921400000000005</v>
      </c>
      <c r="V11" s="22">
        <f t="shared" si="14"/>
        <v>1.0104699947381501</v>
      </c>
      <c r="X11" s="2">
        <f t="shared" si="0"/>
        <v>421.50200000000001</v>
      </c>
      <c r="Y11" s="1">
        <f t="shared" si="1"/>
        <v>2</v>
      </c>
      <c r="Z11" s="1">
        <f t="shared" si="2"/>
        <v>9442.8339234650193</v>
      </c>
      <c r="AA11" s="1">
        <f t="shared" si="3"/>
        <v>2</v>
      </c>
      <c r="AB11" s="28">
        <f t="shared" si="4"/>
        <v>2.8191358618318962E-4</v>
      </c>
      <c r="AC11" s="1">
        <f t="shared" si="5"/>
        <v>2</v>
      </c>
      <c r="AD11" s="30">
        <f t="shared" si="6"/>
        <v>0.31165557405673816</v>
      </c>
      <c r="AE11" s="61">
        <f t="shared" si="7"/>
        <v>1.0149837865959865</v>
      </c>
      <c r="AF11" s="60">
        <f t="shared" si="8"/>
        <v>-1.5536983747173494E-2</v>
      </c>
    </row>
    <row r="12" spans="1:32" x14ac:dyDescent="0.6">
      <c r="B12" s="2"/>
      <c r="C12" s="1"/>
      <c r="D12" s="2">
        <v>474.89800000000002</v>
      </c>
      <c r="E12" s="1">
        <v>79.152500000000003</v>
      </c>
      <c r="F12" s="2">
        <v>477.66199999999998</v>
      </c>
      <c r="G12" s="1">
        <v>259.34899999999999</v>
      </c>
      <c r="H12" s="2">
        <v>474.851</v>
      </c>
      <c r="I12" s="1">
        <v>0.319608</v>
      </c>
      <c r="J12" s="2">
        <v>470.44200000000001</v>
      </c>
      <c r="K12" s="1">
        <v>1.23956</v>
      </c>
      <c r="N12" s="3">
        <f t="shared" si="9"/>
        <v>474.89800000000002</v>
      </c>
      <c r="O12" s="21">
        <f t="shared" si="10"/>
        <v>12633.839739742902</v>
      </c>
      <c r="P12" s="3">
        <f t="shared" si="11"/>
        <v>477.66199999999998</v>
      </c>
      <c r="Q12" s="17">
        <f t="shared" si="12"/>
        <v>2.5934899999999997E-4</v>
      </c>
      <c r="R12" s="3">
        <f t="shared" si="13"/>
        <v>474.851</v>
      </c>
      <c r="S12" s="24">
        <f t="shared" si="13"/>
        <v>0.319608</v>
      </c>
      <c r="T12" s="3">
        <f t="shared" si="13"/>
        <v>470.44200000000001</v>
      </c>
      <c r="U12" s="24">
        <f t="shared" si="13"/>
        <v>1.23956</v>
      </c>
      <c r="V12" s="22">
        <f t="shared" si="14"/>
        <v>1.2508146675039531</v>
      </c>
      <c r="X12" s="2">
        <f t="shared" si="0"/>
        <v>470.44200000000001</v>
      </c>
      <c r="Y12" s="1">
        <f t="shared" si="1"/>
        <v>3</v>
      </c>
      <c r="Z12" s="1">
        <f t="shared" si="2"/>
        <v>12324.212791320946</v>
      </c>
      <c r="AA12" s="1">
        <f t="shared" si="3"/>
        <v>3</v>
      </c>
      <c r="AB12" s="28">
        <f t="shared" si="4"/>
        <v>2.6260708962808961E-4</v>
      </c>
      <c r="AC12" s="1">
        <f t="shared" si="5"/>
        <v>3</v>
      </c>
      <c r="AD12" s="30">
        <f t="shared" si="6"/>
        <v>0.31895241108444661</v>
      </c>
      <c r="AE12" s="61">
        <f t="shared" si="7"/>
        <v>1.2535806493807584</v>
      </c>
      <c r="AF12" s="60">
        <f t="shared" si="8"/>
        <v>-1.1184481339660324E-2</v>
      </c>
    </row>
    <row r="13" spans="1:32" x14ac:dyDescent="0.6">
      <c r="B13" s="2"/>
      <c r="C13" s="1"/>
      <c r="D13" s="2">
        <v>524.74400000000003</v>
      </c>
      <c r="E13" s="1">
        <v>71.882300000000001</v>
      </c>
      <c r="F13" s="2">
        <v>528.57100000000003</v>
      </c>
      <c r="G13" s="1">
        <v>258.233</v>
      </c>
      <c r="H13" s="2">
        <v>512.63900000000001</v>
      </c>
      <c r="I13" s="1">
        <v>0.33431499999999997</v>
      </c>
      <c r="J13" s="2">
        <v>512.95600000000002</v>
      </c>
      <c r="K13" s="1">
        <v>1.4171100000000001</v>
      </c>
      <c r="N13" s="3">
        <f t="shared" si="9"/>
        <v>524.74400000000003</v>
      </c>
      <c r="O13" s="21">
        <f t="shared" si="10"/>
        <v>13911.630540480759</v>
      </c>
      <c r="P13" s="3">
        <f t="shared" si="11"/>
        <v>528.57100000000003</v>
      </c>
      <c r="Q13" s="17">
        <f t="shared" si="12"/>
        <v>2.5823300000000002E-4</v>
      </c>
      <c r="R13" s="3">
        <f t="shared" si="13"/>
        <v>512.63900000000001</v>
      </c>
      <c r="S13" s="24">
        <f t="shared" si="13"/>
        <v>0.33431499999999997</v>
      </c>
      <c r="T13" s="3">
        <f t="shared" si="13"/>
        <v>512.95600000000002</v>
      </c>
      <c r="U13" s="24">
        <f t="shared" si="13"/>
        <v>1.4171100000000001</v>
      </c>
      <c r="V13" s="22">
        <f t="shared" si="14"/>
        <v>1.4233960877416021</v>
      </c>
      <c r="X13" s="2">
        <f t="shared" si="0"/>
        <v>512.95600000000002</v>
      </c>
      <c r="Y13" s="1">
        <f t="shared" si="1"/>
        <v>4</v>
      </c>
      <c r="Z13" s="1">
        <f t="shared" si="2"/>
        <v>13609.447858638727</v>
      </c>
      <c r="AA13" s="1">
        <f t="shared" si="3"/>
        <v>4</v>
      </c>
      <c r="AB13" s="28">
        <f t="shared" si="4"/>
        <v>2.5857530371839948E-4</v>
      </c>
      <c r="AC13" s="1">
        <f t="shared" si="5"/>
        <v>5</v>
      </c>
      <c r="AD13" s="30">
        <f t="shared" si="6"/>
        <v>0.33447944964458143</v>
      </c>
      <c r="AE13" s="61">
        <f t="shared" si="7"/>
        <v>1.3954853035789185</v>
      </c>
      <c r="AF13" s="60">
        <f t="shared" si="8"/>
        <v>1.5496183561103827E-2</v>
      </c>
    </row>
    <row r="14" spans="1:32" x14ac:dyDescent="0.6">
      <c r="B14" s="2"/>
      <c r="C14" s="1"/>
      <c r="D14" s="2">
        <v>579.89099999999996</v>
      </c>
      <c r="E14" s="1">
        <v>68.980400000000003</v>
      </c>
      <c r="F14" s="2">
        <v>575.32500000000005</v>
      </c>
      <c r="G14" s="1">
        <v>257.11599999999999</v>
      </c>
      <c r="H14" s="2">
        <v>568.77</v>
      </c>
      <c r="I14" s="1">
        <v>0.36343399999999998</v>
      </c>
      <c r="J14" s="2">
        <v>568</v>
      </c>
      <c r="K14" s="1">
        <v>1.47255</v>
      </c>
      <c r="N14" s="3">
        <f t="shared" si="9"/>
        <v>579.89099999999996</v>
      </c>
      <c r="O14" s="21">
        <f t="shared" si="10"/>
        <v>14496.871575114092</v>
      </c>
      <c r="P14" s="3">
        <f t="shared" si="11"/>
        <v>575.32500000000005</v>
      </c>
      <c r="Q14" s="17">
        <f t="shared" si="12"/>
        <v>2.57116E-4</v>
      </c>
      <c r="R14" s="3">
        <f t="shared" si="13"/>
        <v>568.77</v>
      </c>
      <c r="S14" s="24">
        <f t="shared" si="13"/>
        <v>0.36343399999999998</v>
      </c>
      <c r="T14" s="3">
        <f t="shared" si="13"/>
        <v>568</v>
      </c>
      <c r="U14" s="24">
        <f t="shared" si="13"/>
        <v>1.47255</v>
      </c>
      <c r="V14" s="22">
        <f t="shared" si="14"/>
        <v>1.4978050117839068</v>
      </c>
      <c r="X14" s="2">
        <f t="shared" si="0"/>
        <v>568</v>
      </c>
      <c r="Y14" s="1">
        <f t="shared" si="1"/>
        <v>5</v>
      </c>
      <c r="Z14" s="1">
        <f t="shared" si="2"/>
        <v>14370.679739786241</v>
      </c>
      <c r="AA14" s="1">
        <f t="shared" si="3"/>
        <v>5</v>
      </c>
      <c r="AB14" s="28">
        <f t="shared" si="4"/>
        <v>2.572910016041408E-4</v>
      </c>
      <c r="AC14" s="1">
        <f t="shared" si="5"/>
        <v>5</v>
      </c>
      <c r="AD14" s="30">
        <f t="shared" si="6"/>
        <v>0.36303454818193154</v>
      </c>
      <c r="AE14" s="61">
        <f t="shared" si="7"/>
        <v>1.4884247578345204</v>
      </c>
      <c r="AF14" s="60">
        <f t="shared" si="8"/>
        <v>-1.0665475531068336E-2</v>
      </c>
    </row>
    <row r="15" spans="1:32" x14ac:dyDescent="0.6">
      <c r="B15" s="2"/>
      <c r="C15" s="1"/>
      <c r="D15" s="2">
        <v>629.85199999999998</v>
      </c>
      <c r="E15" s="1">
        <v>67.114500000000007</v>
      </c>
      <c r="F15" s="2">
        <v>631.42899999999997</v>
      </c>
      <c r="G15" s="1">
        <v>255.44200000000001</v>
      </c>
      <c r="H15" s="2">
        <v>618.42100000000005</v>
      </c>
      <c r="I15" s="1">
        <v>0.392455</v>
      </c>
      <c r="J15" s="2">
        <v>619.79100000000005</v>
      </c>
      <c r="K15" s="1">
        <v>1.5421400000000001</v>
      </c>
      <c r="N15" s="3">
        <f t="shared" si="9"/>
        <v>629.85199999999998</v>
      </c>
      <c r="O15" s="21">
        <f t="shared" si="10"/>
        <v>14899.909855545373</v>
      </c>
      <c r="P15" s="3">
        <f t="shared" si="11"/>
        <v>631.42899999999997</v>
      </c>
      <c r="Q15" s="17">
        <f t="shared" si="12"/>
        <v>2.5544199999999998E-4</v>
      </c>
      <c r="R15" s="3">
        <f t="shared" si="13"/>
        <v>618.42100000000005</v>
      </c>
      <c r="S15" s="24">
        <f t="shared" si="13"/>
        <v>0.392455</v>
      </c>
      <c r="T15" s="3">
        <f t="shared" si="13"/>
        <v>619.79100000000005</v>
      </c>
      <c r="U15" s="24">
        <f t="shared" si="13"/>
        <v>1.5421400000000001</v>
      </c>
      <c r="V15" s="22">
        <f t="shared" si="14"/>
        <v>1.5354074790545582</v>
      </c>
      <c r="X15" s="2">
        <f t="shared" si="0"/>
        <v>619.79100000000005</v>
      </c>
      <c r="Y15" s="1">
        <f t="shared" si="1"/>
        <v>6</v>
      </c>
      <c r="Z15" s="1">
        <f t="shared" si="2"/>
        <v>14818.747185874647</v>
      </c>
      <c r="AA15" s="1">
        <f t="shared" si="3"/>
        <v>6</v>
      </c>
      <c r="AB15" s="28">
        <f t="shared" si="4"/>
        <v>2.5578924818194778E-4</v>
      </c>
      <c r="AC15" s="1">
        <f t="shared" si="5"/>
        <v>7</v>
      </c>
      <c r="AD15" s="30">
        <f t="shared" si="6"/>
        <v>0.39178675606198071</v>
      </c>
      <c r="AE15" s="61">
        <f t="shared" si="7"/>
        <v>1.5338100328994393</v>
      </c>
      <c r="AF15" s="60">
        <f t="shared" si="8"/>
        <v>5.4308988218145782E-3</v>
      </c>
    </row>
    <row r="16" spans="1:32" x14ac:dyDescent="0.6">
      <c r="B16" s="2"/>
      <c r="C16" s="1"/>
      <c r="D16" s="2">
        <v>675.69500000000005</v>
      </c>
      <c r="E16" s="1">
        <v>67.570300000000003</v>
      </c>
      <c r="F16" s="2">
        <v>678.18200000000002</v>
      </c>
      <c r="G16" s="1">
        <v>242.047</v>
      </c>
      <c r="H16" s="2">
        <v>674.63199999999995</v>
      </c>
      <c r="I16" s="1">
        <v>0.365037</v>
      </c>
      <c r="J16" s="50">
        <v>672.12900000000002</v>
      </c>
      <c r="K16" s="50">
        <v>1.6032</v>
      </c>
      <c r="N16" s="3">
        <f t="shared" si="9"/>
        <v>675.69500000000005</v>
      </c>
      <c r="O16" s="21">
        <f t="shared" si="10"/>
        <v>14799.401512202847</v>
      </c>
      <c r="P16" s="3">
        <f t="shared" si="11"/>
        <v>678.18200000000002</v>
      </c>
      <c r="Q16" s="17">
        <f t="shared" si="12"/>
        <v>2.4204699999999998E-4</v>
      </c>
      <c r="R16" s="3">
        <f t="shared" si="13"/>
        <v>674.63199999999995</v>
      </c>
      <c r="S16" s="24">
        <f t="shared" si="13"/>
        <v>0.365037</v>
      </c>
      <c r="T16" s="3">
        <f t="shared" si="13"/>
        <v>672.12900000000002</v>
      </c>
      <c r="U16" s="24">
        <f t="shared" si="13"/>
        <v>1.6032</v>
      </c>
      <c r="V16" s="22">
        <f t="shared" si="14"/>
        <v>1.5964646584788209</v>
      </c>
      <c r="X16" s="2">
        <f t="shared" si="0"/>
        <v>672.12900000000002</v>
      </c>
      <c r="Y16" s="1">
        <f t="shared" si="1"/>
        <v>7</v>
      </c>
      <c r="Z16" s="1">
        <f t="shared" si="2"/>
        <v>14807.219777856477</v>
      </c>
      <c r="AA16" s="1">
        <f t="shared" si="3"/>
        <v>7</v>
      </c>
      <c r="AB16" s="28">
        <f t="shared" si="4"/>
        <v>2.4378121887365511E-4</v>
      </c>
      <c r="AC16" s="1">
        <f t="shared" si="5"/>
        <v>7</v>
      </c>
      <c r="AD16" s="30">
        <f t="shared" si="6"/>
        <v>0.36625788655245406</v>
      </c>
      <c r="AE16" s="61">
        <f t="shared" si="7"/>
        <v>1.6148777834665051</v>
      </c>
      <c r="AF16" s="60">
        <f t="shared" si="8"/>
        <v>-7.2313729163067109E-3</v>
      </c>
    </row>
    <row r="17" spans="15:24" x14ac:dyDescent="0.6">
      <c r="V17"/>
    </row>
    <row r="18" spans="15:24" x14ac:dyDescent="0.6">
      <c r="O18"/>
      <c r="Q18"/>
      <c r="S18"/>
      <c r="U18"/>
      <c r="V18"/>
      <c r="X18" t="s">
        <v>148</v>
      </c>
    </row>
    <row r="19" spans="15:24" x14ac:dyDescent="0.6">
      <c r="O19"/>
      <c r="Q19"/>
      <c r="S19"/>
      <c r="U19"/>
      <c r="V19"/>
    </row>
    <row r="20" spans="15:24" x14ac:dyDescent="0.6">
      <c r="O20"/>
      <c r="Q20"/>
      <c r="S20"/>
      <c r="U20"/>
      <c r="V20"/>
    </row>
    <row r="21" spans="15:24" x14ac:dyDescent="0.6">
      <c r="O21"/>
      <c r="Q21"/>
      <c r="S21"/>
      <c r="U21"/>
      <c r="V21"/>
    </row>
    <row r="22" spans="15:24" x14ac:dyDescent="0.6">
      <c r="O22"/>
      <c r="Q22"/>
      <c r="S22"/>
      <c r="U22"/>
      <c r="V22"/>
    </row>
    <row r="23" spans="15:24" x14ac:dyDescent="0.6">
      <c r="O23"/>
      <c r="Q23"/>
      <c r="S23"/>
      <c r="U23"/>
      <c r="V23"/>
    </row>
    <row r="24" spans="15:24" x14ac:dyDescent="0.6">
      <c r="O24"/>
      <c r="Q24"/>
      <c r="S24"/>
      <c r="U24"/>
      <c r="V24"/>
    </row>
    <row r="25" spans="15:24" x14ac:dyDescent="0.6">
      <c r="O25"/>
      <c r="Q25"/>
      <c r="S25"/>
      <c r="U25"/>
      <c r="V25"/>
    </row>
    <row r="26" spans="15:24" x14ac:dyDescent="0.6">
      <c r="O26"/>
      <c r="Q26"/>
      <c r="S26"/>
      <c r="U26"/>
      <c r="V26"/>
    </row>
    <row r="27" spans="15:24" x14ac:dyDescent="0.6">
      <c r="O27"/>
      <c r="Q27"/>
      <c r="S27"/>
      <c r="U27"/>
      <c r="V27"/>
    </row>
    <row r="28" spans="15:24" x14ac:dyDescent="0.6">
      <c r="O28"/>
      <c r="Q28"/>
      <c r="S28"/>
      <c r="U28"/>
      <c r="V28"/>
    </row>
    <row r="29" spans="15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39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1">
        <v>304.96100000000001</v>
      </c>
      <c r="E9" s="51">
        <v>12.973000000000001</v>
      </c>
      <c r="F9" s="51">
        <v>305.86399999999998</v>
      </c>
      <c r="G9" s="51">
        <v>205.78299999999999</v>
      </c>
      <c r="H9" s="3">
        <v>338.72800000000001</v>
      </c>
      <c r="I9" s="4">
        <v>0.47743099999999999</v>
      </c>
      <c r="J9" s="51">
        <v>302.66399999999999</v>
      </c>
      <c r="K9" s="51">
        <v>0.17869599999999999</v>
      </c>
      <c r="N9" s="3">
        <f>D9</f>
        <v>304.96100000000001</v>
      </c>
      <c r="O9" s="21">
        <f>(1/(E9*10^(-3)))*100</f>
        <v>7708.3172743390123</v>
      </c>
      <c r="P9" s="3">
        <f>F9</f>
        <v>305.86399999999998</v>
      </c>
      <c r="Q9" s="17">
        <f>G9*0.000001</f>
        <v>2.0578299999999996E-4</v>
      </c>
      <c r="R9" s="3">
        <f>H9</f>
        <v>338.72800000000001</v>
      </c>
      <c r="S9" s="24">
        <f>I9</f>
        <v>0.47743099999999999</v>
      </c>
      <c r="T9" s="3">
        <f>J9</f>
        <v>302.66399999999999</v>
      </c>
      <c r="U9" s="24">
        <f>K9</f>
        <v>0.17869599999999999</v>
      </c>
      <c r="V9" s="22">
        <f>((O9*(Q9)^2)/S9)*T9</f>
        <v>0.20693250885291542</v>
      </c>
      <c r="X9" s="3">
        <f t="shared" ref="X9:X19" si="0">T9</f>
        <v>302.66399999999999</v>
      </c>
      <c r="Y9" s="4" t="e">
        <f t="shared" ref="Y9:Y19" si="1">MATCH($X9,$N$9:$N$41,1)</f>
        <v>#N/A</v>
      </c>
      <c r="Z9" s="4" t="e">
        <f t="shared" ref="Z9:Z19" si="2">((INDEX($N$9:$O$44,Y9+1,1)-$X9)*INDEX($N$9:$O$44,Y9,2)+($X9-INDEX($N$9:$O$44,Y9,1))*INDEX($N$9:$O$44,Y9+1,2))/(INDEX($N$9:$O$44,Y9+1,1)-INDEX($N$9:$O$44,Y9,1))</f>
        <v>#N/A</v>
      </c>
      <c r="AA9" s="4" t="e">
        <f t="shared" ref="AA9:AA19" si="3">MATCH($X9,$P$9:$P$44,1)</f>
        <v>#N/A</v>
      </c>
      <c r="AB9" s="17" t="e">
        <f t="shared" ref="AB9:AB19" si="4">((INDEX($P$9:$Q$44,AA9+1,1)-$X9)*INDEX($P$9:$Q$44,AA9,2)+($X9-INDEX($P$9:$Q$44,AA9,1))*INDEX($P$9:$Q$44,AA9+1,2))/(INDEX($P$9:$Q$44,AA9+1,1)-INDEX($P$9:$Q$44,AA9,1))</f>
        <v>#N/A</v>
      </c>
      <c r="AC9" s="4" t="e">
        <f t="shared" ref="AC9:AC19" si="5">MATCH($X9,$R$9:$R$44,1)</f>
        <v>#N/A</v>
      </c>
      <c r="AD9" s="24" t="e">
        <f t="shared" ref="AD9:AD19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19" si="7">$U9/$AE9-1</f>
        <v>#N/A</v>
      </c>
    </row>
    <row r="10" spans="1:32" x14ac:dyDescent="0.6">
      <c r="B10" s="3"/>
      <c r="C10" s="4"/>
      <c r="D10" s="3">
        <v>326.04700000000003</v>
      </c>
      <c r="E10" s="4">
        <v>13.513500000000001</v>
      </c>
      <c r="F10" s="3">
        <v>311.91899999999998</v>
      </c>
      <c r="G10" s="4">
        <v>211.56700000000001</v>
      </c>
      <c r="H10" s="3">
        <v>379.11500000000001</v>
      </c>
      <c r="I10" s="4">
        <v>0.43576399999999998</v>
      </c>
      <c r="J10" s="3">
        <v>339.00400000000002</v>
      </c>
      <c r="K10" s="4">
        <v>0.26557500000000001</v>
      </c>
      <c r="N10" s="3">
        <f t="shared" ref="N10:N29" si="8">D10</f>
        <v>326.04700000000003</v>
      </c>
      <c r="O10" s="21">
        <f t="shared" ref="O10:O29" si="9">(1/(E10*10^(-3)))*100</f>
        <v>7400.0074000073992</v>
      </c>
      <c r="P10" s="3">
        <f t="shared" ref="P10:P29" si="10">F10</f>
        <v>311.91899999999998</v>
      </c>
      <c r="Q10" s="17">
        <f t="shared" ref="Q10:Q29" si="11">G10*0.000001</f>
        <v>2.1156699999999999E-4</v>
      </c>
      <c r="R10" s="3">
        <f t="shared" ref="R10:U19" si="12">H10</f>
        <v>379.11500000000001</v>
      </c>
      <c r="S10" s="24">
        <f t="shared" si="12"/>
        <v>0.43576399999999998</v>
      </c>
      <c r="T10" s="3">
        <f t="shared" si="12"/>
        <v>339.00400000000002</v>
      </c>
      <c r="U10" s="24">
        <f t="shared" si="12"/>
        <v>0.26557500000000001</v>
      </c>
      <c r="X10" s="2">
        <f t="shared" si="0"/>
        <v>339.00400000000002</v>
      </c>
      <c r="Y10" s="4">
        <f t="shared" si="1"/>
        <v>2</v>
      </c>
      <c r="Z10" s="4">
        <f t="shared" si="2"/>
        <v>7049.932319202454</v>
      </c>
      <c r="AA10" s="4">
        <f t="shared" si="3"/>
        <v>3</v>
      </c>
      <c r="AB10" s="17">
        <f t="shared" si="4"/>
        <v>2.2207733372071685E-4</v>
      </c>
      <c r="AC10" s="4">
        <f t="shared" si="5"/>
        <v>1</v>
      </c>
      <c r="AD10" s="24">
        <f t="shared" si="6"/>
        <v>0.47714625263079707</v>
      </c>
      <c r="AE10" s="30">
        <f t="shared" ref="AE10:AE19" si="13">((Z10*(AB10)^2)/AD10)*X10</f>
        <v>0.24702830713158866</v>
      </c>
      <c r="AF10" s="56">
        <f t="shared" si="7"/>
        <v>7.5079221016285391E-2</v>
      </c>
    </row>
    <row r="11" spans="1:32" x14ac:dyDescent="0.6">
      <c r="B11" s="2"/>
      <c r="C11" s="1"/>
      <c r="D11" s="2">
        <v>341.55</v>
      </c>
      <c r="E11" s="1">
        <v>14.324299999999999</v>
      </c>
      <c r="F11" s="2">
        <v>325.86</v>
      </c>
      <c r="G11" s="1">
        <v>209.67699999999999</v>
      </c>
      <c r="H11" s="2">
        <v>418.39600000000002</v>
      </c>
      <c r="I11" s="1">
        <v>0.421875</v>
      </c>
      <c r="J11" s="2">
        <v>381.85199999999998</v>
      </c>
      <c r="K11" s="1">
        <v>0.37145</v>
      </c>
      <c r="N11" s="3">
        <f t="shared" si="8"/>
        <v>341.55</v>
      </c>
      <c r="O11" s="21">
        <f t="shared" si="9"/>
        <v>6981.1439302444096</v>
      </c>
      <c r="P11" s="3">
        <f t="shared" si="10"/>
        <v>325.86</v>
      </c>
      <c r="Q11" s="17">
        <f t="shared" si="11"/>
        <v>2.0967699999999999E-4</v>
      </c>
      <c r="R11" s="3">
        <f t="shared" si="12"/>
        <v>418.39600000000002</v>
      </c>
      <c r="S11" s="24">
        <f t="shared" si="12"/>
        <v>0.421875</v>
      </c>
      <c r="T11" s="3">
        <f t="shared" si="12"/>
        <v>381.85199999999998</v>
      </c>
      <c r="U11" s="24">
        <f t="shared" si="12"/>
        <v>0.37145</v>
      </c>
      <c r="X11" s="2">
        <f t="shared" si="0"/>
        <v>381.85199999999998</v>
      </c>
      <c r="Y11" s="4">
        <f t="shared" si="1"/>
        <v>5</v>
      </c>
      <c r="Z11" s="4">
        <f t="shared" si="2"/>
        <v>6591.0582763250932</v>
      </c>
      <c r="AA11" s="4">
        <f t="shared" si="3"/>
        <v>6</v>
      </c>
      <c r="AB11" s="17">
        <f t="shared" si="4"/>
        <v>2.5430088015340361E-4</v>
      </c>
      <c r="AC11" s="4">
        <f t="shared" si="5"/>
        <v>2</v>
      </c>
      <c r="AD11" s="24">
        <f t="shared" si="6"/>
        <v>0.43479624986634757</v>
      </c>
      <c r="AE11" s="30">
        <f t="shared" si="13"/>
        <v>0.37433476123968434</v>
      </c>
      <c r="AF11" s="56">
        <f t="shared" si="7"/>
        <v>-7.7063675041315616E-3</v>
      </c>
    </row>
    <row r="12" spans="1:32" x14ac:dyDescent="0.6">
      <c r="B12" s="2"/>
      <c r="C12" s="1"/>
      <c r="D12" s="2">
        <v>360.15499999999997</v>
      </c>
      <c r="E12" s="1">
        <v>14.5946</v>
      </c>
      <c r="F12" s="2">
        <v>342.209</v>
      </c>
      <c r="G12" s="1">
        <v>225.101</v>
      </c>
      <c r="H12" s="2">
        <v>458.23</v>
      </c>
      <c r="I12" s="1">
        <v>0.39409699999999998</v>
      </c>
      <c r="J12" s="2">
        <v>419.80599999999998</v>
      </c>
      <c r="K12" s="1">
        <v>0.512486</v>
      </c>
      <c r="N12" s="3">
        <f t="shared" si="8"/>
        <v>360.15499999999997</v>
      </c>
      <c r="O12" s="21">
        <f t="shared" si="9"/>
        <v>6851.8493141298832</v>
      </c>
      <c r="P12" s="3">
        <f t="shared" si="10"/>
        <v>342.209</v>
      </c>
      <c r="Q12" s="17">
        <f t="shared" si="11"/>
        <v>2.2510099999999998E-4</v>
      </c>
      <c r="R12" s="3">
        <f t="shared" si="12"/>
        <v>458.23</v>
      </c>
      <c r="S12" s="24">
        <f t="shared" si="12"/>
        <v>0.39409699999999998</v>
      </c>
      <c r="T12" s="3">
        <f t="shared" si="12"/>
        <v>419.80599999999998</v>
      </c>
      <c r="U12" s="24">
        <f t="shared" si="12"/>
        <v>0.512486</v>
      </c>
      <c r="X12" s="2">
        <f t="shared" si="0"/>
        <v>419.80599999999998</v>
      </c>
      <c r="Y12" s="4">
        <f t="shared" si="1"/>
        <v>7</v>
      </c>
      <c r="Z12" s="4">
        <f t="shared" si="2"/>
        <v>5533.4198427198926</v>
      </c>
      <c r="AA12" s="4">
        <f t="shared" si="3"/>
        <v>8</v>
      </c>
      <c r="AB12" s="17">
        <f t="shared" si="4"/>
        <v>3.2274658823529414E-4</v>
      </c>
      <c r="AC12" s="4">
        <f t="shared" si="5"/>
        <v>3</v>
      </c>
      <c r="AD12" s="24">
        <f t="shared" si="6"/>
        <v>0.42089174499171567</v>
      </c>
      <c r="AE12" s="30">
        <f t="shared" si="13"/>
        <v>0.57490379645786371</v>
      </c>
      <c r="AF12" s="56">
        <f t="shared" si="7"/>
        <v>-0.10857085453677029</v>
      </c>
    </row>
    <row r="13" spans="1:32" x14ac:dyDescent="0.6">
      <c r="B13" s="2"/>
      <c r="C13" s="1"/>
      <c r="D13" s="2">
        <v>381.24</v>
      </c>
      <c r="E13" s="1">
        <v>15.1351</v>
      </c>
      <c r="F13" s="2">
        <v>360.98399999999998</v>
      </c>
      <c r="G13" s="1">
        <v>238.608</v>
      </c>
      <c r="H13" s="2">
        <v>498.06400000000002</v>
      </c>
      <c r="I13" s="1">
        <v>0.40451399999999998</v>
      </c>
      <c r="J13" s="2">
        <v>459.94099999999997</v>
      </c>
      <c r="K13" s="1">
        <v>0.612927</v>
      </c>
      <c r="N13" s="3">
        <f t="shared" si="8"/>
        <v>381.24</v>
      </c>
      <c r="O13" s="21">
        <f t="shared" si="9"/>
        <v>6607.1581951886674</v>
      </c>
      <c r="P13" s="3">
        <f t="shared" si="10"/>
        <v>360.98399999999998</v>
      </c>
      <c r="Q13" s="17">
        <f t="shared" si="11"/>
        <v>2.3860799999999999E-4</v>
      </c>
      <c r="R13" s="3">
        <f t="shared" si="12"/>
        <v>498.06400000000002</v>
      </c>
      <c r="S13" s="24">
        <f t="shared" si="12"/>
        <v>0.40451399999999998</v>
      </c>
      <c r="T13" s="3">
        <f t="shared" si="12"/>
        <v>459.94099999999997</v>
      </c>
      <c r="U13" s="24">
        <f t="shared" si="12"/>
        <v>0.612927</v>
      </c>
      <c r="X13" s="2">
        <f t="shared" si="0"/>
        <v>459.94099999999997</v>
      </c>
      <c r="Y13" s="4">
        <f t="shared" si="1"/>
        <v>9</v>
      </c>
      <c r="Z13" s="4">
        <f t="shared" si="2"/>
        <v>4546.0161332357175</v>
      </c>
      <c r="AA13" s="4">
        <f t="shared" si="3"/>
        <v>10</v>
      </c>
      <c r="AB13" s="17">
        <f t="shared" si="4"/>
        <v>3.361425853406922E-4</v>
      </c>
      <c r="AC13" s="4">
        <f t="shared" si="5"/>
        <v>4</v>
      </c>
      <c r="AD13" s="24">
        <f t="shared" si="6"/>
        <v>0.39454444406788169</v>
      </c>
      <c r="AE13" s="30">
        <f t="shared" si="13"/>
        <v>0.59880337254471772</v>
      </c>
      <c r="AF13" s="56">
        <f t="shared" si="7"/>
        <v>2.3586419353754717E-2</v>
      </c>
    </row>
    <row r="14" spans="1:32" x14ac:dyDescent="0.6">
      <c r="B14" s="2"/>
      <c r="C14" s="1"/>
      <c r="D14" s="2">
        <v>397.98399999999998</v>
      </c>
      <c r="E14" s="1">
        <v>16.216200000000001</v>
      </c>
      <c r="F14" s="2">
        <v>380.36399999999998</v>
      </c>
      <c r="G14" s="1">
        <v>253.078</v>
      </c>
      <c r="H14" s="2">
        <v>537.89800000000002</v>
      </c>
      <c r="I14" s="1">
        <v>0.41319400000000001</v>
      </c>
      <c r="J14" s="2">
        <v>501.72</v>
      </c>
      <c r="K14" s="1">
        <v>0.65923399999999999</v>
      </c>
      <c r="N14" s="3">
        <f t="shared" si="8"/>
        <v>397.98399999999998</v>
      </c>
      <c r="O14" s="21">
        <f t="shared" si="9"/>
        <v>6166.6728333395004</v>
      </c>
      <c r="P14" s="3">
        <f t="shared" si="10"/>
        <v>380.36399999999998</v>
      </c>
      <c r="Q14" s="17">
        <f t="shared" si="11"/>
        <v>2.5307800000000001E-4</v>
      </c>
      <c r="R14" s="3">
        <f t="shared" si="12"/>
        <v>537.89800000000002</v>
      </c>
      <c r="S14" s="24">
        <f t="shared" si="12"/>
        <v>0.41319400000000001</v>
      </c>
      <c r="T14" s="3">
        <f t="shared" si="12"/>
        <v>501.72</v>
      </c>
      <c r="U14" s="24">
        <f t="shared" si="12"/>
        <v>0.65923399999999999</v>
      </c>
      <c r="X14" s="2">
        <f t="shared" si="0"/>
        <v>501.72</v>
      </c>
      <c r="Y14" s="4">
        <f t="shared" si="1"/>
        <v>11</v>
      </c>
      <c r="Z14" s="4">
        <f t="shared" si="2"/>
        <v>4489.4259209143647</v>
      </c>
      <c r="AA14" s="4">
        <f t="shared" si="3"/>
        <v>12</v>
      </c>
      <c r="AB14" s="17">
        <f t="shared" si="4"/>
        <v>3.4471601840335069E-4</v>
      </c>
      <c r="AC14" s="4">
        <f t="shared" si="5"/>
        <v>5</v>
      </c>
      <c r="AD14" s="24">
        <f t="shared" si="6"/>
        <v>0.40531065813124467</v>
      </c>
      <c r="AE14" s="30">
        <f t="shared" si="13"/>
        <v>0.6603696858802629</v>
      </c>
      <c r="AF14" s="56">
        <f t="shared" si="7"/>
        <v>-1.7197728856209737E-3</v>
      </c>
    </row>
    <row r="15" spans="1:32" x14ac:dyDescent="0.6">
      <c r="B15" s="2"/>
      <c r="C15" s="1"/>
      <c r="D15" s="2">
        <v>417.82900000000001</v>
      </c>
      <c r="E15" s="1">
        <v>17.7027</v>
      </c>
      <c r="F15" s="2">
        <v>399.13799999999998</v>
      </c>
      <c r="G15" s="1">
        <v>268.50700000000001</v>
      </c>
      <c r="H15" s="2">
        <v>579.94500000000005</v>
      </c>
      <c r="I15" s="1">
        <v>0.42881900000000001</v>
      </c>
      <c r="J15" s="2">
        <v>540.76900000000001</v>
      </c>
      <c r="K15" s="1">
        <v>0.76237500000000002</v>
      </c>
      <c r="N15" s="3">
        <f t="shared" si="8"/>
        <v>417.82900000000001</v>
      </c>
      <c r="O15" s="21">
        <f t="shared" si="9"/>
        <v>5648.855824252797</v>
      </c>
      <c r="P15" s="3">
        <f t="shared" si="10"/>
        <v>399.13799999999998</v>
      </c>
      <c r="Q15" s="17">
        <f t="shared" si="11"/>
        <v>2.6850699999999997E-4</v>
      </c>
      <c r="R15" s="3">
        <f t="shared" si="12"/>
        <v>579.94500000000005</v>
      </c>
      <c r="S15" s="24">
        <f t="shared" si="12"/>
        <v>0.42881900000000001</v>
      </c>
      <c r="T15" s="3">
        <f t="shared" si="12"/>
        <v>540.76900000000001</v>
      </c>
      <c r="U15" s="24">
        <f t="shared" si="12"/>
        <v>0.76237500000000002</v>
      </c>
      <c r="X15" s="2">
        <f t="shared" si="0"/>
        <v>540.76900000000001</v>
      </c>
      <c r="Y15" s="4">
        <f t="shared" si="1"/>
        <v>13</v>
      </c>
      <c r="Z15" s="4">
        <f t="shared" si="2"/>
        <v>5710.3841401548452</v>
      </c>
      <c r="AA15" s="4">
        <f t="shared" si="3"/>
        <v>14</v>
      </c>
      <c r="AB15" s="17">
        <f t="shared" si="4"/>
        <v>3.2967177501952953E-4</v>
      </c>
      <c r="AC15" s="4">
        <f t="shared" si="5"/>
        <v>6</v>
      </c>
      <c r="AD15" s="24">
        <f t="shared" si="6"/>
        <v>0.41426088646038955</v>
      </c>
      <c r="AE15" s="30">
        <f t="shared" si="13"/>
        <v>0.81015238435386128</v>
      </c>
      <c r="AF15" s="56">
        <f t="shared" si="7"/>
        <v>-5.8973330544433544E-2</v>
      </c>
    </row>
    <row r="16" spans="1:32" x14ac:dyDescent="0.6">
      <c r="B16" s="2"/>
      <c r="C16" s="1"/>
      <c r="D16" s="2">
        <v>433.33300000000003</v>
      </c>
      <c r="E16" s="1">
        <v>21.081099999999999</v>
      </c>
      <c r="F16" s="2">
        <v>417.87599999999998</v>
      </c>
      <c r="G16" s="1">
        <v>320.476</v>
      </c>
      <c r="H16" s="2">
        <v>617.56600000000003</v>
      </c>
      <c r="I16" s="1">
        <v>0.38715300000000002</v>
      </c>
      <c r="J16" s="2">
        <v>580.30700000000002</v>
      </c>
      <c r="K16" s="1">
        <v>1.06315</v>
      </c>
      <c r="N16" s="3">
        <f t="shared" si="8"/>
        <v>433.33300000000003</v>
      </c>
      <c r="O16" s="21">
        <f t="shared" si="9"/>
        <v>4743.5854865258452</v>
      </c>
      <c r="P16" s="3">
        <f t="shared" si="10"/>
        <v>417.87599999999998</v>
      </c>
      <c r="Q16" s="17">
        <f t="shared" si="11"/>
        <v>3.2047599999999999E-4</v>
      </c>
      <c r="R16" s="3">
        <f t="shared" si="12"/>
        <v>617.56600000000003</v>
      </c>
      <c r="S16" s="24">
        <f t="shared" si="12"/>
        <v>0.38715300000000002</v>
      </c>
      <c r="T16" s="3">
        <f t="shared" si="12"/>
        <v>580.30700000000002</v>
      </c>
      <c r="U16" s="24">
        <f t="shared" si="12"/>
        <v>1.06315</v>
      </c>
      <c r="X16" s="2">
        <f t="shared" si="0"/>
        <v>580.30700000000002</v>
      </c>
      <c r="Y16" s="4">
        <f t="shared" si="1"/>
        <v>15</v>
      </c>
      <c r="Z16" s="4">
        <f t="shared" si="2"/>
        <v>8149.9098297282462</v>
      </c>
      <c r="AA16" s="4">
        <f t="shared" si="3"/>
        <v>16</v>
      </c>
      <c r="AB16" s="17">
        <f t="shared" si="4"/>
        <v>3.0911510670891378E-4</v>
      </c>
      <c r="AC16" s="4">
        <f t="shared" si="5"/>
        <v>7</v>
      </c>
      <c r="AD16" s="24">
        <f t="shared" si="6"/>
        <v>0.42841807785545316</v>
      </c>
      <c r="AE16" s="30">
        <f t="shared" si="13"/>
        <v>1.0548319712864127</v>
      </c>
      <c r="AF16" s="56">
        <f t="shared" si="7"/>
        <v>7.8856433441651941E-3</v>
      </c>
    </row>
    <row r="17" spans="2:32" x14ac:dyDescent="0.6">
      <c r="B17" s="2"/>
      <c r="C17" s="1"/>
      <c r="D17" s="2">
        <v>455.03899999999999</v>
      </c>
      <c r="E17" s="1">
        <v>21.8919</v>
      </c>
      <c r="F17" s="2">
        <v>431.79899999999998</v>
      </c>
      <c r="G17" s="1">
        <v>336.85599999999999</v>
      </c>
      <c r="H17" s="50">
        <v>656.29300000000001</v>
      </c>
      <c r="I17" s="50">
        <v>0.36284699999999998</v>
      </c>
      <c r="J17" s="2">
        <v>619.875</v>
      </c>
      <c r="K17" s="1">
        <v>1.2556400000000001</v>
      </c>
      <c r="N17" s="3">
        <f t="shared" si="8"/>
        <v>455.03899999999999</v>
      </c>
      <c r="O17" s="21">
        <f t="shared" si="9"/>
        <v>4567.8995427532564</v>
      </c>
      <c r="P17" s="3">
        <f t="shared" si="10"/>
        <v>431.79899999999998</v>
      </c>
      <c r="Q17" s="17">
        <f t="shared" si="11"/>
        <v>3.3685599999999996E-4</v>
      </c>
      <c r="R17" s="3">
        <f t="shared" si="12"/>
        <v>656.29300000000001</v>
      </c>
      <c r="S17" s="24">
        <f t="shared" si="12"/>
        <v>0.36284699999999998</v>
      </c>
      <c r="T17" s="3">
        <f t="shared" si="12"/>
        <v>619.875</v>
      </c>
      <c r="U17" s="24">
        <f t="shared" si="12"/>
        <v>1.2556400000000001</v>
      </c>
      <c r="X17" s="2">
        <f t="shared" si="0"/>
        <v>619.875</v>
      </c>
      <c r="Y17" s="4">
        <f t="shared" si="1"/>
        <v>17</v>
      </c>
      <c r="Z17" s="4">
        <f t="shared" si="2"/>
        <v>8345.0654836950944</v>
      </c>
      <c r="AA17" s="4">
        <f t="shared" si="3"/>
        <v>17</v>
      </c>
      <c r="AB17" s="17">
        <f t="shared" si="4"/>
        <v>3.0193853882954595E-4</v>
      </c>
      <c r="AC17" s="4">
        <f t="shared" si="5"/>
        <v>8</v>
      </c>
      <c r="AD17" s="24">
        <f t="shared" si="6"/>
        <v>0.38570381586490049</v>
      </c>
      <c r="AE17" s="30">
        <f t="shared" si="13"/>
        <v>1.2226918935383029</v>
      </c>
      <c r="AF17" s="56">
        <f t="shared" si="7"/>
        <v>2.694718647912997E-2</v>
      </c>
    </row>
    <row r="18" spans="2:32" x14ac:dyDescent="0.6">
      <c r="B18" s="2"/>
      <c r="C18" s="1"/>
      <c r="D18" s="2">
        <v>473.64299999999997</v>
      </c>
      <c r="E18" s="1">
        <v>22.2973</v>
      </c>
      <c r="F18" s="2">
        <v>456.65</v>
      </c>
      <c r="G18" s="1">
        <v>334.99200000000002</v>
      </c>
      <c r="H18" s="2">
        <v>677.31700000000001</v>
      </c>
      <c r="I18" s="1">
        <v>0.33854200000000001</v>
      </c>
      <c r="J18" s="2">
        <v>657.30600000000004</v>
      </c>
      <c r="K18" s="1">
        <v>1.32087</v>
      </c>
      <c r="N18" s="3">
        <f t="shared" si="8"/>
        <v>473.64299999999997</v>
      </c>
      <c r="O18" s="21">
        <f t="shared" si="9"/>
        <v>4484.8479412305533</v>
      </c>
      <c r="P18" s="3">
        <f t="shared" si="10"/>
        <v>456.65</v>
      </c>
      <c r="Q18" s="17">
        <f t="shared" si="11"/>
        <v>3.3499199999999999E-4</v>
      </c>
      <c r="R18" s="3">
        <f t="shared" si="12"/>
        <v>677.31700000000001</v>
      </c>
      <c r="S18" s="24">
        <f t="shared" si="12"/>
        <v>0.33854200000000001</v>
      </c>
      <c r="T18" s="3">
        <f t="shared" si="12"/>
        <v>657.30600000000004</v>
      </c>
      <c r="U18" s="24">
        <f t="shared" si="12"/>
        <v>1.32087</v>
      </c>
      <c r="X18" s="2">
        <f t="shared" si="0"/>
        <v>657.30600000000004</v>
      </c>
      <c r="Y18" s="4">
        <f t="shared" si="1"/>
        <v>19</v>
      </c>
      <c r="Z18" s="4">
        <f t="shared" si="2"/>
        <v>8046.4937393368828</v>
      </c>
      <c r="AA18" s="4">
        <f t="shared" si="3"/>
        <v>19</v>
      </c>
      <c r="AB18" s="17">
        <f t="shared" si="4"/>
        <v>2.9912676725512839E-4</v>
      </c>
      <c r="AC18" s="4">
        <f t="shared" si="5"/>
        <v>9</v>
      </c>
      <c r="AD18" s="24">
        <f t="shared" si="6"/>
        <v>0.36167591148211564</v>
      </c>
      <c r="AE18" s="30">
        <f t="shared" si="13"/>
        <v>1.3084744434762028</v>
      </c>
      <c r="AF18" s="56">
        <f t="shared" si="7"/>
        <v>9.4732889783204488E-3</v>
      </c>
    </row>
    <row r="19" spans="2:32" x14ac:dyDescent="0.6">
      <c r="B19" s="2"/>
      <c r="C19" s="1"/>
      <c r="D19" s="2">
        <v>491.62799999999999</v>
      </c>
      <c r="E19" s="1">
        <v>22.432400000000001</v>
      </c>
      <c r="F19" s="2">
        <v>476.03699999999998</v>
      </c>
      <c r="G19" s="1">
        <v>341.77</v>
      </c>
      <c r="H19" s="50">
        <v>696.68</v>
      </c>
      <c r="I19" s="50">
        <v>0.34027800000000002</v>
      </c>
      <c r="J19" s="50">
        <v>686.04600000000005</v>
      </c>
      <c r="K19" s="50">
        <v>1.4158200000000001</v>
      </c>
      <c r="N19" s="3">
        <f t="shared" si="8"/>
        <v>491.62799999999999</v>
      </c>
      <c r="O19" s="21">
        <f t="shared" si="9"/>
        <v>4457.8377703678607</v>
      </c>
      <c r="P19" s="3">
        <f t="shared" si="10"/>
        <v>476.03699999999998</v>
      </c>
      <c r="Q19" s="17">
        <f t="shared" si="11"/>
        <v>3.4176999999999998E-4</v>
      </c>
      <c r="R19" s="3">
        <f t="shared" si="12"/>
        <v>696.68</v>
      </c>
      <c r="S19" s="24">
        <f t="shared" si="12"/>
        <v>0.34027800000000002</v>
      </c>
      <c r="T19" s="3">
        <f t="shared" si="12"/>
        <v>686.04600000000005</v>
      </c>
      <c r="U19" s="24">
        <f t="shared" si="12"/>
        <v>1.4158200000000001</v>
      </c>
      <c r="V19" s="22">
        <f>((O29*(Q29)^2)/S19)*T19</f>
        <v>1.3973718629185767</v>
      </c>
      <c r="X19" s="2">
        <f t="shared" si="0"/>
        <v>686.04600000000005</v>
      </c>
      <c r="Y19" s="4">
        <f t="shared" si="1"/>
        <v>21</v>
      </c>
      <c r="Z19" s="4">
        <f t="shared" si="2"/>
        <v>8293.4112334617712</v>
      </c>
      <c r="AA19" s="4">
        <f t="shared" si="3"/>
        <v>21</v>
      </c>
      <c r="AB19" s="17">
        <f t="shared" si="4"/>
        <v>2.9277678520539334E-4</v>
      </c>
      <c r="AC19" s="4">
        <f t="shared" si="5"/>
        <v>10</v>
      </c>
      <c r="AD19" s="24">
        <f t="shared" si="6"/>
        <v>0.3393246031090224</v>
      </c>
      <c r="AE19" s="30">
        <f t="shared" si="13"/>
        <v>1.4372898641165535</v>
      </c>
      <c r="AF19" s="56">
        <f t="shared" si="7"/>
        <v>-1.4937741267486149E-2</v>
      </c>
    </row>
    <row r="20" spans="2:32" x14ac:dyDescent="0.6">
      <c r="B20" s="2"/>
      <c r="C20" s="1"/>
      <c r="D20" s="50">
        <v>508.99200000000002</v>
      </c>
      <c r="E20" s="50">
        <v>22.162199999999999</v>
      </c>
      <c r="F20" s="2">
        <v>493.00400000000002</v>
      </c>
      <c r="G20" s="1">
        <v>344.69499999999999</v>
      </c>
      <c r="H20" s="2"/>
      <c r="I20" s="1"/>
      <c r="J20" s="2"/>
      <c r="K20" s="1"/>
      <c r="N20" s="3">
        <f t="shared" si="8"/>
        <v>508.99200000000002</v>
      </c>
      <c r="O20" s="21">
        <f t="shared" si="9"/>
        <v>4512.187418216603</v>
      </c>
      <c r="P20" s="3">
        <f t="shared" si="10"/>
        <v>493.00400000000002</v>
      </c>
      <c r="Q20" s="17">
        <f t="shared" si="11"/>
        <v>3.4469499999999995E-4</v>
      </c>
      <c r="R20" s="3"/>
      <c r="S20" s="24"/>
      <c r="T20" s="3"/>
      <c r="U20" s="24"/>
      <c r="V20"/>
    </row>
    <row r="21" spans="2:32" x14ac:dyDescent="0.6">
      <c r="B21" s="2"/>
      <c r="C21" s="1"/>
      <c r="D21" s="2">
        <v>531.31799999999998</v>
      </c>
      <c r="E21" s="1">
        <v>19.1892</v>
      </c>
      <c r="F21" s="2">
        <v>508.762</v>
      </c>
      <c r="G21" s="1">
        <v>344.733</v>
      </c>
      <c r="H21" s="2"/>
      <c r="I21" s="1"/>
      <c r="J21" s="2"/>
      <c r="K21" s="1"/>
      <c r="N21" s="3">
        <f t="shared" si="8"/>
        <v>531.31799999999998</v>
      </c>
      <c r="O21" s="21">
        <f t="shared" si="9"/>
        <v>5211.2646697100454</v>
      </c>
      <c r="P21" s="3">
        <f t="shared" si="10"/>
        <v>508.762</v>
      </c>
      <c r="Q21" s="17">
        <f t="shared" si="11"/>
        <v>3.4473300000000001E-4</v>
      </c>
      <c r="R21" s="3"/>
      <c r="S21" s="24"/>
      <c r="T21" s="3"/>
      <c r="U21" s="24"/>
      <c r="V21"/>
      <c r="X21" t="s">
        <v>148</v>
      </c>
    </row>
    <row r="22" spans="2:32" x14ac:dyDescent="0.6">
      <c r="B22" s="2"/>
      <c r="C22" s="1"/>
      <c r="D22" s="2">
        <v>552.40300000000002</v>
      </c>
      <c r="E22" s="1">
        <v>15.8108</v>
      </c>
      <c r="F22" s="2">
        <v>530.58900000000006</v>
      </c>
      <c r="G22" s="1">
        <v>335.17</v>
      </c>
      <c r="H22" s="2"/>
      <c r="I22" s="1"/>
      <c r="J22" s="2"/>
      <c r="K22" s="1"/>
      <c r="N22" s="3">
        <f t="shared" si="8"/>
        <v>552.40300000000002</v>
      </c>
      <c r="O22" s="21">
        <f t="shared" si="9"/>
        <v>6324.7906494295039</v>
      </c>
      <c r="P22" s="3">
        <f t="shared" si="10"/>
        <v>530.58900000000006</v>
      </c>
      <c r="Q22" s="17">
        <f t="shared" si="11"/>
        <v>3.3516999999999998E-4</v>
      </c>
      <c r="R22" s="3"/>
      <c r="S22" s="24"/>
      <c r="T22" s="3"/>
      <c r="U22" s="24"/>
      <c r="V22"/>
    </row>
    <row r="23" spans="2:32" x14ac:dyDescent="0.6">
      <c r="B23" s="2"/>
      <c r="C23" s="1"/>
      <c r="D23" s="2">
        <v>568.52700000000004</v>
      </c>
      <c r="E23" s="1">
        <v>13.1081</v>
      </c>
      <c r="F23" s="2">
        <v>553.63099999999997</v>
      </c>
      <c r="G23" s="1">
        <v>322.72500000000002</v>
      </c>
      <c r="H23" s="2"/>
      <c r="I23" s="1"/>
      <c r="J23" s="2"/>
      <c r="K23" s="1"/>
      <c r="N23" s="3">
        <f t="shared" si="8"/>
        <v>568.52700000000004</v>
      </c>
      <c r="O23" s="21">
        <f t="shared" si="9"/>
        <v>7628.8706982705353</v>
      </c>
      <c r="P23" s="3">
        <f t="shared" si="10"/>
        <v>553.63099999999997</v>
      </c>
      <c r="Q23" s="17">
        <f t="shared" si="11"/>
        <v>3.22725E-4</v>
      </c>
      <c r="R23" s="3"/>
      <c r="S23" s="24"/>
      <c r="T23" s="3"/>
      <c r="U23" s="24"/>
      <c r="V23"/>
    </row>
    <row r="24" spans="2:32" x14ac:dyDescent="0.6">
      <c r="B24" s="2"/>
      <c r="C24" s="1"/>
      <c r="D24" s="2">
        <v>584.03099999999995</v>
      </c>
      <c r="E24" s="1">
        <v>12.026999999999999</v>
      </c>
      <c r="F24" s="2">
        <v>568.18799999999999</v>
      </c>
      <c r="G24" s="1">
        <v>311.22199999999998</v>
      </c>
      <c r="H24" s="2"/>
      <c r="I24" s="1"/>
      <c r="J24" s="2"/>
      <c r="K24" s="1"/>
      <c r="N24" s="3">
        <f t="shared" si="8"/>
        <v>584.03099999999995</v>
      </c>
      <c r="O24" s="21">
        <f t="shared" si="9"/>
        <v>8314.6254261245522</v>
      </c>
      <c r="P24" s="3">
        <f t="shared" si="10"/>
        <v>568.18799999999999</v>
      </c>
      <c r="Q24" s="17">
        <f t="shared" si="11"/>
        <v>3.1122199999999994E-4</v>
      </c>
      <c r="R24" s="3"/>
      <c r="S24" s="24"/>
      <c r="T24" s="3"/>
      <c r="U24" s="24"/>
      <c r="V24"/>
    </row>
    <row r="25" spans="2:32" x14ac:dyDescent="0.6">
      <c r="B25" s="2"/>
      <c r="C25" s="1"/>
      <c r="D25" s="2">
        <v>605.11599999999999</v>
      </c>
      <c r="E25" s="1">
        <v>11.7568</v>
      </c>
      <c r="F25" s="2">
        <v>606.37599999999998</v>
      </c>
      <c r="G25" s="1">
        <v>304.58300000000003</v>
      </c>
      <c r="H25" s="2"/>
      <c r="I25" s="1"/>
      <c r="J25" s="2"/>
      <c r="K25" s="1"/>
      <c r="N25" s="3">
        <f t="shared" si="8"/>
        <v>605.11599999999999</v>
      </c>
      <c r="O25" s="21">
        <f t="shared" si="9"/>
        <v>8505.715841045183</v>
      </c>
      <c r="P25" s="3">
        <f t="shared" si="10"/>
        <v>606.37599999999998</v>
      </c>
      <c r="Q25" s="17">
        <f t="shared" si="11"/>
        <v>3.0458300000000003E-4</v>
      </c>
      <c r="R25" s="3"/>
      <c r="S25" s="24"/>
      <c r="T25" s="3"/>
      <c r="U25" s="24"/>
      <c r="V25"/>
    </row>
    <row r="26" spans="2:32" x14ac:dyDescent="0.6">
      <c r="B26" s="2"/>
      <c r="C26" s="1"/>
      <c r="D26" s="2">
        <v>631.16300000000001</v>
      </c>
      <c r="E26" s="1">
        <v>12.1622</v>
      </c>
      <c r="F26" s="2">
        <v>630.62300000000005</v>
      </c>
      <c r="G26" s="1">
        <v>299.83300000000003</v>
      </c>
      <c r="H26" s="2"/>
      <c r="I26" s="1"/>
      <c r="J26" s="2"/>
      <c r="K26" s="1"/>
      <c r="N26" s="3">
        <f t="shared" si="8"/>
        <v>631.16300000000001</v>
      </c>
      <c r="O26" s="21">
        <f t="shared" si="9"/>
        <v>8222.1966420548906</v>
      </c>
      <c r="P26" s="3">
        <f t="shared" si="10"/>
        <v>630.62300000000005</v>
      </c>
      <c r="Q26" s="17">
        <f t="shared" si="11"/>
        <v>2.99833E-4</v>
      </c>
      <c r="R26" s="3"/>
      <c r="S26" s="24"/>
      <c r="T26" s="3"/>
      <c r="U26" s="24"/>
      <c r="V26"/>
    </row>
    <row r="27" spans="2:32" x14ac:dyDescent="0.6">
      <c r="B27" s="2"/>
      <c r="C27" s="1"/>
      <c r="D27" s="2">
        <v>648.52700000000004</v>
      </c>
      <c r="E27" s="1">
        <v>12.2973</v>
      </c>
      <c r="F27" s="2">
        <v>650.01700000000005</v>
      </c>
      <c r="G27" s="1">
        <v>299.88</v>
      </c>
      <c r="H27" s="2"/>
      <c r="I27" s="1"/>
      <c r="J27" s="2"/>
      <c r="K27" s="1"/>
      <c r="N27" s="3">
        <f t="shared" si="8"/>
        <v>648.52700000000004</v>
      </c>
      <c r="O27" s="21">
        <f t="shared" si="9"/>
        <v>8131.866344644759</v>
      </c>
      <c r="P27" s="3">
        <f t="shared" si="10"/>
        <v>650.01700000000005</v>
      </c>
      <c r="Q27" s="17">
        <f t="shared" si="11"/>
        <v>2.9987999999999998E-4</v>
      </c>
      <c r="R27" s="3"/>
      <c r="S27" s="24"/>
      <c r="T27" s="3"/>
      <c r="U27" s="24"/>
      <c r="V27"/>
    </row>
    <row r="28" spans="2:32" x14ac:dyDescent="0.6">
      <c r="B28" s="2"/>
      <c r="C28" s="1"/>
      <c r="D28" s="2">
        <v>666.51199999999994</v>
      </c>
      <c r="E28" s="1">
        <v>12.567600000000001</v>
      </c>
      <c r="F28" s="2">
        <v>668.2</v>
      </c>
      <c r="G28" s="1">
        <v>298.00099999999998</v>
      </c>
      <c r="H28" s="2"/>
      <c r="I28" s="1"/>
      <c r="J28" s="2"/>
      <c r="K28" s="1"/>
      <c r="N28" s="3">
        <f t="shared" si="8"/>
        <v>666.51199999999994</v>
      </c>
      <c r="O28" s="21">
        <f t="shared" si="9"/>
        <v>7956.9687131990195</v>
      </c>
      <c r="P28" s="3">
        <f t="shared" si="10"/>
        <v>668.2</v>
      </c>
      <c r="Q28" s="17">
        <f t="shared" si="11"/>
        <v>2.9800099999999994E-4</v>
      </c>
      <c r="R28" s="3"/>
      <c r="S28" s="24"/>
      <c r="T28" s="3"/>
      <c r="U28" s="24"/>
      <c r="V28"/>
    </row>
    <row r="29" spans="2:32" x14ac:dyDescent="0.6">
      <c r="B29" s="2"/>
      <c r="C29" s="1"/>
      <c r="D29" s="50">
        <v>680.15499999999997</v>
      </c>
      <c r="E29" s="50">
        <v>12.1622</v>
      </c>
      <c r="F29" s="50">
        <v>680.32899999999995</v>
      </c>
      <c r="G29" s="50">
        <v>290.33699999999999</v>
      </c>
      <c r="H29" s="2"/>
      <c r="I29" s="1"/>
      <c r="J29" s="2"/>
      <c r="K29" s="1"/>
      <c r="N29" s="3">
        <f t="shared" si="8"/>
        <v>680.15499999999997</v>
      </c>
      <c r="O29" s="21">
        <f t="shared" si="9"/>
        <v>8222.1966420548906</v>
      </c>
      <c r="P29" s="3">
        <f t="shared" si="10"/>
        <v>680.32899999999995</v>
      </c>
      <c r="Q29" s="17">
        <f t="shared" si="11"/>
        <v>2.90337E-4</v>
      </c>
      <c r="R29" s="3"/>
      <c r="S29" s="24"/>
      <c r="T29" s="3"/>
      <c r="U29" s="24"/>
      <c r="V29"/>
    </row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55"/>
  <sheetViews>
    <sheetView tabSelected="1"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>
        <v>312.56700000000001</v>
      </c>
      <c r="C9" s="4">
        <v>26667.1</v>
      </c>
      <c r="D9" s="3"/>
      <c r="E9" s="4"/>
      <c r="F9" s="3">
        <v>311.99099999999999</v>
      </c>
      <c r="G9" s="4">
        <v>295.411</v>
      </c>
      <c r="H9" s="3">
        <v>322.92899999999997</v>
      </c>
      <c r="I9" s="4">
        <v>0.86826000000000003</v>
      </c>
      <c r="J9" s="51">
        <v>312.64499999999998</v>
      </c>
      <c r="K9" s="51">
        <v>0.85526199999999997</v>
      </c>
      <c r="N9" s="3">
        <f>B9</f>
        <v>312.56700000000001</v>
      </c>
      <c r="O9" s="21">
        <f>C9</f>
        <v>26667.1</v>
      </c>
      <c r="P9" s="3">
        <f>F9</f>
        <v>311.99099999999999</v>
      </c>
      <c r="Q9" s="17">
        <f>G9*0.000001</f>
        <v>2.9541099999999998E-4</v>
      </c>
      <c r="R9" s="3">
        <f>H9</f>
        <v>322.92899999999997</v>
      </c>
      <c r="S9" s="24">
        <f>I9</f>
        <v>0.86826000000000003</v>
      </c>
      <c r="T9" s="3">
        <f>J9</f>
        <v>312.64499999999998</v>
      </c>
      <c r="U9" s="24">
        <f>K9</f>
        <v>0.85526199999999997</v>
      </c>
      <c r="V9" s="22">
        <f>((O9*(Q9)^2)/S9)*T9</f>
        <v>0.83797451101623688</v>
      </c>
      <c r="X9" s="3">
        <f t="shared" ref="X9:X27" si="0">T9</f>
        <v>312.64499999999998</v>
      </c>
      <c r="Y9" s="4">
        <f t="shared" ref="Y9:Y27" si="1">MATCH($X9,$N$9:$N$41,1)</f>
        <v>1</v>
      </c>
      <c r="Z9" s="4">
        <f t="shared" ref="Z9:Z27" si="2">((INDEX($N$9:$O$44,Y9+1,1)-$X9)*INDEX($N$9:$O$44,Y9,2)+($X9-INDEX($N$9:$O$44,Y9,1))*INDEX($N$9:$O$44,Y9+1,2))/(INDEX($N$9:$O$44,Y9+1,1)-INDEX($N$9:$O$44,Y9,1))</f>
        <v>26664.898780124964</v>
      </c>
      <c r="AA9" s="4">
        <f t="shared" ref="AA9:AA27" si="3">MATCH($X9,$P$9:$P$44,1)</f>
        <v>1</v>
      </c>
      <c r="AB9" s="17">
        <f t="shared" ref="AB9:AB27" si="4">((INDEX($P$9:$Q$44,AA9+1,1)-$X9)*INDEX($P$9:$Q$44,AA9,2)+($X9-INDEX($P$9:$Q$44,AA9,1))*INDEX($P$9:$Q$44,AA9+1,2))/(INDEX($P$9:$Q$44,AA9+1,1)-INDEX($P$9:$Q$44,AA9,1))</f>
        <v>2.9554175546042709E-4</v>
      </c>
      <c r="AC9" s="4" t="e">
        <f t="shared" ref="AC9:AC27" si="5">MATCH($X9,$R$9:$R$44,1)</f>
        <v>#N/A</v>
      </c>
      <c r="AD9" s="24" t="e">
        <f t="shared" ref="AD9:AD27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27" si="7">$U9/$AE9-1</f>
        <v>#N/A</v>
      </c>
    </row>
    <row r="10" spans="1:32" x14ac:dyDescent="0.6">
      <c r="B10" s="3">
        <v>332.733</v>
      </c>
      <c r="C10" s="4">
        <v>26098</v>
      </c>
      <c r="D10" s="3"/>
      <c r="E10" s="4"/>
      <c r="F10" s="3">
        <v>332.548</v>
      </c>
      <c r="G10" s="4">
        <v>299.52100000000002</v>
      </c>
      <c r="H10" s="3">
        <v>373.887</v>
      </c>
      <c r="I10" s="4">
        <v>0.86315399999999998</v>
      </c>
      <c r="J10" s="3">
        <v>334.06299999999999</v>
      </c>
      <c r="K10" s="4">
        <v>0.89580499999999996</v>
      </c>
      <c r="N10" s="3">
        <f t="shared" ref="N10:N27" si="8">B10</f>
        <v>332.733</v>
      </c>
      <c r="O10" s="21">
        <f t="shared" ref="O10:O27" si="9">C10</f>
        <v>26098</v>
      </c>
      <c r="P10" s="3">
        <f t="shared" ref="P10:P27" si="10">F10</f>
        <v>332.548</v>
      </c>
      <c r="Q10" s="17">
        <f t="shared" ref="Q10:Q27" si="11">G10*0.000001</f>
        <v>2.9952100000000002E-4</v>
      </c>
      <c r="R10" s="3">
        <f t="shared" ref="R10:U27" si="12">H10</f>
        <v>373.887</v>
      </c>
      <c r="S10" s="24">
        <f t="shared" si="12"/>
        <v>0.86315399999999998</v>
      </c>
      <c r="T10" s="3">
        <f t="shared" si="12"/>
        <v>334.06299999999999</v>
      </c>
      <c r="U10" s="24">
        <f t="shared" si="12"/>
        <v>0.89580499999999996</v>
      </c>
      <c r="X10" s="2">
        <f t="shared" si="0"/>
        <v>334.06299999999999</v>
      </c>
      <c r="Y10" s="4">
        <f t="shared" si="1"/>
        <v>2</v>
      </c>
      <c r="Z10" s="4">
        <f t="shared" si="2"/>
        <v>26034.301626875134</v>
      </c>
      <c r="AA10" s="4">
        <f t="shared" si="3"/>
        <v>2</v>
      </c>
      <c r="AB10" s="17">
        <f t="shared" si="4"/>
        <v>2.9961179534951599E-4</v>
      </c>
      <c r="AC10" s="4">
        <f t="shared" si="5"/>
        <v>1</v>
      </c>
      <c r="AD10" s="24">
        <f t="shared" si="6"/>
        <v>0.86714437136465328</v>
      </c>
      <c r="AE10" s="61">
        <f t="shared" ref="AE10:AE19" si="13">((Z10*(AB10)^2)/AD10)*X10</f>
        <v>0.90032791052354677</v>
      </c>
      <c r="AF10" s="60">
        <f t="shared" si="7"/>
        <v>-5.0236258041991277E-3</v>
      </c>
    </row>
    <row r="11" spans="1:32" x14ac:dyDescent="0.6">
      <c r="B11" s="2">
        <v>356.39800000000002</v>
      </c>
      <c r="C11" s="1">
        <v>24964.6</v>
      </c>
      <c r="D11" s="2"/>
      <c r="E11" s="1"/>
      <c r="F11" s="2">
        <v>353.10500000000002</v>
      </c>
      <c r="G11" s="1">
        <v>300.75299999999999</v>
      </c>
      <c r="H11" s="2">
        <v>472.00200000000001</v>
      </c>
      <c r="I11" s="1">
        <v>0.71971200000000002</v>
      </c>
      <c r="J11" s="2">
        <v>356.29399999999998</v>
      </c>
      <c r="K11" s="1">
        <v>0.91411799999999999</v>
      </c>
      <c r="N11" s="3">
        <f t="shared" si="8"/>
        <v>356.39800000000002</v>
      </c>
      <c r="O11" s="21">
        <f t="shared" si="9"/>
        <v>24964.6</v>
      </c>
      <c r="P11" s="3">
        <f t="shared" si="10"/>
        <v>353.10500000000002</v>
      </c>
      <c r="Q11" s="17">
        <f t="shared" si="11"/>
        <v>3.0075299999999996E-4</v>
      </c>
      <c r="R11" s="3">
        <f t="shared" si="12"/>
        <v>472.00200000000001</v>
      </c>
      <c r="S11" s="24">
        <f t="shared" si="12"/>
        <v>0.71971200000000002</v>
      </c>
      <c r="T11" s="3">
        <f t="shared" si="12"/>
        <v>356.29399999999998</v>
      </c>
      <c r="U11" s="24">
        <f t="shared" si="12"/>
        <v>0.91411799999999999</v>
      </c>
      <c r="X11" s="2">
        <f t="shared" si="0"/>
        <v>356.29399999999998</v>
      </c>
      <c r="Y11" s="4">
        <f t="shared" si="1"/>
        <v>2</v>
      </c>
      <c r="Z11" s="4">
        <f t="shared" si="2"/>
        <v>24969.580925417282</v>
      </c>
      <c r="AA11" s="4">
        <f t="shared" si="3"/>
        <v>3</v>
      </c>
      <c r="AB11" s="17">
        <f t="shared" si="4"/>
        <v>3.0061406086818082E-4</v>
      </c>
      <c r="AC11" s="4">
        <f t="shared" si="5"/>
        <v>1</v>
      </c>
      <c r="AD11" s="24">
        <f t="shared" si="6"/>
        <v>0.86491682150005889</v>
      </c>
      <c r="AE11" s="61">
        <f t="shared" si="13"/>
        <v>0.92953125950530568</v>
      </c>
      <c r="AF11" s="60">
        <f t="shared" si="7"/>
        <v>-1.6581754887413425E-2</v>
      </c>
    </row>
    <row r="12" spans="1:32" x14ac:dyDescent="0.6">
      <c r="B12" s="2">
        <v>373.053</v>
      </c>
      <c r="C12" s="1">
        <v>24283.8</v>
      </c>
      <c r="D12" s="2"/>
      <c r="E12" s="1"/>
      <c r="F12" s="2">
        <v>371.94900000000001</v>
      </c>
      <c r="G12" s="1">
        <v>299.93200000000002</v>
      </c>
      <c r="H12" s="2">
        <v>574.798</v>
      </c>
      <c r="I12" s="1">
        <v>0.71523000000000003</v>
      </c>
      <c r="J12" s="2">
        <v>372.76600000000002</v>
      </c>
      <c r="K12" s="1">
        <v>0.93989100000000003</v>
      </c>
      <c r="N12" s="3">
        <f t="shared" si="8"/>
        <v>373.053</v>
      </c>
      <c r="O12" s="21">
        <f t="shared" si="9"/>
        <v>24283.8</v>
      </c>
      <c r="P12" s="3">
        <f t="shared" si="10"/>
        <v>371.94900000000001</v>
      </c>
      <c r="Q12" s="17">
        <f t="shared" si="11"/>
        <v>2.9993199999999999E-4</v>
      </c>
      <c r="R12" s="3">
        <f t="shared" si="12"/>
        <v>574.798</v>
      </c>
      <c r="S12" s="24">
        <f t="shared" si="12"/>
        <v>0.71523000000000003</v>
      </c>
      <c r="T12" s="3">
        <f t="shared" si="12"/>
        <v>372.76600000000002</v>
      </c>
      <c r="U12" s="24">
        <f t="shared" si="12"/>
        <v>0.93989100000000003</v>
      </c>
      <c r="X12" s="2">
        <f t="shared" si="0"/>
        <v>372.76600000000002</v>
      </c>
      <c r="Y12" s="4">
        <f t="shared" si="1"/>
        <v>3</v>
      </c>
      <c r="Z12" s="4">
        <f t="shared" si="2"/>
        <v>24295.531588111677</v>
      </c>
      <c r="AA12" s="4">
        <f t="shared" si="3"/>
        <v>4</v>
      </c>
      <c r="AB12" s="17">
        <f t="shared" si="4"/>
        <v>2.9993200000000004E-4</v>
      </c>
      <c r="AC12" s="4">
        <f t="shared" si="5"/>
        <v>1</v>
      </c>
      <c r="AD12" s="24">
        <f t="shared" si="6"/>
        <v>0.86326632438478745</v>
      </c>
      <c r="AE12" s="61">
        <f t="shared" si="13"/>
        <v>0.94376421646255748</v>
      </c>
      <c r="AF12" s="60">
        <f t="shared" si="7"/>
        <v>-4.104008601931497E-3</v>
      </c>
    </row>
    <row r="13" spans="1:32" x14ac:dyDescent="0.6">
      <c r="B13" s="2">
        <v>394.08600000000001</v>
      </c>
      <c r="C13" s="1">
        <v>23151.1</v>
      </c>
      <c r="D13" s="2"/>
      <c r="E13" s="1"/>
      <c r="F13" s="2">
        <v>392.505</v>
      </c>
      <c r="G13" s="1">
        <v>299.93200000000002</v>
      </c>
      <c r="H13" s="2">
        <v>675.98699999999997</v>
      </c>
      <c r="I13" s="1">
        <v>0.75731199999999999</v>
      </c>
      <c r="J13" s="2">
        <v>391.72500000000002</v>
      </c>
      <c r="K13" s="1">
        <v>1.00268</v>
      </c>
      <c r="N13" s="3">
        <f t="shared" si="8"/>
        <v>394.08600000000001</v>
      </c>
      <c r="O13" s="21">
        <f t="shared" si="9"/>
        <v>23151.1</v>
      </c>
      <c r="P13" s="3">
        <f t="shared" si="10"/>
        <v>392.505</v>
      </c>
      <c r="Q13" s="17">
        <f t="shared" si="11"/>
        <v>2.9993199999999999E-4</v>
      </c>
      <c r="R13" s="3">
        <f t="shared" si="12"/>
        <v>675.98699999999997</v>
      </c>
      <c r="S13" s="24">
        <f t="shared" si="12"/>
        <v>0.75731199999999999</v>
      </c>
      <c r="T13" s="3">
        <f t="shared" si="12"/>
        <v>391.72500000000002</v>
      </c>
      <c r="U13" s="24">
        <f t="shared" si="12"/>
        <v>1.00268</v>
      </c>
      <c r="X13" s="2">
        <f t="shared" si="0"/>
        <v>391.72500000000002</v>
      </c>
      <c r="Y13" s="4">
        <f t="shared" si="1"/>
        <v>4</v>
      </c>
      <c r="Z13" s="4">
        <f t="shared" si="2"/>
        <v>23278.248038796173</v>
      </c>
      <c r="AA13" s="4">
        <f t="shared" si="3"/>
        <v>4</v>
      </c>
      <c r="AB13" s="17">
        <f t="shared" si="4"/>
        <v>2.9993199999999999E-4</v>
      </c>
      <c r="AC13" s="4">
        <f t="shared" si="5"/>
        <v>2</v>
      </c>
      <c r="AD13" s="24">
        <f t="shared" si="6"/>
        <v>0.83707523124904437</v>
      </c>
      <c r="AE13" s="61">
        <f t="shared" si="13"/>
        <v>0.97996980905120157</v>
      </c>
      <c r="AF13" s="60">
        <f t="shared" si="7"/>
        <v>2.317437816863599E-2</v>
      </c>
    </row>
    <row r="14" spans="1:32" x14ac:dyDescent="0.6">
      <c r="B14" s="2">
        <v>414.25400000000002</v>
      </c>
      <c r="C14" s="1">
        <v>22694.799999999999</v>
      </c>
      <c r="D14" s="2"/>
      <c r="E14" s="1"/>
      <c r="F14" s="2">
        <v>414.77499999999998</v>
      </c>
      <c r="G14" s="1">
        <v>299.52100000000002</v>
      </c>
      <c r="H14" s="2"/>
      <c r="I14" s="1"/>
      <c r="J14" s="2">
        <v>410.67500000000001</v>
      </c>
      <c r="K14" s="1">
        <v>1.04695</v>
      </c>
      <c r="N14" s="3">
        <f t="shared" si="8"/>
        <v>414.25400000000002</v>
      </c>
      <c r="O14" s="21">
        <f t="shared" si="9"/>
        <v>22694.799999999999</v>
      </c>
      <c r="P14" s="3">
        <f t="shared" si="10"/>
        <v>414.77499999999998</v>
      </c>
      <c r="Q14" s="17">
        <f t="shared" si="11"/>
        <v>2.9952100000000002E-4</v>
      </c>
      <c r="R14" s="3"/>
      <c r="S14" s="24"/>
      <c r="T14" s="3">
        <f t="shared" si="12"/>
        <v>410.67500000000001</v>
      </c>
      <c r="U14" s="24">
        <f t="shared" si="12"/>
        <v>1.04695</v>
      </c>
      <c r="X14" s="2">
        <f t="shared" si="0"/>
        <v>410.67500000000001</v>
      </c>
      <c r="Y14" s="4">
        <f t="shared" si="1"/>
        <v>5</v>
      </c>
      <c r="Z14" s="4">
        <f t="shared" si="2"/>
        <v>22775.774697540659</v>
      </c>
      <c r="AA14" s="4">
        <f t="shared" si="3"/>
        <v>5</v>
      </c>
      <c r="AB14" s="17">
        <f t="shared" si="4"/>
        <v>2.9959666681634488E-4</v>
      </c>
      <c r="AC14" s="4">
        <f t="shared" si="5"/>
        <v>2</v>
      </c>
      <c r="AD14" s="24">
        <f t="shared" si="6"/>
        <v>0.8093707426387402</v>
      </c>
      <c r="AE14" s="61">
        <f t="shared" si="13"/>
        <v>1.0372844730742679</v>
      </c>
      <c r="AF14" s="60">
        <f t="shared" si="7"/>
        <v>9.3181062443612461E-3</v>
      </c>
    </row>
    <row r="15" spans="1:32" x14ac:dyDescent="0.6">
      <c r="B15" s="2">
        <v>434.42700000000002</v>
      </c>
      <c r="C15" s="1">
        <v>22576.400000000001</v>
      </c>
      <c r="D15" s="2"/>
      <c r="E15" s="1"/>
      <c r="F15" s="2">
        <v>433.61900000000003</v>
      </c>
      <c r="G15" s="1">
        <v>299.11</v>
      </c>
      <c r="H15" s="2"/>
      <c r="I15" s="1"/>
      <c r="J15" s="2">
        <v>435.40600000000001</v>
      </c>
      <c r="K15" s="1">
        <v>1.13191</v>
      </c>
      <c r="N15" s="3">
        <f t="shared" si="8"/>
        <v>434.42700000000002</v>
      </c>
      <c r="O15" s="21">
        <f t="shared" si="9"/>
        <v>22576.400000000001</v>
      </c>
      <c r="P15" s="3">
        <f t="shared" si="10"/>
        <v>433.61900000000003</v>
      </c>
      <c r="Q15" s="17">
        <f t="shared" si="11"/>
        <v>2.9911E-4</v>
      </c>
      <c r="R15" s="3"/>
      <c r="S15" s="24"/>
      <c r="T15" s="3">
        <f t="shared" si="12"/>
        <v>435.40600000000001</v>
      </c>
      <c r="U15" s="24">
        <f t="shared" si="12"/>
        <v>1.13191</v>
      </c>
      <c r="X15" s="2">
        <f t="shared" si="0"/>
        <v>435.40600000000001</v>
      </c>
      <c r="Y15" s="4">
        <f t="shared" si="1"/>
        <v>7</v>
      </c>
      <c r="Z15" s="4">
        <f t="shared" si="2"/>
        <v>22581.153944008754</v>
      </c>
      <c r="AA15" s="4">
        <f t="shared" si="3"/>
        <v>7</v>
      </c>
      <c r="AB15" s="17">
        <f t="shared" si="4"/>
        <v>2.9896087167512691E-4</v>
      </c>
      <c r="AC15" s="4">
        <f t="shared" si="5"/>
        <v>2</v>
      </c>
      <c r="AD15" s="24">
        <f t="shared" si="6"/>
        <v>0.7732145575294298</v>
      </c>
      <c r="AE15" s="61">
        <f t="shared" si="13"/>
        <v>1.1364994270989222</v>
      </c>
      <c r="AF15" s="60">
        <f t="shared" si="7"/>
        <v>-4.0382132973330043E-3</v>
      </c>
    </row>
    <row r="16" spans="1:32" x14ac:dyDescent="0.6">
      <c r="B16" s="2">
        <v>456.35899999999998</v>
      </c>
      <c r="C16" s="1">
        <v>22682.9</v>
      </c>
      <c r="D16" s="2"/>
      <c r="E16" s="1"/>
      <c r="F16" s="2">
        <v>453.31900000000002</v>
      </c>
      <c r="G16" s="1">
        <v>297.46600000000001</v>
      </c>
      <c r="H16" s="2"/>
      <c r="I16" s="1"/>
      <c r="J16" s="2">
        <v>452.73700000000002</v>
      </c>
      <c r="K16" s="1">
        <v>1.2354499999999999</v>
      </c>
      <c r="N16" s="3">
        <f t="shared" si="8"/>
        <v>456.35899999999998</v>
      </c>
      <c r="O16" s="21">
        <f t="shared" si="9"/>
        <v>22682.9</v>
      </c>
      <c r="P16" s="3">
        <f t="shared" si="10"/>
        <v>453.31900000000002</v>
      </c>
      <c r="Q16" s="17">
        <f t="shared" si="11"/>
        <v>2.9746599999999997E-4</v>
      </c>
      <c r="R16" s="3"/>
      <c r="S16" s="24"/>
      <c r="T16" s="3">
        <f t="shared" si="12"/>
        <v>452.73700000000002</v>
      </c>
      <c r="U16" s="24">
        <f t="shared" si="12"/>
        <v>1.2354499999999999</v>
      </c>
      <c r="X16" s="2">
        <f t="shared" si="0"/>
        <v>452.73700000000002</v>
      </c>
      <c r="Y16" s="4">
        <f t="shared" si="1"/>
        <v>7</v>
      </c>
      <c r="Z16" s="4">
        <f t="shared" si="2"/>
        <v>22665.311863943098</v>
      </c>
      <c r="AA16" s="4">
        <f t="shared" si="3"/>
        <v>7</v>
      </c>
      <c r="AB16" s="17">
        <f t="shared" si="4"/>
        <v>2.9751456893401012E-4</v>
      </c>
      <c r="AC16" s="4">
        <f t="shared" si="5"/>
        <v>2</v>
      </c>
      <c r="AD16" s="24">
        <f t="shared" si="6"/>
        <v>0.74787701177190025</v>
      </c>
      <c r="AE16" s="61">
        <f t="shared" si="13"/>
        <v>1.2144900992155991</v>
      </c>
      <c r="AF16" s="60">
        <f t="shared" si="7"/>
        <v>1.725818991685335E-2</v>
      </c>
    </row>
    <row r="17" spans="2:32" x14ac:dyDescent="0.6">
      <c r="B17" s="2">
        <v>473.04700000000003</v>
      </c>
      <c r="C17" s="1">
        <v>23917.599999999999</v>
      </c>
      <c r="D17" s="2"/>
      <c r="E17" s="1"/>
      <c r="F17" s="2">
        <v>471.30599999999998</v>
      </c>
      <c r="G17" s="1">
        <v>297.46600000000001</v>
      </c>
      <c r="H17" s="2"/>
      <c r="I17" s="1"/>
      <c r="J17" s="2">
        <v>474.21600000000001</v>
      </c>
      <c r="K17" s="1">
        <v>1.40933</v>
      </c>
      <c r="N17" s="3">
        <f t="shared" si="8"/>
        <v>473.04700000000003</v>
      </c>
      <c r="O17" s="21">
        <f t="shared" si="9"/>
        <v>23917.599999999999</v>
      </c>
      <c r="P17" s="3">
        <f t="shared" si="10"/>
        <v>471.30599999999998</v>
      </c>
      <c r="Q17" s="17">
        <f t="shared" si="11"/>
        <v>2.9746599999999997E-4</v>
      </c>
      <c r="R17" s="3"/>
      <c r="S17" s="24"/>
      <c r="T17" s="3">
        <f t="shared" si="12"/>
        <v>474.21600000000001</v>
      </c>
      <c r="U17" s="24">
        <f t="shared" si="12"/>
        <v>1.40933</v>
      </c>
      <c r="V17"/>
      <c r="X17" s="2">
        <f t="shared" si="0"/>
        <v>474.21600000000001</v>
      </c>
      <c r="Y17" s="4">
        <f t="shared" si="1"/>
        <v>9</v>
      </c>
      <c r="Z17" s="4">
        <f t="shared" si="2"/>
        <v>23945.860771651831</v>
      </c>
      <c r="AA17" s="4">
        <f t="shared" si="3"/>
        <v>9</v>
      </c>
      <c r="AB17" s="17">
        <f t="shared" si="4"/>
        <v>2.9731639277821788E-4</v>
      </c>
      <c r="AC17" s="4">
        <f t="shared" si="5"/>
        <v>3</v>
      </c>
      <c r="AD17" s="24">
        <f t="shared" si="6"/>
        <v>0.71961546756683137</v>
      </c>
      <c r="AE17" s="61">
        <f t="shared" si="13"/>
        <v>1.3949025766204333</v>
      </c>
      <c r="AF17" s="60">
        <f t="shared" si="7"/>
        <v>1.0342961308825949E-2</v>
      </c>
    </row>
    <row r="18" spans="2:32" x14ac:dyDescent="0.6">
      <c r="B18" s="2">
        <v>491.47500000000002</v>
      </c>
      <c r="C18" s="1">
        <v>24363.1</v>
      </c>
      <c r="D18" s="2"/>
      <c r="E18" s="1"/>
      <c r="F18" s="2">
        <v>495.28899999999999</v>
      </c>
      <c r="G18" s="1">
        <v>296.233</v>
      </c>
      <c r="H18" s="2"/>
      <c r="I18" s="1"/>
      <c r="J18" s="2">
        <v>495.62799999999999</v>
      </c>
      <c r="K18" s="1">
        <v>1.43876</v>
      </c>
      <c r="N18" s="3">
        <f t="shared" si="8"/>
        <v>491.47500000000002</v>
      </c>
      <c r="O18" s="21">
        <f t="shared" si="9"/>
        <v>24363.1</v>
      </c>
      <c r="P18" s="3">
        <f t="shared" si="10"/>
        <v>495.28899999999999</v>
      </c>
      <c r="Q18" s="17">
        <f t="shared" si="11"/>
        <v>2.9623299999999997E-4</v>
      </c>
      <c r="R18" s="3"/>
      <c r="S18" s="24"/>
      <c r="T18" s="3">
        <f t="shared" si="12"/>
        <v>495.62799999999999</v>
      </c>
      <c r="U18" s="24">
        <f t="shared" si="12"/>
        <v>1.43876</v>
      </c>
      <c r="V18"/>
      <c r="X18" s="2">
        <f t="shared" si="0"/>
        <v>495.62799999999999</v>
      </c>
      <c r="Y18" s="4">
        <f t="shared" si="1"/>
        <v>10</v>
      </c>
      <c r="Z18" s="4">
        <f t="shared" si="2"/>
        <v>24233.837448672326</v>
      </c>
      <c r="AA18" s="4">
        <f t="shared" si="3"/>
        <v>10</v>
      </c>
      <c r="AB18" s="17">
        <f t="shared" si="4"/>
        <v>2.9625518143706214E-4</v>
      </c>
      <c r="AC18" s="4">
        <f t="shared" si="5"/>
        <v>3</v>
      </c>
      <c r="AD18" s="24">
        <f t="shared" si="6"/>
        <v>0.71868188470368488</v>
      </c>
      <c r="AE18" s="61">
        <f t="shared" si="13"/>
        <v>1.4668078835056417</v>
      </c>
      <c r="AF18" s="60">
        <f t="shared" si="7"/>
        <v>-1.9121715816394325E-2</v>
      </c>
    </row>
    <row r="19" spans="2:32" x14ac:dyDescent="0.6">
      <c r="B19" s="2">
        <v>513.39300000000003</v>
      </c>
      <c r="C19" s="1">
        <v>23680.9</v>
      </c>
      <c r="D19" s="2"/>
      <c r="E19" s="1"/>
      <c r="F19" s="2">
        <v>514.13300000000004</v>
      </c>
      <c r="G19" s="1">
        <v>297.46600000000001</v>
      </c>
      <c r="H19" s="2"/>
      <c r="I19" s="1"/>
      <c r="J19" s="2">
        <v>512.92399999999998</v>
      </c>
      <c r="K19" s="1">
        <v>1.46452</v>
      </c>
      <c r="N19" s="3">
        <f t="shared" si="8"/>
        <v>513.39300000000003</v>
      </c>
      <c r="O19" s="21">
        <f t="shared" si="9"/>
        <v>23680.9</v>
      </c>
      <c r="P19" s="3">
        <f t="shared" si="10"/>
        <v>514.13300000000004</v>
      </c>
      <c r="Q19" s="17">
        <f t="shared" si="11"/>
        <v>2.9746599999999997E-4</v>
      </c>
      <c r="R19" s="3"/>
      <c r="S19" s="24"/>
      <c r="T19" s="3">
        <f t="shared" si="12"/>
        <v>512.92399999999998</v>
      </c>
      <c r="U19" s="24">
        <f t="shared" si="12"/>
        <v>1.46452</v>
      </c>
      <c r="V19"/>
      <c r="X19" s="2">
        <f t="shared" si="0"/>
        <v>512.92399999999998</v>
      </c>
      <c r="Y19" s="4">
        <f t="shared" si="1"/>
        <v>10</v>
      </c>
      <c r="Z19" s="4">
        <f t="shared" si="2"/>
        <v>23695.497673145361</v>
      </c>
      <c r="AA19" s="4">
        <f t="shared" si="3"/>
        <v>10</v>
      </c>
      <c r="AB19" s="17">
        <f t="shared" si="4"/>
        <v>2.9738689275100823E-4</v>
      </c>
      <c r="AC19" s="4">
        <f t="shared" si="5"/>
        <v>3</v>
      </c>
      <c r="AD19" s="24">
        <f t="shared" si="6"/>
        <v>0.71792776322035878</v>
      </c>
      <c r="AE19" s="61">
        <f t="shared" si="13"/>
        <v>1.4972066691346446</v>
      </c>
      <c r="AF19" s="60">
        <f t="shared" si="7"/>
        <v>-2.1831768324634071E-2</v>
      </c>
    </row>
    <row r="20" spans="2:32" x14ac:dyDescent="0.6">
      <c r="B20" s="2">
        <v>532.66999999999996</v>
      </c>
      <c r="C20" s="1">
        <v>22436</v>
      </c>
      <c r="D20" s="2"/>
      <c r="E20" s="1"/>
      <c r="F20" s="2">
        <v>535.54600000000005</v>
      </c>
      <c r="G20" s="1">
        <v>298.69900000000001</v>
      </c>
      <c r="H20" s="2"/>
      <c r="I20" s="1"/>
      <c r="J20" s="2">
        <v>535.14400000000001</v>
      </c>
      <c r="K20" s="1">
        <v>1.46062</v>
      </c>
      <c r="N20" s="3">
        <f t="shared" si="8"/>
        <v>532.66999999999996</v>
      </c>
      <c r="O20" s="21">
        <f t="shared" si="9"/>
        <v>22436</v>
      </c>
      <c r="P20" s="3">
        <f t="shared" si="10"/>
        <v>535.54600000000005</v>
      </c>
      <c r="Q20" s="17">
        <f t="shared" si="11"/>
        <v>2.9869899999999998E-4</v>
      </c>
      <c r="R20" s="3"/>
      <c r="S20" s="24"/>
      <c r="T20" s="3">
        <f t="shared" si="12"/>
        <v>535.14400000000001</v>
      </c>
      <c r="U20" s="24">
        <f t="shared" si="12"/>
        <v>1.46062</v>
      </c>
      <c r="V20"/>
      <c r="X20" s="2">
        <f t="shared" si="0"/>
        <v>535.14400000000001</v>
      </c>
      <c r="Y20" s="4">
        <f t="shared" si="1"/>
        <v>12</v>
      </c>
      <c r="Z20" s="4">
        <f t="shared" si="2"/>
        <v>22239.487693726125</v>
      </c>
      <c r="AA20" s="4">
        <f t="shared" si="3"/>
        <v>11</v>
      </c>
      <c r="AB20" s="17">
        <f t="shared" si="4"/>
        <v>2.9867585209919208E-4</v>
      </c>
      <c r="AC20" s="4">
        <f t="shared" si="5"/>
        <v>3</v>
      </c>
      <c r="AD20" s="24">
        <f t="shared" si="6"/>
        <v>0.71695895081520677</v>
      </c>
      <c r="AE20" s="61">
        <f t="shared" ref="AE20:AE27" si="14">((Z20*(AB20)^2)/AD20)*X20</f>
        <v>1.4808169296137892</v>
      </c>
      <c r="AF20" s="60">
        <f t="shared" si="7"/>
        <v>-1.3639045590231547E-2</v>
      </c>
    </row>
    <row r="21" spans="2:32" x14ac:dyDescent="0.6">
      <c r="B21" s="2">
        <v>555.447</v>
      </c>
      <c r="C21" s="1">
        <v>20626.8</v>
      </c>
      <c r="D21" s="2"/>
      <c r="E21" s="1"/>
      <c r="F21" s="2">
        <v>553.53300000000002</v>
      </c>
      <c r="G21" s="1">
        <v>298.69900000000001</v>
      </c>
      <c r="H21" s="2"/>
      <c r="I21" s="1"/>
      <c r="J21" s="2">
        <v>552.41300000000001</v>
      </c>
      <c r="K21" s="1">
        <v>1.4271199999999999</v>
      </c>
      <c r="N21" s="3">
        <f t="shared" si="8"/>
        <v>555.447</v>
      </c>
      <c r="O21" s="21">
        <f t="shared" si="9"/>
        <v>20626.8</v>
      </c>
      <c r="P21" s="3">
        <f t="shared" si="10"/>
        <v>553.53300000000002</v>
      </c>
      <c r="Q21" s="17">
        <f t="shared" si="11"/>
        <v>2.9869899999999998E-4</v>
      </c>
      <c r="R21" s="3"/>
      <c r="S21" s="24"/>
      <c r="T21" s="3">
        <f t="shared" si="12"/>
        <v>552.41300000000001</v>
      </c>
      <c r="U21" s="24">
        <f t="shared" si="12"/>
        <v>1.4271199999999999</v>
      </c>
      <c r="V21"/>
      <c r="X21" s="2">
        <f t="shared" si="0"/>
        <v>552.41300000000001</v>
      </c>
      <c r="Y21" s="4">
        <f t="shared" si="1"/>
        <v>12</v>
      </c>
      <c r="Z21" s="4">
        <f t="shared" si="2"/>
        <v>20867.793669052113</v>
      </c>
      <c r="AA21" s="4">
        <f t="shared" si="3"/>
        <v>12</v>
      </c>
      <c r="AB21" s="17">
        <f t="shared" si="4"/>
        <v>2.9869899999999998E-4</v>
      </c>
      <c r="AC21" s="4">
        <f t="shared" si="5"/>
        <v>3</v>
      </c>
      <c r="AD21" s="24">
        <f t="shared" si="6"/>
        <v>0.71620600655667532</v>
      </c>
      <c r="AE21" s="61">
        <f t="shared" si="14"/>
        <v>1.4360514593173015</v>
      </c>
      <c r="AF21" s="60">
        <f t="shared" si="7"/>
        <v>-6.2194563149899906E-3</v>
      </c>
    </row>
    <row r="22" spans="2:32" x14ac:dyDescent="0.6">
      <c r="B22" s="2">
        <v>573.85599999999999</v>
      </c>
      <c r="C22" s="1">
        <v>19945.599999999999</v>
      </c>
      <c r="D22" s="2"/>
      <c r="E22" s="1"/>
      <c r="F22" s="2">
        <v>574.09</v>
      </c>
      <c r="G22" s="1">
        <v>294.589</v>
      </c>
      <c r="H22" s="2"/>
      <c r="I22" s="1"/>
      <c r="J22" s="2">
        <v>573.80499999999995</v>
      </c>
      <c r="K22" s="1">
        <v>1.41211</v>
      </c>
      <c r="N22" s="3">
        <f t="shared" si="8"/>
        <v>573.85599999999999</v>
      </c>
      <c r="O22" s="21">
        <f t="shared" si="9"/>
        <v>19945.599999999999</v>
      </c>
      <c r="P22" s="3">
        <f t="shared" si="10"/>
        <v>574.09</v>
      </c>
      <c r="Q22" s="17">
        <f t="shared" si="11"/>
        <v>2.9458899999999999E-4</v>
      </c>
      <c r="R22" s="3"/>
      <c r="S22" s="24"/>
      <c r="T22" s="3">
        <f t="shared" si="12"/>
        <v>573.80499999999995</v>
      </c>
      <c r="U22" s="24">
        <f t="shared" si="12"/>
        <v>1.41211</v>
      </c>
      <c r="V22"/>
      <c r="X22" s="2">
        <f t="shared" si="0"/>
        <v>573.80499999999995</v>
      </c>
      <c r="Y22" s="4">
        <f t="shared" si="1"/>
        <v>13</v>
      </c>
      <c r="Z22" s="4">
        <f t="shared" si="2"/>
        <v>19947.48718561573</v>
      </c>
      <c r="AA22" s="4">
        <f t="shared" si="3"/>
        <v>13</v>
      </c>
      <c r="AB22" s="17">
        <f t="shared" si="4"/>
        <v>2.946459805905531E-4</v>
      </c>
      <c r="AC22" s="4">
        <f t="shared" si="5"/>
        <v>3</v>
      </c>
      <c r="AD22" s="24">
        <f t="shared" si="6"/>
        <v>0.71527329571189535</v>
      </c>
      <c r="AE22" s="61">
        <f t="shared" si="14"/>
        <v>1.3892536736699777</v>
      </c>
      <c r="AF22" s="60">
        <f t="shared" si="7"/>
        <v>1.6452233859956644E-2</v>
      </c>
    </row>
    <row r="23" spans="2:32" x14ac:dyDescent="0.6">
      <c r="B23" s="2">
        <v>594.90499999999997</v>
      </c>
      <c r="C23" s="1">
        <v>19714.3</v>
      </c>
      <c r="D23" s="2"/>
      <c r="E23" s="1"/>
      <c r="F23" s="2">
        <v>595.50300000000004</v>
      </c>
      <c r="G23" s="1">
        <v>290.06799999999998</v>
      </c>
      <c r="H23" s="2"/>
      <c r="I23" s="1"/>
      <c r="J23" s="2">
        <v>595.18600000000004</v>
      </c>
      <c r="K23" s="1">
        <v>1.37117</v>
      </c>
      <c r="N23" s="3">
        <f t="shared" si="8"/>
        <v>594.90499999999997</v>
      </c>
      <c r="O23" s="21">
        <f t="shared" si="9"/>
        <v>19714.3</v>
      </c>
      <c r="P23" s="3">
        <f t="shared" si="10"/>
        <v>595.50300000000004</v>
      </c>
      <c r="Q23" s="17">
        <f t="shared" si="11"/>
        <v>2.9006799999999999E-4</v>
      </c>
      <c r="R23" s="3"/>
      <c r="S23" s="24"/>
      <c r="T23" s="3">
        <f t="shared" si="12"/>
        <v>595.18600000000004</v>
      </c>
      <c r="U23" s="24">
        <f t="shared" si="12"/>
        <v>1.37117</v>
      </c>
      <c r="V23"/>
      <c r="X23" s="2">
        <f t="shared" si="0"/>
        <v>595.18600000000004</v>
      </c>
      <c r="Y23" s="4">
        <f t="shared" si="1"/>
        <v>15</v>
      </c>
      <c r="Z23" s="4">
        <f t="shared" si="2"/>
        <v>19714.221512854128</v>
      </c>
      <c r="AA23" s="4">
        <f t="shared" si="3"/>
        <v>14</v>
      </c>
      <c r="AB23" s="17">
        <f t="shared" si="4"/>
        <v>2.9013492929528791E-4</v>
      </c>
      <c r="AC23" s="4">
        <f t="shared" si="5"/>
        <v>4</v>
      </c>
      <c r="AD23" s="24">
        <f t="shared" si="6"/>
        <v>0.72370886446155214</v>
      </c>
      <c r="AE23" s="61">
        <f t="shared" si="14"/>
        <v>1.3647983231100851</v>
      </c>
      <c r="AF23" s="60">
        <f t="shared" si="7"/>
        <v>4.6685849345089458E-3</v>
      </c>
    </row>
    <row r="24" spans="2:32" x14ac:dyDescent="0.6">
      <c r="B24" s="2">
        <v>612.44799999999998</v>
      </c>
      <c r="C24" s="1">
        <v>19709.400000000001</v>
      </c>
      <c r="D24" s="2"/>
      <c r="E24" s="1"/>
      <c r="F24" s="2">
        <v>615.20299999999997</v>
      </c>
      <c r="G24" s="1">
        <v>287.19200000000001</v>
      </c>
      <c r="H24" s="2"/>
      <c r="I24" s="1"/>
      <c r="J24" s="2">
        <v>613.27700000000004</v>
      </c>
      <c r="K24" s="1">
        <v>1.3376699999999999</v>
      </c>
      <c r="N24" s="3">
        <f t="shared" si="8"/>
        <v>612.44799999999998</v>
      </c>
      <c r="O24" s="21">
        <f t="shared" si="9"/>
        <v>19709.400000000001</v>
      </c>
      <c r="P24" s="3">
        <f t="shared" si="10"/>
        <v>615.20299999999997</v>
      </c>
      <c r="Q24" s="17">
        <f t="shared" si="11"/>
        <v>2.8719199999999997E-4</v>
      </c>
      <c r="R24" s="3"/>
      <c r="S24" s="24"/>
      <c r="T24" s="3">
        <f t="shared" si="12"/>
        <v>613.27700000000004</v>
      </c>
      <c r="U24" s="24">
        <f t="shared" si="12"/>
        <v>1.3376699999999999</v>
      </c>
      <c r="V24"/>
      <c r="X24" s="2">
        <f t="shared" si="0"/>
        <v>613.27700000000004</v>
      </c>
      <c r="Y24" s="4">
        <f t="shared" si="1"/>
        <v>16</v>
      </c>
      <c r="Z24" s="4">
        <f t="shared" si="2"/>
        <v>19718.037631191528</v>
      </c>
      <c r="AA24" s="4">
        <f t="shared" si="3"/>
        <v>15</v>
      </c>
      <c r="AB24" s="17">
        <f t="shared" si="4"/>
        <v>2.8747317644670046E-4</v>
      </c>
      <c r="AC24" s="4">
        <f t="shared" si="5"/>
        <v>4</v>
      </c>
      <c r="AD24" s="24">
        <f t="shared" si="6"/>
        <v>0.73123246348911441</v>
      </c>
      <c r="AE24" s="61">
        <f t="shared" si="14"/>
        <v>1.3666570944805603</v>
      </c>
      <c r="AF24" s="60">
        <f t="shared" si="7"/>
        <v>-2.1210217689301092E-2</v>
      </c>
    </row>
    <row r="25" spans="2:32" x14ac:dyDescent="0.6">
      <c r="B25" s="2">
        <v>633.505</v>
      </c>
      <c r="C25" s="1">
        <v>19928.8</v>
      </c>
      <c r="D25" s="2"/>
      <c r="E25" s="1"/>
      <c r="F25" s="2">
        <v>634.904</v>
      </c>
      <c r="G25" s="1">
        <v>277.32900000000001</v>
      </c>
      <c r="H25" s="2"/>
      <c r="I25" s="1"/>
      <c r="J25" s="2">
        <v>633.83500000000004</v>
      </c>
      <c r="K25" s="1">
        <v>1.29674</v>
      </c>
      <c r="N25" s="3">
        <f t="shared" si="8"/>
        <v>633.505</v>
      </c>
      <c r="O25" s="21">
        <f t="shared" si="9"/>
        <v>19928.8</v>
      </c>
      <c r="P25" s="3">
        <f t="shared" si="10"/>
        <v>634.904</v>
      </c>
      <c r="Q25" s="17">
        <f t="shared" si="11"/>
        <v>2.7732899999999999E-4</v>
      </c>
      <c r="R25" s="3"/>
      <c r="S25" s="24"/>
      <c r="T25" s="3">
        <f t="shared" si="12"/>
        <v>633.83500000000004</v>
      </c>
      <c r="U25" s="24">
        <f t="shared" si="12"/>
        <v>1.29674</v>
      </c>
      <c r="V25"/>
      <c r="X25" s="2">
        <f t="shared" si="0"/>
        <v>633.83500000000004</v>
      </c>
      <c r="Y25" s="4">
        <f t="shared" si="1"/>
        <v>17</v>
      </c>
      <c r="Z25" s="4">
        <f t="shared" si="2"/>
        <v>19935.768233618233</v>
      </c>
      <c r="AA25" s="4">
        <f t="shared" si="3"/>
        <v>16</v>
      </c>
      <c r="AB25" s="17">
        <f t="shared" si="4"/>
        <v>2.7786417826506266E-4</v>
      </c>
      <c r="AC25" s="4">
        <f t="shared" si="5"/>
        <v>4</v>
      </c>
      <c r="AD25" s="24">
        <f t="shared" si="6"/>
        <v>0.73978202674203719</v>
      </c>
      <c r="AE25" s="61">
        <f t="shared" si="14"/>
        <v>1.3187745005994151</v>
      </c>
      <c r="AF25" s="60">
        <f t="shared" si="7"/>
        <v>-1.6708315628941817E-2</v>
      </c>
    </row>
    <row r="26" spans="2:32" x14ac:dyDescent="0.6">
      <c r="B26" s="2">
        <v>654.56500000000005</v>
      </c>
      <c r="C26" s="1">
        <v>20373.5</v>
      </c>
      <c r="D26" s="2"/>
      <c r="E26" s="1"/>
      <c r="F26" s="2">
        <v>655.46</v>
      </c>
      <c r="G26" s="1">
        <v>268.69900000000001</v>
      </c>
      <c r="H26" s="2"/>
      <c r="I26" s="1"/>
      <c r="J26" s="2">
        <v>651.10699999999997</v>
      </c>
      <c r="K26" s="1">
        <v>1.2706500000000001</v>
      </c>
      <c r="N26" s="3">
        <f t="shared" si="8"/>
        <v>654.56500000000005</v>
      </c>
      <c r="O26" s="21">
        <f t="shared" si="9"/>
        <v>20373.5</v>
      </c>
      <c r="P26" s="3">
        <f t="shared" si="10"/>
        <v>655.46</v>
      </c>
      <c r="Q26" s="17">
        <f t="shared" si="11"/>
        <v>2.6869900000000001E-4</v>
      </c>
      <c r="R26" s="3"/>
      <c r="S26" s="24"/>
      <c r="T26" s="3">
        <f t="shared" si="12"/>
        <v>651.10699999999997</v>
      </c>
      <c r="U26" s="24">
        <f t="shared" si="12"/>
        <v>1.2706500000000001</v>
      </c>
      <c r="V26"/>
      <c r="X26" s="2">
        <f t="shared" si="0"/>
        <v>651.10699999999997</v>
      </c>
      <c r="Y26" s="4">
        <f t="shared" si="1"/>
        <v>17</v>
      </c>
      <c r="Z26" s="4">
        <f t="shared" si="2"/>
        <v>20300.481358024688</v>
      </c>
      <c r="AA26" s="4">
        <f t="shared" si="3"/>
        <v>17</v>
      </c>
      <c r="AB26" s="17">
        <f t="shared" si="4"/>
        <v>2.7052651459427907E-4</v>
      </c>
      <c r="AC26" s="4">
        <f t="shared" si="5"/>
        <v>4</v>
      </c>
      <c r="AD26" s="24">
        <f t="shared" si="6"/>
        <v>0.74696502394529063</v>
      </c>
      <c r="AE26" s="61">
        <f t="shared" si="14"/>
        <v>1.2950248673594176</v>
      </c>
      <c r="AF26" s="60">
        <f t="shared" si="7"/>
        <v>-1.8821929967351436E-2</v>
      </c>
    </row>
    <row r="27" spans="2:32" x14ac:dyDescent="0.6">
      <c r="B27" s="2">
        <v>675.61800000000005</v>
      </c>
      <c r="C27" s="1">
        <v>20367.599999999999</v>
      </c>
      <c r="D27" s="2"/>
      <c r="E27" s="1"/>
      <c r="F27" s="2">
        <v>676.01700000000005</v>
      </c>
      <c r="G27" s="1">
        <v>265.822</v>
      </c>
      <c r="H27" s="2"/>
      <c r="I27" s="1"/>
      <c r="J27" s="50">
        <v>673.32100000000003</v>
      </c>
      <c r="K27" s="50">
        <v>1.25193</v>
      </c>
      <c r="N27" s="3">
        <f t="shared" si="8"/>
        <v>675.61800000000005</v>
      </c>
      <c r="O27" s="21">
        <f t="shared" si="9"/>
        <v>20367.599999999999</v>
      </c>
      <c r="P27" s="3">
        <f t="shared" si="10"/>
        <v>676.01700000000005</v>
      </c>
      <c r="Q27" s="17">
        <f t="shared" si="11"/>
        <v>2.6582199999999998E-4</v>
      </c>
      <c r="R27" s="3"/>
      <c r="S27" s="24"/>
      <c r="T27" s="3">
        <f t="shared" si="12"/>
        <v>673.32100000000003</v>
      </c>
      <c r="U27" s="24">
        <f t="shared" si="12"/>
        <v>1.25193</v>
      </c>
      <c r="V27" s="22">
        <f>((O27*(Q27)^2)/S13)*T27</f>
        <v>1.2795846482035849</v>
      </c>
      <c r="X27" s="2">
        <f t="shared" si="0"/>
        <v>673.32100000000003</v>
      </c>
      <c r="Y27" s="4">
        <f t="shared" si="1"/>
        <v>18</v>
      </c>
      <c r="Z27" s="4">
        <f t="shared" si="2"/>
        <v>20368.243722984847</v>
      </c>
      <c r="AA27" s="4">
        <f t="shared" si="3"/>
        <v>18</v>
      </c>
      <c r="AB27" s="17">
        <f t="shared" si="4"/>
        <v>2.6619931147540981E-4</v>
      </c>
      <c r="AC27" s="4">
        <f t="shared" si="5"/>
        <v>4</v>
      </c>
      <c r="AD27" s="24">
        <f t="shared" si="6"/>
        <v>0.75620327660121156</v>
      </c>
      <c r="AE27" s="61">
        <f t="shared" si="14"/>
        <v>1.2851417826853127</v>
      </c>
      <c r="AF27" s="60">
        <f t="shared" si="7"/>
        <v>-2.5842893860252847E-2</v>
      </c>
    </row>
    <row r="28" spans="2:32" x14ac:dyDescent="0.6">
      <c r="V28"/>
    </row>
    <row r="29" spans="2:32" x14ac:dyDescent="0.6">
      <c r="V29"/>
      <c r="X29" t="s">
        <v>148</v>
      </c>
    </row>
    <row r="30" spans="2:32" x14ac:dyDescent="0.6">
      <c r="O30"/>
      <c r="Q30"/>
      <c r="S30"/>
      <c r="U30"/>
      <c r="V30"/>
    </row>
    <row r="31" spans="2:32" x14ac:dyDescent="0.6">
      <c r="O31"/>
      <c r="Q31"/>
      <c r="S31"/>
      <c r="U31"/>
      <c r="V31"/>
    </row>
    <row r="32" spans="2:3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41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42</v>
      </c>
      <c r="K8" s="12" t="s">
        <v>43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326.322</v>
      </c>
      <c r="C9" s="50">
        <v>4978.75</v>
      </c>
      <c r="D9" s="3"/>
      <c r="E9" s="4"/>
      <c r="F9" s="50">
        <v>326.27100000000002</v>
      </c>
      <c r="G9" s="50">
        <v>277.39299999999997</v>
      </c>
      <c r="H9" s="50">
        <v>325.60599999999999</v>
      </c>
      <c r="I9" s="50">
        <v>4.4563800000000002</v>
      </c>
      <c r="J9" s="51">
        <v>325.48700000000002</v>
      </c>
      <c r="K9" s="65">
        <v>8.8260899999999994E-5</v>
      </c>
      <c r="N9" s="3">
        <f>B9</f>
        <v>326.322</v>
      </c>
      <c r="O9" s="21">
        <f>C9</f>
        <v>4978.75</v>
      </c>
      <c r="P9" s="3">
        <f>F9</f>
        <v>326.27100000000002</v>
      </c>
      <c r="Q9" s="17">
        <f>G9*0.000001</f>
        <v>2.7739299999999996E-4</v>
      </c>
      <c r="R9" s="3">
        <f>H9</f>
        <v>325.60599999999999</v>
      </c>
      <c r="S9" s="24">
        <f>I9</f>
        <v>4.4563800000000002</v>
      </c>
      <c r="T9" s="3">
        <f>J9</f>
        <v>325.48700000000002</v>
      </c>
      <c r="U9" s="24">
        <f>K9*T9</f>
        <v>2.8727775558300001E-2</v>
      </c>
      <c r="V9" s="22">
        <f>((O9*(Q9)^2)/S9)*T9</f>
        <v>2.7980968679581799E-2</v>
      </c>
      <c r="X9" s="3">
        <f t="shared" ref="X9:X16" si="0">T9</f>
        <v>325.48700000000002</v>
      </c>
      <c r="Y9" s="4" t="e">
        <f t="shared" ref="Y9:Y16" si="1">MATCH($X9,$N$9:$N$41,1)</f>
        <v>#N/A</v>
      </c>
      <c r="Z9" s="4" t="e">
        <f t="shared" ref="Z9:Z16" si="2">((INDEX($N$9:$O$44,Y9+1,1)-$X9)*INDEX($N$9:$O$44,Y9,2)+($X9-INDEX($N$9:$O$44,Y9,1))*INDEX($N$9:$O$44,Y9+1,2))/(INDEX($N$9:$O$44,Y9+1,1)-INDEX($N$9:$O$44,Y9,1))</f>
        <v>#N/A</v>
      </c>
      <c r="AA9" s="4" t="e">
        <f t="shared" ref="AA9:AA16" si="3">MATCH($X9,$P$9:$P$44,1)</f>
        <v>#N/A</v>
      </c>
      <c r="AB9" s="17" t="e">
        <f t="shared" ref="AB9:AB16" si="4">((INDEX($P$9:$Q$44,AA9+1,1)-$X9)*INDEX($P$9:$Q$44,AA9,2)+($X9-INDEX($P$9:$Q$44,AA9,1))*INDEX($P$9:$Q$44,AA9+1,2))/(INDEX($P$9:$Q$44,AA9+1,1)-INDEX($P$9:$Q$44,AA9,1))</f>
        <v>#N/A</v>
      </c>
      <c r="AC9" s="4" t="e">
        <f t="shared" ref="AC9:AC16" si="5">MATCH($X9,$R$9:$R$44,1)</f>
        <v>#N/A</v>
      </c>
      <c r="AD9" s="24" t="e">
        <f t="shared" ref="AD9:AD16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16" si="7">$U9/$AE9-1</f>
        <v>#N/A</v>
      </c>
    </row>
    <row r="10" spans="1:32" x14ac:dyDescent="0.6">
      <c r="B10" s="3">
        <v>372.50799999999998</v>
      </c>
      <c r="C10" s="4">
        <v>9068.39</v>
      </c>
      <c r="D10" s="3"/>
      <c r="E10" s="4"/>
      <c r="F10" s="3">
        <v>373.55900000000003</v>
      </c>
      <c r="G10" s="4">
        <v>242.81800000000001</v>
      </c>
      <c r="H10" s="3">
        <v>371.28</v>
      </c>
      <c r="I10" s="4">
        <v>4.0393600000000003</v>
      </c>
      <c r="J10" s="3">
        <v>371.50400000000002</v>
      </c>
      <c r="K10" s="4">
        <v>1.3217400000000001E-4</v>
      </c>
      <c r="N10" s="3">
        <f t="shared" ref="N10:N16" si="8">B10</f>
        <v>372.50799999999998</v>
      </c>
      <c r="O10" s="21">
        <f t="shared" ref="O10:O16" si="9">C10</f>
        <v>9068.39</v>
      </c>
      <c r="P10" s="3">
        <f t="shared" ref="P10:P16" si="10">F10</f>
        <v>373.55900000000003</v>
      </c>
      <c r="Q10" s="17">
        <f t="shared" ref="Q10:Q16" si="11">G10*0.000001</f>
        <v>2.4281800000000001E-4</v>
      </c>
      <c r="R10" s="3">
        <f t="shared" ref="R10:T16" si="12">H10</f>
        <v>371.28</v>
      </c>
      <c r="S10" s="24">
        <f t="shared" si="12"/>
        <v>4.0393600000000003</v>
      </c>
      <c r="T10" s="3">
        <f t="shared" si="12"/>
        <v>371.50400000000002</v>
      </c>
      <c r="U10" s="24">
        <f t="shared" ref="U10:U16" si="13">K10*T10</f>
        <v>4.910316969600001E-2</v>
      </c>
      <c r="V10" s="22">
        <f t="shared" ref="V10:V16" si="14">((O10*(Q10)^2)/S10)*T10</f>
        <v>4.9174831260997205E-2</v>
      </c>
      <c r="X10" s="2">
        <f t="shared" si="0"/>
        <v>371.50400000000002</v>
      </c>
      <c r="Y10" s="4">
        <f t="shared" si="1"/>
        <v>1</v>
      </c>
      <c r="Z10" s="4">
        <f t="shared" si="2"/>
        <v>8979.4886324860363</v>
      </c>
      <c r="AA10" s="4">
        <f t="shared" si="3"/>
        <v>1</v>
      </c>
      <c r="AB10" s="17">
        <f t="shared" si="4"/>
        <v>2.4432052971155475E-4</v>
      </c>
      <c r="AC10" s="4">
        <f t="shared" si="5"/>
        <v>2</v>
      </c>
      <c r="AD10" s="24">
        <f t="shared" si="6"/>
        <v>4.0380839439852103</v>
      </c>
      <c r="AE10" s="62">
        <f t="shared" ref="AE10:AE16" si="15">((Z10*(AB10)^2)/AD10)*X10</f>
        <v>4.9312801852198843E-2</v>
      </c>
      <c r="AF10" s="63">
        <f t="shared" si="7"/>
        <v>-4.2510696680173599E-3</v>
      </c>
    </row>
    <row r="11" spans="1:32" x14ac:dyDescent="0.6">
      <c r="B11" s="2">
        <v>417.39299999999997</v>
      </c>
      <c r="C11" s="1">
        <v>10663.8</v>
      </c>
      <c r="D11" s="2"/>
      <c r="E11" s="1"/>
      <c r="F11" s="2">
        <v>420.15</v>
      </c>
      <c r="G11" s="1">
        <v>208.24700000000001</v>
      </c>
      <c r="H11" s="2">
        <v>418.339</v>
      </c>
      <c r="I11" s="1">
        <v>3.77128</v>
      </c>
      <c r="J11" s="2">
        <v>418.93799999999999</v>
      </c>
      <c r="K11" s="1">
        <v>1.2391299999999999E-4</v>
      </c>
      <c r="N11" s="3">
        <f t="shared" si="8"/>
        <v>417.39299999999997</v>
      </c>
      <c r="O11" s="21">
        <f t="shared" si="9"/>
        <v>10663.8</v>
      </c>
      <c r="P11" s="3">
        <f t="shared" si="10"/>
        <v>420.15</v>
      </c>
      <c r="Q11" s="17">
        <f t="shared" si="11"/>
        <v>2.08247E-4</v>
      </c>
      <c r="R11" s="3">
        <f t="shared" si="12"/>
        <v>418.339</v>
      </c>
      <c r="S11" s="24">
        <f t="shared" si="12"/>
        <v>3.77128</v>
      </c>
      <c r="T11" s="3">
        <f t="shared" si="12"/>
        <v>418.93799999999999</v>
      </c>
      <c r="U11" s="24">
        <f t="shared" si="13"/>
        <v>5.1911864393999994E-2</v>
      </c>
      <c r="V11" s="22">
        <f t="shared" si="14"/>
        <v>5.1372473379228463E-2</v>
      </c>
      <c r="X11" s="2">
        <f t="shared" si="0"/>
        <v>418.93799999999999</v>
      </c>
      <c r="Y11" s="4">
        <f t="shared" si="1"/>
        <v>3</v>
      </c>
      <c r="Z11" s="4">
        <f t="shared" si="2"/>
        <v>10835.317104947648</v>
      </c>
      <c r="AA11" s="4">
        <f t="shared" si="3"/>
        <v>2</v>
      </c>
      <c r="AB11" s="17">
        <f t="shared" si="4"/>
        <v>2.091463164345045E-4</v>
      </c>
      <c r="AC11" s="4">
        <f t="shared" si="5"/>
        <v>3</v>
      </c>
      <c r="AD11" s="24">
        <f t="shared" si="6"/>
        <v>3.7630333283750184</v>
      </c>
      <c r="AE11" s="62">
        <f t="shared" si="15"/>
        <v>5.2765949340072935E-2</v>
      </c>
      <c r="AF11" s="63">
        <f t="shared" si="7"/>
        <v>-1.6186289771239037E-2</v>
      </c>
    </row>
    <row r="12" spans="1:32" x14ac:dyDescent="0.6">
      <c r="B12" s="2">
        <v>467.43700000000001</v>
      </c>
      <c r="C12" s="1">
        <v>16219.4</v>
      </c>
      <c r="D12" s="2"/>
      <c r="E12" s="1"/>
      <c r="F12" s="2">
        <v>466.74299999999999</v>
      </c>
      <c r="G12" s="1">
        <v>176.125</v>
      </c>
      <c r="H12" s="2">
        <v>465.39800000000002</v>
      </c>
      <c r="I12" s="1">
        <v>3.1234000000000002</v>
      </c>
      <c r="J12" s="2">
        <v>467.78800000000001</v>
      </c>
      <c r="K12" s="1">
        <v>1.66522E-4</v>
      </c>
      <c r="N12" s="3">
        <f t="shared" si="8"/>
        <v>467.43700000000001</v>
      </c>
      <c r="O12" s="21">
        <f t="shared" si="9"/>
        <v>16219.4</v>
      </c>
      <c r="P12" s="3">
        <f t="shared" si="10"/>
        <v>466.74299999999999</v>
      </c>
      <c r="Q12" s="17">
        <f t="shared" si="11"/>
        <v>1.7612499999999998E-4</v>
      </c>
      <c r="R12" s="3">
        <f t="shared" si="12"/>
        <v>465.39800000000002</v>
      </c>
      <c r="S12" s="24">
        <f t="shared" si="12"/>
        <v>3.1234000000000002</v>
      </c>
      <c r="T12" s="3">
        <f t="shared" si="12"/>
        <v>467.78800000000001</v>
      </c>
      <c r="U12" s="24">
        <f t="shared" si="13"/>
        <v>7.7896993336000003E-2</v>
      </c>
      <c r="V12" s="22">
        <f t="shared" si="14"/>
        <v>7.5352604427092157E-2</v>
      </c>
      <c r="X12" s="2">
        <f t="shared" si="0"/>
        <v>467.78800000000001</v>
      </c>
      <c r="Y12" s="4">
        <f t="shared" si="1"/>
        <v>4</v>
      </c>
      <c r="Z12" s="4">
        <f t="shared" si="2"/>
        <v>16253.972841976662</v>
      </c>
      <c r="AA12" s="4">
        <f t="shared" si="3"/>
        <v>4</v>
      </c>
      <c r="AB12" s="17">
        <f t="shared" si="4"/>
        <v>1.7546920670331992E-4</v>
      </c>
      <c r="AC12" s="4">
        <f t="shared" si="5"/>
        <v>4</v>
      </c>
      <c r="AD12" s="24">
        <f t="shared" si="6"/>
        <v>3.1160523398633448</v>
      </c>
      <c r="AE12" s="62">
        <f t="shared" si="15"/>
        <v>7.5128667823794321E-2</v>
      </c>
      <c r="AF12" s="63">
        <f t="shared" si="7"/>
        <v>3.684779182692921E-2</v>
      </c>
    </row>
    <row r="13" spans="1:32" x14ac:dyDescent="0.6">
      <c r="B13" s="2">
        <v>514.91099999999994</v>
      </c>
      <c r="C13" s="1">
        <v>20895.5</v>
      </c>
      <c r="D13" s="2"/>
      <c r="E13" s="1"/>
      <c r="F13" s="2">
        <v>514.03300000000002</v>
      </c>
      <c r="G13" s="1">
        <v>146.44800000000001</v>
      </c>
      <c r="H13" s="2">
        <v>513.84100000000001</v>
      </c>
      <c r="I13" s="1">
        <v>2.9744700000000002</v>
      </c>
      <c r="J13" s="2">
        <v>512.38900000000001</v>
      </c>
      <c r="K13" s="1">
        <v>1.5608700000000001E-4</v>
      </c>
      <c r="N13" s="3">
        <f t="shared" si="8"/>
        <v>514.91099999999994</v>
      </c>
      <c r="O13" s="21">
        <f t="shared" si="9"/>
        <v>20895.5</v>
      </c>
      <c r="P13" s="3">
        <f t="shared" si="10"/>
        <v>514.03300000000002</v>
      </c>
      <c r="Q13" s="17">
        <f t="shared" si="11"/>
        <v>1.46448E-4</v>
      </c>
      <c r="R13" s="3">
        <f t="shared" si="12"/>
        <v>513.84100000000001</v>
      </c>
      <c r="S13" s="24">
        <f t="shared" si="12"/>
        <v>2.9744700000000002</v>
      </c>
      <c r="T13" s="3">
        <f t="shared" si="12"/>
        <v>512.38900000000001</v>
      </c>
      <c r="U13" s="24">
        <f t="shared" si="13"/>
        <v>7.9977261843000011E-2</v>
      </c>
      <c r="V13" s="22">
        <f t="shared" si="14"/>
        <v>7.7198677837456639E-2</v>
      </c>
      <c r="X13" s="2">
        <f t="shared" si="0"/>
        <v>512.38900000000001</v>
      </c>
      <c r="Y13" s="4">
        <f t="shared" si="1"/>
        <v>4</v>
      </c>
      <c r="Z13" s="4">
        <f t="shared" si="2"/>
        <v>20647.087728019553</v>
      </c>
      <c r="AA13" s="4">
        <f t="shared" si="3"/>
        <v>4</v>
      </c>
      <c r="AB13" s="17">
        <f t="shared" si="4"/>
        <v>1.4747969777965743E-4</v>
      </c>
      <c r="AC13" s="4">
        <f t="shared" si="5"/>
        <v>4</v>
      </c>
      <c r="AD13" s="24">
        <f t="shared" si="6"/>
        <v>2.9789339341081273</v>
      </c>
      <c r="AE13" s="62">
        <f t="shared" si="15"/>
        <v>7.7243546787251149E-2</v>
      </c>
      <c r="AF13" s="63">
        <f t="shared" si="7"/>
        <v>3.5390853598142424E-2</v>
      </c>
    </row>
    <row r="14" spans="1:32" x14ac:dyDescent="0.6">
      <c r="B14" s="2">
        <v>561.76099999999997</v>
      </c>
      <c r="C14" s="1">
        <v>27773.1</v>
      </c>
      <c r="D14" s="2"/>
      <c r="E14" s="1"/>
      <c r="F14" s="2">
        <v>562.02200000000005</v>
      </c>
      <c r="G14" s="1">
        <v>124.113</v>
      </c>
      <c r="H14" s="2">
        <v>561.59199999999998</v>
      </c>
      <c r="I14" s="1">
        <v>2.5425499999999999</v>
      </c>
      <c r="J14" s="2">
        <v>561.947</v>
      </c>
      <c r="K14" s="1">
        <v>1.8565199999999999E-4</v>
      </c>
      <c r="N14" s="3">
        <f t="shared" si="8"/>
        <v>561.76099999999997</v>
      </c>
      <c r="O14" s="21">
        <f t="shared" si="9"/>
        <v>27773.1</v>
      </c>
      <c r="P14" s="3">
        <f t="shared" si="10"/>
        <v>562.02200000000005</v>
      </c>
      <c r="Q14" s="17">
        <f t="shared" si="11"/>
        <v>1.24113E-4</v>
      </c>
      <c r="R14" s="3">
        <f t="shared" si="12"/>
        <v>561.59199999999998</v>
      </c>
      <c r="S14" s="24">
        <f t="shared" si="12"/>
        <v>2.5425499999999999</v>
      </c>
      <c r="T14" s="3">
        <f t="shared" si="12"/>
        <v>561.947</v>
      </c>
      <c r="U14" s="24">
        <f t="shared" si="13"/>
        <v>0.10432658444399999</v>
      </c>
      <c r="V14" s="22">
        <f t="shared" si="14"/>
        <v>9.4555056683582148E-2</v>
      </c>
      <c r="X14" s="2">
        <f t="shared" si="0"/>
        <v>561.947</v>
      </c>
      <c r="Y14" s="4">
        <f t="shared" si="1"/>
        <v>6</v>
      </c>
      <c r="Z14" s="4">
        <f t="shared" si="2"/>
        <v>27802.555232407176</v>
      </c>
      <c r="AA14" s="4">
        <f t="shared" si="3"/>
        <v>5</v>
      </c>
      <c r="AB14" s="17">
        <f t="shared" si="4"/>
        <v>1.2414790643689179E-4</v>
      </c>
      <c r="AC14" s="4">
        <f t="shared" si="5"/>
        <v>6</v>
      </c>
      <c r="AD14" s="24">
        <f t="shared" si="6"/>
        <v>2.5405592978528544</v>
      </c>
      <c r="AE14" s="62">
        <f t="shared" si="15"/>
        <v>9.4782799906975773E-2</v>
      </c>
      <c r="AF14" s="63">
        <f t="shared" si="7"/>
        <v>0.10069110161749739</v>
      </c>
    </row>
    <row r="15" spans="1:32" x14ac:dyDescent="0.6">
      <c r="B15" s="2">
        <v>607.97299999999996</v>
      </c>
      <c r="C15" s="1">
        <v>35091.300000000003</v>
      </c>
      <c r="D15" s="2"/>
      <c r="E15" s="1"/>
      <c r="F15" s="2">
        <v>611.39700000000005</v>
      </c>
      <c r="G15" s="1">
        <v>91.973699999999994</v>
      </c>
      <c r="H15" s="2">
        <v>610.72699999999998</v>
      </c>
      <c r="I15" s="1">
        <v>2.26702</v>
      </c>
      <c r="J15" s="2">
        <v>610.79600000000005</v>
      </c>
      <c r="K15" s="1">
        <v>1.53478E-4</v>
      </c>
      <c r="N15" s="3">
        <f t="shared" si="8"/>
        <v>607.97299999999996</v>
      </c>
      <c r="O15" s="21">
        <f t="shared" si="9"/>
        <v>35091.300000000003</v>
      </c>
      <c r="P15" s="3">
        <f t="shared" si="10"/>
        <v>611.39700000000005</v>
      </c>
      <c r="Q15" s="17">
        <f t="shared" si="11"/>
        <v>9.197369999999999E-5</v>
      </c>
      <c r="R15" s="3">
        <f t="shared" si="12"/>
        <v>610.72699999999998</v>
      </c>
      <c r="S15" s="24">
        <f t="shared" si="12"/>
        <v>2.26702</v>
      </c>
      <c r="T15" s="3">
        <f t="shared" si="12"/>
        <v>610.79600000000005</v>
      </c>
      <c r="U15" s="24">
        <f t="shared" si="13"/>
        <v>9.3743748488000003E-2</v>
      </c>
      <c r="V15" s="22">
        <f t="shared" si="14"/>
        <v>7.9977459808720786E-2</v>
      </c>
      <c r="X15" s="2">
        <f t="shared" si="0"/>
        <v>610.79600000000005</v>
      </c>
      <c r="Y15" s="4">
        <f t="shared" si="1"/>
        <v>7</v>
      </c>
      <c r="Z15" s="4">
        <f t="shared" si="2"/>
        <v>35408.652836658366</v>
      </c>
      <c r="AA15" s="4">
        <f t="shared" si="3"/>
        <v>6</v>
      </c>
      <c r="AB15" s="17">
        <f t="shared" si="4"/>
        <v>9.2364904441518978E-5</v>
      </c>
      <c r="AC15" s="4">
        <f t="shared" si="5"/>
        <v>7</v>
      </c>
      <c r="AD15" s="24">
        <f t="shared" si="6"/>
        <v>2.2665504838709674</v>
      </c>
      <c r="AE15" s="62">
        <f t="shared" si="15"/>
        <v>8.1405577559031883E-2</v>
      </c>
      <c r="AF15" s="63">
        <f t="shared" si="7"/>
        <v>0.15156419620045081</v>
      </c>
    </row>
    <row r="16" spans="1:32" x14ac:dyDescent="0.6">
      <c r="B16" s="50">
        <v>656.09299999999996</v>
      </c>
      <c r="C16" s="50">
        <v>40500.800000000003</v>
      </c>
      <c r="D16" s="2"/>
      <c r="E16" s="1"/>
      <c r="F16" s="50">
        <v>658.70399999999995</v>
      </c>
      <c r="G16" s="50">
        <v>96.582099999999997</v>
      </c>
      <c r="H16" s="50">
        <v>657.78499999999997</v>
      </c>
      <c r="I16" s="50">
        <v>1.9468099999999999</v>
      </c>
      <c r="J16" s="50">
        <v>657.52200000000005</v>
      </c>
      <c r="K16" s="50">
        <v>1.9173899999999999E-4</v>
      </c>
      <c r="N16" s="3">
        <f t="shared" si="8"/>
        <v>656.09299999999996</v>
      </c>
      <c r="O16" s="21">
        <f t="shared" si="9"/>
        <v>40500.800000000003</v>
      </c>
      <c r="P16" s="3">
        <f t="shared" si="10"/>
        <v>658.70399999999995</v>
      </c>
      <c r="Q16" s="17">
        <f t="shared" si="11"/>
        <v>9.6582099999999998E-5</v>
      </c>
      <c r="R16" s="3">
        <f t="shared" si="12"/>
        <v>657.78499999999997</v>
      </c>
      <c r="S16" s="24">
        <f t="shared" si="12"/>
        <v>1.9468099999999999</v>
      </c>
      <c r="T16" s="3">
        <f t="shared" si="12"/>
        <v>657.52200000000005</v>
      </c>
      <c r="U16" s="24">
        <f t="shared" si="13"/>
        <v>0.126072610758</v>
      </c>
      <c r="V16" s="22">
        <f t="shared" si="14"/>
        <v>0.12759792444734397</v>
      </c>
      <c r="X16" s="2">
        <f t="shared" si="0"/>
        <v>657.52200000000005</v>
      </c>
      <c r="Y16" s="4">
        <f t="shared" si="1"/>
        <v>8</v>
      </c>
      <c r="Z16" s="4">
        <f t="shared" si="2"/>
        <v>40589.01256010963</v>
      </c>
      <c r="AA16" s="4">
        <f t="shared" si="3"/>
        <v>7</v>
      </c>
      <c r="AB16" s="17">
        <f t="shared" si="4"/>
        <v>9.6466955754962282E-5</v>
      </c>
      <c r="AC16" s="4">
        <f t="shared" si="5"/>
        <v>7</v>
      </c>
      <c r="AD16" s="24">
        <f t="shared" si="6"/>
        <v>1.9485996049555863</v>
      </c>
      <c r="AE16" s="62">
        <f t="shared" si="15"/>
        <v>0.12745395349349456</v>
      </c>
      <c r="AF16" s="63">
        <f t="shared" si="7"/>
        <v>-1.0837974795070315E-2</v>
      </c>
    </row>
    <row r="17" spans="15:27" x14ac:dyDescent="0.6">
      <c r="V17"/>
    </row>
    <row r="18" spans="15:27" x14ac:dyDescent="0.6">
      <c r="V18"/>
      <c r="X18" t="s">
        <v>148</v>
      </c>
    </row>
    <row r="19" spans="15:27" x14ac:dyDescent="0.6">
      <c r="O19"/>
      <c r="Q19"/>
      <c r="S19"/>
      <c r="U19"/>
      <c r="V19"/>
    </row>
    <row r="20" spans="15:27" x14ac:dyDescent="0.6">
      <c r="O20"/>
      <c r="Q20"/>
      <c r="S20"/>
      <c r="U20"/>
      <c r="V20"/>
    </row>
    <row r="21" spans="15:27" x14ac:dyDescent="0.6">
      <c r="O21"/>
      <c r="Q21"/>
      <c r="S21"/>
      <c r="U21"/>
      <c r="V21"/>
    </row>
    <row r="22" spans="15:27" x14ac:dyDescent="0.6">
      <c r="O22"/>
      <c r="Q22"/>
      <c r="S22"/>
      <c r="U22"/>
      <c r="V22"/>
    </row>
    <row r="23" spans="15:27" x14ac:dyDescent="0.6">
      <c r="O23"/>
      <c r="Q23"/>
      <c r="S23"/>
      <c r="U23"/>
      <c r="V23"/>
    </row>
    <row r="24" spans="15:27" x14ac:dyDescent="0.6">
      <c r="O24"/>
      <c r="P24" s="64"/>
      <c r="Q24" s="64"/>
      <c r="S24"/>
      <c r="U24"/>
      <c r="V24"/>
    </row>
    <row r="25" spans="15:27" x14ac:dyDescent="0.6">
      <c r="O25"/>
      <c r="P25" s="64"/>
      <c r="Q25" s="64"/>
      <c r="S25"/>
      <c r="U25"/>
      <c r="V25"/>
    </row>
    <row r="26" spans="15:27" x14ac:dyDescent="0.6">
      <c r="O26"/>
      <c r="P26" s="64"/>
      <c r="Q26" s="64"/>
      <c r="S26"/>
      <c r="U26"/>
      <c r="V26"/>
    </row>
    <row r="27" spans="15:27" x14ac:dyDescent="0.6">
      <c r="O27"/>
      <c r="P27" s="64"/>
      <c r="Q27" s="64"/>
      <c r="S27"/>
      <c r="U27"/>
      <c r="V27"/>
      <c r="AA27" s="64"/>
    </row>
    <row r="28" spans="15:27" x14ac:dyDescent="0.6">
      <c r="O28"/>
      <c r="P28" s="64"/>
      <c r="Q28" s="64"/>
      <c r="S28"/>
      <c r="U28"/>
      <c r="V28"/>
    </row>
    <row r="29" spans="15:27" x14ac:dyDescent="0.6">
      <c r="O29"/>
      <c r="P29" s="64"/>
      <c r="Q29" s="64"/>
      <c r="S29"/>
      <c r="U29"/>
      <c r="V29"/>
    </row>
    <row r="30" spans="15:27" x14ac:dyDescent="0.6">
      <c r="O30"/>
      <c r="Q30"/>
      <c r="S30"/>
      <c r="U30"/>
      <c r="V30"/>
    </row>
    <row r="31" spans="15:27" x14ac:dyDescent="0.6">
      <c r="O31"/>
      <c r="Q31"/>
      <c r="S31"/>
      <c r="U31"/>
      <c r="V31"/>
    </row>
    <row r="32" spans="15:27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5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1">
        <v>320.53399999999999</v>
      </c>
      <c r="C9" s="51">
        <v>1511</v>
      </c>
      <c r="D9" s="3"/>
      <c r="E9" s="4"/>
      <c r="F9" s="51">
        <v>322.26900000000001</v>
      </c>
      <c r="G9" s="51">
        <v>97.305599999999998</v>
      </c>
      <c r="H9" s="51">
        <v>320.38799999999998</v>
      </c>
      <c r="I9" s="51">
        <v>2.2677700000000001</v>
      </c>
      <c r="J9" s="51">
        <v>322.12799999999999</v>
      </c>
      <c r="K9" s="51">
        <v>0.20499400000000001</v>
      </c>
      <c r="N9" s="3">
        <f>B9</f>
        <v>320.53399999999999</v>
      </c>
      <c r="O9" s="21">
        <f>C9*100</f>
        <v>151100</v>
      </c>
      <c r="P9" s="3">
        <f>F9</f>
        <v>322.26900000000001</v>
      </c>
      <c r="Q9" s="17">
        <f>G9*0.000001</f>
        <v>9.7305599999999992E-5</v>
      </c>
      <c r="R9" s="3">
        <f>H9</f>
        <v>320.38799999999998</v>
      </c>
      <c r="S9" s="24">
        <f>I9</f>
        <v>2.2677700000000001</v>
      </c>
      <c r="T9" s="3">
        <f>J9</f>
        <v>322.12799999999999</v>
      </c>
      <c r="U9" s="24">
        <f>K9</f>
        <v>0.20499400000000001</v>
      </c>
      <c r="V9" s="22">
        <f>((O9*(Q9)^2)/S9)*T9</f>
        <v>0.2032214775240242</v>
      </c>
      <c r="W9" s="52"/>
      <c r="X9" s="3">
        <f t="shared" ref="X9:X23" si="0">T9</f>
        <v>322.12799999999999</v>
      </c>
      <c r="Y9" s="4">
        <f t="shared" ref="Y9:Y23" si="1">MATCH($X9,$N$9:$N$26,1)</f>
        <v>1</v>
      </c>
      <c r="Z9" s="4">
        <f t="shared" ref="Z9:Z23" si="2">((INDEX($N$9:$O$26,Y9+1,1)-$X9)*INDEX($N$9:$O$26,Y9,2)+($X9-INDEX($N$9:$O$26,Y9,1))*INDEX($N$9:$O$26,Y9+1,2))/(INDEX($N$9:$O$26,Y9+1,1)-INDEX($N$9:$O$26,Y9,1))</f>
        <v>150234.45005174523</v>
      </c>
      <c r="AA9" s="4" t="e">
        <f t="shared" ref="AA9:AA23" si="3">MATCH($X9,$P$9:$P$26,1)</f>
        <v>#N/A</v>
      </c>
      <c r="AB9" s="17" t="e">
        <f t="shared" ref="AB9:AB23" si="4">((INDEX($P$9:$Q$26,AA9+1,1)-$X9)*INDEX($P$9:$Q$26,AA9,2)+($X9-INDEX($P$9:$Q$26,AA9,1))*INDEX($P$9:$Q$26,AA9+1,2))/(INDEX($P$9:$Q$26,AA9+1,1)-INDEX($P$9:$Q$26,AA9,1))</f>
        <v>#N/A</v>
      </c>
      <c r="AC9" s="4">
        <f t="shared" ref="AC9:AC23" si="5">MATCH($X9,$R$9:$R$26,1)</f>
        <v>1</v>
      </c>
      <c r="AD9" s="24">
        <f t="shared" ref="AD9:AD23" si="6">((INDEX($R$9:$S$26,AC9+1,1)-$X9)*INDEX($R$9:$S$26,AC9,2)+($X9-INDEX($R$9:$S$26,AC9,1))*INDEX($R$9:$S$26,AC9+1,2))/(INDEX($R$9:$S$26,AC9+1,1)-INDEX($R$9:$S$26,AC9,1))</f>
        <v>2.2632598222363303</v>
      </c>
      <c r="AE9" s="24" t="e">
        <f t="shared" ref="AE9:AE23" si="7">((Z9*(AB9)^2)/AD9)*X9</f>
        <v>#N/A</v>
      </c>
      <c r="AF9" s="57" t="e">
        <f t="shared" ref="AF9:AF23" si="8">$U9/$AE9-1</f>
        <v>#N/A</v>
      </c>
    </row>
    <row r="10" spans="1:32" x14ac:dyDescent="0.6">
      <c r="B10" s="3">
        <v>373.67899999999997</v>
      </c>
      <c r="C10" s="4">
        <v>1222.42</v>
      </c>
      <c r="D10" s="3"/>
      <c r="E10" s="4"/>
      <c r="F10" s="3">
        <v>372.59300000000002</v>
      </c>
      <c r="G10" s="4">
        <v>114.916</v>
      </c>
      <c r="H10" s="3">
        <v>370.79199999999997</v>
      </c>
      <c r="I10" s="4">
        <v>2.1371199999999999</v>
      </c>
      <c r="J10" s="3">
        <v>373.98099999999999</v>
      </c>
      <c r="K10" s="4">
        <v>0.28377999999999998</v>
      </c>
      <c r="N10" s="3">
        <f t="shared" ref="N10:N23" si="9">B10</f>
        <v>373.67899999999997</v>
      </c>
      <c r="O10" s="21">
        <f t="shared" ref="O10:O23" si="10">C10*100</f>
        <v>122242</v>
      </c>
      <c r="P10" s="3">
        <f t="shared" ref="P10:P23" si="11">F10</f>
        <v>372.59300000000002</v>
      </c>
      <c r="Q10" s="17">
        <f t="shared" ref="Q10:Q23" si="12">G10*0.000001</f>
        <v>1.14916E-4</v>
      </c>
      <c r="R10" s="3">
        <f t="shared" ref="R10:U23" si="13">H10</f>
        <v>370.79199999999997</v>
      </c>
      <c r="S10" s="24">
        <f t="shared" si="13"/>
        <v>2.1371199999999999</v>
      </c>
      <c r="T10" s="3">
        <f t="shared" si="13"/>
        <v>373.98099999999999</v>
      </c>
      <c r="U10" s="24">
        <f t="shared" si="13"/>
        <v>0.28377999999999998</v>
      </c>
      <c r="V10" s="22">
        <f t="shared" ref="V10:V23" si="14">((O10*(Q10)^2)/S10)*T10</f>
        <v>0.28248934913008517</v>
      </c>
      <c r="W10" s="52"/>
      <c r="X10" s="2">
        <f t="shared" si="0"/>
        <v>373.98099999999999</v>
      </c>
      <c r="Y10" s="1">
        <f t="shared" si="1"/>
        <v>2</v>
      </c>
      <c r="Z10" s="1">
        <f t="shared" si="2"/>
        <v>122132.79672351708</v>
      </c>
      <c r="AA10" s="1">
        <f t="shared" si="3"/>
        <v>2</v>
      </c>
      <c r="AB10" s="28">
        <f t="shared" si="4"/>
        <v>1.1557958651406881E-4</v>
      </c>
      <c r="AC10" s="1">
        <f t="shared" si="5"/>
        <v>2</v>
      </c>
      <c r="AD10" s="30">
        <f t="shared" si="6"/>
        <v>2.1199803177349423</v>
      </c>
      <c r="AE10" s="30">
        <f t="shared" si="7"/>
        <v>0.28781424480905754</v>
      </c>
      <c r="AF10" s="56">
        <f t="shared" si="8"/>
        <v>-1.4016835100479352E-2</v>
      </c>
    </row>
    <row r="11" spans="1:32" x14ac:dyDescent="0.6">
      <c r="B11" s="2">
        <v>424.221</v>
      </c>
      <c r="C11" s="1">
        <v>1039.6600000000001</v>
      </c>
      <c r="D11" s="2"/>
      <c r="E11" s="1"/>
      <c r="F11" s="2">
        <v>424.23200000000003</v>
      </c>
      <c r="G11" s="1">
        <v>139.60400000000001</v>
      </c>
      <c r="H11" s="2">
        <v>419.92099999999999</v>
      </c>
      <c r="I11" s="1">
        <v>1.87307</v>
      </c>
      <c r="J11" s="2">
        <v>421.97899999999998</v>
      </c>
      <c r="K11" s="1">
        <v>0.42222199999999999</v>
      </c>
      <c r="N11" s="3">
        <f t="shared" si="9"/>
        <v>424.221</v>
      </c>
      <c r="O11" s="21">
        <f t="shared" si="10"/>
        <v>103966.00000000001</v>
      </c>
      <c r="P11" s="3">
        <f t="shared" si="11"/>
        <v>424.23200000000003</v>
      </c>
      <c r="Q11" s="17">
        <f t="shared" si="12"/>
        <v>1.3960400000000001E-4</v>
      </c>
      <c r="R11" s="3">
        <f t="shared" si="13"/>
        <v>419.92099999999999</v>
      </c>
      <c r="S11" s="24">
        <f t="shared" si="13"/>
        <v>1.87307</v>
      </c>
      <c r="T11" s="3">
        <f t="shared" si="13"/>
        <v>421.97899999999998</v>
      </c>
      <c r="U11" s="24">
        <f t="shared" si="13"/>
        <v>0.42222199999999999</v>
      </c>
      <c r="V11" s="22">
        <f t="shared" si="14"/>
        <v>0.45648224470608673</v>
      </c>
      <c r="W11" s="52"/>
      <c r="X11" s="2">
        <f t="shared" si="0"/>
        <v>421.97899999999998</v>
      </c>
      <c r="Y11" s="1">
        <f t="shared" si="1"/>
        <v>2</v>
      </c>
      <c r="Z11" s="1">
        <f t="shared" si="2"/>
        <v>104776.7077677971</v>
      </c>
      <c r="AA11" s="1">
        <f t="shared" si="3"/>
        <v>2</v>
      </c>
      <c r="AB11" s="28">
        <f t="shared" si="4"/>
        <v>1.385268671353047E-4</v>
      </c>
      <c r="AC11" s="1">
        <f t="shared" si="5"/>
        <v>3</v>
      </c>
      <c r="AD11" s="30">
        <f t="shared" si="6"/>
        <v>1.8691353205836834</v>
      </c>
      <c r="AE11" s="30">
        <f t="shared" si="7"/>
        <v>0.45392370944188526</v>
      </c>
      <c r="AF11" s="56">
        <f t="shared" si="8"/>
        <v>-6.9839289692233963E-2</v>
      </c>
    </row>
    <row r="12" spans="1:32" x14ac:dyDescent="0.6">
      <c r="B12" s="2">
        <v>472.17500000000001</v>
      </c>
      <c r="C12" s="1">
        <v>830.27200000000005</v>
      </c>
      <c r="D12" s="2"/>
      <c r="E12" s="1"/>
      <c r="F12" s="2">
        <v>474.58199999999999</v>
      </c>
      <c r="G12" s="1">
        <v>164.29400000000001</v>
      </c>
      <c r="H12" s="2">
        <v>474.197</v>
      </c>
      <c r="I12" s="1">
        <v>1.7693000000000001</v>
      </c>
      <c r="J12" s="2">
        <v>475.17099999999999</v>
      </c>
      <c r="K12" s="1">
        <v>0.587086</v>
      </c>
      <c r="N12" s="3">
        <f t="shared" si="9"/>
        <v>472.17500000000001</v>
      </c>
      <c r="O12" s="21">
        <f t="shared" si="10"/>
        <v>83027.200000000012</v>
      </c>
      <c r="P12" s="3">
        <f t="shared" si="11"/>
        <v>474.58199999999999</v>
      </c>
      <c r="Q12" s="17">
        <f t="shared" si="12"/>
        <v>1.64294E-4</v>
      </c>
      <c r="R12" s="3">
        <f t="shared" si="13"/>
        <v>474.197</v>
      </c>
      <c r="S12" s="24">
        <f t="shared" si="13"/>
        <v>1.7693000000000001</v>
      </c>
      <c r="T12" s="3">
        <f t="shared" si="13"/>
        <v>475.17099999999999</v>
      </c>
      <c r="U12" s="24">
        <f t="shared" si="13"/>
        <v>0.587086</v>
      </c>
      <c r="V12" s="22">
        <f t="shared" si="14"/>
        <v>0.60188323802591825</v>
      </c>
      <c r="W12" s="52"/>
      <c r="X12" s="2">
        <f t="shared" si="0"/>
        <v>475.17099999999999</v>
      </c>
      <c r="Y12" s="1">
        <f t="shared" si="1"/>
        <v>4</v>
      </c>
      <c r="Z12" s="1">
        <f t="shared" si="2"/>
        <v>81914.927547415034</v>
      </c>
      <c r="AA12" s="1">
        <f t="shared" si="3"/>
        <v>4</v>
      </c>
      <c r="AB12" s="28">
        <f t="shared" si="4"/>
        <v>1.6465289684034314E-4</v>
      </c>
      <c r="AC12" s="1">
        <f t="shared" si="5"/>
        <v>4</v>
      </c>
      <c r="AD12" s="30">
        <f t="shared" si="6"/>
        <v>1.7676291105264323</v>
      </c>
      <c r="AE12" s="30">
        <f t="shared" si="7"/>
        <v>0.59698110511639868</v>
      </c>
      <c r="AF12" s="56">
        <f t="shared" si="8"/>
        <v>-1.6575240039581107E-2</v>
      </c>
    </row>
    <row r="13" spans="1:32" x14ac:dyDescent="0.6">
      <c r="B13" s="2">
        <v>521.42100000000005</v>
      </c>
      <c r="C13" s="1">
        <v>647.44500000000005</v>
      </c>
      <c r="D13" s="2"/>
      <c r="E13" s="1"/>
      <c r="F13" s="2">
        <v>522.37199999999996</v>
      </c>
      <c r="G13" s="1">
        <v>193.41399999999999</v>
      </c>
      <c r="H13" s="2">
        <v>519.42600000000004</v>
      </c>
      <c r="I13" s="1">
        <v>1.69171</v>
      </c>
      <c r="J13" s="2">
        <v>523.19200000000001</v>
      </c>
      <c r="K13" s="1">
        <v>0.77188599999999996</v>
      </c>
      <c r="N13" s="3">
        <f t="shared" si="9"/>
        <v>521.42100000000005</v>
      </c>
      <c r="O13" s="21">
        <f t="shared" si="10"/>
        <v>64744.500000000007</v>
      </c>
      <c r="P13" s="3">
        <f t="shared" si="11"/>
        <v>522.37199999999996</v>
      </c>
      <c r="Q13" s="17">
        <f t="shared" si="12"/>
        <v>1.9341399999999999E-4</v>
      </c>
      <c r="R13" s="3">
        <f t="shared" si="13"/>
        <v>519.42600000000004</v>
      </c>
      <c r="S13" s="24">
        <f t="shared" si="13"/>
        <v>1.69171</v>
      </c>
      <c r="T13" s="3">
        <f t="shared" si="13"/>
        <v>523.19200000000001</v>
      </c>
      <c r="U13" s="24">
        <f t="shared" si="13"/>
        <v>0.77188599999999996</v>
      </c>
      <c r="V13" s="22">
        <f t="shared" si="14"/>
        <v>0.74905528548894995</v>
      </c>
      <c r="W13" s="52"/>
      <c r="X13" s="2">
        <f t="shared" si="0"/>
        <v>523.19200000000001</v>
      </c>
      <c r="Y13" s="1">
        <f t="shared" si="1"/>
        <v>5</v>
      </c>
      <c r="Z13" s="1">
        <f t="shared" si="2"/>
        <v>64753.879340693282</v>
      </c>
      <c r="AA13" s="1">
        <f t="shared" si="3"/>
        <v>5</v>
      </c>
      <c r="AB13" s="28">
        <f t="shared" si="4"/>
        <v>1.9369375199565993E-4</v>
      </c>
      <c r="AC13" s="1">
        <f t="shared" si="5"/>
        <v>5</v>
      </c>
      <c r="AD13" s="30">
        <f t="shared" si="6"/>
        <v>1.6771121543562351</v>
      </c>
      <c r="AE13" s="30">
        <f t="shared" si="7"/>
        <v>0.75787224707397782</v>
      </c>
      <c r="AF13" s="56">
        <f t="shared" si="8"/>
        <v>1.8490917143525243E-2</v>
      </c>
    </row>
    <row r="14" spans="1:32" x14ac:dyDescent="0.6">
      <c r="B14" s="2">
        <v>547.327</v>
      </c>
      <c r="C14" s="1">
        <v>648.81700000000001</v>
      </c>
      <c r="D14" s="2"/>
      <c r="E14" s="1"/>
      <c r="F14" s="2">
        <v>548.178</v>
      </c>
      <c r="G14" s="1">
        <v>202.21799999999999</v>
      </c>
      <c r="H14" s="2">
        <v>546.57100000000003</v>
      </c>
      <c r="I14" s="1">
        <v>1.58649</v>
      </c>
      <c r="J14" s="2">
        <v>549.15599999999995</v>
      </c>
      <c r="K14" s="1">
        <v>0.88412900000000005</v>
      </c>
      <c r="N14" s="3">
        <f t="shared" si="9"/>
        <v>547.327</v>
      </c>
      <c r="O14" s="21">
        <f t="shared" si="10"/>
        <v>64881.7</v>
      </c>
      <c r="P14" s="3">
        <f t="shared" si="11"/>
        <v>548.178</v>
      </c>
      <c r="Q14" s="17">
        <f t="shared" si="12"/>
        <v>2.0221799999999997E-4</v>
      </c>
      <c r="R14" s="3">
        <f t="shared" si="13"/>
        <v>546.57100000000003</v>
      </c>
      <c r="S14" s="24">
        <f t="shared" si="13"/>
        <v>1.58649</v>
      </c>
      <c r="T14" s="3">
        <f t="shared" si="13"/>
        <v>549.15599999999995</v>
      </c>
      <c r="U14" s="24">
        <f t="shared" si="13"/>
        <v>0.88412900000000005</v>
      </c>
      <c r="V14" s="22">
        <f t="shared" si="14"/>
        <v>0.91837538744709135</v>
      </c>
      <c r="W14" s="52"/>
      <c r="X14" s="2">
        <f t="shared" si="0"/>
        <v>549.15599999999995</v>
      </c>
      <c r="Y14" s="1">
        <f t="shared" si="1"/>
        <v>6</v>
      </c>
      <c r="Z14" s="1">
        <f t="shared" si="2"/>
        <v>64497.764534080765</v>
      </c>
      <c r="AA14" s="1">
        <f t="shared" si="3"/>
        <v>6</v>
      </c>
      <c r="AB14" s="28">
        <f t="shared" si="4"/>
        <v>2.0280755267112989E-4</v>
      </c>
      <c r="AC14" s="1">
        <f t="shared" si="5"/>
        <v>6</v>
      </c>
      <c r="AD14" s="30">
        <f t="shared" si="6"/>
        <v>1.5840874313617099</v>
      </c>
      <c r="AE14" s="30">
        <f t="shared" si="7"/>
        <v>0.91966465535797148</v>
      </c>
      <c r="AF14" s="56">
        <f t="shared" si="8"/>
        <v>-3.8639796746499422E-2</v>
      </c>
    </row>
    <row r="15" spans="1:32" x14ac:dyDescent="0.6">
      <c r="B15" s="2">
        <v>571.94500000000005</v>
      </c>
      <c r="C15" s="1">
        <v>597.14</v>
      </c>
      <c r="D15" s="2"/>
      <c r="E15" s="1"/>
      <c r="F15" s="2">
        <v>570.13499999999999</v>
      </c>
      <c r="G15" s="1">
        <v>215.45400000000001</v>
      </c>
      <c r="H15" s="2">
        <v>573.70600000000002</v>
      </c>
      <c r="I15" s="1">
        <v>1.5612699999999999</v>
      </c>
      <c r="J15" s="2">
        <v>572.51599999999996</v>
      </c>
      <c r="K15" s="1">
        <v>0.96991499999999997</v>
      </c>
      <c r="N15" s="3">
        <f t="shared" si="9"/>
        <v>571.94500000000005</v>
      </c>
      <c r="O15" s="21">
        <f t="shared" si="10"/>
        <v>59714</v>
      </c>
      <c r="P15" s="3">
        <f t="shared" si="11"/>
        <v>570.13499999999999</v>
      </c>
      <c r="Q15" s="17">
        <f t="shared" si="12"/>
        <v>2.1545399999999999E-4</v>
      </c>
      <c r="R15" s="3">
        <f t="shared" si="13"/>
        <v>573.70600000000002</v>
      </c>
      <c r="S15" s="24">
        <f t="shared" si="13"/>
        <v>1.5612699999999999</v>
      </c>
      <c r="T15" s="3">
        <f t="shared" si="13"/>
        <v>572.51599999999996</v>
      </c>
      <c r="U15" s="24">
        <f t="shared" si="13"/>
        <v>0.96991499999999997</v>
      </c>
      <c r="V15" s="22">
        <f t="shared" si="14"/>
        <v>1.0164707832749609</v>
      </c>
      <c r="W15" s="52"/>
      <c r="X15" s="2">
        <f t="shared" si="0"/>
        <v>572.51599999999996</v>
      </c>
      <c r="Y15" s="1">
        <f t="shared" si="1"/>
        <v>7</v>
      </c>
      <c r="Z15" s="1">
        <f t="shared" si="2"/>
        <v>59594.135924932991</v>
      </c>
      <c r="AA15" s="1">
        <f t="shared" si="3"/>
        <v>7</v>
      </c>
      <c r="AB15" s="28">
        <f t="shared" si="4"/>
        <v>2.1671075763016155E-4</v>
      </c>
      <c r="AC15" s="1">
        <f t="shared" si="5"/>
        <v>6</v>
      </c>
      <c r="AD15" s="30">
        <f t="shared" si="6"/>
        <v>1.562376018057859</v>
      </c>
      <c r="AE15" s="30">
        <f t="shared" si="7"/>
        <v>1.0255728903910952</v>
      </c>
      <c r="AF15" s="56">
        <f t="shared" si="8"/>
        <v>-5.4270048392046077E-2</v>
      </c>
    </row>
    <row r="16" spans="1:32" x14ac:dyDescent="0.6">
      <c r="B16" s="2">
        <v>596.56299999999999</v>
      </c>
      <c r="C16" s="1">
        <v>545.46199999999999</v>
      </c>
      <c r="D16" s="2"/>
      <c r="E16" s="1"/>
      <c r="F16" s="2">
        <v>598.54200000000003</v>
      </c>
      <c r="G16" s="1">
        <v>230.44800000000001</v>
      </c>
      <c r="H16" s="2">
        <v>596.97500000000002</v>
      </c>
      <c r="I16" s="1">
        <v>1.4558500000000001</v>
      </c>
      <c r="J16" s="2">
        <v>598.48299999999995</v>
      </c>
      <c r="K16" s="1">
        <v>1.0887800000000001</v>
      </c>
      <c r="N16" s="3">
        <f t="shared" si="9"/>
        <v>596.56299999999999</v>
      </c>
      <c r="O16" s="21">
        <f t="shared" si="10"/>
        <v>54546.2</v>
      </c>
      <c r="P16" s="3">
        <f t="shared" si="11"/>
        <v>598.54200000000003</v>
      </c>
      <c r="Q16" s="17">
        <f t="shared" si="12"/>
        <v>2.3044799999999999E-4</v>
      </c>
      <c r="R16" s="3">
        <f t="shared" si="13"/>
        <v>596.97500000000002</v>
      </c>
      <c r="S16" s="24">
        <f t="shared" si="13"/>
        <v>1.4558500000000001</v>
      </c>
      <c r="T16" s="3">
        <f t="shared" si="13"/>
        <v>598.48299999999995</v>
      </c>
      <c r="U16" s="24">
        <f t="shared" si="13"/>
        <v>1.0887800000000001</v>
      </c>
      <c r="V16" s="22">
        <f t="shared" si="14"/>
        <v>1.1908185058421983</v>
      </c>
      <c r="W16" s="52"/>
      <c r="X16" s="2">
        <f t="shared" si="0"/>
        <v>598.48299999999995</v>
      </c>
      <c r="Y16" s="1">
        <f t="shared" si="1"/>
        <v>8</v>
      </c>
      <c r="Z16" s="1">
        <f t="shared" si="2"/>
        <v>54360.068930914706</v>
      </c>
      <c r="AA16" s="1">
        <f t="shared" si="3"/>
        <v>7</v>
      </c>
      <c r="AB16" s="28">
        <f t="shared" si="4"/>
        <v>2.3041685816876118E-4</v>
      </c>
      <c r="AC16" s="1">
        <f t="shared" si="5"/>
        <v>8</v>
      </c>
      <c r="AD16" s="30">
        <f t="shared" si="6"/>
        <v>1.4590436933379785</v>
      </c>
      <c r="AE16" s="30">
        <f t="shared" si="7"/>
        <v>1.1838373037463059</v>
      </c>
      <c r="AF16" s="56">
        <f t="shared" si="8"/>
        <v>-8.0295918573855318E-2</v>
      </c>
    </row>
    <row r="17" spans="2:32" x14ac:dyDescent="0.6">
      <c r="B17" s="2">
        <v>622.47299999999996</v>
      </c>
      <c r="C17" s="1">
        <v>520.34400000000005</v>
      </c>
      <c r="D17" s="2"/>
      <c r="E17" s="1"/>
      <c r="F17" s="2">
        <v>621.77099999999996</v>
      </c>
      <c r="G17" s="1">
        <v>239.256</v>
      </c>
      <c r="H17" s="2">
        <v>622.80799999999999</v>
      </c>
      <c r="I17" s="1">
        <v>1.5105599999999999</v>
      </c>
      <c r="J17" s="2">
        <v>621.84500000000003</v>
      </c>
      <c r="K17" s="1">
        <v>1.18119</v>
      </c>
      <c r="N17" s="3">
        <f t="shared" si="9"/>
        <v>622.47299999999996</v>
      </c>
      <c r="O17" s="21">
        <f t="shared" si="10"/>
        <v>52034.400000000009</v>
      </c>
      <c r="P17" s="3">
        <f t="shared" si="11"/>
        <v>621.77099999999996</v>
      </c>
      <c r="Q17" s="17">
        <f t="shared" si="12"/>
        <v>2.39256E-4</v>
      </c>
      <c r="R17" s="3">
        <f t="shared" si="13"/>
        <v>622.80799999999999</v>
      </c>
      <c r="S17" s="24">
        <f t="shared" si="13"/>
        <v>1.5105599999999999</v>
      </c>
      <c r="T17" s="3">
        <f t="shared" si="13"/>
        <v>621.84500000000003</v>
      </c>
      <c r="U17" s="24">
        <f t="shared" si="13"/>
        <v>1.18119</v>
      </c>
      <c r="V17" s="22">
        <f t="shared" si="14"/>
        <v>1.2261974057904219</v>
      </c>
      <c r="W17" s="52"/>
      <c r="X17" s="2">
        <f t="shared" si="0"/>
        <v>621.84500000000003</v>
      </c>
      <c r="Y17" s="1">
        <f t="shared" si="1"/>
        <v>8</v>
      </c>
      <c r="Z17" s="1">
        <f t="shared" si="2"/>
        <v>52095.280370513326</v>
      </c>
      <c r="AA17" s="1">
        <f t="shared" si="3"/>
        <v>9</v>
      </c>
      <c r="AB17" s="28">
        <f t="shared" si="4"/>
        <v>2.3928245353900659E-4</v>
      </c>
      <c r="AC17" s="1">
        <f t="shared" si="5"/>
        <v>8</v>
      </c>
      <c r="AD17" s="30">
        <f t="shared" si="6"/>
        <v>1.5085205260713039</v>
      </c>
      <c r="AE17" s="30">
        <f t="shared" si="7"/>
        <v>1.2295636312645832</v>
      </c>
      <c r="AF17" s="56">
        <f t="shared" si="8"/>
        <v>-3.934211295338319E-2</v>
      </c>
    </row>
    <row r="18" spans="2:32" x14ac:dyDescent="0.6">
      <c r="B18" s="2">
        <v>649.678</v>
      </c>
      <c r="C18" s="1">
        <v>495.29500000000002</v>
      </c>
      <c r="D18" s="2"/>
      <c r="E18" s="1"/>
      <c r="F18" s="2">
        <v>648.86900000000003</v>
      </c>
      <c r="G18" s="1">
        <v>248.94300000000001</v>
      </c>
      <c r="H18" s="2">
        <v>647.36300000000006</v>
      </c>
      <c r="I18" s="1">
        <v>1.4585399999999999</v>
      </c>
      <c r="J18" s="2">
        <v>649.11400000000003</v>
      </c>
      <c r="K18" s="1">
        <v>1.31328</v>
      </c>
      <c r="N18" s="3">
        <f t="shared" si="9"/>
        <v>649.678</v>
      </c>
      <c r="O18" s="21">
        <f t="shared" si="10"/>
        <v>49529.5</v>
      </c>
      <c r="P18" s="3">
        <f t="shared" si="11"/>
        <v>648.86900000000003</v>
      </c>
      <c r="Q18" s="17">
        <f t="shared" si="12"/>
        <v>2.48943E-4</v>
      </c>
      <c r="R18" s="3">
        <f t="shared" si="13"/>
        <v>647.36300000000006</v>
      </c>
      <c r="S18" s="24">
        <f t="shared" si="13"/>
        <v>1.4585399999999999</v>
      </c>
      <c r="T18" s="3">
        <f t="shared" si="13"/>
        <v>649.11400000000003</v>
      </c>
      <c r="U18" s="24">
        <f t="shared" si="13"/>
        <v>1.31328</v>
      </c>
      <c r="V18" s="22">
        <f t="shared" si="14"/>
        <v>1.3660494275572412</v>
      </c>
      <c r="W18" s="52"/>
      <c r="X18" s="2">
        <f t="shared" si="0"/>
        <v>649.11400000000003</v>
      </c>
      <c r="Y18" s="1">
        <f t="shared" si="1"/>
        <v>9</v>
      </c>
      <c r="Z18" s="1">
        <f t="shared" si="2"/>
        <v>49581.43029222569</v>
      </c>
      <c r="AA18" s="1">
        <f t="shared" si="3"/>
        <v>10</v>
      </c>
      <c r="AB18" s="28">
        <f t="shared" si="4"/>
        <v>2.4900793518239375E-4</v>
      </c>
      <c r="AC18" s="1">
        <f t="shared" si="5"/>
        <v>10</v>
      </c>
      <c r="AD18" s="30">
        <f t="shared" si="6"/>
        <v>1.4486007124441391</v>
      </c>
      <c r="AE18" s="30">
        <f t="shared" si="7"/>
        <v>1.377582783659798</v>
      </c>
      <c r="AF18" s="56">
        <f t="shared" si="8"/>
        <v>-4.6677981477792563E-2</v>
      </c>
    </row>
    <row r="19" spans="2:32" x14ac:dyDescent="0.6">
      <c r="B19" s="2">
        <v>671.702</v>
      </c>
      <c r="C19" s="1">
        <v>469.971</v>
      </c>
      <c r="D19" s="2"/>
      <c r="E19" s="1"/>
      <c r="F19" s="2">
        <v>672.08799999999997</v>
      </c>
      <c r="G19" s="1">
        <v>255.09700000000001</v>
      </c>
      <c r="H19" s="2">
        <v>670.63499999999999</v>
      </c>
      <c r="I19" s="1">
        <v>1.3264400000000001</v>
      </c>
      <c r="J19" s="2">
        <v>672.47699999999998</v>
      </c>
      <c r="K19" s="1">
        <v>1.4056900000000001</v>
      </c>
      <c r="N19" s="3">
        <f t="shared" si="9"/>
        <v>671.702</v>
      </c>
      <c r="O19" s="21">
        <f t="shared" si="10"/>
        <v>46997.1</v>
      </c>
      <c r="P19" s="3">
        <f t="shared" si="11"/>
        <v>672.08799999999997</v>
      </c>
      <c r="Q19" s="17">
        <f t="shared" si="12"/>
        <v>2.5509699999999997E-4</v>
      </c>
      <c r="R19" s="3">
        <f t="shared" si="13"/>
        <v>670.63499999999999</v>
      </c>
      <c r="S19" s="24">
        <f t="shared" si="13"/>
        <v>1.3264400000000001</v>
      </c>
      <c r="T19" s="3">
        <f t="shared" si="13"/>
        <v>672.47699999999998</v>
      </c>
      <c r="U19" s="24">
        <f t="shared" si="13"/>
        <v>1.4056900000000001</v>
      </c>
      <c r="V19" s="22">
        <f t="shared" si="14"/>
        <v>1.5504993480630307</v>
      </c>
      <c r="W19" s="52"/>
      <c r="X19" s="2">
        <f t="shared" si="0"/>
        <v>672.47699999999998</v>
      </c>
      <c r="Y19" s="1">
        <f t="shared" si="1"/>
        <v>11</v>
      </c>
      <c r="Z19" s="1">
        <f t="shared" si="2"/>
        <v>47084.633932054618</v>
      </c>
      <c r="AA19" s="1">
        <f t="shared" si="3"/>
        <v>11</v>
      </c>
      <c r="AB19" s="28">
        <f t="shared" si="4"/>
        <v>2.5521067610364683E-4</v>
      </c>
      <c r="AC19" s="1">
        <f t="shared" si="5"/>
        <v>11</v>
      </c>
      <c r="AD19" s="30">
        <f t="shared" si="6"/>
        <v>1.3322434053426249</v>
      </c>
      <c r="AE19" s="30">
        <f t="shared" si="7"/>
        <v>1.5479991948758074</v>
      </c>
      <c r="AF19" s="56">
        <f t="shared" si="8"/>
        <v>-9.1931052255634027E-2</v>
      </c>
    </row>
    <row r="20" spans="2:32" x14ac:dyDescent="0.6">
      <c r="B20" s="2">
        <v>696.31</v>
      </c>
      <c r="C20" s="1">
        <v>497.76499999999999</v>
      </c>
      <c r="D20" s="2"/>
      <c r="E20" s="1"/>
      <c r="F20" s="2">
        <v>699.18</v>
      </c>
      <c r="G20" s="1">
        <v>263.01400000000001</v>
      </c>
      <c r="H20" s="2">
        <v>696.46500000000003</v>
      </c>
      <c r="I20" s="1">
        <v>1.4078200000000001</v>
      </c>
      <c r="J20" s="2">
        <v>695.86699999999996</v>
      </c>
      <c r="K20" s="1">
        <v>1.55108</v>
      </c>
      <c r="N20" s="3">
        <f t="shared" si="9"/>
        <v>696.31</v>
      </c>
      <c r="O20" s="21">
        <f t="shared" si="10"/>
        <v>49776.5</v>
      </c>
      <c r="P20" s="3">
        <f t="shared" si="11"/>
        <v>699.18</v>
      </c>
      <c r="Q20" s="17">
        <f t="shared" si="12"/>
        <v>2.63014E-4</v>
      </c>
      <c r="R20" s="3">
        <f t="shared" si="13"/>
        <v>696.46500000000003</v>
      </c>
      <c r="S20" s="24">
        <f t="shared" si="13"/>
        <v>1.4078200000000001</v>
      </c>
      <c r="T20" s="3">
        <f t="shared" si="13"/>
        <v>695.86699999999996</v>
      </c>
      <c r="U20" s="24">
        <f t="shared" si="13"/>
        <v>1.55108</v>
      </c>
      <c r="V20" s="22">
        <f t="shared" si="14"/>
        <v>1.7020064418690157</v>
      </c>
      <c r="W20" s="52"/>
      <c r="X20" s="2">
        <f t="shared" si="0"/>
        <v>695.86699999999996</v>
      </c>
      <c r="Y20" s="1">
        <f t="shared" si="1"/>
        <v>11</v>
      </c>
      <c r="Z20" s="1">
        <f t="shared" si="2"/>
        <v>49726.464474967499</v>
      </c>
      <c r="AA20" s="1">
        <f t="shared" si="3"/>
        <v>11</v>
      </c>
      <c r="AB20" s="28">
        <f t="shared" si="4"/>
        <v>2.6204585364683305E-4</v>
      </c>
      <c r="AC20" s="1">
        <f t="shared" si="5"/>
        <v>11</v>
      </c>
      <c r="AD20" s="30">
        <f t="shared" si="6"/>
        <v>1.4059359411536971</v>
      </c>
      <c r="AE20" s="30">
        <f t="shared" si="7"/>
        <v>1.6900629257329856</v>
      </c>
      <c r="AF20" s="56">
        <f t="shared" si="8"/>
        <v>-8.2235355628967555E-2</v>
      </c>
    </row>
    <row r="21" spans="2:32" x14ac:dyDescent="0.6">
      <c r="B21" s="2">
        <v>718.33100000000002</v>
      </c>
      <c r="C21" s="1">
        <v>498.93200000000002</v>
      </c>
      <c r="D21" s="2"/>
      <c r="E21" s="1"/>
      <c r="F21" s="2">
        <v>719.81500000000005</v>
      </c>
      <c r="G21" s="1">
        <v>267.40199999999999</v>
      </c>
      <c r="H21" s="2">
        <v>722.31100000000004</v>
      </c>
      <c r="I21" s="1">
        <v>1.3558699999999999</v>
      </c>
      <c r="J21" s="2">
        <v>721.83100000000002</v>
      </c>
      <c r="K21" s="1">
        <v>1.6633199999999999</v>
      </c>
      <c r="N21" s="3">
        <f t="shared" si="9"/>
        <v>718.33100000000002</v>
      </c>
      <c r="O21" s="21">
        <f t="shared" si="10"/>
        <v>49893.200000000004</v>
      </c>
      <c r="P21" s="3">
        <f t="shared" si="11"/>
        <v>719.81500000000005</v>
      </c>
      <c r="Q21" s="17">
        <f t="shared" si="12"/>
        <v>2.6740199999999997E-4</v>
      </c>
      <c r="R21" s="3">
        <f t="shared" si="13"/>
        <v>722.31100000000004</v>
      </c>
      <c r="S21" s="24">
        <f t="shared" si="13"/>
        <v>1.3558699999999999</v>
      </c>
      <c r="T21" s="3">
        <f t="shared" si="13"/>
        <v>721.83100000000002</v>
      </c>
      <c r="U21" s="24">
        <f t="shared" si="13"/>
        <v>1.6633199999999999</v>
      </c>
      <c r="V21" s="22">
        <f t="shared" si="14"/>
        <v>1.8992762582193976</v>
      </c>
      <c r="W21" s="52"/>
      <c r="X21" s="2">
        <f t="shared" si="0"/>
        <v>721.83100000000002</v>
      </c>
      <c r="Y21" s="1">
        <f t="shared" si="1"/>
        <v>13</v>
      </c>
      <c r="Z21" s="1">
        <f t="shared" si="2"/>
        <v>49600.56029535157</v>
      </c>
      <c r="AA21" s="1">
        <f t="shared" si="3"/>
        <v>13</v>
      </c>
      <c r="AB21" s="28">
        <f t="shared" si="4"/>
        <v>2.6771292466598508E-4</v>
      </c>
      <c r="AC21" s="1">
        <f t="shared" si="5"/>
        <v>12</v>
      </c>
      <c r="AD21" s="30">
        <f t="shared" si="6"/>
        <v>1.356834791457092</v>
      </c>
      <c r="AE21" s="30">
        <f t="shared" si="7"/>
        <v>1.8911841438067611</v>
      </c>
      <c r="AF21" s="56">
        <f t="shared" si="8"/>
        <v>-0.12048754985228138</v>
      </c>
    </row>
    <row r="22" spans="2:32" x14ac:dyDescent="0.6">
      <c r="B22" s="2">
        <v>748.12599999999998</v>
      </c>
      <c r="C22" s="1">
        <v>474.02</v>
      </c>
      <c r="D22" s="2"/>
      <c r="E22" s="1"/>
      <c r="F22" s="2">
        <v>748.18200000000002</v>
      </c>
      <c r="G22" s="1">
        <v>271.77699999999999</v>
      </c>
      <c r="H22" s="2">
        <v>749.44600000000003</v>
      </c>
      <c r="I22" s="1">
        <v>1.3306500000000001</v>
      </c>
      <c r="J22" s="2">
        <v>750.39200000000005</v>
      </c>
      <c r="K22" s="1">
        <v>1.78878</v>
      </c>
      <c r="N22" s="3">
        <f t="shared" si="9"/>
        <v>748.12599999999998</v>
      </c>
      <c r="O22" s="21">
        <f t="shared" si="10"/>
        <v>47402</v>
      </c>
      <c r="P22" s="3">
        <f t="shared" si="11"/>
        <v>748.18200000000002</v>
      </c>
      <c r="Q22" s="17">
        <f t="shared" si="12"/>
        <v>2.7177699999999996E-4</v>
      </c>
      <c r="R22" s="3">
        <f t="shared" si="13"/>
        <v>749.44600000000003</v>
      </c>
      <c r="S22" s="24">
        <f t="shared" si="13"/>
        <v>1.3306500000000001</v>
      </c>
      <c r="T22" s="3">
        <f t="shared" si="13"/>
        <v>750.39200000000005</v>
      </c>
      <c r="U22" s="24">
        <f t="shared" si="13"/>
        <v>1.78878</v>
      </c>
      <c r="V22" s="22">
        <f t="shared" si="14"/>
        <v>1.9744512884966927</v>
      </c>
      <c r="W22" s="52"/>
      <c r="X22" s="2">
        <f t="shared" si="0"/>
        <v>750.39200000000005</v>
      </c>
      <c r="Y22" s="1">
        <f t="shared" si="1"/>
        <v>14</v>
      </c>
      <c r="Z22" s="1">
        <f t="shared" si="2"/>
        <v>47615.509076871436</v>
      </c>
      <c r="AA22" s="1">
        <f t="shared" si="3"/>
        <v>14</v>
      </c>
      <c r="AB22" s="28">
        <f t="shared" si="4"/>
        <v>2.7201258055033884E-4</v>
      </c>
      <c r="AC22" s="1">
        <f t="shared" si="5"/>
        <v>14</v>
      </c>
      <c r="AD22" s="30">
        <f t="shared" si="6"/>
        <v>1.335297251936219</v>
      </c>
      <c r="AE22" s="30">
        <f t="shared" si="7"/>
        <v>1.9798699002949838</v>
      </c>
      <c r="AF22" s="56">
        <f t="shared" si="8"/>
        <v>-9.6516392449076061E-2</v>
      </c>
    </row>
    <row r="23" spans="2:32" x14ac:dyDescent="0.6">
      <c r="B23" s="50">
        <v>777.91600000000005</v>
      </c>
      <c r="C23" s="50">
        <v>502.089</v>
      </c>
      <c r="D23" s="2"/>
      <c r="E23" s="1"/>
      <c r="F23" s="50">
        <v>772.67600000000004</v>
      </c>
      <c r="G23" s="50">
        <v>274.38799999999998</v>
      </c>
      <c r="H23" s="50">
        <v>771.39599999999996</v>
      </c>
      <c r="I23" s="50">
        <v>1.43848</v>
      </c>
      <c r="J23" s="50">
        <v>773.77499999999998</v>
      </c>
      <c r="K23" s="50">
        <v>1.92092</v>
      </c>
      <c r="N23" s="3">
        <f t="shared" si="9"/>
        <v>777.91600000000005</v>
      </c>
      <c r="O23" s="21">
        <f t="shared" si="10"/>
        <v>50208.9</v>
      </c>
      <c r="P23" s="3">
        <f t="shared" si="11"/>
        <v>772.67600000000004</v>
      </c>
      <c r="Q23" s="17">
        <f t="shared" si="12"/>
        <v>2.7438799999999998E-4</v>
      </c>
      <c r="R23" s="3">
        <f t="shared" si="13"/>
        <v>771.39599999999996</v>
      </c>
      <c r="S23" s="24">
        <f t="shared" si="13"/>
        <v>1.43848</v>
      </c>
      <c r="T23" s="3">
        <f t="shared" si="13"/>
        <v>773.77499999999998</v>
      </c>
      <c r="U23" s="24">
        <f t="shared" si="13"/>
        <v>1.92092</v>
      </c>
      <c r="V23" s="22">
        <f t="shared" si="14"/>
        <v>2.0333952324191431</v>
      </c>
      <c r="W23" s="52"/>
      <c r="X23" s="2">
        <f t="shared" si="0"/>
        <v>773.77499999999998</v>
      </c>
      <c r="Y23" s="1">
        <f t="shared" si="1"/>
        <v>14</v>
      </c>
      <c r="Z23" s="1">
        <f t="shared" si="2"/>
        <v>49818.722997650213</v>
      </c>
      <c r="AA23" s="1">
        <f t="shared" si="3"/>
        <v>15</v>
      </c>
      <c r="AB23" s="28">
        <f t="shared" si="4"/>
        <v>2.747782701934575E-4</v>
      </c>
      <c r="AC23" s="1">
        <f t="shared" si="5"/>
        <v>15</v>
      </c>
      <c r="AD23" s="30">
        <f t="shared" si="6"/>
        <v>1.4429162997993248</v>
      </c>
      <c r="AE23" s="30">
        <f t="shared" si="7"/>
        <v>2.0171161937899269</v>
      </c>
      <c r="AF23" s="56">
        <f t="shared" si="8"/>
        <v>-4.7689961582820573E-2</v>
      </c>
    </row>
    <row r="24" spans="2:32" x14ac:dyDescent="0.6">
      <c r="V24"/>
    </row>
    <row r="25" spans="2:32" x14ac:dyDescent="0.6">
      <c r="V25"/>
      <c r="X25" t="s">
        <v>148</v>
      </c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 tint="0.499984740745262"/>
  </sheetPr>
  <dimension ref="A1:V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1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6" t="s">
        <v>45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67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50">
        <v>325.47199999999998</v>
      </c>
      <c r="C9" s="50">
        <v>700.69399999999996</v>
      </c>
      <c r="D9" s="3"/>
      <c r="E9" s="4"/>
      <c r="F9" s="50">
        <v>328.39</v>
      </c>
      <c r="G9" s="50">
        <v>-167.96299999999999</v>
      </c>
      <c r="H9" s="50">
        <v>323.22000000000003</v>
      </c>
      <c r="I9" s="50">
        <v>2.4566300000000001</v>
      </c>
      <c r="J9" s="50">
        <v>327.08600000000001</v>
      </c>
      <c r="K9" s="50">
        <v>0.21396499999999999</v>
      </c>
      <c r="N9" s="3">
        <f>B9</f>
        <v>325.47199999999998</v>
      </c>
      <c r="O9" s="21">
        <f>C9*100</f>
        <v>70069.399999999994</v>
      </c>
      <c r="P9" s="3">
        <f>F9</f>
        <v>328.39</v>
      </c>
      <c r="Q9" s="17">
        <f>G9*0.000001</f>
        <v>-1.6796299999999998E-4</v>
      </c>
      <c r="T9" s="3">
        <f>J9</f>
        <v>327.08600000000001</v>
      </c>
      <c r="U9" s="24">
        <f>K9</f>
        <v>0.21396499999999999</v>
      </c>
      <c r="V9" s="22">
        <f t="shared" ref="V9:V20" si="0">((O9*(Q9)^2)/I29)*T9</f>
        <v>0.2147011957151754</v>
      </c>
    </row>
    <row r="10" spans="1:22" x14ac:dyDescent="0.6">
      <c r="B10" s="3">
        <v>367.92500000000001</v>
      </c>
      <c r="C10" s="4">
        <v>614.63599999999997</v>
      </c>
      <c r="D10" s="3"/>
      <c r="E10" s="4"/>
      <c r="F10" s="3">
        <v>367.85</v>
      </c>
      <c r="G10" s="4">
        <v>-177.39699999999999</v>
      </c>
      <c r="H10" s="3">
        <v>374.72899999999998</v>
      </c>
      <c r="I10" s="4">
        <v>2.1253299999999999</v>
      </c>
      <c r="J10" s="3">
        <v>365.28300000000002</v>
      </c>
      <c r="K10" s="4">
        <v>0.278833</v>
      </c>
      <c r="N10" s="3">
        <f t="shared" ref="N10:N20" si="1">B10</f>
        <v>367.92500000000001</v>
      </c>
      <c r="O10" s="21">
        <f t="shared" ref="O10:O20" si="2">C10*100</f>
        <v>61463.6</v>
      </c>
      <c r="P10" s="3">
        <f t="shared" ref="P10:P20" si="3">F10</f>
        <v>367.85</v>
      </c>
      <c r="Q10" s="17">
        <f t="shared" ref="Q10:Q20" si="4">G10*0.000001</f>
        <v>-1.7739699999999998E-4</v>
      </c>
      <c r="T10" s="3">
        <f t="shared" ref="T10:U20" si="5">J10</f>
        <v>365.28300000000002</v>
      </c>
      <c r="U10" s="24">
        <f t="shared" si="5"/>
        <v>0.278833</v>
      </c>
      <c r="V10" s="22">
        <f t="shared" si="0"/>
        <v>0.26269346882393629</v>
      </c>
    </row>
    <row r="11" spans="1:22" x14ac:dyDescent="0.6">
      <c r="B11" s="2">
        <v>423.113</v>
      </c>
      <c r="C11" s="1">
        <v>539.14700000000005</v>
      </c>
      <c r="D11" s="2"/>
      <c r="E11" s="1"/>
      <c r="F11" s="2">
        <v>424.24099999999999</v>
      </c>
      <c r="G11" s="1">
        <v>-199.03800000000001</v>
      </c>
      <c r="H11" s="2">
        <v>426.286</v>
      </c>
      <c r="I11" s="1">
        <v>1.92916</v>
      </c>
      <c r="J11" s="2">
        <v>421.85300000000001</v>
      </c>
      <c r="K11" s="1">
        <v>0.359879</v>
      </c>
      <c r="N11" s="3">
        <f t="shared" si="1"/>
        <v>423.113</v>
      </c>
      <c r="O11" s="21">
        <f t="shared" si="2"/>
        <v>53914.700000000004</v>
      </c>
      <c r="P11" s="3">
        <f t="shared" si="3"/>
        <v>424.24099999999999</v>
      </c>
      <c r="Q11" s="17">
        <f t="shared" si="4"/>
        <v>-1.9903800000000001E-4</v>
      </c>
      <c r="T11" s="3">
        <f t="shared" si="5"/>
        <v>421.85300000000001</v>
      </c>
      <c r="U11" s="24">
        <f t="shared" si="5"/>
        <v>0.359879</v>
      </c>
      <c r="V11" s="22">
        <f t="shared" si="0"/>
        <v>0.36153430439497486</v>
      </c>
    </row>
    <row r="12" spans="1:22" x14ac:dyDescent="0.6">
      <c r="B12" s="2">
        <v>469.81099999999998</v>
      </c>
      <c r="C12" s="1">
        <v>472.93</v>
      </c>
      <c r="D12" s="2"/>
      <c r="E12" s="1"/>
      <c r="F12" s="2">
        <v>470.75200000000001</v>
      </c>
      <c r="G12" s="1">
        <v>-212.53800000000001</v>
      </c>
      <c r="H12" s="2">
        <v>477.90199999999999</v>
      </c>
      <c r="I12" s="1">
        <v>1.89516</v>
      </c>
      <c r="J12" s="2">
        <v>467.096</v>
      </c>
      <c r="K12" s="1">
        <v>0.41387499999999999</v>
      </c>
      <c r="N12" s="3">
        <f t="shared" si="1"/>
        <v>469.81099999999998</v>
      </c>
      <c r="O12" s="21">
        <f t="shared" si="2"/>
        <v>47293</v>
      </c>
      <c r="P12" s="3">
        <f t="shared" si="3"/>
        <v>470.75200000000001</v>
      </c>
      <c r="Q12" s="17">
        <f t="shared" si="4"/>
        <v>-2.1253799999999999E-4</v>
      </c>
      <c r="T12" s="3">
        <f t="shared" si="5"/>
        <v>467.096</v>
      </c>
      <c r="U12" s="24">
        <f t="shared" si="5"/>
        <v>0.41387499999999999</v>
      </c>
      <c r="V12" s="22">
        <f t="shared" si="0"/>
        <v>0.40747978387793737</v>
      </c>
    </row>
    <row r="13" spans="1:22" x14ac:dyDescent="0.6">
      <c r="B13" s="2">
        <v>515.09400000000005</v>
      </c>
      <c r="C13" s="1">
        <v>377.77699999999999</v>
      </c>
      <c r="D13" s="2"/>
      <c r="E13" s="1"/>
      <c r="F13" s="2">
        <v>517.27700000000004</v>
      </c>
      <c r="G13" s="1">
        <v>-231.48</v>
      </c>
      <c r="H13" s="2">
        <v>523.94600000000003</v>
      </c>
      <c r="I13" s="1">
        <v>1.8889400000000001</v>
      </c>
      <c r="J13" s="2">
        <v>513.74300000000005</v>
      </c>
      <c r="K13" s="1">
        <v>0.46244499999999999</v>
      </c>
      <c r="N13" s="3">
        <f t="shared" si="1"/>
        <v>515.09400000000005</v>
      </c>
      <c r="O13" s="21">
        <f t="shared" si="2"/>
        <v>37777.699999999997</v>
      </c>
      <c r="P13" s="3">
        <f t="shared" si="3"/>
        <v>517.27700000000004</v>
      </c>
      <c r="Q13" s="17">
        <f t="shared" si="4"/>
        <v>-2.3147999999999997E-4</v>
      </c>
      <c r="T13" s="3">
        <f t="shared" si="5"/>
        <v>513.74300000000005</v>
      </c>
      <c r="U13" s="24">
        <f t="shared" si="5"/>
        <v>0.46244499999999999</v>
      </c>
      <c r="V13" s="22">
        <f t="shared" si="0"/>
        <v>0.43807613264532325</v>
      </c>
    </row>
    <row r="14" spans="1:22" x14ac:dyDescent="0.6">
      <c r="B14" s="2">
        <v>564.62300000000005</v>
      </c>
      <c r="C14" s="1">
        <v>325.233</v>
      </c>
      <c r="D14" s="2"/>
      <c r="E14" s="1"/>
      <c r="F14" s="2">
        <v>562.40700000000004</v>
      </c>
      <c r="G14" s="1">
        <v>-255.86699999999999</v>
      </c>
      <c r="H14" s="2">
        <v>575.54200000000003</v>
      </c>
      <c r="I14" s="1">
        <v>1.80088</v>
      </c>
      <c r="J14" s="2">
        <v>567.42999999999995</v>
      </c>
      <c r="K14" s="1">
        <v>0.49472300000000002</v>
      </c>
      <c r="N14" s="3">
        <f t="shared" si="1"/>
        <v>564.62300000000005</v>
      </c>
      <c r="O14" s="21">
        <f t="shared" si="2"/>
        <v>32523.3</v>
      </c>
      <c r="P14" s="3">
        <f t="shared" si="3"/>
        <v>562.40700000000004</v>
      </c>
      <c r="Q14" s="17">
        <f t="shared" si="4"/>
        <v>-2.5586699999999995E-4</v>
      </c>
      <c r="T14" s="3">
        <f t="shared" si="5"/>
        <v>567.42999999999995</v>
      </c>
      <c r="U14" s="24">
        <f t="shared" si="5"/>
        <v>0.49472300000000002</v>
      </c>
      <c r="V14" s="22">
        <f t="shared" si="0"/>
        <v>0.53471972899662268</v>
      </c>
    </row>
    <row r="15" spans="1:22" x14ac:dyDescent="0.6">
      <c r="B15" s="2">
        <v>611.32100000000003</v>
      </c>
      <c r="C15" s="1">
        <v>274.80500000000001</v>
      </c>
      <c r="D15" s="2"/>
      <c r="E15" s="1"/>
      <c r="F15" s="2">
        <v>610.327</v>
      </c>
      <c r="G15" s="1">
        <v>-269.36399999999998</v>
      </c>
      <c r="H15" s="2">
        <v>625.79200000000003</v>
      </c>
      <c r="I15" s="1">
        <v>1.84815</v>
      </c>
      <c r="J15" s="2">
        <v>612.649</v>
      </c>
      <c r="K15" s="1">
        <v>0.52975000000000005</v>
      </c>
      <c r="N15" s="3">
        <f t="shared" si="1"/>
        <v>611.32100000000003</v>
      </c>
      <c r="O15" s="21">
        <f t="shared" si="2"/>
        <v>27480.5</v>
      </c>
      <c r="P15" s="3">
        <f t="shared" si="3"/>
        <v>610.327</v>
      </c>
      <c r="Q15" s="17">
        <f t="shared" si="4"/>
        <v>-2.6936399999999996E-4</v>
      </c>
      <c r="T15" s="3">
        <f t="shared" si="5"/>
        <v>612.649</v>
      </c>
      <c r="U15" s="24">
        <f t="shared" si="5"/>
        <v>0.52975000000000005</v>
      </c>
      <c r="V15" s="22">
        <f t="shared" si="0"/>
        <v>0.53825666124891924</v>
      </c>
    </row>
    <row r="16" spans="1:22" x14ac:dyDescent="0.6">
      <c r="B16" s="2">
        <v>652.35900000000004</v>
      </c>
      <c r="C16" s="1">
        <v>254.97900000000001</v>
      </c>
      <c r="D16" s="2"/>
      <c r="E16" s="1"/>
      <c r="F16" s="2">
        <v>658.24</v>
      </c>
      <c r="G16" s="1">
        <v>-280.14</v>
      </c>
      <c r="H16" s="2">
        <v>675.99199999999996</v>
      </c>
      <c r="I16" s="1">
        <v>1.7602800000000001</v>
      </c>
      <c r="J16" s="2">
        <v>659.30700000000002</v>
      </c>
      <c r="K16" s="1">
        <v>0.58645000000000003</v>
      </c>
      <c r="N16" s="3">
        <f t="shared" si="1"/>
        <v>652.35900000000004</v>
      </c>
      <c r="O16" s="21">
        <f t="shared" si="2"/>
        <v>25497.9</v>
      </c>
      <c r="P16" s="3">
        <f t="shared" si="3"/>
        <v>658.24</v>
      </c>
      <c r="Q16" s="17">
        <f t="shared" si="4"/>
        <v>-2.8013999999999996E-4</v>
      </c>
      <c r="T16" s="3">
        <f t="shared" si="5"/>
        <v>659.30700000000002</v>
      </c>
      <c r="U16" s="24">
        <f t="shared" si="5"/>
        <v>0.58645000000000003</v>
      </c>
      <c r="V16" s="22">
        <f t="shared" si="0"/>
        <v>0.60446884856260197</v>
      </c>
    </row>
    <row r="17" spans="2:22" x14ac:dyDescent="0.6">
      <c r="B17" s="2">
        <v>704.71699999999998</v>
      </c>
      <c r="C17" s="1">
        <v>245.60900000000001</v>
      </c>
      <c r="D17" s="2"/>
      <c r="E17" s="1"/>
      <c r="F17" s="2">
        <v>700.50699999999995</v>
      </c>
      <c r="G17" s="1">
        <v>-285.48599999999999</v>
      </c>
      <c r="H17" s="2">
        <v>722.02700000000004</v>
      </c>
      <c r="I17" s="1">
        <v>1.7270300000000001</v>
      </c>
      <c r="J17" s="2">
        <v>701.73</v>
      </c>
      <c r="K17" s="1">
        <v>0.64316899999999999</v>
      </c>
      <c r="N17" s="3">
        <f t="shared" si="1"/>
        <v>704.71699999999998</v>
      </c>
      <c r="O17" s="21">
        <f t="shared" si="2"/>
        <v>24560.9</v>
      </c>
      <c r="P17" s="3">
        <f t="shared" si="3"/>
        <v>700.50699999999995</v>
      </c>
      <c r="Q17" s="17">
        <f t="shared" si="4"/>
        <v>-2.85486E-4</v>
      </c>
      <c r="T17" s="3">
        <f t="shared" si="5"/>
        <v>701.73</v>
      </c>
      <c r="U17" s="24">
        <f t="shared" si="5"/>
        <v>0.64316899999999999</v>
      </c>
      <c r="V17" s="22">
        <f t="shared" si="0"/>
        <v>0.64987212157277707</v>
      </c>
    </row>
    <row r="18" spans="2:22" x14ac:dyDescent="0.6">
      <c r="B18" s="2">
        <v>750</v>
      </c>
      <c r="C18" s="1">
        <v>236.583</v>
      </c>
      <c r="D18" s="2"/>
      <c r="E18" s="1"/>
      <c r="F18" s="2">
        <v>749.80600000000004</v>
      </c>
      <c r="G18" s="1">
        <v>-286.73500000000001</v>
      </c>
      <c r="H18" s="2">
        <v>773.58399999999995</v>
      </c>
      <c r="I18" s="1">
        <v>1.5308600000000001</v>
      </c>
      <c r="J18" s="2">
        <v>748.35699999999997</v>
      </c>
      <c r="K18" s="1">
        <v>0.67547900000000005</v>
      </c>
      <c r="N18" s="3">
        <f t="shared" si="1"/>
        <v>750</v>
      </c>
      <c r="O18" s="21">
        <f t="shared" si="2"/>
        <v>23658.3</v>
      </c>
      <c r="P18" s="3">
        <f t="shared" si="3"/>
        <v>749.80600000000004</v>
      </c>
      <c r="Q18" s="17">
        <f t="shared" si="4"/>
        <v>-2.8673499999999998E-4</v>
      </c>
      <c r="T18" s="3">
        <f t="shared" si="5"/>
        <v>748.35699999999997</v>
      </c>
      <c r="U18" s="24">
        <f t="shared" si="5"/>
        <v>0.67547900000000005</v>
      </c>
      <c r="V18" s="22">
        <f t="shared" si="0"/>
        <v>0.73544949635305767</v>
      </c>
    </row>
    <row r="19" spans="2:22" x14ac:dyDescent="0.6">
      <c r="B19" s="2">
        <v>796.69799999999998</v>
      </c>
      <c r="C19" s="1">
        <v>245.60900000000001</v>
      </c>
      <c r="D19" s="2"/>
      <c r="E19" s="1"/>
      <c r="F19" s="2">
        <v>796.298</v>
      </c>
      <c r="G19" s="1">
        <v>-292.072</v>
      </c>
      <c r="H19" s="2">
        <v>826.69299999999998</v>
      </c>
      <c r="I19" s="1">
        <v>1.76694</v>
      </c>
      <c r="J19" s="2">
        <v>794.92899999999997</v>
      </c>
      <c r="K19" s="1">
        <v>0.66171800000000003</v>
      </c>
      <c r="N19" s="3">
        <f t="shared" si="1"/>
        <v>796.69799999999998</v>
      </c>
      <c r="O19" s="21">
        <f t="shared" si="2"/>
        <v>24560.9</v>
      </c>
      <c r="P19" s="3">
        <f t="shared" si="3"/>
        <v>796.298</v>
      </c>
      <c r="Q19" s="17">
        <f t="shared" si="4"/>
        <v>-2.9207199999999999E-4</v>
      </c>
      <c r="T19" s="3">
        <f t="shared" si="5"/>
        <v>794.92899999999997</v>
      </c>
      <c r="U19" s="24">
        <f t="shared" si="5"/>
        <v>0.66171800000000003</v>
      </c>
      <c r="V19" s="22">
        <f t="shared" si="0"/>
        <v>0.73552950592963384</v>
      </c>
    </row>
    <row r="20" spans="2:22" x14ac:dyDescent="0.6">
      <c r="B20" s="50">
        <v>844.81100000000004</v>
      </c>
      <c r="C20" s="50">
        <v>215.44300000000001</v>
      </c>
      <c r="D20" s="2"/>
      <c r="E20" s="1"/>
      <c r="F20" s="50">
        <v>842.76</v>
      </c>
      <c r="G20" s="50">
        <v>-285.16300000000001</v>
      </c>
      <c r="H20" s="50">
        <v>872.89300000000003</v>
      </c>
      <c r="I20" s="50">
        <v>2.1931500000000002</v>
      </c>
      <c r="J20" s="50">
        <v>841.45699999999999</v>
      </c>
      <c r="K20" s="50">
        <v>0.61272800000000005</v>
      </c>
      <c r="N20" s="3">
        <f t="shared" si="1"/>
        <v>844.81100000000004</v>
      </c>
      <c r="O20" s="21">
        <f t="shared" si="2"/>
        <v>21544.300000000003</v>
      </c>
      <c r="P20" s="3">
        <f t="shared" si="3"/>
        <v>842.76</v>
      </c>
      <c r="Q20" s="17">
        <f t="shared" si="4"/>
        <v>-2.8516300000000001E-4</v>
      </c>
      <c r="T20" s="3">
        <f t="shared" si="5"/>
        <v>841.45699999999999</v>
      </c>
      <c r="U20" s="24">
        <f t="shared" si="5"/>
        <v>0.61272800000000005</v>
      </c>
      <c r="V20" s="22">
        <f t="shared" si="0"/>
        <v>0.55547833944735281</v>
      </c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ht="17.25" thickBot="1" x14ac:dyDescent="0.65">
      <c r="O26"/>
      <c r="Q26"/>
      <c r="S26"/>
      <c r="U26"/>
      <c r="V26"/>
    </row>
    <row r="27" spans="2:22" x14ac:dyDescent="0.6">
      <c r="H27" s="7" t="s">
        <v>3</v>
      </c>
      <c r="I27" s="23" t="s">
        <v>2</v>
      </c>
      <c r="O27"/>
      <c r="Q27"/>
      <c r="S27"/>
      <c r="U27"/>
      <c r="V27"/>
    </row>
    <row r="28" spans="2:22" ht="17.25" thickBot="1" x14ac:dyDescent="0.65">
      <c r="H28" s="11" t="s">
        <v>4</v>
      </c>
      <c r="I28" s="10" t="s">
        <v>144</v>
      </c>
      <c r="O28"/>
      <c r="Q28"/>
      <c r="S28"/>
      <c r="U28"/>
      <c r="V28"/>
    </row>
    <row r="29" spans="2:22" x14ac:dyDescent="0.6">
      <c r="H29" s="3">
        <f t="shared" ref="H29:H40" si="6">H9</f>
        <v>323.22000000000003</v>
      </c>
      <c r="I29" s="24">
        <f t="shared" ref="I29:I40" si="7">I9+((2.45*10^(-8))*O9*H29)</f>
        <v>3.0115018709660002</v>
      </c>
      <c r="O29"/>
      <c r="Q29"/>
      <c r="S29"/>
      <c r="U29"/>
      <c r="V29"/>
    </row>
    <row r="30" spans="2:22" x14ac:dyDescent="0.6">
      <c r="H30" s="3">
        <f t="shared" si="6"/>
        <v>374.72899999999998</v>
      </c>
      <c r="I30" s="24">
        <f t="shared" si="7"/>
        <v>2.6896187374278</v>
      </c>
      <c r="O30"/>
      <c r="Q30"/>
      <c r="S30"/>
      <c r="U30"/>
      <c r="V30"/>
    </row>
    <row r="31" spans="2:22" x14ac:dyDescent="0.6">
      <c r="H31" s="3">
        <f t="shared" si="6"/>
        <v>426.286</v>
      </c>
      <c r="I31" s="24">
        <f t="shared" si="7"/>
        <v>2.4922455042028999</v>
      </c>
      <c r="O31"/>
      <c r="Q31"/>
      <c r="S31"/>
      <c r="U31"/>
      <c r="V31"/>
    </row>
    <row r="32" spans="2:22" x14ac:dyDescent="0.6">
      <c r="H32" s="3">
        <f t="shared" si="6"/>
        <v>477.90199999999999</v>
      </c>
      <c r="I32" s="24">
        <f t="shared" si="7"/>
        <v>2.4488947725069998</v>
      </c>
      <c r="O32"/>
      <c r="Q32"/>
      <c r="S32"/>
      <c r="U32"/>
      <c r="V32"/>
    </row>
    <row r="33" spans="8:9" customFormat="1" x14ac:dyDescent="0.6">
      <c r="H33" s="3">
        <f t="shared" si="6"/>
        <v>523.94600000000003</v>
      </c>
      <c r="I33" s="24">
        <f t="shared" si="7"/>
        <v>2.3738801327029</v>
      </c>
    </row>
    <row r="34" spans="8:9" customFormat="1" x14ac:dyDescent="0.6">
      <c r="H34" s="3">
        <f t="shared" si="6"/>
        <v>575.54200000000003</v>
      </c>
      <c r="I34" s="24">
        <f t="shared" si="7"/>
        <v>2.2594838656506999</v>
      </c>
    </row>
    <row r="35" spans="8:9" customFormat="1" x14ac:dyDescent="0.6">
      <c r="H35" s="3">
        <f t="shared" si="6"/>
        <v>625.79200000000003</v>
      </c>
      <c r="I35" s="24">
        <f t="shared" si="7"/>
        <v>2.2694783878720002</v>
      </c>
    </row>
    <row r="36" spans="8:9" customFormat="1" x14ac:dyDescent="0.6">
      <c r="H36" s="3">
        <f t="shared" si="6"/>
        <v>675.99199999999996</v>
      </c>
      <c r="I36" s="24">
        <f t="shared" si="7"/>
        <v>2.1825712222116</v>
      </c>
    </row>
    <row r="37" spans="8:9" customFormat="1" x14ac:dyDescent="0.6">
      <c r="H37" s="3">
        <f t="shared" si="6"/>
        <v>722.02700000000004</v>
      </c>
      <c r="I37" s="24">
        <f t="shared" si="7"/>
        <v>2.16150400713535</v>
      </c>
    </row>
    <row r="38" spans="8:9" customFormat="1" x14ac:dyDescent="0.6">
      <c r="H38" s="3">
        <f t="shared" si="6"/>
        <v>773.58399999999995</v>
      </c>
      <c r="I38" s="24">
        <f t="shared" si="7"/>
        <v>1.9792512175064001</v>
      </c>
    </row>
    <row r="39" spans="8:9" customFormat="1" x14ac:dyDescent="0.6">
      <c r="H39" s="3">
        <f t="shared" si="6"/>
        <v>826.69299999999998</v>
      </c>
      <c r="I39" s="24">
        <f t="shared" si="7"/>
        <v>2.2643959405406502</v>
      </c>
    </row>
    <row r="40" spans="8:9" customFormat="1" x14ac:dyDescent="0.6">
      <c r="H40" s="3">
        <f t="shared" si="6"/>
        <v>872.89300000000003</v>
      </c>
      <c r="I40" s="24">
        <f t="shared" si="7"/>
        <v>2.6538937821675503</v>
      </c>
    </row>
    <row r="41" spans="8:9" customFormat="1" x14ac:dyDescent="0.6"/>
    <row r="42" spans="8:9" customFormat="1" x14ac:dyDescent="0.6"/>
    <row r="43" spans="8:9" customFormat="1" x14ac:dyDescent="0.6"/>
    <row r="44" spans="8:9" customFormat="1" x14ac:dyDescent="0.6"/>
    <row r="45" spans="8:9" customFormat="1" x14ac:dyDescent="0.6"/>
    <row r="46" spans="8:9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1">
        <v>344.05099999999999</v>
      </c>
      <c r="C9" s="51">
        <v>185.66200000000001</v>
      </c>
      <c r="D9" s="3"/>
      <c r="E9" s="4"/>
      <c r="F9" s="51">
        <v>349.06099999999998</v>
      </c>
      <c r="G9" s="51">
        <v>-309.072</v>
      </c>
      <c r="H9" s="51">
        <v>322.95100000000002</v>
      </c>
      <c r="I9" s="51">
        <v>8.3018900000000002</v>
      </c>
      <c r="J9" s="51">
        <v>345.65199999999999</v>
      </c>
      <c r="K9" s="51">
        <v>7.5188000000000005E-2</v>
      </c>
      <c r="N9" s="3">
        <f>B9</f>
        <v>344.05099999999999</v>
      </c>
      <c r="O9" s="21">
        <f>C9*100</f>
        <v>18566.2</v>
      </c>
      <c r="P9" s="3">
        <f>F9</f>
        <v>349.06099999999998</v>
      </c>
      <c r="Q9" s="17">
        <f>G9*0.000001</f>
        <v>-3.0907199999999997E-4</v>
      </c>
      <c r="R9" s="3">
        <f>H9</f>
        <v>322.95100000000002</v>
      </c>
      <c r="S9" s="24">
        <f>I9</f>
        <v>8.3018900000000002</v>
      </c>
      <c r="T9" s="3">
        <f>J9</f>
        <v>345.65199999999999</v>
      </c>
      <c r="U9" s="24">
        <f>K9</f>
        <v>7.5188000000000005E-2</v>
      </c>
      <c r="V9" s="22">
        <f>((O9*(Q9)^2)/S9)*T9</f>
        <v>7.3842169666617483E-2</v>
      </c>
      <c r="X9" s="3">
        <f t="shared" ref="X9:X20" si="0">T9</f>
        <v>345.65199999999999</v>
      </c>
      <c r="Y9" s="4">
        <f t="shared" ref="Y9:Y20" si="1">MATCH($X9,$N$9:$N$41,1)</f>
        <v>1</v>
      </c>
      <c r="Z9" s="4">
        <f t="shared" ref="Z9:Z20" si="2">((INDEX($N$9:$O$44,Y9+1,1)-$X9)*INDEX($N$9:$O$44,Y9,2)+($X9-INDEX($N$9:$O$44,Y9,1))*INDEX($N$9:$O$44,Y9+1,2))/(INDEX($N$9:$O$44,Y9+1,1)-INDEX($N$9:$O$44,Y9,1))</f>
        <v>18471.817995984067</v>
      </c>
      <c r="AA9" s="4" t="e">
        <f t="shared" ref="AA9:AA20" si="3">MATCH($X9,$P$9:$P$44,1)</f>
        <v>#N/A</v>
      </c>
      <c r="AB9" s="17" t="e">
        <f t="shared" ref="AB9:AB20" si="4">((INDEX($P$9:$Q$44,AA9+1,1)-$X9)*INDEX($P$9:$Q$44,AA9,2)+($X9-INDEX($P$9:$Q$44,AA9,1))*INDEX($P$9:$Q$44,AA9+1,2))/(INDEX($P$9:$Q$44,AA9+1,1)-INDEX($P$9:$Q$44,AA9,1))</f>
        <v>#N/A</v>
      </c>
      <c r="AC9" s="4">
        <f t="shared" ref="AC9:AC20" si="5">MATCH($X9,$R$9:$R$44,1)</f>
        <v>1</v>
      </c>
      <c r="AD9" s="24">
        <f t="shared" ref="AD9:AD20" si="6">((INDEX($R$9:$S$44,AC9+1,1)-$X9)*INDEX($R$9:$S$44,AC9,2)+($X9-INDEX($R$9:$S$44,AC9,1))*INDEX($R$9:$S$44,AC9+1,2))/(INDEX($R$9:$S$44,AC9+1,1)-INDEX($R$9:$S$44,AC9,1))</f>
        <v>7.6001674259820051</v>
      </c>
      <c r="AE9" s="24" t="e">
        <f>((Z9*(AB9)^2)/AD9)*X9</f>
        <v>#N/A</v>
      </c>
      <c r="AF9" s="57" t="e">
        <f t="shared" ref="AF9:AF20" si="7">$U9/$AE9-1</f>
        <v>#N/A</v>
      </c>
    </row>
    <row r="10" spans="1:32" x14ac:dyDescent="0.6">
      <c r="B10" s="3">
        <v>374.43</v>
      </c>
      <c r="C10" s="4">
        <v>167.75299999999999</v>
      </c>
      <c r="D10" s="3"/>
      <c r="E10" s="4"/>
      <c r="F10" s="3">
        <v>381.12</v>
      </c>
      <c r="G10" s="4">
        <v>-319.101</v>
      </c>
      <c r="H10" s="3">
        <v>368.85199999999998</v>
      </c>
      <c r="I10" s="4">
        <v>6.8830200000000001</v>
      </c>
      <c r="J10" s="3">
        <v>371.73899999999998</v>
      </c>
      <c r="K10" s="4">
        <v>9.5238100000000006E-2</v>
      </c>
      <c r="N10" s="3">
        <f t="shared" ref="N10:N20" si="8">B10</f>
        <v>374.43</v>
      </c>
      <c r="O10" s="21">
        <f t="shared" ref="O10:O20" si="9">C10*100</f>
        <v>16775.3</v>
      </c>
      <c r="P10" s="3">
        <f t="shared" ref="P10:P20" si="10">F10</f>
        <v>381.12</v>
      </c>
      <c r="Q10" s="17">
        <f t="shared" ref="Q10:Q20" si="11">G10*0.000001</f>
        <v>-3.1910099999999997E-4</v>
      </c>
      <c r="R10" s="3">
        <f t="shared" ref="R10:U20" si="12">H10</f>
        <v>368.85199999999998</v>
      </c>
      <c r="S10" s="24">
        <f t="shared" si="12"/>
        <v>6.8830200000000001</v>
      </c>
      <c r="T10" s="3">
        <f t="shared" si="12"/>
        <v>371.73899999999998</v>
      </c>
      <c r="U10" s="24">
        <f t="shared" si="12"/>
        <v>9.5238100000000006E-2</v>
      </c>
      <c r="V10" s="22">
        <f t="shared" ref="V10:V20" si="13">((O10*(Q10)^2)/S10)*T10</f>
        <v>9.2254109437654483E-2</v>
      </c>
      <c r="X10" s="2">
        <f t="shared" si="0"/>
        <v>371.73899999999998</v>
      </c>
      <c r="Y10" s="4">
        <f t="shared" si="1"/>
        <v>1</v>
      </c>
      <c r="Z10" s="4">
        <f t="shared" si="2"/>
        <v>16933.939583264757</v>
      </c>
      <c r="AA10" s="4">
        <f t="shared" si="3"/>
        <v>1</v>
      </c>
      <c r="AB10" s="17">
        <f t="shared" si="4"/>
        <v>-3.1616634673570601E-4</v>
      </c>
      <c r="AC10" s="4">
        <f t="shared" si="5"/>
        <v>2</v>
      </c>
      <c r="AD10" s="24">
        <f t="shared" si="6"/>
        <v>6.8361105231619357</v>
      </c>
      <c r="AE10" s="62">
        <f t="shared" ref="AE10:AE16" si="14">((Z10*(AB10)^2)/AD10)*X10</f>
        <v>9.2048844005073474E-2</v>
      </c>
      <c r="AF10" s="63">
        <f t="shared" si="7"/>
        <v>3.4647431256722205E-2</v>
      </c>
    </row>
    <row r="11" spans="1:32" x14ac:dyDescent="0.6">
      <c r="B11" s="2">
        <v>423.03800000000001</v>
      </c>
      <c r="C11" s="1">
        <v>136.95099999999999</v>
      </c>
      <c r="D11" s="2"/>
      <c r="E11" s="1"/>
      <c r="F11" s="2">
        <v>429.97500000000002</v>
      </c>
      <c r="G11" s="1">
        <v>-334.87299999999999</v>
      </c>
      <c r="H11" s="2">
        <v>424.59</v>
      </c>
      <c r="I11" s="1">
        <v>5.97736</v>
      </c>
      <c r="J11" s="2">
        <v>422.60899999999998</v>
      </c>
      <c r="K11" s="1">
        <v>0.115288</v>
      </c>
      <c r="N11" s="3">
        <f t="shared" si="8"/>
        <v>423.03800000000001</v>
      </c>
      <c r="O11" s="21">
        <f t="shared" si="9"/>
        <v>13695.099999999999</v>
      </c>
      <c r="P11" s="3">
        <f t="shared" si="10"/>
        <v>429.97500000000002</v>
      </c>
      <c r="Q11" s="17">
        <f t="shared" si="11"/>
        <v>-3.3487299999999996E-4</v>
      </c>
      <c r="R11" s="3">
        <f t="shared" si="12"/>
        <v>424.59</v>
      </c>
      <c r="S11" s="24">
        <f t="shared" si="12"/>
        <v>5.97736</v>
      </c>
      <c r="T11" s="3">
        <f t="shared" si="12"/>
        <v>422.60899999999998</v>
      </c>
      <c r="U11" s="24">
        <f t="shared" si="12"/>
        <v>0.115288</v>
      </c>
      <c r="V11" s="22">
        <f t="shared" si="13"/>
        <v>0.10858124128241721</v>
      </c>
      <c r="X11" s="2">
        <f t="shared" si="0"/>
        <v>422.60899999999998</v>
      </c>
      <c r="Y11" s="4">
        <f t="shared" si="1"/>
        <v>2</v>
      </c>
      <c r="Z11" s="4">
        <f t="shared" si="2"/>
        <v>13722.284944865045</v>
      </c>
      <c r="AA11" s="4">
        <f t="shared" si="3"/>
        <v>2</v>
      </c>
      <c r="AB11" s="17">
        <f t="shared" si="4"/>
        <v>-3.3249501305905225E-4</v>
      </c>
      <c r="AC11" s="4">
        <f t="shared" si="5"/>
        <v>2</v>
      </c>
      <c r="AD11" s="24">
        <f t="shared" si="6"/>
        <v>6.0095483178441995</v>
      </c>
      <c r="AE11" s="62">
        <f t="shared" si="14"/>
        <v>0.10668260587446227</v>
      </c>
      <c r="AF11" s="63">
        <f t="shared" si="7"/>
        <v>8.0663516371769717E-2</v>
      </c>
    </row>
    <row r="12" spans="1:32" x14ac:dyDescent="0.6">
      <c r="B12" s="2">
        <v>468.608</v>
      </c>
      <c r="C12" s="1">
        <v>116.434</v>
      </c>
      <c r="D12" s="2"/>
      <c r="E12" s="1"/>
      <c r="F12" s="2">
        <v>478.78500000000003</v>
      </c>
      <c r="G12" s="1">
        <v>-344.779</v>
      </c>
      <c r="H12" s="2">
        <v>472.13099999999997</v>
      </c>
      <c r="I12" s="1">
        <v>5.2528300000000003</v>
      </c>
      <c r="J12" s="2">
        <v>468.26100000000002</v>
      </c>
      <c r="K12" s="1">
        <v>0.12781999999999999</v>
      </c>
      <c r="N12" s="3">
        <f t="shared" si="8"/>
        <v>468.608</v>
      </c>
      <c r="O12" s="21">
        <f t="shared" si="9"/>
        <v>11643.4</v>
      </c>
      <c r="P12" s="3">
        <f t="shared" si="10"/>
        <v>478.78500000000003</v>
      </c>
      <c r="Q12" s="17">
        <f t="shared" si="11"/>
        <v>-3.4477899999999997E-4</v>
      </c>
      <c r="R12" s="3">
        <f t="shared" si="12"/>
        <v>472.13099999999997</v>
      </c>
      <c r="S12" s="24">
        <f t="shared" si="12"/>
        <v>5.2528300000000003</v>
      </c>
      <c r="T12" s="3">
        <f t="shared" si="12"/>
        <v>468.26100000000002</v>
      </c>
      <c r="U12" s="24">
        <f t="shared" si="12"/>
        <v>0.12781999999999999</v>
      </c>
      <c r="V12" s="22">
        <f t="shared" si="13"/>
        <v>0.123383211874232</v>
      </c>
      <c r="X12" s="2">
        <f t="shared" si="0"/>
        <v>468.26100000000002</v>
      </c>
      <c r="Y12" s="4">
        <f t="shared" si="1"/>
        <v>3</v>
      </c>
      <c r="Z12" s="4">
        <f t="shared" si="2"/>
        <v>11659.022995391704</v>
      </c>
      <c r="AA12" s="4">
        <f t="shared" si="3"/>
        <v>3</v>
      </c>
      <c r="AB12" s="17">
        <f t="shared" si="4"/>
        <v>-3.4264315193607863E-4</v>
      </c>
      <c r="AC12" s="4">
        <f t="shared" si="5"/>
        <v>3</v>
      </c>
      <c r="AD12" s="24">
        <f t="shared" si="6"/>
        <v>5.3118092200416474</v>
      </c>
      <c r="AE12" s="62">
        <f t="shared" si="14"/>
        <v>0.12066791023692731</v>
      </c>
      <c r="AF12" s="63">
        <f t="shared" si="7"/>
        <v>5.9270851289541682E-2</v>
      </c>
    </row>
    <row r="13" spans="1:32" x14ac:dyDescent="0.6">
      <c r="B13" s="2">
        <v>517.21500000000003</v>
      </c>
      <c r="C13" s="1">
        <v>103.09</v>
      </c>
      <c r="D13" s="2"/>
      <c r="E13" s="1"/>
      <c r="F13" s="2">
        <v>524.55999999999995</v>
      </c>
      <c r="G13" s="1">
        <v>-356.17500000000001</v>
      </c>
      <c r="H13" s="2">
        <v>527.86900000000003</v>
      </c>
      <c r="I13" s="1">
        <v>4.8603800000000001</v>
      </c>
      <c r="J13" s="2">
        <v>520.43499999999995</v>
      </c>
      <c r="K13" s="1">
        <v>0.14285700000000001</v>
      </c>
      <c r="N13" s="3">
        <f t="shared" si="8"/>
        <v>517.21500000000003</v>
      </c>
      <c r="O13" s="21">
        <f t="shared" si="9"/>
        <v>10309</v>
      </c>
      <c r="P13" s="3">
        <f t="shared" si="10"/>
        <v>524.55999999999995</v>
      </c>
      <c r="Q13" s="17">
        <f t="shared" si="11"/>
        <v>-3.5617499999999997E-4</v>
      </c>
      <c r="R13" s="3">
        <f t="shared" si="12"/>
        <v>527.86900000000003</v>
      </c>
      <c r="S13" s="24">
        <f t="shared" si="12"/>
        <v>4.8603800000000001</v>
      </c>
      <c r="T13" s="3">
        <f t="shared" si="12"/>
        <v>520.43499999999995</v>
      </c>
      <c r="U13" s="24">
        <f t="shared" si="12"/>
        <v>0.14285700000000001</v>
      </c>
      <c r="V13" s="22">
        <f t="shared" si="13"/>
        <v>0.14003599329552607</v>
      </c>
      <c r="X13" s="2">
        <f t="shared" si="0"/>
        <v>520.43499999999995</v>
      </c>
      <c r="Y13" s="4">
        <f t="shared" si="1"/>
        <v>5</v>
      </c>
      <c r="Z13" s="4">
        <f t="shared" si="2"/>
        <v>10212.563225806454</v>
      </c>
      <c r="AA13" s="4">
        <f t="shared" si="3"/>
        <v>4</v>
      </c>
      <c r="AB13" s="17">
        <f t="shared" si="4"/>
        <v>-3.5514805297651549E-4</v>
      </c>
      <c r="AC13" s="4">
        <f t="shared" si="5"/>
        <v>4</v>
      </c>
      <c r="AD13" s="24">
        <f t="shared" si="6"/>
        <v>4.9127226262155084</v>
      </c>
      <c r="AE13" s="62">
        <f t="shared" si="14"/>
        <v>0.13645764936472504</v>
      </c>
      <c r="AF13" s="63">
        <f t="shared" si="7"/>
        <v>4.6896239712958421E-2</v>
      </c>
    </row>
    <row r="14" spans="1:32" x14ac:dyDescent="0.6">
      <c r="B14" s="2">
        <v>562.78499999999997</v>
      </c>
      <c r="C14" s="1">
        <v>89.442099999999996</v>
      </c>
      <c r="D14" s="2"/>
      <c r="E14" s="1"/>
      <c r="F14" s="2">
        <v>568.78899999999999</v>
      </c>
      <c r="G14" s="1">
        <v>-364.649</v>
      </c>
      <c r="H14" s="2">
        <v>573.77099999999996</v>
      </c>
      <c r="I14" s="1">
        <v>4.3471700000000002</v>
      </c>
      <c r="J14" s="2">
        <v>563.47799999999995</v>
      </c>
      <c r="K14" s="1">
        <v>0.15789500000000001</v>
      </c>
      <c r="N14" s="3">
        <f t="shared" si="8"/>
        <v>562.78499999999997</v>
      </c>
      <c r="O14" s="21">
        <f t="shared" si="9"/>
        <v>8944.2099999999991</v>
      </c>
      <c r="P14" s="3">
        <f t="shared" si="10"/>
        <v>568.78899999999999</v>
      </c>
      <c r="Q14" s="17">
        <f t="shared" si="11"/>
        <v>-3.6464899999999998E-4</v>
      </c>
      <c r="R14" s="3">
        <f t="shared" si="12"/>
        <v>573.77099999999996</v>
      </c>
      <c r="S14" s="24">
        <f t="shared" si="12"/>
        <v>4.3471700000000002</v>
      </c>
      <c r="T14" s="3">
        <f t="shared" si="12"/>
        <v>563.47799999999995</v>
      </c>
      <c r="U14" s="24">
        <f t="shared" si="12"/>
        <v>0.15789500000000001</v>
      </c>
      <c r="V14" s="22">
        <f t="shared" si="13"/>
        <v>0.15415669175843222</v>
      </c>
      <c r="X14" s="2">
        <f t="shared" si="0"/>
        <v>563.47799999999995</v>
      </c>
      <c r="Y14" s="4">
        <f t="shared" si="1"/>
        <v>6</v>
      </c>
      <c r="Z14" s="4">
        <f t="shared" si="2"/>
        <v>8932.2820661931928</v>
      </c>
      <c r="AA14" s="4">
        <f t="shared" si="3"/>
        <v>5</v>
      </c>
      <c r="AB14" s="17">
        <f t="shared" si="4"/>
        <v>-3.6363144558999746E-4</v>
      </c>
      <c r="AC14" s="4">
        <f t="shared" si="5"/>
        <v>5</v>
      </c>
      <c r="AD14" s="24">
        <f t="shared" si="6"/>
        <v>4.4622514894775831</v>
      </c>
      <c r="AE14" s="62">
        <f t="shared" si="14"/>
        <v>0.14914483399617143</v>
      </c>
      <c r="AF14" s="63">
        <f t="shared" si="7"/>
        <v>5.8668917785333452E-2</v>
      </c>
    </row>
    <row r="15" spans="1:32" x14ac:dyDescent="0.6">
      <c r="B15" s="2">
        <v>612.91099999999994</v>
      </c>
      <c r="C15" s="1">
        <v>80.814400000000006</v>
      </c>
      <c r="D15" s="2"/>
      <c r="E15" s="1"/>
      <c r="F15" s="2">
        <v>617.56399999999996</v>
      </c>
      <c r="G15" s="1">
        <v>-370.15600000000001</v>
      </c>
      <c r="H15" s="2">
        <v>627.86900000000003</v>
      </c>
      <c r="I15" s="1">
        <v>4.0150899999999998</v>
      </c>
      <c r="J15" s="2">
        <v>609.13</v>
      </c>
      <c r="K15" s="1">
        <v>0.16792000000000001</v>
      </c>
      <c r="N15" s="3">
        <f t="shared" si="8"/>
        <v>612.91099999999994</v>
      </c>
      <c r="O15" s="21">
        <f t="shared" si="9"/>
        <v>8081.4400000000005</v>
      </c>
      <c r="P15" s="3">
        <f t="shared" si="10"/>
        <v>617.56399999999996</v>
      </c>
      <c r="Q15" s="17">
        <f t="shared" si="11"/>
        <v>-3.7015600000000001E-4</v>
      </c>
      <c r="R15" s="3">
        <f t="shared" si="12"/>
        <v>627.86900000000003</v>
      </c>
      <c r="S15" s="24">
        <f t="shared" si="12"/>
        <v>4.0150899999999998</v>
      </c>
      <c r="T15" s="3">
        <f t="shared" si="12"/>
        <v>609.13</v>
      </c>
      <c r="U15" s="24">
        <f t="shared" si="12"/>
        <v>0.16792000000000001</v>
      </c>
      <c r="V15" s="22">
        <f t="shared" si="13"/>
        <v>0.16798598274063087</v>
      </c>
      <c r="X15" s="2">
        <f t="shared" si="0"/>
        <v>609.13</v>
      </c>
      <c r="Y15" s="4">
        <f t="shared" si="1"/>
        <v>6</v>
      </c>
      <c r="Z15" s="4">
        <f t="shared" si="2"/>
        <v>8146.518669153731</v>
      </c>
      <c r="AA15" s="4">
        <f t="shared" si="3"/>
        <v>6</v>
      </c>
      <c r="AB15" s="17">
        <f t="shared" si="4"/>
        <v>-3.6920374909277297E-4</v>
      </c>
      <c r="AC15" s="4">
        <f t="shared" si="5"/>
        <v>6</v>
      </c>
      <c r="AD15" s="24">
        <f t="shared" si="6"/>
        <v>4.1301191530185957</v>
      </c>
      <c r="AE15" s="62">
        <f t="shared" si="14"/>
        <v>0.16377653181859145</v>
      </c>
      <c r="AF15" s="63">
        <f t="shared" si="7"/>
        <v>2.5299523291884896E-2</v>
      </c>
    </row>
    <row r="16" spans="1:32" x14ac:dyDescent="0.6">
      <c r="B16" s="2">
        <v>656.96199999999999</v>
      </c>
      <c r="C16" s="1">
        <v>71.552599999999998</v>
      </c>
      <c r="D16" s="2"/>
      <c r="E16" s="1"/>
      <c r="F16" s="2">
        <v>661.72400000000005</v>
      </c>
      <c r="G16" s="1">
        <v>-369.83300000000003</v>
      </c>
      <c r="H16" s="2">
        <v>675.41</v>
      </c>
      <c r="I16" s="1">
        <v>3.7735799999999999</v>
      </c>
      <c r="J16" s="50">
        <v>654.78300000000002</v>
      </c>
      <c r="K16" s="50">
        <v>0.17543900000000001</v>
      </c>
      <c r="N16" s="3">
        <f t="shared" si="8"/>
        <v>656.96199999999999</v>
      </c>
      <c r="O16" s="21">
        <f t="shared" si="9"/>
        <v>7155.26</v>
      </c>
      <c r="P16" s="3">
        <f t="shared" si="10"/>
        <v>661.72400000000005</v>
      </c>
      <c r="Q16" s="17">
        <f t="shared" si="11"/>
        <v>-3.6983300000000002E-4</v>
      </c>
      <c r="R16" s="3">
        <f t="shared" si="12"/>
        <v>675.41</v>
      </c>
      <c r="S16" s="24">
        <f t="shared" si="12"/>
        <v>3.7735799999999999</v>
      </c>
      <c r="T16" s="3">
        <f t="shared" si="12"/>
        <v>654.78300000000002</v>
      </c>
      <c r="U16" s="24">
        <f t="shared" si="12"/>
        <v>0.17543900000000001</v>
      </c>
      <c r="V16" s="22">
        <f t="shared" si="13"/>
        <v>0.1698167691833686</v>
      </c>
      <c r="X16" s="2">
        <f t="shared" si="0"/>
        <v>654.78300000000002</v>
      </c>
      <c r="Y16" s="4">
        <f t="shared" si="1"/>
        <v>7</v>
      </c>
      <c r="Z16" s="4">
        <f t="shared" si="2"/>
        <v>7201.0738571201555</v>
      </c>
      <c r="AA16" s="4">
        <f t="shared" si="3"/>
        <v>7</v>
      </c>
      <c r="AB16" s="17">
        <f t="shared" si="4"/>
        <v>-3.6988376863677532E-4</v>
      </c>
      <c r="AC16" s="4">
        <f t="shared" si="5"/>
        <v>7</v>
      </c>
      <c r="AD16" s="24">
        <f t="shared" si="6"/>
        <v>3.878365906270377</v>
      </c>
      <c r="AE16" s="62">
        <f t="shared" si="14"/>
        <v>0.16633223685058074</v>
      </c>
      <c r="AF16" s="63">
        <f t="shared" si="7"/>
        <v>5.4750439973942244E-2</v>
      </c>
    </row>
    <row r="17" spans="2:32" x14ac:dyDescent="0.6">
      <c r="B17" s="2">
        <v>704.05100000000004</v>
      </c>
      <c r="C17" s="1">
        <v>68.707499999999996</v>
      </c>
      <c r="D17" s="2"/>
      <c r="E17" s="1"/>
      <c r="F17" s="2">
        <v>714.86900000000003</v>
      </c>
      <c r="G17" s="1">
        <v>-350.38</v>
      </c>
      <c r="H17" s="2">
        <v>721.31100000000004</v>
      </c>
      <c r="I17" s="1">
        <v>3.6528299999999998</v>
      </c>
      <c r="J17" s="2">
        <v>701.73900000000003</v>
      </c>
      <c r="K17" s="1">
        <v>0.17543900000000001</v>
      </c>
      <c r="N17" s="3">
        <f t="shared" si="8"/>
        <v>704.05100000000004</v>
      </c>
      <c r="O17" s="21">
        <f t="shared" si="9"/>
        <v>6870.75</v>
      </c>
      <c r="P17" s="3">
        <f t="shared" si="10"/>
        <v>714.86900000000003</v>
      </c>
      <c r="Q17" s="17">
        <f t="shared" si="11"/>
        <v>-3.5037999999999996E-4</v>
      </c>
      <c r="R17" s="3">
        <f t="shared" si="12"/>
        <v>721.31100000000004</v>
      </c>
      <c r="S17" s="24">
        <f t="shared" si="12"/>
        <v>3.6528299999999998</v>
      </c>
      <c r="T17" s="3">
        <f t="shared" si="12"/>
        <v>701.73900000000003</v>
      </c>
      <c r="U17" s="24">
        <f t="shared" si="12"/>
        <v>0.17543900000000001</v>
      </c>
      <c r="V17" s="22">
        <f t="shared" si="13"/>
        <v>0.16204249288816355</v>
      </c>
      <c r="X17" s="2">
        <f t="shared" si="0"/>
        <v>701.73900000000003</v>
      </c>
      <c r="Y17" s="4">
        <f t="shared" si="1"/>
        <v>8</v>
      </c>
      <c r="Z17" s="4">
        <f t="shared" si="2"/>
        <v>6884.7190186667804</v>
      </c>
      <c r="AA17" s="4">
        <f t="shared" si="3"/>
        <v>8</v>
      </c>
      <c r="AB17" s="17">
        <f t="shared" si="4"/>
        <v>-3.551860568256656E-4</v>
      </c>
      <c r="AC17" s="4">
        <f t="shared" si="5"/>
        <v>8</v>
      </c>
      <c r="AD17" s="24">
        <f t="shared" si="6"/>
        <v>3.7043173096446695</v>
      </c>
      <c r="AE17" s="62">
        <f t="shared" ref="AE17:AE20" si="15">((Z17*(AB17)^2)/AD17)*X17</f>
        <v>0.16453771833600503</v>
      </c>
      <c r="AF17" s="63">
        <f t="shared" si="7"/>
        <v>6.6253998014809579E-2</v>
      </c>
    </row>
    <row r="18" spans="2:32" x14ac:dyDescent="0.6">
      <c r="B18" s="2">
        <v>749.62</v>
      </c>
      <c r="C18" s="1">
        <v>76.042699999999996</v>
      </c>
      <c r="D18" s="2"/>
      <c r="E18" s="1"/>
      <c r="F18" s="2">
        <v>761.82</v>
      </c>
      <c r="G18" s="1">
        <v>-317.77600000000001</v>
      </c>
      <c r="H18" s="2">
        <v>772.13099999999997</v>
      </c>
      <c r="I18" s="1">
        <v>3.6226400000000001</v>
      </c>
      <c r="J18" s="2">
        <v>743.47799999999995</v>
      </c>
      <c r="K18" s="1">
        <v>0.162907</v>
      </c>
      <c r="N18" s="3">
        <f t="shared" si="8"/>
        <v>749.62</v>
      </c>
      <c r="O18" s="21">
        <f t="shared" si="9"/>
        <v>7604.2699999999995</v>
      </c>
      <c r="P18" s="3">
        <f t="shared" si="10"/>
        <v>761.82</v>
      </c>
      <c r="Q18" s="17">
        <f t="shared" si="11"/>
        <v>-3.1777599999999997E-4</v>
      </c>
      <c r="R18" s="3">
        <f t="shared" si="12"/>
        <v>772.13099999999997</v>
      </c>
      <c r="S18" s="24">
        <f t="shared" si="12"/>
        <v>3.6226400000000001</v>
      </c>
      <c r="T18" s="3">
        <f t="shared" si="12"/>
        <v>743.47799999999995</v>
      </c>
      <c r="U18" s="24">
        <f t="shared" si="12"/>
        <v>0.162907</v>
      </c>
      <c r="V18" s="22">
        <f t="shared" si="13"/>
        <v>0.15759508204637801</v>
      </c>
      <c r="X18" s="2">
        <f t="shared" si="0"/>
        <v>743.47799999999995</v>
      </c>
      <c r="Y18" s="4">
        <f t="shared" si="1"/>
        <v>9</v>
      </c>
      <c r="Z18" s="4">
        <f t="shared" si="2"/>
        <v>7505.4027911518779</v>
      </c>
      <c r="AA18" s="4">
        <f t="shared" si="3"/>
        <v>9</v>
      </c>
      <c r="AB18" s="17">
        <f t="shared" si="4"/>
        <v>-3.3051316359608958E-4</v>
      </c>
      <c r="AC18" s="4">
        <f t="shared" si="5"/>
        <v>9</v>
      </c>
      <c r="AD18" s="24">
        <f t="shared" si="6"/>
        <v>3.6396615283353015</v>
      </c>
      <c r="AE18" s="62">
        <f t="shared" si="15"/>
        <v>0.16747834111712087</v>
      </c>
      <c r="AF18" s="63">
        <f t="shared" si="7"/>
        <v>-2.7295118202323554E-2</v>
      </c>
    </row>
    <row r="19" spans="2:32" x14ac:dyDescent="0.6">
      <c r="B19" s="2">
        <v>789.11400000000003</v>
      </c>
      <c r="C19" s="1">
        <v>82.470699999999994</v>
      </c>
      <c r="D19" s="2"/>
      <c r="E19" s="1"/>
      <c r="F19" s="2">
        <v>804.17899999999997</v>
      </c>
      <c r="G19" s="1">
        <v>-282.27300000000002</v>
      </c>
      <c r="H19" s="2">
        <v>826.22900000000004</v>
      </c>
      <c r="I19" s="1">
        <v>3.68302</v>
      </c>
      <c r="J19" s="2">
        <v>793.04300000000001</v>
      </c>
      <c r="K19" s="1">
        <v>0.14285700000000001</v>
      </c>
      <c r="N19" s="3">
        <f t="shared" si="8"/>
        <v>789.11400000000003</v>
      </c>
      <c r="O19" s="21">
        <f t="shared" si="9"/>
        <v>8247.07</v>
      </c>
      <c r="P19" s="3">
        <f t="shared" si="10"/>
        <v>804.17899999999997</v>
      </c>
      <c r="Q19" s="17">
        <f t="shared" si="11"/>
        <v>-2.8227299999999999E-4</v>
      </c>
      <c r="R19" s="3">
        <f t="shared" si="12"/>
        <v>826.22900000000004</v>
      </c>
      <c r="S19" s="24">
        <f t="shared" si="12"/>
        <v>3.68302</v>
      </c>
      <c r="T19" s="3">
        <f t="shared" si="12"/>
        <v>793.04300000000001</v>
      </c>
      <c r="U19" s="24">
        <f t="shared" si="12"/>
        <v>0.14285700000000001</v>
      </c>
      <c r="V19" s="22">
        <f t="shared" si="13"/>
        <v>0.14149171726148366</v>
      </c>
      <c r="X19" s="2">
        <f t="shared" si="0"/>
        <v>793.04300000000001</v>
      </c>
      <c r="Y19" s="4">
        <f t="shared" si="1"/>
        <v>11</v>
      </c>
      <c r="Z19" s="4">
        <f t="shared" si="2"/>
        <v>8297.1598462044876</v>
      </c>
      <c r="AA19" s="4">
        <f t="shared" si="3"/>
        <v>10</v>
      </c>
      <c r="AB19" s="17">
        <f t="shared" si="4"/>
        <v>-2.9160658691187232E-4</v>
      </c>
      <c r="AC19" s="4">
        <f t="shared" si="5"/>
        <v>10</v>
      </c>
      <c r="AD19" s="24">
        <f t="shared" si="6"/>
        <v>3.6459803556508557</v>
      </c>
      <c r="AE19" s="62">
        <f t="shared" si="15"/>
        <v>0.1534640050683394</v>
      </c>
      <c r="AF19" s="63">
        <f t="shared" si="7"/>
        <v>-6.9117217836299538E-2</v>
      </c>
    </row>
    <row r="20" spans="2:32" x14ac:dyDescent="0.6">
      <c r="B20" s="51">
        <v>843.79700000000003</v>
      </c>
      <c r="C20" s="51">
        <v>89.442099999999996</v>
      </c>
      <c r="D20" s="2"/>
      <c r="E20" s="1"/>
      <c r="F20" s="51">
        <v>847.97900000000004</v>
      </c>
      <c r="G20" s="51">
        <v>-236.495</v>
      </c>
      <c r="H20" s="51">
        <v>875.41</v>
      </c>
      <c r="I20" s="51">
        <v>3.6226400000000001</v>
      </c>
      <c r="J20" s="50">
        <v>834.78300000000002</v>
      </c>
      <c r="K20" s="50">
        <v>0.12781999999999999</v>
      </c>
      <c r="N20" s="3">
        <f t="shared" si="8"/>
        <v>843.79700000000003</v>
      </c>
      <c r="O20" s="21">
        <f t="shared" si="9"/>
        <v>8944.2099999999991</v>
      </c>
      <c r="P20" s="3">
        <f t="shared" si="10"/>
        <v>847.97900000000004</v>
      </c>
      <c r="Q20" s="17">
        <f t="shared" si="11"/>
        <v>-2.36495E-4</v>
      </c>
      <c r="R20" s="3">
        <f t="shared" si="12"/>
        <v>875.41</v>
      </c>
      <c r="S20" s="24">
        <f t="shared" si="12"/>
        <v>3.6226400000000001</v>
      </c>
      <c r="T20" s="3">
        <f t="shared" si="12"/>
        <v>834.78300000000002</v>
      </c>
      <c r="U20" s="24">
        <f t="shared" si="12"/>
        <v>0.12781999999999999</v>
      </c>
      <c r="V20" s="22">
        <f t="shared" si="13"/>
        <v>0.11527478796961034</v>
      </c>
      <c r="X20" s="2">
        <f t="shared" si="0"/>
        <v>834.78300000000002</v>
      </c>
      <c r="Y20" s="4">
        <f t="shared" si="1"/>
        <v>11</v>
      </c>
      <c r="Z20" s="4">
        <f t="shared" si="2"/>
        <v>8829.2927503977462</v>
      </c>
      <c r="AA20" s="4">
        <f t="shared" si="3"/>
        <v>11</v>
      </c>
      <c r="AB20" s="17">
        <f t="shared" si="4"/>
        <v>-2.5028692894977172E-4</v>
      </c>
      <c r="AC20" s="4">
        <f t="shared" si="5"/>
        <v>11</v>
      </c>
      <c r="AD20" s="24">
        <f t="shared" si="6"/>
        <v>3.6725181696183484</v>
      </c>
      <c r="AE20" s="62">
        <f t="shared" si="15"/>
        <v>0.12572217883175338</v>
      </c>
      <c r="AF20" s="63">
        <f t="shared" si="7"/>
        <v>1.6686166177998007E-2</v>
      </c>
    </row>
    <row r="21" spans="2:32" x14ac:dyDescent="0.6">
      <c r="V21"/>
    </row>
    <row r="22" spans="2:32" x14ac:dyDescent="0.6">
      <c r="O22"/>
      <c r="Q22"/>
      <c r="S22"/>
      <c r="U22"/>
      <c r="V22"/>
      <c r="X22" t="s">
        <v>148</v>
      </c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30" spans="2:32" x14ac:dyDescent="0.6">
      <c r="O30"/>
      <c r="Q30"/>
      <c r="S30"/>
      <c r="U30"/>
      <c r="V30"/>
    </row>
    <row r="31" spans="2:32" x14ac:dyDescent="0.6">
      <c r="O31"/>
      <c r="Q31"/>
      <c r="S31"/>
      <c r="U31"/>
      <c r="V31"/>
    </row>
    <row r="32" spans="2:3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4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1">
        <v>298.64999999999998</v>
      </c>
      <c r="C9" s="51">
        <v>717.13900000000001</v>
      </c>
      <c r="D9" s="3"/>
      <c r="E9" s="4"/>
      <c r="F9" s="51">
        <v>299.11599999999999</v>
      </c>
      <c r="G9" s="51">
        <v>-154.48099999999999</v>
      </c>
      <c r="H9" s="51">
        <v>296.89999999999998</v>
      </c>
      <c r="I9" s="51">
        <v>1.5394300000000001</v>
      </c>
      <c r="J9" s="51">
        <v>307.32299999999998</v>
      </c>
      <c r="K9" s="51">
        <v>0.32453100000000001</v>
      </c>
      <c r="N9" s="3">
        <f>B9</f>
        <v>298.64999999999998</v>
      </c>
      <c r="O9" s="21">
        <f>C9*100</f>
        <v>71713.899999999994</v>
      </c>
      <c r="P9" s="3">
        <f>F9</f>
        <v>299.11599999999999</v>
      </c>
      <c r="Q9" s="17">
        <f>G9*0.000001</f>
        <v>-1.5448099999999999E-4</v>
      </c>
      <c r="R9" s="3">
        <f>H9</f>
        <v>296.89999999999998</v>
      </c>
      <c r="S9" s="24">
        <f>I9</f>
        <v>1.5394300000000001</v>
      </c>
      <c r="T9" s="3">
        <f>J9</f>
        <v>307.32299999999998</v>
      </c>
      <c r="U9" s="24">
        <f>K9</f>
        <v>0.32453100000000001</v>
      </c>
      <c r="V9" s="22">
        <f>((O9*(Q9)^2)/S9)*T9</f>
        <v>0.34165564735935133</v>
      </c>
      <c r="X9" s="3">
        <f t="shared" ref="X9:X14" si="0">T9</f>
        <v>307.32299999999998</v>
      </c>
      <c r="Y9" s="4">
        <f t="shared" ref="Y9:Y14" si="1">MATCH($X9,$N$9:$N$41,1)</f>
        <v>1</v>
      </c>
      <c r="Z9" s="4">
        <f t="shared" ref="Z9:Z14" si="2">((INDEX($N$9:$O$44,Y9+1,1)-$X9)*INDEX($N$9:$O$44,Y9,2)+($X9-INDEX($N$9:$O$44,Y9,1))*INDEX($N$9:$O$44,Y9+1,2))/(INDEX($N$9:$O$44,Y9+1,1)-INDEX($N$9:$O$44,Y9,1))</f>
        <v>71019.278640757082</v>
      </c>
      <c r="AA9" s="4">
        <f t="shared" ref="AA9:AA14" si="3">MATCH($X9,$P$9:$P$44,1)</f>
        <v>1</v>
      </c>
      <c r="AB9" s="17">
        <f t="shared" ref="AB9:AB14" si="4">((INDEX($P$9:$Q$44,AA9+1,1)-$X9)*INDEX($P$9:$Q$44,AA9,2)+($X9-INDEX($P$9:$Q$44,AA9,1))*INDEX($P$9:$Q$44,AA9+1,2))/(INDEX($P$9:$Q$44,AA9+1,1)-INDEX($P$9:$Q$44,AA9,1))</f>
        <v>-1.5759787196186837E-4</v>
      </c>
      <c r="AC9" s="4">
        <f t="shared" ref="AC9:AC14" si="5">MATCH($X9,$R$9:$R$44,1)</f>
        <v>1</v>
      </c>
      <c r="AD9" s="24">
        <f t="shared" ref="AD9:AD14" si="6">((INDEX($R$9:$S$44,AC9+1,1)-$X9)*INDEX($R$9:$S$44,AC9,2)+($X9-INDEX($R$9:$S$44,AC9,1))*INDEX($R$9:$S$44,AC9+1,2))/(INDEX($R$9:$S$44,AC9+1,1)-INDEX($R$9:$S$44,AC9,1))</f>
        <v>1.5112165397832409</v>
      </c>
      <c r="AE9" s="24">
        <f t="shared" ref="AE9:AE14" si="7">((Z9*(AB9)^2)/AD9)*X9</f>
        <v>0.35871151687797015</v>
      </c>
      <c r="AF9" s="57">
        <f t="shared" ref="AF9:AF14" si="8">$U9/$AE9-1</f>
        <v>-9.5286923529689704E-2</v>
      </c>
    </row>
    <row r="10" spans="1:32" x14ac:dyDescent="0.6">
      <c r="B10" s="3">
        <v>397.661</v>
      </c>
      <c r="C10" s="4">
        <v>637.84100000000001</v>
      </c>
      <c r="D10" s="3"/>
      <c r="E10" s="4"/>
      <c r="F10" s="3">
        <v>402.75700000000001</v>
      </c>
      <c r="G10" s="4">
        <v>-193.84200000000001</v>
      </c>
      <c r="H10" s="3">
        <v>402.82400000000001</v>
      </c>
      <c r="I10" s="4">
        <v>1.25271</v>
      </c>
      <c r="J10" s="3">
        <v>391.61</v>
      </c>
      <c r="K10" s="4">
        <v>0.70097399999999999</v>
      </c>
      <c r="N10" s="3">
        <f t="shared" ref="N10:N14" si="9">B10</f>
        <v>397.661</v>
      </c>
      <c r="O10" s="21">
        <f t="shared" ref="O10:O14" si="10">C10*100</f>
        <v>63784.1</v>
      </c>
      <c r="P10" s="3">
        <f t="shared" ref="P10:P14" si="11">F10</f>
        <v>402.75700000000001</v>
      </c>
      <c r="Q10" s="17">
        <f t="shared" ref="Q10:Q14" si="12">G10*0.000001</f>
        <v>-1.9384200000000001E-4</v>
      </c>
      <c r="R10" s="3">
        <f t="shared" ref="R10:U14" si="13">H10</f>
        <v>402.82400000000001</v>
      </c>
      <c r="S10" s="24">
        <f t="shared" si="13"/>
        <v>1.25271</v>
      </c>
      <c r="T10" s="3">
        <f t="shared" si="13"/>
        <v>391.61</v>
      </c>
      <c r="U10" s="24">
        <f t="shared" si="13"/>
        <v>0.70097399999999999</v>
      </c>
      <c r="V10" s="22">
        <f t="shared" ref="V10:V14" si="14">((O10*(Q10)^2)/S10)*T10</f>
        <v>0.74922355891966097</v>
      </c>
      <c r="X10" s="2">
        <f t="shared" si="0"/>
        <v>391.61</v>
      </c>
      <c r="Y10" s="4">
        <f t="shared" si="1"/>
        <v>1</v>
      </c>
      <c r="Z10" s="4">
        <f t="shared" si="2"/>
        <v>64268.725140640934</v>
      </c>
      <c r="AA10" s="4">
        <f t="shared" si="3"/>
        <v>1</v>
      </c>
      <c r="AB10" s="17">
        <f t="shared" si="4"/>
        <v>-1.8960856856842372E-4</v>
      </c>
      <c r="AC10" s="4">
        <f t="shared" si="5"/>
        <v>1</v>
      </c>
      <c r="AD10" s="24">
        <f t="shared" si="6"/>
        <v>1.2830645757335448</v>
      </c>
      <c r="AE10" s="62">
        <f t="shared" si="7"/>
        <v>0.70521389853219907</v>
      </c>
      <c r="AF10" s="63">
        <f t="shared" si="8"/>
        <v>-6.0122163516966864E-3</v>
      </c>
    </row>
    <row r="11" spans="1:32" x14ac:dyDescent="0.6">
      <c r="B11" s="2">
        <v>503.61700000000002</v>
      </c>
      <c r="C11" s="1">
        <v>558.66800000000001</v>
      </c>
      <c r="D11" s="2"/>
      <c r="E11" s="1"/>
      <c r="F11" s="2">
        <v>505.63900000000001</v>
      </c>
      <c r="G11" s="1">
        <v>-218.58799999999999</v>
      </c>
      <c r="H11" s="2">
        <v>499.37</v>
      </c>
      <c r="I11" s="1">
        <v>1.0802099999999999</v>
      </c>
      <c r="J11" s="2">
        <v>491.58</v>
      </c>
      <c r="K11" s="1">
        <v>1.1947700000000001</v>
      </c>
      <c r="N11" s="3">
        <f t="shared" si="9"/>
        <v>503.61700000000002</v>
      </c>
      <c r="O11" s="21">
        <f t="shared" si="10"/>
        <v>55866.8</v>
      </c>
      <c r="P11" s="3">
        <f t="shared" si="11"/>
        <v>505.63900000000001</v>
      </c>
      <c r="Q11" s="17">
        <f t="shared" si="12"/>
        <v>-2.1858799999999997E-4</v>
      </c>
      <c r="R11" s="3">
        <f t="shared" si="13"/>
        <v>499.37</v>
      </c>
      <c r="S11" s="24">
        <f t="shared" si="13"/>
        <v>1.0802099999999999</v>
      </c>
      <c r="T11" s="3">
        <f t="shared" si="13"/>
        <v>491.58</v>
      </c>
      <c r="U11" s="24">
        <f t="shared" si="13"/>
        <v>1.1947700000000001</v>
      </c>
      <c r="V11" s="22">
        <f t="shared" si="14"/>
        <v>1.214765476458183</v>
      </c>
      <c r="X11" s="2">
        <f t="shared" si="0"/>
        <v>491.58</v>
      </c>
      <c r="Y11" s="4">
        <f t="shared" si="1"/>
        <v>2</v>
      </c>
      <c r="Z11" s="4">
        <f t="shared" si="2"/>
        <v>56766.235049454495</v>
      </c>
      <c r="AA11" s="4">
        <f t="shared" si="3"/>
        <v>2</v>
      </c>
      <c r="AB11" s="17">
        <f t="shared" si="4"/>
        <v>-2.1520641707976123E-4</v>
      </c>
      <c r="AC11" s="4">
        <f t="shared" si="5"/>
        <v>2</v>
      </c>
      <c r="AD11" s="24">
        <f t="shared" si="6"/>
        <v>1.0941284948107637</v>
      </c>
      <c r="AE11" s="62">
        <f t="shared" si="7"/>
        <v>1.1812080604309152</v>
      </c>
      <c r="AF11" s="63">
        <f t="shared" si="8"/>
        <v>1.1481414683317759E-2</v>
      </c>
    </row>
    <row r="12" spans="1:32" x14ac:dyDescent="0.6">
      <c r="B12" s="2">
        <v>600.88300000000004</v>
      </c>
      <c r="C12" s="1">
        <v>492.85199999999998</v>
      </c>
      <c r="D12" s="2"/>
      <c r="E12" s="1"/>
      <c r="F12" s="2">
        <v>607.726</v>
      </c>
      <c r="G12" s="1">
        <v>-235.50299999999999</v>
      </c>
      <c r="H12" s="2">
        <v>598.49099999999999</v>
      </c>
      <c r="I12" s="1">
        <v>0.96471499999999999</v>
      </c>
      <c r="J12" s="2">
        <v>593.25</v>
      </c>
      <c r="K12" s="1">
        <v>1.5747800000000001</v>
      </c>
      <c r="N12" s="3">
        <f t="shared" si="9"/>
        <v>600.88300000000004</v>
      </c>
      <c r="O12" s="21">
        <f t="shared" si="10"/>
        <v>49285.2</v>
      </c>
      <c r="P12" s="3">
        <f t="shared" si="11"/>
        <v>607.726</v>
      </c>
      <c r="Q12" s="17">
        <f t="shared" si="12"/>
        <v>-2.3550299999999997E-4</v>
      </c>
      <c r="R12" s="3">
        <f t="shared" si="13"/>
        <v>598.49099999999999</v>
      </c>
      <c r="S12" s="24">
        <f t="shared" si="13"/>
        <v>0.96471499999999999</v>
      </c>
      <c r="T12" s="3">
        <f t="shared" si="13"/>
        <v>593.25</v>
      </c>
      <c r="U12" s="24">
        <f t="shared" si="13"/>
        <v>1.5747800000000001</v>
      </c>
      <c r="V12" s="22">
        <f t="shared" si="14"/>
        <v>1.6809241879218364</v>
      </c>
      <c r="X12" s="2">
        <f t="shared" si="0"/>
        <v>593.25</v>
      </c>
      <c r="Y12" s="4">
        <f t="shared" si="1"/>
        <v>3</v>
      </c>
      <c r="Z12" s="4">
        <f t="shared" si="2"/>
        <v>49801.694487282301</v>
      </c>
      <c r="AA12" s="4">
        <f t="shared" si="3"/>
        <v>3</v>
      </c>
      <c r="AB12" s="17">
        <f t="shared" si="4"/>
        <v>-2.3310444249512668E-4</v>
      </c>
      <c r="AC12" s="4">
        <f t="shared" si="5"/>
        <v>3</v>
      </c>
      <c r="AD12" s="24">
        <f t="shared" si="6"/>
        <v>0.97082177147123205</v>
      </c>
      <c r="AE12" s="62">
        <f t="shared" si="7"/>
        <v>1.6536494858990047</v>
      </c>
      <c r="AF12" s="63">
        <f t="shared" si="8"/>
        <v>-4.769419793707208E-2</v>
      </c>
    </row>
    <row r="13" spans="1:32" x14ac:dyDescent="0.6">
      <c r="B13" s="2">
        <v>695.56899999999996</v>
      </c>
      <c r="C13" s="1">
        <v>390.95299999999997</v>
      </c>
      <c r="D13" s="2"/>
      <c r="E13" s="1"/>
      <c r="F13" s="2">
        <v>703.255</v>
      </c>
      <c r="G13" s="1">
        <v>-225.785</v>
      </c>
      <c r="H13" s="2">
        <v>695.94200000000001</v>
      </c>
      <c r="I13" s="1">
        <v>1.0346299999999999</v>
      </c>
      <c r="J13" s="2">
        <v>691.86800000000005</v>
      </c>
      <c r="K13" s="1">
        <v>1.30304</v>
      </c>
      <c r="N13" s="3">
        <f t="shared" si="9"/>
        <v>695.56899999999996</v>
      </c>
      <c r="O13" s="21">
        <f t="shared" si="10"/>
        <v>39095.299999999996</v>
      </c>
      <c r="P13" s="3">
        <f t="shared" si="11"/>
        <v>703.255</v>
      </c>
      <c r="Q13" s="17">
        <f t="shared" si="12"/>
        <v>-2.2578499999999999E-4</v>
      </c>
      <c r="R13" s="3">
        <f t="shared" si="13"/>
        <v>695.94200000000001</v>
      </c>
      <c r="S13" s="24">
        <f t="shared" si="13"/>
        <v>1.0346299999999999</v>
      </c>
      <c r="T13" s="3">
        <f t="shared" si="13"/>
        <v>691.86800000000005</v>
      </c>
      <c r="U13" s="24">
        <f t="shared" si="13"/>
        <v>1.30304</v>
      </c>
      <c r="V13" s="22">
        <f t="shared" si="14"/>
        <v>1.3327629153044933</v>
      </c>
      <c r="X13" s="2">
        <f t="shared" si="0"/>
        <v>691.86800000000005</v>
      </c>
      <c r="Y13" s="4">
        <f t="shared" si="1"/>
        <v>4</v>
      </c>
      <c r="Z13" s="4">
        <f t="shared" si="2"/>
        <v>39493.593516464935</v>
      </c>
      <c r="AA13" s="4">
        <f t="shared" si="3"/>
        <v>4</v>
      </c>
      <c r="AB13" s="17">
        <f t="shared" si="4"/>
        <v>-2.2694337982183421E-4</v>
      </c>
      <c r="AC13" s="4">
        <f t="shared" si="5"/>
        <v>4</v>
      </c>
      <c r="AD13" s="24">
        <f t="shared" si="6"/>
        <v>1.0317071597007728</v>
      </c>
      <c r="AE13" s="62">
        <f t="shared" si="7"/>
        <v>1.3640443425011584</v>
      </c>
      <c r="AF13" s="63">
        <f t="shared" si="8"/>
        <v>-4.4723137364653942E-2</v>
      </c>
    </row>
    <row r="14" spans="1:32" x14ac:dyDescent="0.6">
      <c r="B14" s="51">
        <v>791.12099999999998</v>
      </c>
      <c r="C14" s="51">
        <v>293.57499999999999</v>
      </c>
      <c r="D14" s="2"/>
      <c r="E14" s="1"/>
      <c r="F14" s="51">
        <v>794.64499999999998</v>
      </c>
      <c r="G14" s="51">
        <v>-207.18700000000001</v>
      </c>
      <c r="H14" s="51">
        <v>795.97900000000004</v>
      </c>
      <c r="I14" s="51">
        <v>1.21858</v>
      </c>
      <c r="J14" s="51">
        <v>778.976</v>
      </c>
      <c r="K14" s="51">
        <v>0.83123199999999997</v>
      </c>
      <c r="N14" s="3">
        <f t="shared" si="9"/>
        <v>791.12099999999998</v>
      </c>
      <c r="O14" s="21">
        <f t="shared" si="10"/>
        <v>29357.5</v>
      </c>
      <c r="P14" s="3">
        <f t="shared" si="11"/>
        <v>794.64499999999998</v>
      </c>
      <c r="Q14" s="17">
        <f t="shared" si="12"/>
        <v>-2.0718700000000001E-4</v>
      </c>
      <c r="R14" s="3">
        <f t="shared" si="13"/>
        <v>795.97900000000004</v>
      </c>
      <c r="S14" s="24">
        <f t="shared" si="13"/>
        <v>1.21858</v>
      </c>
      <c r="T14" s="3">
        <f t="shared" si="13"/>
        <v>778.976</v>
      </c>
      <c r="U14" s="24">
        <f t="shared" si="13"/>
        <v>0.83123199999999997</v>
      </c>
      <c r="V14" s="22">
        <f t="shared" si="14"/>
        <v>0.8055900713173656</v>
      </c>
      <c r="X14" s="2">
        <f t="shared" si="0"/>
        <v>778.976</v>
      </c>
      <c r="Y14" s="4">
        <f t="shared" si="1"/>
        <v>5</v>
      </c>
      <c r="Z14" s="4">
        <f t="shared" si="2"/>
        <v>30595.209111269254</v>
      </c>
      <c r="AA14" s="4">
        <f t="shared" si="3"/>
        <v>5</v>
      </c>
      <c r="AB14" s="17">
        <f t="shared" si="4"/>
        <v>-2.1037566464602258E-4</v>
      </c>
      <c r="AC14" s="4">
        <f t="shared" si="5"/>
        <v>5</v>
      </c>
      <c r="AD14" s="24">
        <f t="shared" si="6"/>
        <v>1.1873145497166047</v>
      </c>
      <c r="AE14" s="58">
        <f t="shared" si="7"/>
        <v>0.88838806532467574</v>
      </c>
      <c r="AF14" s="59">
        <f t="shared" si="8"/>
        <v>-6.4336822561643858E-2</v>
      </c>
    </row>
    <row r="15" spans="1:32" x14ac:dyDescent="0.6">
      <c r="V15"/>
    </row>
    <row r="16" spans="1:32" x14ac:dyDescent="0.6">
      <c r="O16"/>
      <c r="Q16"/>
      <c r="S16"/>
      <c r="U16"/>
      <c r="V16"/>
      <c r="X16" t="s">
        <v>148</v>
      </c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58"/>
  <sheetViews>
    <sheetView tabSelected="1"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46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>
        <v>286.44099999999997</v>
      </c>
      <c r="C9" s="4">
        <v>98671.3</v>
      </c>
      <c r="D9" s="3"/>
      <c r="E9" s="4"/>
      <c r="F9" s="3">
        <v>287.59899999999999</v>
      </c>
      <c r="G9" s="4">
        <v>58.7759</v>
      </c>
      <c r="H9" s="3">
        <v>304.166</v>
      </c>
      <c r="I9" s="4">
        <v>4.8563999999999998</v>
      </c>
      <c r="J9" s="51">
        <v>287.85700000000003</v>
      </c>
      <c r="K9" s="51">
        <v>1.9738599999999999E-2</v>
      </c>
      <c r="N9" s="3">
        <f>B9</f>
        <v>286.44099999999997</v>
      </c>
      <c r="O9" s="21">
        <f>C9</f>
        <v>98671.3</v>
      </c>
      <c r="P9" s="3">
        <f>F9</f>
        <v>287.59899999999999</v>
      </c>
      <c r="Q9" s="17">
        <f>G9*0.000001</f>
        <v>5.8775899999999994E-5</v>
      </c>
      <c r="R9" s="3">
        <f>H9</f>
        <v>304.166</v>
      </c>
      <c r="S9" s="24">
        <f>I9</f>
        <v>4.8563999999999998</v>
      </c>
      <c r="T9" s="3">
        <f>J9</f>
        <v>287.85700000000003</v>
      </c>
      <c r="U9" s="24">
        <f>K9</f>
        <v>1.9738599999999999E-2</v>
      </c>
      <c r="V9" s="22">
        <f>((O9*(Q9)^2)/S9)*T9</f>
        <v>2.020467041390972E-2</v>
      </c>
      <c r="X9" s="3">
        <f t="shared" ref="X9:X30" si="0">T9</f>
        <v>287.85700000000003</v>
      </c>
      <c r="Y9" s="4">
        <f t="shared" ref="Y9:Y30" si="1">MATCH($X9,$N$9:$N$41,1)</f>
        <v>1</v>
      </c>
      <c r="Z9" s="4">
        <f t="shared" ref="Z9:Z30" si="2">((INDEX($N$9:$O$44,Y9+1,1)-$X9)*INDEX($N$9:$O$44,Y9,2)+($X9-INDEX($N$9:$O$44,Y9,1))*INDEX($N$9:$O$44,Y9+1,2))/(INDEX($N$9:$O$44,Y9+1,1)-INDEX($N$9:$O$44,Y9,1))</f>
        <v>98365.081933593741</v>
      </c>
      <c r="AA9" s="4">
        <f t="shared" ref="AA9:AA30" si="3">MATCH($X9,$P$9:$P$44,1)</f>
        <v>1</v>
      </c>
      <c r="AB9" s="17">
        <f t="shared" ref="AB9:AB30" si="4">((INDEX($P$9:$Q$44,AA9+1,1)-$X9)*INDEX($P$9:$Q$44,AA9,2)+($X9-INDEX($P$9:$Q$44,AA9,1))*INDEX($P$9:$Q$44,AA9+1,2))/(INDEX($P$9:$Q$44,AA9+1,1)-INDEX($P$9:$Q$44,AA9,1))</f>
        <v>5.8818221755079013E-5</v>
      </c>
      <c r="AC9" s="4" t="e">
        <f t="shared" ref="AC9:AC30" si="5">MATCH($X9,$R$9:$R$44,1)</f>
        <v>#N/A</v>
      </c>
      <c r="AD9" s="24" t="e">
        <f t="shared" ref="AD9:AD30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30" si="7">$U9/$AE9-1</f>
        <v>#N/A</v>
      </c>
    </row>
    <row r="10" spans="1:32" x14ac:dyDescent="0.6">
      <c r="B10" s="3">
        <v>311.017</v>
      </c>
      <c r="C10" s="4">
        <v>93356.6</v>
      </c>
      <c r="D10" s="3"/>
      <c r="E10" s="4"/>
      <c r="F10" s="3">
        <v>308.863</v>
      </c>
      <c r="G10" s="4">
        <v>62.264000000000003</v>
      </c>
      <c r="H10" s="3">
        <v>374.34</v>
      </c>
      <c r="I10" s="4">
        <v>4.4329400000000003</v>
      </c>
      <c r="J10" s="3">
        <v>310.89600000000002</v>
      </c>
      <c r="K10" s="4">
        <v>2.2435E-2</v>
      </c>
      <c r="N10" s="3">
        <f t="shared" ref="N10:N30" si="8">B10</f>
        <v>311.017</v>
      </c>
      <c r="O10" s="21">
        <f t="shared" ref="O10:O30" si="9">C10</f>
        <v>93356.6</v>
      </c>
      <c r="P10" s="3">
        <f t="shared" ref="P10:P30" si="10">F10</f>
        <v>308.863</v>
      </c>
      <c r="Q10" s="17">
        <f t="shared" ref="Q10:Q30" si="11">G10*0.000001</f>
        <v>6.2263999999999999E-5</v>
      </c>
      <c r="R10" s="3">
        <f t="shared" ref="R10:U27" si="12">H10</f>
        <v>374.34</v>
      </c>
      <c r="S10" s="24">
        <f t="shared" si="12"/>
        <v>4.4329400000000003</v>
      </c>
      <c r="T10" s="3">
        <f t="shared" si="12"/>
        <v>310.89600000000002</v>
      </c>
      <c r="U10" s="24">
        <f t="shared" si="12"/>
        <v>2.2435E-2</v>
      </c>
      <c r="X10" s="2">
        <f t="shared" si="0"/>
        <v>310.89600000000002</v>
      </c>
      <c r="Y10" s="4">
        <f t="shared" si="1"/>
        <v>1</v>
      </c>
      <c r="Z10" s="4">
        <f t="shared" si="2"/>
        <v>93382.766939290377</v>
      </c>
      <c r="AA10" s="4">
        <f t="shared" si="3"/>
        <v>2</v>
      </c>
      <c r="AB10" s="17">
        <f t="shared" si="4"/>
        <v>6.2721256123510663E-5</v>
      </c>
      <c r="AC10" s="4">
        <f t="shared" si="5"/>
        <v>1</v>
      </c>
      <c r="AD10" s="24">
        <f t="shared" si="6"/>
        <v>4.8157882948100434</v>
      </c>
      <c r="AE10" s="61">
        <f t="shared" ref="AE10:AE14" si="13">((Z10*(AB10)^2)/AD10)*X10</f>
        <v>2.3716138636702501E-2</v>
      </c>
      <c r="AF10" s="60">
        <f t="shared" si="7"/>
        <v>-5.401969757082814E-2</v>
      </c>
    </row>
    <row r="11" spans="1:32" x14ac:dyDescent="0.6">
      <c r="B11" s="2">
        <v>338.983</v>
      </c>
      <c r="C11" s="1">
        <v>89720.3</v>
      </c>
      <c r="D11" s="2"/>
      <c r="E11" s="1"/>
      <c r="F11" s="2">
        <v>338.65800000000002</v>
      </c>
      <c r="G11" s="1">
        <v>68.965400000000002</v>
      </c>
      <c r="H11" s="2">
        <v>476.80599999999998</v>
      </c>
      <c r="I11" s="1">
        <v>4.0539100000000001</v>
      </c>
      <c r="J11" s="2">
        <v>341.59699999999998</v>
      </c>
      <c r="K11" s="1">
        <v>3.1403300000000002E-2</v>
      </c>
      <c r="N11" s="3">
        <f t="shared" si="8"/>
        <v>338.983</v>
      </c>
      <c r="O11" s="21">
        <f t="shared" si="9"/>
        <v>89720.3</v>
      </c>
      <c r="P11" s="3">
        <f t="shared" si="10"/>
        <v>338.65800000000002</v>
      </c>
      <c r="Q11" s="17">
        <f t="shared" si="11"/>
        <v>6.8965400000000002E-5</v>
      </c>
      <c r="R11" s="3">
        <f t="shared" si="12"/>
        <v>476.80599999999998</v>
      </c>
      <c r="S11" s="24">
        <f t="shared" si="12"/>
        <v>4.0539100000000001</v>
      </c>
      <c r="T11" s="3">
        <f t="shared" si="12"/>
        <v>341.59699999999998</v>
      </c>
      <c r="U11" s="24">
        <f t="shared" si="12"/>
        <v>3.1403300000000002E-2</v>
      </c>
      <c r="X11" s="2">
        <f t="shared" si="0"/>
        <v>341.59699999999998</v>
      </c>
      <c r="Y11" s="4">
        <f t="shared" si="1"/>
        <v>3</v>
      </c>
      <c r="Z11" s="4">
        <f t="shared" si="2"/>
        <v>89208.016147350558</v>
      </c>
      <c r="AA11" s="4">
        <f t="shared" si="3"/>
        <v>3</v>
      </c>
      <c r="AB11" s="17">
        <f t="shared" si="4"/>
        <v>6.9608087839088638E-5</v>
      </c>
      <c r="AC11" s="4">
        <f t="shared" si="5"/>
        <v>1</v>
      </c>
      <c r="AD11" s="24">
        <f t="shared" si="6"/>
        <v>4.6305252991136321</v>
      </c>
      <c r="AE11" s="61">
        <f t="shared" si="13"/>
        <v>3.188651641544981E-2</v>
      </c>
      <c r="AF11" s="60">
        <f t="shared" si="7"/>
        <v>-1.5154255458764365E-2</v>
      </c>
    </row>
    <row r="12" spans="1:32" x14ac:dyDescent="0.6">
      <c r="B12" s="2">
        <v>366.10199999999998</v>
      </c>
      <c r="C12" s="1">
        <v>84405.6</v>
      </c>
      <c r="D12" s="2"/>
      <c r="E12" s="1"/>
      <c r="F12" s="2">
        <v>366.74799999999999</v>
      </c>
      <c r="G12" s="1">
        <v>75.108000000000004</v>
      </c>
      <c r="H12" s="2">
        <v>576.00900000000001</v>
      </c>
      <c r="I12" s="1">
        <v>3.7875100000000002</v>
      </c>
      <c r="J12" s="2">
        <v>365.47300000000001</v>
      </c>
      <c r="K12" s="1">
        <v>3.88762E-2</v>
      </c>
      <c r="N12" s="3">
        <f t="shared" si="8"/>
        <v>366.10199999999998</v>
      </c>
      <c r="O12" s="21">
        <f t="shared" si="9"/>
        <v>84405.6</v>
      </c>
      <c r="P12" s="3">
        <f t="shared" si="10"/>
        <v>366.74799999999999</v>
      </c>
      <c r="Q12" s="17">
        <f t="shared" si="11"/>
        <v>7.5108E-5</v>
      </c>
      <c r="R12" s="3">
        <f t="shared" si="12"/>
        <v>576.00900000000001</v>
      </c>
      <c r="S12" s="24">
        <f t="shared" si="12"/>
        <v>3.7875100000000002</v>
      </c>
      <c r="T12" s="3">
        <f t="shared" si="12"/>
        <v>365.47300000000001</v>
      </c>
      <c r="U12" s="24">
        <f t="shared" si="12"/>
        <v>3.88762E-2</v>
      </c>
      <c r="X12" s="2">
        <f t="shared" si="0"/>
        <v>365.47300000000001</v>
      </c>
      <c r="Y12" s="4">
        <f t="shared" si="1"/>
        <v>3</v>
      </c>
      <c r="Z12" s="4">
        <f t="shared" si="2"/>
        <v>84528.869526899958</v>
      </c>
      <c r="AA12" s="4">
        <f t="shared" si="3"/>
        <v>3</v>
      </c>
      <c r="AB12" s="17">
        <f t="shared" si="4"/>
        <v>7.4829188501246009E-5</v>
      </c>
      <c r="AC12" s="4">
        <f t="shared" si="5"/>
        <v>1</v>
      </c>
      <c r="AD12" s="24">
        <f t="shared" si="6"/>
        <v>4.486447279334226</v>
      </c>
      <c r="AE12" s="61">
        <f t="shared" si="13"/>
        <v>3.8556700437534147E-2</v>
      </c>
      <c r="AF12" s="60">
        <f t="shared" si="7"/>
        <v>8.2864861059228634E-3</v>
      </c>
    </row>
    <row r="13" spans="1:32" x14ac:dyDescent="0.6">
      <c r="B13" s="2">
        <v>392.37299999999999</v>
      </c>
      <c r="C13" s="1">
        <v>81049</v>
      </c>
      <c r="D13" s="2"/>
      <c r="E13" s="1"/>
      <c r="F13" s="2">
        <v>393.97399999999999</v>
      </c>
      <c r="G13" s="1">
        <v>80.132099999999994</v>
      </c>
      <c r="H13" s="2">
        <v>675.22900000000004</v>
      </c>
      <c r="I13" s="1">
        <v>3.5661399999999999</v>
      </c>
      <c r="J13" s="2">
        <v>392.76299999999998</v>
      </c>
      <c r="K13" s="1">
        <v>4.6649099999999999E-2</v>
      </c>
      <c r="N13" s="3">
        <f t="shared" si="8"/>
        <v>392.37299999999999</v>
      </c>
      <c r="O13" s="21">
        <f t="shared" si="9"/>
        <v>81049</v>
      </c>
      <c r="P13" s="3">
        <f t="shared" si="10"/>
        <v>393.97399999999999</v>
      </c>
      <c r="Q13" s="17">
        <f t="shared" si="11"/>
        <v>8.0132099999999991E-5</v>
      </c>
      <c r="R13" s="3">
        <f t="shared" si="12"/>
        <v>675.22900000000004</v>
      </c>
      <c r="S13" s="24">
        <f t="shared" si="12"/>
        <v>3.5661399999999999</v>
      </c>
      <c r="T13" s="3">
        <f t="shared" si="12"/>
        <v>392.76299999999998</v>
      </c>
      <c r="U13" s="24">
        <f t="shared" si="12"/>
        <v>4.6649099999999999E-2</v>
      </c>
      <c r="X13" s="2">
        <f t="shared" si="0"/>
        <v>392.76299999999998</v>
      </c>
      <c r="Y13" s="4">
        <f t="shared" si="1"/>
        <v>5</v>
      </c>
      <c r="Z13" s="4">
        <f t="shared" si="2"/>
        <v>81022.180149468986</v>
      </c>
      <c r="AA13" s="4">
        <f t="shared" si="3"/>
        <v>4</v>
      </c>
      <c r="AB13" s="17">
        <f t="shared" si="4"/>
        <v>7.9908630334973909E-5</v>
      </c>
      <c r="AC13" s="4">
        <f t="shared" si="5"/>
        <v>2</v>
      </c>
      <c r="AD13" s="24">
        <f t="shared" si="6"/>
        <v>4.364791836804403</v>
      </c>
      <c r="AE13" s="61">
        <f t="shared" si="13"/>
        <v>4.6554142404738923E-2</v>
      </c>
      <c r="AF13" s="60">
        <f t="shared" si="7"/>
        <v>2.0397238646461258E-3</v>
      </c>
    </row>
    <row r="14" spans="1:32" x14ac:dyDescent="0.6">
      <c r="B14" s="2">
        <v>422.88099999999997</v>
      </c>
      <c r="C14" s="1">
        <v>78951</v>
      </c>
      <c r="D14" s="2"/>
      <c r="E14" s="1"/>
      <c r="F14" s="2">
        <v>421.17</v>
      </c>
      <c r="G14" s="1">
        <v>83.1982</v>
      </c>
      <c r="H14" s="2">
        <v>770.33</v>
      </c>
      <c r="I14" s="1">
        <v>3.3898700000000002</v>
      </c>
      <c r="J14" s="2">
        <v>420.05500000000001</v>
      </c>
      <c r="K14" s="1">
        <v>5.3824900000000002E-2</v>
      </c>
      <c r="N14" s="3">
        <f t="shared" si="8"/>
        <v>422.88099999999997</v>
      </c>
      <c r="O14" s="21">
        <f t="shared" si="9"/>
        <v>78951</v>
      </c>
      <c r="P14" s="3">
        <f t="shared" si="10"/>
        <v>421.17</v>
      </c>
      <c r="Q14" s="17">
        <f t="shared" si="11"/>
        <v>8.3198199999999999E-5</v>
      </c>
      <c r="R14" s="3">
        <f t="shared" si="12"/>
        <v>770.33</v>
      </c>
      <c r="S14" s="24">
        <f t="shared" si="12"/>
        <v>3.3898700000000002</v>
      </c>
      <c r="T14" s="3">
        <f t="shared" si="12"/>
        <v>420.05500000000001</v>
      </c>
      <c r="U14" s="24">
        <f t="shared" si="12"/>
        <v>5.3824900000000002E-2</v>
      </c>
      <c r="X14" s="2">
        <f t="shared" si="0"/>
        <v>420.05500000000001</v>
      </c>
      <c r="Y14" s="4">
        <f t="shared" si="1"/>
        <v>5</v>
      </c>
      <c r="Z14" s="4">
        <f t="shared" si="2"/>
        <v>79145.340763078537</v>
      </c>
      <c r="AA14" s="4">
        <f t="shared" si="3"/>
        <v>5</v>
      </c>
      <c r="AB14" s="17">
        <f t="shared" si="4"/>
        <v>8.3072493958670401E-5</v>
      </c>
      <c r="AC14" s="4">
        <f t="shared" si="5"/>
        <v>2</v>
      </c>
      <c r="AD14" s="24">
        <f t="shared" si="6"/>
        <v>4.2638365271407102</v>
      </c>
      <c r="AE14" s="61">
        <f t="shared" si="13"/>
        <v>5.3807828252632785E-2</v>
      </c>
      <c r="AF14" s="60">
        <f t="shared" si="7"/>
        <v>3.1727255906077723E-4</v>
      </c>
    </row>
    <row r="15" spans="1:32" x14ac:dyDescent="0.6">
      <c r="B15" s="2">
        <v>450</v>
      </c>
      <c r="C15" s="1">
        <v>77972</v>
      </c>
      <c r="D15" s="2"/>
      <c r="E15" s="1"/>
      <c r="F15" s="2">
        <v>452.577</v>
      </c>
      <c r="G15" s="1">
        <v>84.024799999999999</v>
      </c>
      <c r="H15" s="2">
        <v>874.54399999999998</v>
      </c>
      <c r="I15" s="1">
        <v>3.2359399999999998</v>
      </c>
      <c r="J15" s="2">
        <v>447.35199999999998</v>
      </c>
      <c r="K15" s="1">
        <v>5.9508199999999997E-2</v>
      </c>
      <c r="N15" s="3">
        <f t="shared" si="8"/>
        <v>450</v>
      </c>
      <c r="O15" s="21">
        <f t="shared" si="9"/>
        <v>77972</v>
      </c>
      <c r="P15" s="3">
        <f t="shared" si="10"/>
        <v>452.577</v>
      </c>
      <c r="Q15" s="17">
        <f t="shared" si="11"/>
        <v>8.4024799999999996E-5</v>
      </c>
      <c r="R15" s="3">
        <f t="shared" si="12"/>
        <v>874.54399999999998</v>
      </c>
      <c r="S15" s="24">
        <f t="shared" si="12"/>
        <v>3.2359399999999998</v>
      </c>
      <c r="T15" s="3">
        <f t="shared" si="12"/>
        <v>447.35199999999998</v>
      </c>
      <c r="U15" s="24">
        <f t="shared" si="12"/>
        <v>5.9508199999999997E-2</v>
      </c>
      <c r="X15" s="2">
        <f t="shared" si="0"/>
        <v>447.35199999999998</v>
      </c>
      <c r="Y15" s="4">
        <f t="shared" si="1"/>
        <v>6</v>
      </c>
      <c r="Z15" s="4">
        <f t="shared" si="2"/>
        <v>78067.593200339252</v>
      </c>
      <c r="AA15" s="4">
        <f t="shared" si="3"/>
        <v>6</v>
      </c>
      <c r="AB15" s="17">
        <f t="shared" si="4"/>
        <v>8.388728336358137E-5</v>
      </c>
      <c r="AC15" s="4">
        <f t="shared" si="5"/>
        <v>2</v>
      </c>
      <c r="AD15" s="24">
        <f t="shared" si="6"/>
        <v>4.1628627220736636</v>
      </c>
      <c r="AE15" s="61">
        <f t="shared" ref="AE15:AE30" si="14">((Z15*(AB15)^2)/AD15)*X15</f>
        <v>5.9036464997505082E-2</v>
      </c>
      <c r="AF15" s="60">
        <f t="shared" si="7"/>
        <v>7.9905699386786377E-3</v>
      </c>
    </row>
    <row r="16" spans="1:32" x14ac:dyDescent="0.6">
      <c r="B16" s="2">
        <v>477.96600000000001</v>
      </c>
      <c r="C16" s="1">
        <v>74195.8</v>
      </c>
      <c r="D16" s="2"/>
      <c r="E16" s="1"/>
      <c r="F16" s="2">
        <v>478.87099999999998</v>
      </c>
      <c r="G16" s="1">
        <v>83.454899999999995</v>
      </c>
      <c r="H16" s="2"/>
      <c r="I16" s="1"/>
      <c r="J16" s="2">
        <v>477.22399999999999</v>
      </c>
      <c r="K16" s="1">
        <v>6.1311999999999998E-2</v>
      </c>
      <c r="N16" s="3">
        <f t="shared" si="8"/>
        <v>477.96600000000001</v>
      </c>
      <c r="O16" s="21">
        <f t="shared" si="9"/>
        <v>74195.8</v>
      </c>
      <c r="P16" s="3">
        <f t="shared" si="10"/>
        <v>478.87099999999998</v>
      </c>
      <c r="Q16" s="17">
        <f t="shared" si="11"/>
        <v>8.3454899999999986E-5</v>
      </c>
      <c r="R16" s="3"/>
      <c r="S16" s="24"/>
      <c r="T16" s="3">
        <f t="shared" si="12"/>
        <v>477.22399999999999</v>
      </c>
      <c r="U16" s="24">
        <f t="shared" si="12"/>
        <v>6.1311999999999998E-2</v>
      </c>
      <c r="X16" s="2">
        <f t="shared" si="0"/>
        <v>477.22399999999999</v>
      </c>
      <c r="Y16" s="4">
        <f t="shared" si="1"/>
        <v>7</v>
      </c>
      <c r="Z16" s="4">
        <f t="shared" si="2"/>
        <v>74295.990960451978</v>
      </c>
      <c r="AA16" s="4">
        <f t="shared" si="3"/>
        <v>7</v>
      </c>
      <c r="AB16" s="17">
        <f t="shared" si="4"/>
        <v>8.3490597318779957E-5</v>
      </c>
      <c r="AC16" s="4">
        <f t="shared" si="5"/>
        <v>3</v>
      </c>
      <c r="AD16" s="24">
        <f t="shared" si="6"/>
        <v>4.0527875016884574</v>
      </c>
      <c r="AE16" s="61">
        <f t="shared" si="14"/>
        <v>6.098302445970661E-2</v>
      </c>
      <c r="AF16" s="60">
        <f t="shared" si="7"/>
        <v>5.3945428782522509E-3</v>
      </c>
    </row>
    <row r="17" spans="2:32" x14ac:dyDescent="0.6">
      <c r="B17" s="2">
        <v>507.62700000000001</v>
      </c>
      <c r="C17" s="1">
        <v>72377.600000000006</v>
      </c>
      <c r="D17" s="2"/>
      <c r="E17" s="1"/>
      <c r="F17" s="2">
        <v>502.68200000000002</v>
      </c>
      <c r="G17" s="1">
        <v>87.081800000000001</v>
      </c>
      <c r="H17" s="2"/>
      <c r="I17" s="1"/>
      <c r="J17" s="2">
        <v>505.36700000000002</v>
      </c>
      <c r="K17" s="1">
        <v>6.9383700000000006E-2</v>
      </c>
      <c r="N17" s="3">
        <f t="shared" si="8"/>
        <v>507.62700000000001</v>
      </c>
      <c r="O17" s="21">
        <f t="shared" si="9"/>
        <v>72377.600000000006</v>
      </c>
      <c r="P17" s="3">
        <f t="shared" si="10"/>
        <v>502.68200000000002</v>
      </c>
      <c r="Q17" s="17">
        <f t="shared" si="11"/>
        <v>8.7081800000000004E-5</v>
      </c>
      <c r="R17" s="3"/>
      <c r="S17" s="24"/>
      <c r="T17" s="3">
        <f t="shared" si="12"/>
        <v>505.36700000000002</v>
      </c>
      <c r="U17" s="24">
        <f t="shared" si="12"/>
        <v>6.9383700000000006E-2</v>
      </c>
      <c r="V17"/>
      <c r="X17" s="2">
        <f t="shared" si="0"/>
        <v>505.36700000000002</v>
      </c>
      <c r="Y17" s="4">
        <f t="shared" si="1"/>
        <v>8</v>
      </c>
      <c r="Z17" s="4">
        <f t="shared" si="2"/>
        <v>72516.136529449461</v>
      </c>
      <c r="AA17" s="4">
        <f t="shared" si="3"/>
        <v>9</v>
      </c>
      <c r="AB17" s="17">
        <f t="shared" si="4"/>
        <v>8.7301748401020203E-5</v>
      </c>
      <c r="AC17" s="4">
        <f t="shared" si="5"/>
        <v>3</v>
      </c>
      <c r="AD17" s="24">
        <f t="shared" si="6"/>
        <v>3.9772122146507667</v>
      </c>
      <c r="AE17" s="61">
        <f t="shared" si="14"/>
        <v>7.0227734051198962E-2</v>
      </c>
      <c r="AF17" s="60">
        <f t="shared" si="7"/>
        <v>-1.201852889890509E-2</v>
      </c>
    </row>
    <row r="18" spans="2:32" x14ac:dyDescent="0.6">
      <c r="B18" s="2">
        <v>535.59299999999996</v>
      </c>
      <c r="C18" s="1">
        <v>70139.899999999994</v>
      </c>
      <c r="D18" s="2"/>
      <c r="E18" s="1"/>
      <c r="F18" s="2">
        <v>533.26400000000001</v>
      </c>
      <c r="G18" s="1">
        <v>89.587000000000003</v>
      </c>
      <c r="H18" s="2"/>
      <c r="I18" s="1"/>
      <c r="J18" s="2">
        <v>532.65800000000002</v>
      </c>
      <c r="K18" s="1">
        <v>7.6857999999999996E-2</v>
      </c>
      <c r="N18" s="3">
        <f t="shared" si="8"/>
        <v>535.59299999999996</v>
      </c>
      <c r="O18" s="21">
        <f t="shared" si="9"/>
        <v>70139.899999999994</v>
      </c>
      <c r="P18" s="3">
        <f t="shared" si="10"/>
        <v>533.26400000000001</v>
      </c>
      <c r="Q18" s="17">
        <f t="shared" si="11"/>
        <v>8.9586999999999995E-5</v>
      </c>
      <c r="R18" s="3"/>
      <c r="S18" s="24"/>
      <c r="T18" s="3">
        <f t="shared" si="12"/>
        <v>532.65800000000002</v>
      </c>
      <c r="U18" s="24">
        <f t="shared" si="12"/>
        <v>7.6857999999999996E-2</v>
      </c>
      <c r="V18"/>
      <c r="X18" s="2">
        <f t="shared" si="0"/>
        <v>532.65800000000002</v>
      </c>
      <c r="Y18" s="4">
        <f t="shared" si="1"/>
        <v>9</v>
      </c>
      <c r="Z18" s="4">
        <f t="shared" si="2"/>
        <v>70374.744078523916</v>
      </c>
      <c r="AA18" s="4">
        <f t="shared" si="3"/>
        <v>9</v>
      </c>
      <c r="AB18" s="17">
        <f t="shared" si="4"/>
        <v>8.9537358014518334E-5</v>
      </c>
      <c r="AC18" s="4">
        <f t="shared" si="5"/>
        <v>3</v>
      </c>
      <c r="AD18" s="24">
        <f t="shared" si="6"/>
        <v>3.9039248906787094</v>
      </c>
      <c r="AE18" s="61">
        <f t="shared" si="14"/>
        <v>7.6979020384256733E-2</v>
      </c>
      <c r="AF18" s="60">
        <f t="shared" si="7"/>
        <v>-1.5721216462958321E-3</v>
      </c>
    </row>
    <row r="19" spans="2:32" x14ac:dyDescent="0.6">
      <c r="B19" s="2">
        <v>562.71199999999999</v>
      </c>
      <c r="C19" s="1">
        <v>67902.100000000006</v>
      </c>
      <c r="D19" s="2"/>
      <c r="E19" s="1"/>
      <c r="F19" s="2">
        <v>560.45100000000002</v>
      </c>
      <c r="G19" s="1">
        <v>91.953800000000001</v>
      </c>
      <c r="H19" s="2"/>
      <c r="I19" s="1"/>
      <c r="J19" s="2">
        <v>561.654</v>
      </c>
      <c r="K19" s="1">
        <v>8.4930099999999994E-2</v>
      </c>
      <c r="N19" s="3">
        <f t="shared" si="8"/>
        <v>562.71199999999999</v>
      </c>
      <c r="O19" s="21">
        <f t="shared" si="9"/>
        <v>67902.100000000006</v>
      </c>
      <c r="P19" s="3">
        <f t="shared" si="10"/>
        <v>560.45100000000002</v>
      </c>
      <c r="Q19" s="17">
        <f t="shared" si="11"/>
        <v>9.1953799999999994E-5</v>
      </c>
      <c r="R19" s="3"/>
      <c r="S19" s="24"/>
      <c r="T19" s="3">
        <f t="shared" si="12"/>
        <v>561.654</v>
      </c>
      <c r="U19" s="24">
        <f t="shared" si="12"/>
        <v>8.4930099999999994E-2</v>
      </c>
      <c r="V19"/>
      <c r="X19" s="2">
        <f t="shared" si="0"/>
        <v>561.654</v>
      </c>
      <c r="Y19" s="4">
        <f t="shared" si="1"/>
        <v>10</v>
      </c>
      <c r="Z19" s="4">
        <f t="shared" si="2"/>
        <v>67989.403823887318</v>
      </c>
      <c r="AA19" s="4">
        <f t="shared" si="3"/>
        <v>11</v>
      </c>
      <c r="AB19" s="17">
        <f t="shared" si="4"/>
        <v>9.2167582429387759E-5</v>
      </c>
      <c r="AC19" s="4">
        <f t="shared" si="5"/>
        <v>3</v>
      </c>
      <c r="AD19" s="24">
        <f t="shared" si="6"/>
        <v>3.8260589551727269</v>
      </c>
      <c r="AE19" s="61">
        <f t="shared" si="14"/>
        <v>8.4784179871367354E-2</v>
      </c>
      <c r="AF19" s="60">
        <f t="shared" si="7"/>
        <v>1.7210773148248482E-3</v>
      </c>
    </row>
    <row r="20" spans="2:32" x14ac:dyDescent="0.6">
      <c r="B20" s="2">
        <v>587.28800000000001</v>
      </c>
      <c r="C20" s="1">
        <v>65804.2</v>
      </c>
      <c r="D20" s="2"/>
      <c r="E20" s="1"/>
      <c r="F20" s="2">
        <v>591.07600000000002</v>
      </c>
      <c r="G20" s="1">
        <v>97.396100000000004</v>
      </c>
      <c r="H20" s="2"/>
      <c r="I20" s="1"/>
      <c r="J20" s="2">
        <v>588.07299999999998</v>
      </c>
      <c r="K20" s="1">
        <v>9.7777199999999995E-2</v>
      </c>
      <c r="N20" s="3">
        <f t="shared" si="8"/>
        <v>587.28800000000001</v>
      </c>
      <c r="O20" s="21">
        <f t="shared" si="9"/>
        <v>65804.2</v>
      </c>
      <c r="P20" s="3">
        <f t="shared" si="10"/>
        <v>591.07600000000002</v>
      </c>
      <c r="Q20" s="17">
        <f t="shared" si="11"/>
        <v>9.7396099999999994E-5</v>
      </c>
      <c r="R20" s="3"/>
      <c r="S20" s="24"/>
      <c r="T20" s="3">
        <f t="shared" si="12"/>
        <v>588.07299999999998</v>
      </c>
      <c r="U20" s="24">
        <f t="shared" si="12"/>
        <v>9.7777199999999995E-2</v>
      </c>
      <c r="V20"/>
      <c r="X20" s="2">
        <f t="shared" si="0"/>
        <v>588.07299999999998</v>
      </c>
      <c r="Y20" s="4">
        <f t="shared" si="1"/>
        <v>12</v>
      </c>
      <c r="Z20" s="4">
        <f t="shared" si="2"/>
        <v>65749.239333476362</v>
      </c>
      <c r="AA20" s="4">
        <f t="shared" si="3"/>
        <v>11</v>
      </c>
      <c r="AB20" s="17">
        <f t="shared" si="4"/>
        <v>9.6862443611428551E-5</v>
      </c>
      <c r="AC20" s="4">
        <f t="shared" si="5"/>
        <v>4</v>
      </c>
      <c r="AD20" s="24">
        <f t="shared" si="6"/>
        <v>3.760593978230196</v>
      </c>
      <c r="AE20" s="61">
        <f t="shared" si="14"/>
        <v>9.6466466044841645E-2</v>
      </c>
      <c r="AF20" s="60">
        <f t="shared" si="7"/>
        <v>1.3587456956794419E-2</v>
      </c>
    </row>
    <row r="21" spans="2:32" x14ac:dyDescent="0.6">
      <c r="B21" s="2">
        <v>615.25400000000002</v>
      </c>
      <c r="C21" s="1">
        <v>63846.2</v>
      </c>
      <c r="D21" s="2"/>
      <c r="E21" s="1"/>
      <c r="F21" s="2">
        <v>615.68600000000004</v>
      </c>
      <c r="G21" s="1">
        <v>97.665999999999997</v>
      </c>
      <c r="H21" s="2"/>
      <c r="I21" s="1"/>
      <c r="J21" s="2">
        <v>617.93899999999996</v>
      </c>
      <c r="K21" s="1">
        <v>0.101074</v>
      </c>
      <c r="N21" s="3">
        <f t="shared" si="8"/>
        <v>615.25400000000002</v>
      </c>
      <c r="O21" s="21">
        <f t="shared" si="9"/>
        <v>63846.2</v>
      </c>
      <c r="P21" s="3">
        <f t="shared" si="10"/>
        <v>615.68600000000004</v>
      </c>
      <c r="Q21" s="17">
        <f t="shared" si="11"/>
        <v>9.7665999999999996E-5</v>
      </c>
      <c r="R21" s="3"/>
      <c r="S21" s="24"/>
      <c r="T21" s="3">
        <f t="shared" si="12"/>
        <v>617.93899999999996</v>
      </c>
      <c r="U21" s="24">
        <f t="shared" si="12"/>
        <v>0.101074</v>
      </c>
      <c r="V21"/>
      <c r="X21" s="2">
        <f t="shared" si="0"/>
        <v>617.93899999999996</v>
      </c>
      <c r="Y21" s="4">
        <f t="shared" si="1"/>
        <v>13</v>
      </c>
      <c r="Z21" s="4">
        <f t="shared" si="2"/>
        <v>63738.775037545594</v>
      </c>
      <c r="AA21" s="4">
        <f t="shared" si="3"/>
        <v>13</v>
      </c>
      <c r="AB21" s="17">
        <f t="shared" si="4"/>
        <v>9.8013838140693078E-5</v>
      </c>
      <c r="AC21" s="4">
        <f t="shared" si="5"/>
        <v>4</v>
      </c>
      <c r="AD21" s="24">
        <f t="shared" si="6"/>
        <v>3.6939598679701677</v>
      </c>
      <c r="AE21" s="61">
        <f t="shared" si="14"/>
        <v>0.10243112388828468</v>
      </c>
      <c r="AF21" s="60">
        <f t="shared" si="7"/>
        <v>-1.3249135973210757E-2</v>
      </c>
    </row>
    <row r="22" spans="2:32" x14ac:dyDescent="0.6">
      <c r="B22" s="2">
        <v>643.22</v>
      </c>
      <c r="C22" s="1">
        <v>62727.3</v>
      </c>
      <c r="D22" s="2"/>
      <c r="E22" s="1"/>
      <c r="F22" s="2">
        <v>644.6</v>
      </c>
      <c r="G22" s="1">
        <v>102.13</v>
      </c>
      <c r="H22" s="2"/>
      <c r="I22" s="1"/>
      <c r="J22" s="2">
        <v>645.20399999999995</v>
      </c>
      <c r="K22" s="1">
        <v>0.116011</v>
      </c>
      <c r="N22" s="3">
        <f t="shared" si="8"/>
        <v>643.22</v>
      </c>
      <c r="O22" s="21">
        <f t="shared" si="9"/>
        <v>62727.3</v>
      </c>
      <c r="P22" s="3">
        <f t="shared" si="10"/>
        <v>644.6</v>
      </c>
      <c r="Q22" s="17">
        <f t="shared" si="11"/>
        <v>1.0212999999999999E-4</v>
      </c>
      <c r="R22" s="3"/>
      <c r="S22" s="24"/>
      <c r="T22" s="3">
        <f t="shared" si="12"/>
        <v>645.20399999999995</v>
      </c>
      <c r="U22" s="24">
        <f t="shared" si="12"/>
        <v>0.116011</v>
      </c>
      <c r="V22"/>
      <c r="X22" s="2">
        <f t="shared" si="0"/>
        <v>645.20399999999995</v>
      </c>
      <c r="Y22" s="4">
        <f t="shared" si="1"/>
        <v>14</v>
      </c>
      <c r="Z22" s="4">
        <f t="shared" si="2"/>
        <v>62612.256346472765</v>
      </c>
      <c r="AA22" s="4">
        <f t="shared" si="3"/>
        <v>14</v>
      </c>
      <c r="AB22" s="17">
        <f t="shared" si="4"/>
        <v>1.0219991418091215E-4</v>
      </c>
      <c r="AC22" s="4">
        <f t="shared" si="5"/>
        <v>4</v>
      </c>
      <c r="AD22" s="24">
        <f t="shared" si="6"/>
        <v>3.6331288555734731</v>
      </c>
      <c r="AE22" s="61">
        <f t="shared" si="14"/>
        <v>0.11613862149368928</v>
      </c>
      <c r="AF22" s="60">
        <f t="shared" si="7"/>
        <v>-1.0988721240867694E-3</v>
      </c>
    </row>
    <row r="23" spans="2:32" x14ac:dyDescent="0.6">
      <c r="B23" s="2">
        <v>674.57600000000002</v>
      </c>
      <c r="C23" s="1">
        <v>60909.1</v>
      </c>
      <c r="D23" s="2"/>
      <c r="E23" s="1"/>
      <c r="F23" s="2">
        <v>673.49800000000005</v>
      </c>
      <c r="G23" s="1">
        <v>105.47499999999999</v>
      </c>
      <c r="H23" s="2"/>
      <c r="I23" s="1"/>
      <c r="J23" s="2">
        <v>673.33399999999995</v>
      </c>
      <c r="K23" s="1">
        <v>0.127664</v>
      </c>
      <c r="N23" s="3">
        <f t="shared" si="8"/>
        <v>674.57600000000002</v>
      </c>
      <c r="O23" s="21">
        <f t="shared" si="9"/>
        <v>60909.1</v>
      </c>
      <c r="P23" s="3">
        <f t="shared" si="10"/>
        <v>673.49800000000005</v>
      </c>
      <c r="Q23" s="17">
        <f t="shared" si="11"/>
        <v>1.0547499999999999E-4</v>
      </c>
      <c r="R23" s="3"/>
      <c r="S23" s="24"/>
      <c r="T23" s="3">
        <f t="shared" si="12"/>
        <v>673.33399999999995</v>
      </c>
      <c r="U23" s="24">
        <f t="shared" si="12"/>
        <v>0.127664</v>
      </c>
      <c r="V23"/>
      <c r="X23" s="2">
        <f t="shared" si="0"/>
        <v>673.33399999999995</v>
      </c>
      <c r="Y23" s="4">
        <f t="shared" si="1"/>
        <v>14</v>
      </c>
      <c r="Z23" s="4">
        <f t="shared" si="2"/>
        <v>60981.118254879446</v>
      </c>
      <c r="AA23" s="4">
        <f t="shared" si="3"/>
        <v>14</v>
      </c>
      <c r="AB23" s="17">
        <f t="shared" si="4"/>
        <v>1.0545601667935496E-4</v>
      </c>
      <c r="AC23" s="4">
        <f t="shared" si="5"/>
        <v>4</v>
      </c>
      <c r="AD23" s="24">
        <f t="shared" si="6"/>
        <v>3.5703679394275345</v>
      </c>
      <c r="AE23" s="61">
        <f t="shared" si="14"/>
        <v>0.1278956226885781</v>
      </c>
      <c r="AF23" s="60">
        <f t="shared" si="7"/>
        <v>-1.8110290540755969E-3</v>
      </c>
    </row>
    <row r="24" spans="2:32" x14ac:dyDescent="0.6">
      <c r="B24" s="2">
        <v>700</v>
      </c>
      <c r="C24" s="1">
        <v>58111.9</v>
      </c>
      <c r="D24" s="2"/>
      <c r="E24" s="1"/>
      <c r="F24" s="2">
        <v>702.37900000000002</v>
      </c>
      <c r="G24" s="1">
        <v>107.70099999999999</v>
      </c>
      <c r="H24" s="2"/>
      <c r="I24" s="1"/>
      <c r="J24" s="2">
        <v>700.62800000000004</v>
      </c>
      <c r="K24" s="1">
        <v>0.134243</v>
      </c>
      <c r="N24" s="3">
        <f t="shared" si="8"/>
        <v>700</v>
      </c>
      <c r="O24" s="21">
        <f t="shared" si="9"/>
        <v>58111.9</v>
      </c>
      <c r="P24" s="3">
        <f t="shared" si="10"/>
        <v>702.37900000000002</v>
      </c>
      <c r="Q24" s="17">
        <f t="shared" si="11"/>
        <v>1.0770099999999999E-4</v>
      </c>
      <c r="R24" s="3"/>
      <c r="S24" s="24"/>
      <c r="T24" s="3">
        <f t="shared" si="12"/>
        <v>700.62800000000004</v>
      </c>
      <c r="U24" s="24">
        <f t="shared" si="12"/>
        <v>0.134243</v>
      </c>
      <c r="V24"/>
      <c r="X24" s="2">
        <f t="shared" si="0"/>
        <v>700.62800000000004</v>
      </c>
      <c r="Y24" s="4">
        <f t="shared" si="1"/>
        <v>16</v>
      </c>
      <c r="Z24" s="4">
        <f t="shared" si="2"/>
        <v>58077.351691339485</v>
      </c>
      <c r="AA24" s="4">
        <f t="shared" si="3"/>
        <v>15</v>
      </c>
      <c r="AB24" s="17">
        <f t="shared" si="4"/>
        <v>1.0756604186143139E-4</v>
      </c>
      <c r="AC24" s="4">
        <f t="shared" si="5"/>
        <v>5</v>
      </c>
      <c r="AD24" s="24">
        <f t="shared" si="6"/>
        <v>3.5190628743125729</v>
      </c>
      <c r="AE24" s="61">
        <f t="shared" si="14"/>
        <v>0.1337881485632596</v>
      </c>
      <c r="AF24" s="60">
        <f t="shared" si="7"/>
        <v>3.3997887079313394E-3</v>
      </c>
    </row>
    <row r="25" spans="2:32" x14ac:dyDescent="0.6">
      <c r="B25" s="2">
        <v>727.96600000000001</v>
      </c>
      <c r="C25" s="1">
        <v>56573.4</v>
      </c>
      <c r="D25" s="2"/>
      <c r="E25" s="1"/>
      <c r="F25" s="2">
        <v>731.21299999999997</v>
      </c>
      <c r="G25" s="1">
        <v>106.711</v>
      </c>
      <c r="H25" s="2"/>
      <c r="I25" s="1"/>
      <c r="J25" s="2">
        <v>730.49900000000002</v>
      </c>
      <c r="K25" s="1">
        <v>0.13634499999999999</v>
      </c>
      <c r="N25" s="3">
        <f t="shared" si="8"/>
        <v>727.96600000000001</v>
      </c>
      <c r="O25" s="21">
        <f t="shared" si="9"/>
        <v>56573.4</v>
      </c>
      <c r="P25" s="3">
        <f t="shared" si="10"/>
        <v>731.21299999999997</v>
      </c>
      <c r="Q25" s="17">
        <f t="shared" si="11"/>
        <v>1.0671099999999999E-4</v>
      </c>
      <c r="R25" s="3"/>
      <c r="S25" s="24"/>
      <c r="T25" s="3">
        <f t="shared" si="12"/>
        <v>730.49900000000002</v>
      </c>
      <c r="U25" s="24">
        <f t="shared" si="12"/>
        <v>0.13634499999999999</v>
      </c>
      <c r="V25"/>
      <c r="X25" s="2">
        <f t="shared" si="0"/>
        <v>730.49900000000002</v>
      </c>
      <c r="Y25" s="4">
        <f t="shared" si="1"/>
        <v>17</v>
      </c>
      <c r="Z25" s="4">
        <f t="shared" si="2"/>
        <v>56442.02320218469</v>
      </c>
      <c r="AA25" s="4">
        <f t="shared" si="3"/>
        <v>16</v>
      </c>
      <c r="AB25" s="17">
        <f t="shared" si="4"/>
        <v>1.0673551480890614E-4</v>
      </c>
      <c r="AC25" s="4">
        <f t="shared" si="5"/>
        <v>5</v>
      </c>
      <c r="AD25" s="24">
        <f t="shared" si="6"/>
        <v>3.4636968826826218</v>
      </c>
      <c r="AE25" s="61">
        <f t="shared" si="14"/>
        <v>0.13561265487870464</v>
      </c>
      <c r="AF25" s="60">
        <f t="shared" si="7"/>
        <v>5.4002712501306505E-3</v>
      </c>
    </row>
    <row r="26" spans="2:32" x14ac:dyDescent="0.6">
      <c r="B26" s="2">
        <v>757.62699999999995</v>
      </c>
      <c r="C26" s="1">
        <v>55035</v>
      </c>
      <c r="D26" s="2"/>
      <c r="E26" s="1"/>
      <c r="F26" s="2">
        <v>754.96199999999999</v>
      </c>
      <c r="G26" s="1">
        <v>106.142</v>
      </c>
      <c r="H26" s="2"/>
      <c r="I26" s="1"/>
      <c r="J26" s="2">
        <v>755.25699999999995</v>
      </c>
      <c r="K26" s="1">
        <v>0.13575899999999999</v>
      </c>
      <c r="N26" s="3">
        <f t="shared" si="8"/>
        <v>757.62699999999995</v>
      </c>
      <c r="O26" s="21">
        <f t="shared" si="9"/>
        <v>55035</v>
      </c>
      <c r="P26" s="3">
        <f t="shared" si="10"/>
        <v>754.96199999999999</v>
      </c>
      <c r="Q26" s="17">
        <f t="shared" si="11"/>
        <v>1.0614199999999999E-4</v>
      </c>
      <c r="R26" s="3"/>
      <c r="S26" s="24"/>
      <c r="T26" s="3">
        <f t="shared" si="12"/>
        <v>755.25699999999995</v>
      </c>
      <c r="U26" s="24">
        <f t="shared" si="12"/>
        <v>0.13575899999999999</v>
      </c>
      <c r="V26"/>
      <c r="X26" s="2">
        <f t="shared" si="0"/>
        <v>755.25699999999995</v>
      </c>
      <c r="Y26" s="4">
        <f t="shared" si="1"/>
        <v>17</v>
      </c>
      <c r="Z26" s="4">
        <f t="shared" si="2"/>
        <v>55157.922625670079</v>
      </c>
      <c r="AA26" s="4">
        <f t="shared" si="3"/>
        <v>18</v>
      </c>
      <c r="AB26" s="17">
        <f t="shared" si="4"/>
        <v>1.0610893656470262E-4</v>
      </c>
      <c r="AC26" s="4">
        <f t="shared" si="5"/>
        <v>5</v>
      </c>
      <c r="AD26" s="24">
        <f t="shared" si="6"/>
        <v>3.4178078524936653</v>
      </c>
      <c r="AE26" s="61">
        <f t="shared" si="14"/>
        <v>0.13723312128545101</v>
      </c>
      <c r="AF26" s="60">
        <f t="shared" si="7"/>
        <v>-1.074173108971832E-2</v>
      </c>
    </row>
    <row r="27" spans="2:32" x14ac:dyDescent="0.6">
      <c r="B27" s="2">
        <v>781.35599999999999</v>
      </c>
      <c r="C27" s="1">
        <v>53076.9</v>
      </c>
      <c r="D27" s="2"/>
      <c r="E27" s="1"/>
      <c r="F27" s="2">
        <v>783.76300000000003</v>
      </c>
      <c r="G27" s="1">
        <v>102.914</v>
      </c>
      <c r="H27" s="2"/>
      <c r="I27" s="1"/>
      <c r="J27" s="2">
        <v>782.58799999999997</v>
      </c>
      <c r="K27" s="1">
        <v>0.13189000000000001</v>
      </c>
      <c r="N27" s="3">
        <f t="shared" si="8"/>
        <v>781.35599999999999</v>
      </c>
      <c r="O27" s="21">
        <f t="shared" si="9"/>
        <v>53076.9</v>
      </c>
      <c r="P27" s="3">
        <f t="shared" si="10"/>
        <v>783.76300000000003</v>
      </c>
      <c r="Q27" s="17">
        <f t="shared" si="11"/>
        <v>1.02914E-4</v>
      </c>
      <c r="R27" s="3"/>
      <c r="S27" s="24"/>
      <c r="T27" s="3">
        <f t="shared" si="12"/>
        <v>782.58799999999997</v>
      </c>
      <c r="U27" s="24">
        <f t="shared" si="12"/>
        <v>0.13189000000000001</v>
      </c>
      <c r="V27"/>
      <c r="X27" s="2">
        <f t="shared" si="0"/>
        <v>782.58799999999997</v>
      </c>
      <c r="Y27" s="4">
        <f t="shared" si="1"/>
        <v>19</v>
      </c>
      <c r="Z27" s="4">
        <f t="shared" si="2"/>
        <v>53023.079904904036</v>
      </c>
      <c r="AA27" s="4">
        <f t="shared" si="3"/>
        <v>18</v>
      </c>
      <c r="AB27" s="17">
        <f t="shared" si="4"/>
        <v>1.0304569334398112E-4</v>
      </c>
      <c r="AC27" s="4">
        <f t="shared" si="5"/>
        <v>6</v>
      </c>
      <c r="AD27" s="24">
        <f t="shared" si="6"/>
        <v>3.3717642374345096</v>
      </c>
      <c r="AE27" s="61">
        <f t="shared" si="14"/>
        <v>0.13067744252143446</v>
      </c>
      <c r="AF27" s="60">
        <f t="shared" si="7"/>
        <v>9.2790113975995681E-3</v>
      </c>
    </row>
    <row r="28" spans="2:32" x14ac:dyDescent="0.6">
      <c r="B28" s="2">
        <v>810.16899999999998</v>
      </c>
      <c r="C28" s="1">
        <v>51818.2</v>
      </c>
      <c r="D28" s="2"/>
      <c r="E28" s="1"/>
      <c r="F28" s="2">
        <v>808.50300000000004</v>
      </c>
      <c r="G28" s="1">
        <v>111.995</v>
      </c>
      <c r="H28" s="2"/>
      <c r="I28" s="1"/>
      <c r="J28" s="2">
        <v>811.52099999999996</v>
      </c>
      <c r="K28" s="1">
        <v>0.15817100000000001</v>
      </c>
      <c r="N28" s="3">
        <f t="shared" si="8"/>
        <v>810.16899999999998</v>
      </c>
      <c r="O28" s="21">
        <f t="shared" si="9"/>
        <v>51818.2</v>
      </c>
      <c r="P28" s="3">
        <f t="shared" si="10"/>
        <v>808.50300000000004</v>
      </c>
      <c r="Q28" s="17">
        <f t="shared" si="11"/>
        <v>1.11995E-4</v>
      </c>
      <c r="R28" s="3"/>
      <c r="S28" s="24"/>
      <c r="T28" s="3">
        <f t="shared" ref="T28:U30" si="15">J28</f>
        <v>811.52099999999996</v>
      </c>
      <c r="U28" s="24">
        <f t="shared" si="15"/>
        <v>0.15817100000000001</v>
      </c>
      <c r="V28"/>
      <c r="X28" s="2">
        <f t="shared" si="0"/>
        <v>811.52099999999996</v>
      </c>
      <c r="Y28" s="4">
        <f t="shared" si="1"/>
        <v>20</v>
      </c>
      <c r="Z28" s="4">
        <f t="shared" si="2"/>
        <v>51741.499089199453</v>
      </c>
      <c r="AA28" s="4">
        <f t="shared" si="3"/>
        <v>20</v>
      </c>
      <c r="AB28" s="17">
        <f t="shared" si="4"/>
        <v>1.1213575943062892E-4</v>
      </c>
      <c r="AC28" s="4">
        <f t="shared" si="5"/>
        <v>6</v>
      </c>
      <c r="AD28" s="24">
        <f t="shared" si="6"/>
        <v>3.3290285523058327</v>
      </c>
      <c r="AE28" s="61">
        <f t="shared" si="14"/>
        <v>0.15860230954212784</v>
      </c>
      <c r="AF28" s="60">
        <f t="shared" si="7"/>
        <v>-2.7194404884328671E-3</v>
      </c>
    </row>
    <row r="29" spans="2:32" x14ac:dyDescent="0.6">
      <c r="B29" s="2">
        <v>837.28800000000001</v>
      </c>
      <c r="C29" s="1">
        <v>50279.7</v>
      </c>
      <c r="D29" s="2"/>
      <c r="E29" s="1"/>
      <c r="F29" s="2">
        <v>838.22</v>
      </c>
      <c r="G29" s="1">
        <v>113.381</v>
      </c>
      <c r="H29" s="2"/>
      <c r="I29" s="1"/>
      <c r="J29" s="2">
        <v>837.10299999999995</v>
      </c>
      <c r="K29" s="1">
        <v>0.16594300000000001</v>
      </c>
      <c r="N29" s="3">
        <f t="shared" si="8"/>
        <v>837.28800000000001</v>
      </c>
      <c r="O29" s="21">
        <f t="shared" si="9"/>
        <v>50279.7</v>
      </c>
      <c r="P29" s="3">
        <f t="shared" si="10"/>
        <v>838.22</v>
      </c>
      <c r="Q29" s="17">
        <f t="shared" si="11"/>
        <v>1.1338099999999999E-4</v>
      </c>
      <c r="R29" s="3"/>
      <c r="S29" s="24"/>
      <c r="T29" s="3">
        <f t="shared" si="15"/>
        <v>837.10299999999995</v>
      </c>
      <c r="U29" s="24">
        <f t="shared" si="15"/>
        <v>0.16594300000000001</v>
      </c>
      <c r="V29"/>
      <c r="X29" s="2">
        <f t="shared" si="0"/>
        <v>837.10299999999995</v>
      </c>
      <c r="Y29" s="4">
        <f t="shared" si="1"/>
        <v>20</v>
      </c>
      <c r="Z29" s="4">
        <f t="shared" si="2"/>
        <v>50290.195316936471</v>
      </c>
      <c r="AA29" s="4">
        <f t="shared" si="3"/>
        <v>20</v>
      </c>
      <c r="AB29" s="17">
        <f t="shared" si="4"/>
        <v>1.1332890315307736E-4</v>
      </c>
      <c r="AC29" s="4">
        <f t="shared" si="5"/>
        <v>6</v>
      </c>
      <c r="AD29" s="24">
        <f t="shared" si="6"/>
        <v>3.2912424845989983</v>
      </c>
      <c r="AE29" s="61">
        <f t="shared" si="14"/>
        <v>0.16427962818956343</v>
      </c>
      <c r="AF29" s="60">
        <f t="shared" si="7"/>
        <v>1.0125246987515713E-2</v>
      </c>
    </row>
    <row r="30" spans="2:32" x14ac:dyDescent="0.6">
      <c r="B30" s="2">
        <v>850</v>
      </c>
      <c r="C30" s="1">
        <v>49720.3</v>
      </c>
      <c r="D30" s="2"/>
      <c r="E30" s="1"/>
      <c r="F30" s="2">
        <v>850.91899999999998</v>
      </c>
      <c r="G30" s="1">
        <v>111.41800000000001</v>
      </c>
      <c r="H30" s="2"/>
      <c r="I30" s="1"/>
      <c r="J30" s="50">
        <v>849.06899999999996</v>
      </c>
      <c r="K30" s="50">
        <v>0.161769</v>
      </c>
      <c r="N30" s="3">
        <f t="shared" si="8"/>
        <v>850</v>
      </c>
      <c r="O30" s="21">
        <f t="shared" si="9"/>
        <v>49720.3</v>
      </c>
      <c r="P30" s="3">
        <f t="shared" si="10"/>
        <v>850.91899999999998</v>
      </c>
      <c r="Q30" s="17">
        <f t="shared" si="11"/>
        <v>1.11418E-4</v>
      </c>
      <c r="R30" s="3"/>
      <c r="S30" s="24"/>
      <c r="T30" s="3">
        <f t="shared" si="15"/>
        <v>849.06899999999996</v>
      </c>
      <c r="U30" s="24">
        <f t="shared" si="15"/>
        <v>0.161769</v>
      </c>
      <c r="V30" s="22">
        <f>((O30*(Q30)^2)/S15)*T30</f>
        <v>0.16195224836359348</v>
      </c>
      <c r="X30" s="2">
        <f t="shared" si="0"/>
        <v>849.06899999999996</v>
      </c>
      <c r="Y30" s="4">
        <f t="shared" si="1"/>
        <v>21</v>
      </c>
      <c r="Z30" s="4">
        <f t="shared" si="2"/>
        <v>49761.269273127749</v>
      </c>
      <c r="AA30" s="4">
        <f t="shared" si="3"/>
        <v>21</v>
      </c>
      <c r="AB30" s="17">
        <f t="shared" si="4"/>
        <v>1.1170397133632569E-4</v>
      </c>
      <c r="AC30" s="4">
        <f t="shared" si="5"/>
        <v>6</v>
      </c>
      <c r="AD30" s="24">
        <f t="shared" si="6"/>
        <v>3.2735680226265185</v>
      </c>
      <c r="AE30" s="61">
        <f t="shared" si="14"/>
        <v>0.16104612952577271</v>
      </c>
      <c r="AF30" s="60">
        <f t="shared" si="7"/>
        <v>4.488592655755852E-3</v>
      </c>
    </row>
    <row r="31" spans="2:32" x14ac:dyDescent="0.6">
      <c r="V31"/>
    </row>
    <row r="32" spans="2:32" x14ac:dyDescent="0.6">
      <c r="V32"/>
      <c r="X32" t="s">
        <v>148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F8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10.5" style="22" bestFit="1" customWidth="1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145</v>
      </c>
      <c r="E7" s="6" t="s">
        <v>8</v>
      </c>
      <c r="F7" s="7" t="s">
        <v>3</v>
      </c>
      <c r="G7" s="6" t="s">
        <v>1</v>
      </c>
      <c r="H7" s="7" t="s">
        <v>145</v>
      </c>
      <c r="I7" s="6" t="s">
        <v>2</v>
      </c>
      <c r="J7" s="7" t="s">
        <v>3</v>
      </c>
      <c r="K7" s="8" t="s">
        <v>47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146</v>
      </c>
      <c r="E8" s="10" t="s">
        <v>11</v>
      </c>
      <c r="F8" s="11" t="s">
        <v>4</v>
      </c>
      <c r="G8" s="27" t="s">
        <v>13</v>
      </c>
      <c r="H8" s="31" t="s">
        <v>146</v>
      </c>
      <c r="I8" s="32" t="s">
        <v>15</v>
      </c>
      <c r="J8" s="31" t="s">
        <v>4</v>
      </c>
      <c r="K8" s="68" t="s">
        <v>147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7"/>
      <c r="C9" s="48"/>
      <c r="D9" s="50">
        <v>12.2725208175624</v>
      </c>
      <c r="E9" s="50">
        <v>8.9130607635523497E-6</v>
      </c>
      <c r="F9" s="69">
        <v>319.70181043663399</v>
      </c>
      <c r="G9" s="69">
        <v>-148.27586206896501</v>
      </c>
      <c r="H9" s="50">
        <v>3.3978947368421002</v>
      </c>
      <c r="I9" s="50">
        <v>2.2925278219395802</v>
      </c>
      <c r="J9" s="50">
        <v>293.61129791526503</v>
      </c>
      <c r="K9" s="50">
        <v>6.8686868686868594E-4</v>
      </c>
      <c r="N9" s="3">
        <f>1000/D9</f>
        <v>81.482852208241155</v>
      </c>
      <c r="O9" s="21">
        <f>1/E9</f>
        <v>112194.90436879334</v>
      </c>
      <c r="P9" s="3">
        <f>F9</f>
        <v>319.70181043663399</v>
      </c>
      <c r="Q9" s="17">
        <f>G9*0.000001</f>
        <v>-1.48275862068965E-4</v>
      </c>
      <c r="R9" s="3">
        <f>1000/H9</f>
        <v>294.29987608426313</v>
      </c>
      <c r="S9" s="24">
        <f>I9</f>
        <v>2.2925278219395802</v>
      </c>
      <c r="T9" s="3">
        <f>J9</f>
        <v>293.61129791526503</v>
      </c>
      <c r="U9" s="24">
        <f>K9*T9</f>
        <v>0.20167240664886862</v>
      </c>
      <c r="X9" s="3">
        <f t="shared" ref="X9:X23" si="0">T9</f>
        <v>293.61129791526503</v>
      </c>
      <c r="Y9" s="4">
        <f t="shared" ref="Y9:Y23" si="1">MATCH($X9,$N$9:$N$41,1)</f>
        <v>13</v>
      </c>
      <c r="Z9" s="4">
        <f t="shared" ref="Z9:Z23" si="2">((INDEX($N$9:$O$44,Y9+1,1)-$X9)*INDEX($N$9:$O$44,Y9,2)+($X9-INDEX($N$9:$O$44,Y9,1))*INDEX($N$9:$O$44,Y9+1,2))/(INDEX($N$9:$O$44,Y9+1,1)-INDEX($N$9:$O$44,Y9,1))</f>
        <v>78537.856643762731</v>
      </c>
      <c r="AA9" s="4" t="e">
        <f t="shared" ref="AA9:AA23" si="3">MATCH($X9,$P$9:$P$44,1)</f>
        <v>#N/A</v>
      </c>
      <c r="AB9" s="17" t="e">
        <f t="shared" ref="AB9:AB23" si="4">((INDEX($P$9:$Q$44,AA9+1,1)-$X9)*INDEX($P$9:$Q$44,AA9,2)+($X9-INDEX($P$9:$Q$44,AA9,1))*INDEX($P$9:$Q$44,AA9+1,2))/(INDEX($P$9:$Q$44,AA9+1,1)-INDEX($P$9:$Q$44,AA9,1))</f>
        <v>#N/A</v>
      </c>
      <c r="AC9" s="4" t="e">
        <f t="shared" ref="AC9:AC23" si="5">MATCH($X9,$R$9:$R$38,1)</f>
        <v>#N/A</v>
      </c>
      <c r="AD9" s="24" t="e">
        <f t="shared" ref="AD9:AD23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23" si="7">$U9/$AE9-1</f>
        <v>#N/A</v>
      </c>
    </row>
    <row r="10" spans="1:32" x14ac:dyDescent="0.6">
      <c r="B10" s="2"/>
      <c r="C10" s="1"/>
      <c r="D10" s="50">
        <v>11.4171082513247</v>
      </c>
      <c r="E10" s="50">
        <v>8.8690578000364696E-6</v>
      </c>
      <c r="F10" s="50">
        <v>352.076677316293</v>
      </c>
      <c r="G10" s="50">
        <v>-160.21220159151099</v>
      </c>
      <c r="H10" s="50">
        <v>3.1073684210526298</v>
      </c>
      <c r="I10" s="50">
        <v>2.1748807631160498</v>
      </c>
      <c r="J10" s="50">
        <v>321.04909213180798</v>
      </c>
      <c r="K10" s="50">
        <v>7.9595959595959596E-4</v>
      </c>
      <c r="N10" s="3">
        <f t="shared" ref="N10:N27" si="8">1000/D10</f>
        <v>87.587853069885043</v>
      </c>
      <c r="O10" s="21">
        <f t="shared" ref="O10:O27" si="9">1/E10</f>
        <v>112751.54842218843</v>
      </c>
      <c r="P10" s="3">
        <f t="shared" ref="P10:P25" si="10">F10</f>
        <v>352.076677316293</v>
      </c>
      <c r="Q10" s="17">
        <f t="shared" ref="Q10:Q25" si="11">G10*0.000001</f>
        <v>-1.6021220159151097E-4</v>
      </c>
      <c r="R10" s="3">
        <f t="shared" ref="R10:R24" si="12">1000/H10</f>
        <v>321.81571815718178</v>
      </c>
      <c r="S10" s="24">
        <f t="shared" ref="S10:S24" si="13">I10</f>
        <v>2.1748807631160498</v>
      </c>
      <c r="T10" s="3">
        <f t="shared" ref="T10:T23" si="14">J10</f>
        <v>321.04909213180798</v>
      </c>
      <c r="U10" s="24">
        <f t="shared" ref="U10:U23" si="15">K10*T10</f>
        <v>0.25554210565642899</v>
      </c>
      <c r="X10" s="2">
        <f t="shared" si="0"/>
        <v>321.04909213180798</v>
      </c>
      <c r="Y10" s="4">
        <f t="shared" si="1"/>
        <v>13</v>
      </c>
      <c r="Z10" s="4">
        <f t="shared" si="2"/>
        <v>74843.467322175857</v>
      </c>
      <c r="AA10" s="4">
        <f t="shared" si="3"/>
        <v>1</v>
      </c>
      <c r="AB10" s="17">
        <f t="shared" si="4"/>
        <v>-1.4877259343178066E-4</v>
      </c>
      <c r="AC10" s="4">
        <f t="shared" si="5"/>
        <v>1</v>
      </c>
      <c r="AD10" s="24">
        <f t="shared" si="6"/>
        <v>2.1781585583899066</v>
      </c>
      <c r="AE10" s="53">
        <f t="shared" ref="AE10:AE14" si="16">((Z10*(AB10)^2)/AD10)*X10</f>
        <v>0.24416405105322281</v>
      </c>
      <c r="AF10" s="56">
        <f t="shared" si="7"/>
        <v>4.6600040235759366E-2</v>
      </c>
    </row>
    <row r="11" spans="1:32" x14ac:dyDescent="0.6">
      <c r="B11" s="2"/>
      <c r="C11" s="1"/>
      <c r="D11" s="50">
        <v>10.675246025738</v>
      </c>
      <c r="E11" s="50">
        <v>8.9572820434714102E-6</v>
      </c>
      <c r="F11" s="50">
        <v>398.50905218317303</v>
      </c>
      <c r="G11" s="50">
        <v>-175.33156498673699</v>
      </c>
      <c r="H11" s="50">
        <v>2.5347368421052598</v>
      </c>
      <c r="I11" s="50">
        <v>1.96184419713831</v>
      </c>
      <c r="J11" s="50">
        <v>394.216543375924</v>
      </c>
      <c r="K11" s="50">
        <v>1.0074074074074E-3</v>
      </c>
      <c r="N11" s="3">
        <f t="shared" si="8"/>
        <v>93.674656077152861</v>
      </c>
      <c r="O11" s="21">
        <f t="shared" si="9"/>
        <v>111641.00841603601</v>
      </c>
      <c r="P11" s="3">
        <f t="shared" si="10"/>
        <v>398.50905218317303</v>
      </c>
      <c r="Q11" s="17">
        <f t="shared" si="11"/>
        <v>-1.7533156498673698E-4</v>
      </c>
      <c r="R11" s="3">
        <f t="shared" si="12"/>
        <v>394.51827242524968</v>
      </c>
      <c r="S11" s="24">
        <f t="shared" si="13"/>
        <v>1.96184419713831</v>
      </c>
      <c r="T11" s="3">
        <f t="shared" si="14"/>
        <v>394.216543375924</v>
      </c>
      <c r="U11" s="24">
        <f t="shared" si="15"/>
        <v>0.39713666591944646</v>
      </c>
      <c r="X11" s="2">
        <f t="shared" si="0"/>
        <v>394.216543375924</v>
      </c>
      <c r="Y11" s="4">
        <f t="shared" si="1"/>
        <v>14</v>
      </c>
      <c r="Z11" s="4">
        <f t="shared" si="2"/>
        <v>65216.928224765805</v>
      </c>
      <c r="AA11" s="4">
        <f t="shared" si="3"/>
        <v>2</v>
      </c>
      <c r="AB11" s="17">
        <f t="shared" si="4"/>
        <v>-1.7393383332386012E-4</v>
      </c>
      <c r="AC11" s="4">
        <f t="shared" si="5"/>
        <v>2</v>
      </c>
      <c r="AD11" s="24">
        <f t="shared" si="6"/>
        <v>1.9627283382963641</v>
      </c>
      <c r="AE11" s="53">
        <f t="shared" si="16"/>
        <v>0.39628088923851329</v>
      </c>
      <c r="AF11" s="56">
        <f t="shared" si="7"/>
        <v>2.1595204416180458E-3</v>
      </c>
    </row>
    <row r="12" spans="1:32" x14ac:dyDescent="0.6">
      <c r="B12" s="2"/>
      <c r="C12" s="1"/>
      <c r="D12" s="50">
        <v>10.115064345193</v>
      </c>
      <c r="E12" s="50">
        <v>8.9130607635523497E-6</v>
      </c>
      <c r="F12" s="50">
        <v>442.38551650692199</v>
      </c>
      <c r="G12" s="50">
        <v>-187.00265251989299</v>
      </c>
      <c r="H12" s="50">
        <v>2.33263157894736</v>
      </c>
      <c r="I12" s="50">
        <v>1.8728139904610399</v>
      </c>
      <c r="J12" s="50">
        <v>427.57229320779999</v>
      </c>
      <c r="K12" s="50">
        <v>1.12592592592592E-3</v>
      </c>
      <c r="N12" s="3">
        <f t="shared" si="8"/>
        <v>98.86244574165579</v>
      </c>
      <c r="O12" s="21">
        <f t="shared" si="9"/>
        <v>112194.90436879334</v>
      </c>
      <c r="P12" s="3">
        <f t="shared" si="10"/>
        <v>442.38551650692199</v>
      </c>
      <c r="Q12" s="17">
        <f t="shared" si="11"/>
        <v>-1.8700265251989299E-4</v>
      </c>
      <c r="R12" s="3">
        <f t="shared" si="12"/>
        <v>428.7003610108319</v>
      </c>
      <c r="S12" s="24">
        <f t="shared" si="13"/>
        <v>1.8728139904610399</v>
      </c>
      <c r="T12" s="3">
        <f t="shared" si="14"/>
        <v>427.57229320779999</v>
      </c>
      <c r="U12" s="24">
        <f t="shared" si="15"/>
        <v>0.48141473013026115</v>
      </c>
      <c r="V12" s="22">
        <f>((O20*(Q12)^2)/S9)*T9</f>
        <v>0.39623832187572661</v>
      </c>
      <c r="X12" s="2">
        <f t="shared" si="0"/>
        <v>427.57229320779999</v>
      </c>
      <c r="Y12" s="4">
        <f t="shared" si="1"/>
        <v>14</v>
      </c>
      <c r="Z12" s="4">
        <f t="shared" si="2"/>
        <v>60937.608708673164</v>
      </c>
      <c r="AA12" s="4">
        <f t="shared" si="3"/>
        <v>3</v>
      </c>
      <c r="AB12" s="17">
        <f t="shared" si="4"/>
        <v>-1.8306235267037525E-4</v>
      </c>
      <c r="AC12" s="4">
        <f t="shared" si="5"/>
        <v>3</v>
      </c>
      <c r="AD12" s="24">
        <f t="shared" si="6"/>
        <v>1.8757521406386819</v>
      </c>
      <c r="AE12" s="53">
        <f t="shared" si="16"/>
        <v>0.4654977553251185</v>
      </c>
      <c r="AF12" s="56">
        <f t="shared" si="7"/>
        <v>3.419345125311235E-2</v>
      </c>
    </row>
    <row r="13" spans="1:32" x14ac:dyDescent="0.6">
      <c r="B13" s="2"/>
      <c r="C13" s="1"/>
      <c r="D13" s="50">
        <v>9.1082513247539794</v>
      </c>
      <c r="E13" s="50">
        <v>9.0017227229490807E-6</v>
      </c>
      <c r="F13" s="50">
        <v>486.26198083067101</v>
      </c>
      <c r="G13" s="50">
        <v>-202.12201591511899</v>
      </c>
      <c r="H13" s="50">
        <v>2.1726315789473598</v>
      </c>
      <c r="I13" s="50">
        <v>1.81240063593004</v>
      </c>
      <c r="J13" s="50">
        <v>458.776059179556</v>
      </c>
      <c r="K13" s="50">
        <v>1.2430976430976399E-3</v>
      </c>
      <c r="N13" s="3">
        <f t="shared" si="8"/>
        <v>109.79055851063823</v>
      </c>
      <c r="O13" s="21">
        <f t="shared" si="9"/>
        <v>111089.84699679652</v>
      </c>
      <c r="P13" s="3">
        <f t="shared" si="10"/>
        <v>486.26198083067101</v>
      </c>
      <c r="Q13" s="17">
        <f t="shared" si="11"/>
        <v>-2.02122015915119E-4</v>
      </c>
      <c r="R13" s="3">
        <f t="shared" si="12"/>
        <v>460.27131782945918</v>
      </c>
      <c r="S13" s="24">
        <f t="shared" si="13"/>
        <v>1.81240063593004</v>
      </c>
      <c r="T13" s="3">
        <f t="shared" si="14"/>
        <v>458.776059179556</v>
      </c>
      <c r="U13" s="24">
        <f t="shared" si="15"/>
        <v>0.57030343787572946</v>
      </c>
      <c r="X13" s="2">
        <f t="shared" si="0"/>
        <v>458.776059179556</v>
      </c>
      <c r="Y13" s="4">
        <f t="shared" si="1"/>
        <v>15</v>
      </c>
      <c r="Z13" s="4">
        <f t="shared" si="2"/>
        <v>57411.572055541015</v>
      </c>
      <c r="AA13" s="4">
        <f t="shared" si="3"/>
        <v>4</v>
      </c>
      <c r="AB13" s="17">
        <f t="shared" si="4"/>
        <v>-1.9265065936666112E-4</v>
      </c>
      <c r="AC13" s="4">
        <f t="shared" si="5"/>
        <v>4</v>
      </c>
      <c r="AD13" s="24">
        <f t="shared" si="6"/>
        <v>1.8152619236461869</v>
      </c>
      <c r="AE13" s="53">
        <f t="shared" si="16"/>
        <v>0.53852006176823619</v>
      </c>
      <c r="AF13" s="56">
        <f t="shared" si="7"/>
        <v>5.9019855273603428E-2</v>
      </c>
    </row>
    <row r="14" spans="1:32" x14ac:dyDescent="0.6">
      <c r="B14" s="2"/>
      <c r="C14" s="1"/>
      <c r="D14" s="50">
        <v>8.4420893262679897</v>
      </c>
      <c r="E14" s="50">
        <v>9.0463838905148793E-6</v>
      </c>
      <c r="F14" s="50">
        <v>530.99041533546301</v>
      </c>
      <c r="G14" s="50">
        <v>-215.38461538461499</v>
      </c>
      <c r="H14" s="50">
        <v>1.9221052631578901</v>
      </c>
      <c r="I14" s="50">
        <v>1.74562798092209</v>
      </c>
      <c r="J14" s="50">
        <v>520.10759919300494</v>
      </c>
      <c r="K14" s="50">
        <v>1.4383838383838301E-3</v>
      </c>
      <c r="N14" s="3">
        <f t="shared" si="8"/>
        <v>118.45408895265408</v>
      </c>
      <c r="O14" s="21">
        <f t="shared" si="9"/>
        <v>110541.40661093307</v>
      </c>
      <c r="P14" s="3">
        <f t="shared" si="10"/>
        <v>530.99041533546301</v>
      </c>
      <c r="Q14" s="17">
        <f t="shared" si="11"/>
        <v>-2.1538461538461498E-4</v>
      </c>
      <c r="R14" s="3">
        <f t="shared" si="12"/>
        <v>520.26286966046132</v>
      </c>
      <c r="S14" s="24">
        <f t="shared" si="13"/>
        <v>1.74562798092209</v>
      </c>
      <c r="T14" s="3">
        <f t="shared" si="14"/>
        <v>520.10759919300494</v>
      </c>
      <c r="U14" s="24">
        <f t="shared" si="15"/>
        <v>0.74811436489983307</v>
      </c>
      <c r="X14" s="2">
        <f t="shared" si="0"/>
        <v>520.10759919300494</v>
      </c>
      <c r="Y14" s="4">
        <f t="shared" si="1"/>
        <v>15</v>
      </c>
      <c r="Z14" s="4">
        <f t="shared" si="2"/>
        <v>51397.291123949522</v>
      </c>
      <c r="AA14" s="4">
        <f t="shared" si="3"/>
        <v>5</v>
      </c>
      <c r="AB14" s="17">
        <f t="shared" si="4"/>
        <v>-2.1215770987818318E-4</v>
      </c>
      <c r="AC14" s="4">
        <f t="shared" si="5"/>
        <v>5</v>
      </c>
      <c r="AD14" s="24">
        <f t="shared" si="6"/>
        <v>1.7458008022784302</v>
      </c>
      <c r="AE14" s="53">
        <f t="shared" si="16"/>
        <v>0.68921763041844619</v>
      </c>
      <c r="AF14" s="56">
        <f t="shared" si="7"/>
        <v>8.5454480387608056E-2</v>
      </c>
    </row>
    <row r="15" spans="1:32" x14ac:dyDescent="0.6">
      <c r="B15" s="2"/>
      <c r="C15" s="1"/>
      <c r="D15" s="50">
        <v>7.6699470098410396</v>
      </c>
      <c r="E15" s="50">
        <v>9.2730355277454498E-6</v>
      </c>
      <c r="F15" s="50">
        <v>574.86687965921203</v>
      </c>
      <c r="G15" s="50">
        <v>-227.586206896551</v>
      </c>
      <c r="H15" s="50">
        <v>1.7326315789473601</v>
      </c>
      <c r="I15" s="50">
        <v>1.75198728139904</v>
      </c>
      <c r="J15" s="50">
        <v>575.52118359112296</v>
      </c>
      <c r="K15" s="50">
        <v>1.49090909090909E-3</v>
      </c>
      <c r="N15" s="3">
        <f t="shared" si="8"/>
        <v>130.37899723647831</v>
      </c>
      <c r="O15" s="21">
        <f t="shared" si="9"/>
        <v>107839.55232436489</v>
      </c>
      <c r="P15" s="3">
        <f t="shared" si="10"/>
        <v>574.86687965921203</v>
      </c>
      <c r="Q15" s="17">
        <f t="shared" si="11"/>
        <v>-2.27586206896551E-4</v>
      </c>
      <c r="R15" s="3">
        <f t="shared" si="12"/>
        <v>577.15674362090192</v>
      </c>
      <c r="S15" s="24">
        <f t="shared" si="13"/>
        <v>1.75198728139904</v>
      </c>
      <c r="T15" s="3">
        <f t="shared" si="14"/>
        <v>575.52118359112296</v>
      </c>
      <c r="U15" s="24">
        <f t="shared" si="15"/>
        <v>0.85804976462676463</v>
      </c>
      <c r="X15" s="2">
        <f t="shared" si="0"/>
        <v>575.52118359112296</v>
      </c>
      <c r="Y15" s="4">
        <f t="shared" si="1"/>
        <v>15</v>
      </c>
      <c r="Z15" s="4">
        <f t="shared" si="2"/>
        <v>45963.335545406138</v>
      </c>
      <c r="AA15" s="4">
        <f t="shared" si="3"/>
        <v>7</v>
      </c>
      <c r="AB15" s="17">
        <f t="shared" si="4"/>
        <v>-2.2763085581134805E-4</v>
      </c>
      <c r="AC15" s="4">
        <f t="shared" si="5"/>
        <v>6</v>
      </c>
      <c r="AD15" s="24">
        <f t="shared" si="6"/>
        <v>1.7518044670298745</v>
      </c>
      <c r="AE15" s="53">
        <f t="shared" ref="AE15:AE23" si="17">((Z15*(AB15)^2)/AD15)*X15</f>
        <v>0.78243718933141904</v>
      </c>
      <c r="AF15" s="56">
        <f t="shared" si="7"/>
        <v>9.6637246192190052E-2</v>
      </c>
    </row>
    <row r="16" spans="1:32" x14ac:dyDescent="0.6">
      <c r="B16" s="2"/>
      <c r="C16" s="1"/>
      <c r="D16" s="50">
        <v>6.9280847842543603</v>
      </c>
      <c r="E16" s="50">
        <v>9.5525257270597398E-6</v>
      </c>
      <c r="F16" s="50">
        <v>605.96379126730506</v>
      </c>
      <c r="G16" s="50">
        <v>-229.70822281167099</v>
      </c>
      <c r="H16" s="50">
        <v>1.5810526315789399</v>
      </c>
      <c r="I16" s="50">
        <v>1.8887122416534099</v>
      </c>
      <c r="J16" s="50">
        <v>627.70679219905799</v>
      </c>
      <c r="K16" s="50">
        <v>1.38720538720538E-3</v>
      </c>
      <c r="N16" s="3">
        <f t="shared" si="8"/>
        <v>144.34003496503482</v>
      </c>
      <c r="O16" s="21">
        <f t="shared" si="9"/>
        <v>104684.35559061292</v>
      </c>
      <c r="P16" s="3">
        <f t="shared" si="10"/>
        <v>605.96379126730506</v>
      </c>
      <c r="Q16" s="17">
        <f t="shared" si="11"/>
        <v>-2.2970822281167099E-4</v>
      </c>
      <c r="R16" s="3">
        <f t="shared" si="12"/>
        <v>632.49001331558225</v>
      </c>
      <c r="S16" s="24">
        <f t="shared" si="13"/>
        <v>1.8887122416534099</v>
      </c>
      <c r="T16" s="3">
        <f t="shared" si="14"/>
        <v>627.70679219905799</v>
      </c>
      <c r="U16" s="24">
        <f t="shared" si="15"/>
        <v>0.87075824372394128</v>
      </c>
      <c r="X16" s="2">
        <f t="shared" si="0"/>
        <v>627.70679219905799</v>
      </c>
      <c r="Y16" s="4">
        <f t="shared" si="1"/>
        <v>16</v>
      </c>
      <c r="Z16" s="4">
        <f t="shared" si="2"/>
        <v>40374.349929668329</v>
      </c>
      <c r="AA16" s="4">
        <f t="shared" si="3"/>
        <v>8</v>
      </c>
      <c r="AB16" s="17">
        <f t="shared" si="4"/>
        <v>-2.3694133967807891E-4</v>
      </c>
      <c r="AC16" s="4">
        <f t="shared" si="5"/>
        <v>7</v>
      </c>
      <c r="AD16" s="24">
        <f t="shared" si="6"/>
        <v>1.8768932090776518</v>
      </c>
      <c r="AE16" s="53">
        <f t="shared" si="17"/>
        <v>0.7580615814365258</v>
      </c>
      <c r="AF16" s="56">
        <f t="shared" si="7"/>
        <v>0.14866425768979807</v>
      </c>
    </row>
    <row r="17" spans="2:32" x14ac:dyDescent="0.6">
      <c r="B17" s="2"/>
      <c r="C17" s="1"/>
      <c r="D17" s="50">
        <v>6.1786525359576103</v>
      </c>
      <c r="E17" s="50">
        <v>9.7435169326156396E-6</v>
      </c>
      <c r="F17" s="50">
        <v>637.06070287539899</v>
      </c>
      <c r="G17" s="50">
        <v>-240.053050397877</v>
      </c>
      <c r="H17" s="50">
        <v>1.47157894736842</v>
      </c>
      <c r="I17" s="50">
        <v>2.1589825119236798</v>
      </c>
      <c r="J17" s="50">
        <v>680.96839273705405</v>
      </c>
      <c r="K17" s="50">
        <v>1.1676767676767601E-3</v>
      </c>
      <c r="N17" s="3">
        <f t="shared" si="8"/>
        <v>161.8475863758882</v>
      </c>
      <c r="O17" s="21">
        <f t="shared" si="9"/>
        <v>102632.34588863702</v>
      </c>
      <c r="P17" s="3">
        <f t="shared" si="10"/>
        <v>637.06070287539899</v>
      </c>
      <c r="Q17" s="17">
        <f t="shared" si="11"/>
        <v>-2.4005305039787698E-4</v>
      </c>
      <c r="R17" s="3">
        <f t="shared" si="12"/>
        <v>679.5422031473538</v>
      </c>
      <c r="S17" s="24">
        <f t="shared" si="13"/>
        <v>2.1589825119236798</v>
      </c>
      <c r="T17" s="3">
        <f t="shared" si="14"/>
        <v>680.96839273705405</v>
      </c>
      <c r="U17" s="24">
        <f t="shared" si="15"/>
        <v>0.79515097172124183</v>
      </c>
      <c r="V17"/>
      <c r="X17" s="2">
        <f t="shared" si="0"/>
        <v>680.96839273705405</v>
      </c>
      <c r="Y17" s="4">
        <f t="shared" si="1"/>
        <v>16</v>
      </c>
      <c r="Z17" s="4">
        <f t="shared" si="2"/>
        <v>34576.80622634769</v>
      </c>
      <c r="AA17" s="4">
        <f t="shared" si="3"/>
        <v>10</v>
      </c>
      <c r="AB17" s="17">
        <f t="shared" si="4"/>
        <v>-2.4857760776122193E-4</v>
      </c>
      <c r="AC17" s="4">
        <f t="shared" si="5"/>
        <v>9</v>
      </c>
      <c r="AD17" s="24">
        <f t="shared" si="6"/>
        <v>2.168519253950417</v>
      </c>
      <c r="AE17" s="53">
        <f t="shared" si="17"/>
        <v>0.67092280874616284</v>
      </c>
      <c r="AF17" s="56">
        <f t="shared" si="7"/>
        <v>0.18516014265074654</v>
      </c>
    </row>
    <row r="18" spans="2:32" x14ac:dyDescent="0.6">
      <c r="B18" s="2"/>
      <c r="C18" s="1"/>
      <c r="D18" s="50">
        <v>5.4973504920514804</v>
      </c>
      <c r="E18" s="50">
        <v>1.0137031607683499E-5</v>
      </c>
      <c r="F18" s="50">
        <v>669.00958466453596</v>
      </c>
      <c r="G18" s="50">
        <v>-245.88859416445601</v>
      </c>
      <c r="H18" s="50">
        <v>1.37894736842105</v>
      </c>
      <c r="I18" s="50">
        <v>2.46422893481716</v>
      </c>
      <c r="J18" s="50">
        <v>722.932078009414</v>
      </c>
      <c r="K18" s="50">
        <v>9.7373737373737299E-4</v>
      </c>
      <c r="N18" s="3">
        <f t="shared" si="8"/>
        <v>181.90581107133008</v>
      </c>
      <c r="O18" s="21">
        <f t="shared" si="9"/>
        <v>98648.207749696332</v>
      </c>
      <c r="P18" s="3">
        <f t="shared" si="10"/>
        <v>669.00958466453596</v>
      </c>
      <c r="Q18" s="17">
        <f t="shared" si="11"/>
        <v>-2.4588859416445601E-4</v>
      </c>
      <c r="R18" s="3">
        <f t="shared" si="12"/>
        <v>725.19083969465783</v>
      </c>
      <c r="S18" s="24">
        <f t="shared" si="13"/>
        <v>2.46422893481716</v>
      </c>
      <c r="T18" s="3">
        <f t="shared" si="14"/>
        <v>722.932078009414</v>
      </c>
      <c r="U18" s="24">
        <f t="shared" si="15"/>
        <v>0.70394598303138844</v>
      </c>
      <c r="V18"/>
      <c r="X18" s="2">
        <f t="shared" si="0"/>
        <v>722.932078009414</v>
      </c>
      <c r="Y18" s="4">
        <f t="shared" si="1"/>
        <v>16</v>
      </c>
      <c r="Z18" s="4">
        <f t="shared" si="2"/>
        <v>30009.044520701184</v>
      </c>
      <c r="AA18" s="4">
        <f t="shared" si="3"/>
        <v>11</v>
      </c>
      <c r="AB18" s="17">
        <f t="shared" si="4"/>
        <v>-2.5237730748214492E-4</v>
      </c>
      <c r="AC18" s="4">
        <f t="shared" si="5"/>
        <v>9</v>
      </c>
      <c r="AD18" s="24">
        <f t="shared" si="6"/>
        <v>2.4491248927966489</v>
      </c>
      <c r="AE18" s="53">
        <f t="shared" si="17"/>
        <v>0.56420812565815859</v>
      </c>
      <c r="AF18" s="56">
        <f t="shared" si="7"/>
        <v>0.24767076371015251</v>
      </c>
    </row>
    <row r="19" spans="2:32" x14ac:dyDescent="0.6">
      <c r="B19" s="2"/>
      <c r="C19" s="1"/>
      <c r="D19" s="50">
        <v>4.9220287660863002</v>
      </c>
      <c r="E19" s="50">
        <v>1.05464392914632E-5</v>
      </c>
      <c r="F19" s="50">
        <v>699.68051118210803</v>
      </c>
      <c r="G19" s="50">
        <v>-252.785145888594</v>
      </c>
      <c r="H19" s="50">
        <v>1.3284210526315701</v>
      </c>
      <c r="I19" s="50">
        <v>2.68680445151033</v>
      </c>
      <c r="J19" s="50">
        <v>750.90786819098798</v>
      </c>
      <c r="K19" s="50">
        <v>7.5959595959595907E-4</v>
      </c>
      <c r="N19" s="3">
        <f t="shared" si="8"/>
        <v>203.16825592125491</v>
      </c>
      <c r="O19" s="21">
        <f t="shared" si="9"/>
        <v>94818.7319306383</v>
      </c>
      <c r="P19" s="3">
        <f t="shared" si="10"/>
        <v>699.68051118210803</v>
      </c>
      <c r="Q19" s="17">
        <f t="shared" si="11"/>
        <v>-2.5278514588859401E-4</v>
      </c>
      <c r="R19" s="3">
        <f t="shared" si="12"/>
        <v>752.77337559429975</v>
      </c>
      <c r="S19" s="24">
        <f t="shared" si="13"/>
        <v>2.68680445151033</v>
      </c>
      <c r="T19" s="3">
        <f t="shared" si="14"/>
        <v>750.90786819098798</v>
      </c>
      <c r="U19" s="24">
        <f t="shared" si="15"/>
        <v>0.57038658270668952</v>
      </c>
      <c r="V19"/>
      <c r="X19" s="2">
        <f t="shared" si="0"/>
        <v>750.90786819098798</v>
      </c>
      <c r="Y19" s="4">
        <f t="shared" si="1"/>
        <v>17</v>
      </c>
      <c r="Z19" s="4">
        <f t="shared" si="2"/>
        <v>26211.354669789092</v>
      </c>
      <c r="AA19" s="4">
        <f t="shared" si="3"/>
        <v>12</v>
      </c>
      <c r="AB19" s="17">
        <f t="shared" si="4"/>
        <v>-2.491602262654949E-4</v>
      </c>
      <c r="AC19" s="4">
        <f t="shared" si="5"/>
        <v>10</v>
      </c>
      <c r="AD19" s="24">
        <f t="shared" si="6"/>
        <v>2.671750858334641</v>
      </c>
      <c r="AE19" s="53">
        <f t="shared" si="17"/>
        <v>0.45733832577322209</v>
      </c>
      <c r="AF19" s="56">
        <f t="shared" si="7"/>
        <v>0.24718736778147044</v>
      </c>
    </row>
    <row r="20" spans="2:32" x14ac:dyDescent="0.6">
      <c r="B20" s="2"/>
      <c r="C20" s="1"/>
      <c r="D20" s="50">
        <v>4.1347464042392197</v>
      </c>
      <c r="E20" s="50">
        <v>1.1303090524474699E-5</v>
      </c>
      <c r="F20" s="50">
        <v>729.92545260915801</v>
      </c>
      <c r="G20" s="50">
        <v>-252.25464190981401</v>
      </c>
      <c r="H20" s="50">
        <v>1.2778947368421001</v>
      </c>
      <c r="I20" s="50">
        <v>2.9475357710651799</v>
      </c>
      <c r="J20" s="50">
        <v>780.49764626765204</v>
      </c>
      <c r="K20" s="50">
        <v>4.4579124579124501E-4</v>
      </c>
      <c r="N20" s="3">
        <f t="shared" si="8"/>
        <v>241.85280117173156</v>
      </c>
      <c r="O20" s="21">
        <f t="shared" si="9"/>
        <v>88471.378499065337</v>
      </c>
      <c r="P20" s="3">
        <f t="shared" si="10"/>
        <v>729.92545260915801</v>
      </c>
      <c r="Q20" s="17">
        <f t="shared" si="11"/>
        <v>-2.5225464190981403E-4</v>
      </c>
      <c r="R20" s="3">
        <f t="shared" si="12"/>
        <v>782.53706754530799</v>
      </c>
      <c r="S20" s="24">
        <f t="shared" si="13"/>
        <v>2.9475357710651799</v>
      </c>
      <c r="T20" s="3">
        <f t="shared" si="14"/>
        <v>780.49764626765204</v>
      </c>
      <c r="U20" s="24">
        <f t="shared" si="15"/>
        <v>0.34793901806679106</v>
      </c>
      <c r="V20"/>
      <c r="X20" s="2">
        <f t="shared" si="0"/>
        <v>780.49764626765204</v>
      </c>
      <c r="Y20" s="4">
        <f t="shared" si="1"/>
        <v>17</v>
      </c>
      <c r="Z20" s="4">
        <f t="shared" si="2"/>
        <v>22130.12623980737</v>
      </c>
      <c r="AA20" s="4">
        <f t="shared" si="3"/>
        <v>13</v>
      </c>
      <c r="AB20" s="17">
        <f t="shared" si="4"/>
        <v>-2.4778635188625148E-4</v>
      </c>
      <c r="AC20" s="4">
        <f t="shared" si="5"/>
        <v>11</v>
      </c>
      <c r="AD20" s="24">
        <f t="shared" si="6"/>
        <v>2.9296703462473603</v>
      </c>
      <c r="AE20" s="53">
        <f t="shared" si="17"/>
        <v>0.36198576904716179</v>
      </c>
      <c r="AF20" s="56">
        <f t="shared" si="7"/>
        <v>-3.8804704995296757E-2</v>
      </c>
    </row>
    <row r="21" spans="2:32" x14ac:dyDescent="0.6">
      <c r="B21" s="2"/>
      <c r="C21" s="1"/>
      <c r="D21" s="50">
        <v>3.4080242240726801</v>
      </c>
      <c r="E21" s="50">
        <v>1.27286508857907E-5</v>
      </c>
      <c r="F21" s="50">
        <v>762.30031948881697</v>
      </c>
      <c r="G21" s="50">
        <v>-247.48010610079501</v>
      </c>
      <c r="H21" s="50">
        <v>1.24631578947368</v>
      </c>
      <c r="I21" s="50">
        <v>3.1701112877583402</v>
      </c>
      <c r="J21" s="50">
        <v>824.07531943510401</v>
      </c>
      <c r="K21" s="50">
        <v>3.5151515151515101E-4</v>
      </c>
      <c r="N21" s="3">
        <f t="shared" si="8"/>
        <v>293.42514438027473</v>
      </c>
      <c r="O21" s="21">
        <f t="shared" si="9"/>
        <v>78562.92147318802</v>
      </c>
      <c r="P21" s="3">
        <f t="shared" si="10"/>
        <v>762.30031948881697</v>
      </c>
      <c r="Q21" s="17">
        <f t="shared" si="11"/>
        <v>-2.4748010610079499E-4</v>
      </c>
      <c r="R21" s="3">
        <f t="shared" si="12"/>
        <v>802.36486486486751</v>
      </c>
      <c r="S21" s="24">
        <f t="shared" si="13"/>
        <v>3.1701112877583402</v>
      </c>
      <c r="T21" s="3">
        <f t="shared" si="14"/>
        <v>824.07531943510401</v>
      </c>
      <c r="U21" s="24">
        <f t="shared" si="15"/>
        <v>0.28967496077112703</v>
      </c>
      <c r="V21"/>
      <c r="X21" s="2">
        <f t="shared" si="0"/>
        <v>824.07531943510401</v>
      </c>
      <c r="Y21" s="4">
        <f t="shared" si="1"/>
        <v>18</v>
      </c>
      <c r="Z21" s="4">
        <f t="shared" si="2"/>
        <v>18159.408761673218</v>
      </c>
      <c r="AA21" s="4">
        <f t="shared" si="3"/>
        <v>15</v>
      </c>
      <c r="AB21" s="17">
        <f t="shared" si="4"/>
        <v>-2.427865105003746E-4</v>
      </c>
      <c r="AC21" s="4">
        <f t="shared" si="5"/>
        <v>13</v>
      </c>
      <c r="AD21" s="24">
        <f t="shared" si="6"/>
        <v>3.3900173558956226</v>
      </c>
      <c r="AE21" s="53">
        <f t="shared" si="17"/>
        <v>0.2602050953557446</v>
      </c>
      <c r="AF21" s="56">
        <f t="shared" si="7"/>
        <v>0.11325629644220503</v>
      </c>
    </row>
    <row r="22" spans="2:32" x14ac:dyDescent="0.6">
      <c r="B22" s="2"/>
      <c r="C22" s="1"/>
      <c r="D22" s="50">
        <v>2.7872823618471001</v>
      </c>
      <c r="E22" s="50">
        <v>1.43340047592754E-5</v>
      </c>
      <c r="F22" s="50">
        <v>793.82321618743299</v>
      </c>
      <c r="G22" s="50">
        <v>-248.010610079575</v>
      </c>
      <c r="H22" s="50">
        <v>1.2126315789473601</v>
      </c>
      <c r="I22" s="50">
        <v>3.3958664546899802</v>
      </c>
      <c r="J22" s="50">
        <v>845.05716207128398</v>
      </c>
      <c r="K22" s="50">
        <v>3.2053872053872004E-4</v>
      </c>
      <c r="N22" s="3">
        <f t="shared" si="8"/>
        <v>358.77240630092155</v>
      </c>
      <c r="O22" s="21">
        <f t="shared" si="9"/>
        <v>69764.17385050116</v>
      </c>
      <c r="P22" s="3">
        <f t="shared" si="10"/>
        <v>793.82321618743299</v>
      </c>
      <c r="Q22" s="17">
        <f t="shared" si="11"/>
        <v>-2.4801061007957497E-4</v>
      </c>
      <c r="R22" s="3">
        <f t="shared" si="12"/>
        <v>824.65277777778351</v>
      </c>
      <c r="S22" s="24">
        <f t="shared" si="13"/>
        <v>3.3958664546899802</v>
      </c>
      <c r="T22" s="3">
        <f t="shared" si="14"/>
        <v>845.05716207128398</v>
      </c>
      <c r="U22" s="24">
        <f t="shared" si="15"/>
        <v>0.27087354151241116</v>
      </c>
      <c r="V22"/>
      <c r="X22" s="2">
        <f t="shared" si="0"/>
        <v>845.05716207128398</v>
      </c>
      <c r="Y22" s="4">
        <f t="shared" si="1"/>
        <v>18</v>
      </c>
      <c r="Z22" s="4">
        <f t="shared" si="2"/>
        <v>19701.197050457697</v>
      </c>
      <c r="AA22" s="4">
        <f t="shared" si="3"/>
        <v>15</v>
      </c>
      <c r="AB22" s="17">
        <f t="shared" si="4"/>
        <v>-2.3707059324044354E-4</v>
      </c>
      <c r="AC22" s="4">
        <f t="shared" si="5"/>
        <v>14</v>
      </c>
      <c r="AD22" s="24">
        <f t="shared" si="6"/>
        <v>3.5748500053766623</v>
      </c>
      <c r="AE22" s="53">
        <f t="shared" si="17"/>
        <v>0.26174370787861556</v>
      </c>
      <c r="AF22" s="56">
        <f t="shared" si="7"/>
        <v>3.4880814166618146E-2</v>
      </c>
    </row>
    <row r="23" spans="2:32" x14ac:dyDescent="0.6">
      <c r="B23" s="2"/>
      <c r="C23" s="1"/>
      <c r="D23" s="50">
        <v>2.25738077214233</v>
      </c>
      <c r="E23" s="50">
        <v>1.6960807853507001E-5</v>
      </c>
      <c r="F23" s="50">
        <v>818.53035143769898</v>
      </c>
      <c r="G23" s="50">
        <v>-244.29708222811601</v>
      </c>
      <c r="H23" s="50">
        <v>1.1789473684210501</v>
      </c>
      <c r="I23" s="50">
        <v>3.60254372019077</v>
      </c>
      <c r="J23" s="50">
        <v>888.63483523873504</v>
      </c>
      <c r="K23" s="50">
        <v>1.8989898989898901E-4</v>
      </c>
      <c r="N23" s="3">
        <f t="shared" si="8"/>
        <v>442.99128101944734</v>
      </c>
      <c r="O23" s="21">
        <f t="shared" si="9"/>
        <v>58959.455742742182</v>
      </c>
      <c r="P23" s="3">
        <f t="shared" si="10"/>
        <v>818.53035143769898</v>
      </c>
      <c r="Q23" s="17">
        <f t="shared" si="11"/>
        <v>-2.4429708222811601E-4</v>
      </c>
      <c r="R23" s="3">
        <f t="shared" si="12"/>
        <v>848.2142857142876</v>
      </c>
      <c r="S23" s="24">
        <f t="shared" si="13"/>
        <v>3.60254372019077</v>
      </c>
      <c r="T23" s="3">
        <f t="shared" si="14"/>
        <v>888.63483523873504</v>
      </c>
      <c r="U23" s="24">
        <f t="shared" si="15"/>
        <v>0.16875085760089031</v>
      </c>
      <c r="V23"/>
      <c r="X23" s="2">
        <f t="shared" si="0"/>
        <v>888.63483523873504</v>
      </c>
      <c r="Y23" s="4">
        <f t="shared" si="1"/>
        <v>18</v>
      </c>
      <c r="Z23" s="4">
        <f t="shared" si="2"/>
        <v>22903.372727163951</v>
      </c>
      <c r="AA23" s="4">
        <f t="shared" si="3"/>
        <v>17</v>
      </c>
      <c r="AB23" s="17">
        <f t="shared" si="4"/>
        <v>-2.2371423043828024E-4</v>
      </c>
      <c r="AC23" s="4">
        <f t="shared" si="5"/>
        <v>16</v>
      </c>
      <c r="AD23" s="24">
        <f t="shared" si="6"/>
        <v>3.9065431322711466</v>
      </c>
      <c r="AE23" s="53">
        <f t="shared" si="17"/>
        <v>0.26074583010017705</v>
      </c>
      <c r="AF23" s="56">
        <f t="shared" si="7"/>
        <v>-0.35281474094501453</v>
      </c>
    </row>
    <row r="24" spans="2:32" x14ac:dyDescent="0.6">
      <c r="B24" s="2"/>
      <c r="C24" s="1"/>
      <c r="D24" s="50">
        <v>1.7123391370174199</v>
      </c>
      <c r="E24" s="50">
        <v>2.2157112611525399E-5</v>
      </c>
      <c r="F24" s="50">
        <v>845.79339723109604</v>
      </c>
      <c r="G24" s="50">
        <v>-236.870026525198</v>
      </c>
      <c r="H24" s="50">
        <v>1.14736842105263</v>
      </c>
      <c r="I24" s="50">
        <v>3.83147853736088</v>
      </c>
      <c r="J24" s="2"/>
      <c r="K24" s="1"/>
      <c r="N24" s="3">
        <f t="shared" si="8"/>
        <v>583.99646330680514</v>
      </c>
      <c r="O24" s="21">
        <f t="shared" si="9"/>
        <v>45132.234399523382</v>
      </c>
      <c r="P24" s="3">
        <f t="shared" si="10"/>
        <v>845.79339723109604</v>
      </c>
      <c r="Q24" s="17">
        <f t="shared" si="11"/>
        <v>-2.36870026525198E-4</v>
      </c>
      <c r="R24" s="3">
        <f t="shared" si="12"/>
        <v>871.55963302752411</v>
      </c>
      <c r="S24" s="24">
        <f t="shared" si="13"/>
        <v>3.83147853736088</v>
      </c>
      <c r="T24" s="3"/>
      <c r="U24" s="24"/>
      <c r="V24"/>
    </row>
    <row r="25" spans="2:32" x14ac:dyDescent="0.6">
      <c r="B25" s="2"/>
      <c r="C25" s="1"/>
      <c r="D25" s="50">
        <v>1.37925813777443</v>
      </c>
      <c r="E25" s="50">
        <v>3.3578497349075697E-5</v>
      </c>
      <c r="F25" s="50">
        <v>871.35250266240598</v>
      </c>
      <c r="G25" s="50">
        <v>-219.36339522546399</v>
      </c>
      <c r="H25" s="2"/>
      <c r="I25" s="1"/>
      <c r="J25" s="2"/>
      <c r="K25" s="1"/>
      <c r="N25" s="3">
        <f t="shared" si="8"/>
        <v>725.02744237101206</v>
      </c>
      <c r="O25" s="21">
        <f t="shared" si="9"/>
        <v>29780.963382732392</v>
      </c>
      <c r="P25" s="3">
        <f t="shared" si="10"/>
        <v>871.35250266240598</v>
      </c>
      <c r="Q25" s="17">
        <f t="shared" si="11"/>
        <v>-2.1936339522546399E-4</v>
      </c>
      <c r="R25" s="3"/>
      <c r="S25" s="24"/>
      <c r="T25" s="3"/>
      <c r="U25" s="24"/>
      <c r="V25"/>
      <c r="X25" t="s">
        <v>148</v>
      </c>
    </row>
    <row r="26" spans="2:32" x14ac:dyDescent="0.6">
      <c r="B26" s="2"/>
      <c r="C26" s="1"/>
      <c r="D26" s="50">
        <v>1.2278576835730599</v>
      </c>
      <c r="E26" s="50">
        <v>5.7305264191502701E-5</v>
      </c>
      <c r="F26" s="50">
        <v>893.50372736954205</v>
      </c>
      <c r="G26" s="50">
        <v>-169.76127320954899</v>
      </c>
      <c r="H26" s="2"/>
      <c r="I26" s="1"/>
      <c r="J26" s="2"/>
      <c r="K26" s="1"/>
      <c r="N26" s="3">
        <f t="shared" si="8"/>
        <v>814.42663378544398</v>
      </c>
      <c r="O26" s="21">
        <f t="shared" si="9"/>
        <v>17450.403799870819</v>
      </c>
      <c r="P26" s="3"/>
      <c r="Q26" s="17"/>
      <c r="R26" s="3"/>
      <c r="S26" s="24"/>
      <c r="T26" s="3"/>
      <c r="U26" s="24"/>
      <c r="V26"/>
    </row>
    <row r="27" spans="2:32" x14ac:dyDescent="0.6">
      <c r="B27" s="2"/>
      <c r="C27" s="1"/>
      <c r="D27" s="69">
        <v>1.0915972747918401</v>
      </c>
      <c r="E27" s="70">
        <v>4.0127214297350397E-5</v>
      </c>
      <c r="F27" s="2"/>
      <c r="G27" s="1"/>
      <c r="H27" s="2"/>
      <c r="I27" s="1"/>
      <c r="J27" s="2"/>
      <c r="K27" s="1"/>
      <c r="N27" s="3">
        <f t="shared" si="8"/>
        <v>916.08876560331555</v>
      </c>
      <c r="O27" s="21">
        <f t="shared" si="9"/>
        <v>24920.743129333801</v>
      </c>
      <c r="P27" s="3"/>
      <c r="Q27" s="17"/>
      <c r="R27" s="3"/>
      <c r="S27" s="24"/>
      <c r="T27" s="3"/>
      <c r="U27" s="24"/>
      <c r="V27"/>
    </row>
    <row r="28" spans="2:32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3"/>
      <c r="S28" s="24"/>
      <c r="T28" s="3"/>
      <c r="U28" s="24"/>
      <c r="V28"/>
    </row>
    <row r="29" spans="2:32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3"/>
      <c r="S29" s="24"/>
      <c r="T29" s="3"/>
      <c r="U29" s="24"/>
      <c r="V29"/>
    </row>
    <row r="30" spans="2:32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3"/>
      <c r="S30" s="24"/>
      <c r="T30" s="3"/>
      <c r="U30" s="24"/>
      <c r="V30"/>
    </row>
    <row r="31" spans="2:32" x14ac:dyDescent="0.6">
      <c r="B31" s="2"/>
      <c r="C31" s="1"/>
      <c r="D31" s="2"/>
      <c r="E31" s="1"/>
      <c r="F31" s="2"/>
      <c r="G31" s="1"/>
      <c r="H31" s="2"/>
      <c r="I31" s="1"/>
      <c r="J31" s="2"/>
      <c r="K31" s="1"/>
      <c r="N31" s="3"/>
      <c r="O31" s="21"/>
      <c r="P31" s="3"/>
      <c r="Q31" s="17"/>
      <c r="R31" s="3"/>
      <c r="S31" s="24"/>
      <c r="T31" s="3"/>
      <c r="U31" s="24"/>
      <c r="V31"/>
    </row>
    <row r="32" spans="2:32" x14ac:dyDescent="0.6">
      <c r="B32" s="2"/>
      <c r="C32" s="1"/>
      <c r="D32" s="2"/>
      <c r="E32" s="1"/>
      <c r="F32" s="2"/>
      <c r="G32" s="1"/>
      <c r="H32" s="2"/>
      <c r="I32" s="1"/>
      <c r="J32" s="2"/>
      <c r="K32" s="1"/>
      <c r="N32" s="3"/>
      <c r="O32" s="21"/>
      <c r="P32" s="3"/>
      <c r="Q32" s="17"/>
      <c r="R32" s="3"/>
      <c r="S32" s="24"/>
      <c r="T32" s="3"/>
      <c r="U32" s="24"/>
      <c r="V32"/>
    </row>
    <row r="33" spans="2:22" x14ac:dyDescent="0.6">
      <c r="B33" s="2"/>
      <c r="C33" s="1"/>
      <c r="D33" s="2"/>
      <c r="E33" s="1"/>
      <c r="F33" s="2"/>
      <c r="G33" s="1"/>
      <c r="H33" s="2"/>
      <c r="I33" s="1"/>
      <c r="J33" s="2"/>
      <c r="K33" s="1"/>
      <c r="N33" s="3"/>
      <c r="O33" s="21"/>
      <c r="P33" s="3"/>
      <c r="Q33" s="17"/>
      <c r="R33" s="3"/>
      <c r="S33" s="24"/>
      <c r="T33" s="3"/>
      <c r="U33" s="24"/>
      <c r="V33"/>
    </row>
    <row r="34" spans="2:22" x14ac:dyDescent="0.6">
      <c r="B34" s="2"/>
      <c r="C34" s="1"/>
      <c r="D34" s="2"/>
      <c r="E34" s="1"/>
      <c r="F34" s="2"/>
      <c r="G34" s="1"/>
      <c r="H34" s="2"/>
      <c r="I34" s="1"/>
      <c r="J34" s="2"/>
      <c r="K34" s="1"/>
      <c r="N34" s="3"/>
      <c r="O34" s="21"/>
      <c r="P34" s="3"/>
      <c r="Q34" s="17"/>
      <c r="R34" s="3"/>
      <c r="S34" s="24"/>
      <c r="T34" s="3"/>
      <c r="U34" s="24"/>
      <c r="V34"/>
    </row>
    <row r="35" spans="2:22" x14ac:dyDescent="0.6">
      <c r="B35" s="2"/>
      <c r="C35" s="1"/>
      <c r="D35" s="2"/>
      <c r="E35" s="1"/>
      <c r="F35" s="2"/>
      <c r="G35" s="1"/>
      <c r="H35" s="2"/>
      <c r="I35" s="1"/>
      <c r="J35" s="2"/>
      <c r="K35" s="1"/>
      <c r="N35" s="3"/>
      <c r="O35" s="21"/>
      <c r="P35" s="3"/>
      <c r="Q35" s="17"/>
      <c r="R35" s="3"/>
      <c r="S35" s="24"/>
      <c r="T35" s="3"/>
      <c r="U35" s="24"/>
      <c r="V35"/>
    </row>
    <row r="36" spans="2:22" x14ac:dyDescent="0.6">
      <c r="O36"/>
      <c r="Q36"/>
      <c r="S36"/>
      <c r="U36"/>
      <c r="V36"/>
    </row>
    <row r="37" spans="2:22" x14ac:dyDescent="0.6"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S39"/>
      <c r="U39"/>
      <c r="V39"/>
    </row>
    <row r="40" spans="2:22" x14ac:dyDescent="0.6">
      <c r="S40"/>
      <c r="U40"/>
      <c r="V40"/>
    </row>
    <row r="41" spans="2:22" x14ac:dyDescent="0.6">
      <c r="S41"/>
      <c r="U41"/>
      <c r="V41"/>
    </row>
    <row r="42" spans="2:22" x14ac:dyDescent="0.6">
      <c r="U42"/>
      <c r="V42"/>
    </row>
    <row r="43" spans="2:22" x14ac:dyDescent="0.6">
      <c r="U43"/>
      <c r="V43"/>
    </row>
    <row r="44" spans="2:22" x14ac:dyDescent="0.6">
      <c r="U44"/>
      <c r="V44"/>
    </row>
    <row r="45" spans="2:22" x14ac:dyDescent="0.6">
      <c r="U45"/>
      <c r="V45"/>
    </row>
    <row r="46" spans="2:22" x14ac:dyDescent="0.6">
      <c r="U46"/>
      <c r="V46"/>
    </row>
    <row r="47" spans="2:22" x14ac:dyDescent="0.6">
      <c r="U47"/>
      <c r="V47"/>
    </row>
    <row r="48" spans="2:22" x14ac:dyDescent="0.6">
      <c r="U48"/>
      <c r="V48"/>
    </row>
    <row r="49" spans="2:22" x14ac:dyDescent="0.6">
      <c r="U49"/>
      <c r="V49"/>
    </row>
    <row r="50" spans="2:22" x14ac:dyDescent="0.6">
      <c r="U50"/>
      <c r="V50"/>
    </row>
    <row r="51" spans="2:22" x14ac:dyDescent="0.6">
      <c r="U51"/>
      <c r="V51"/>
    </row>
    <row r="52" spans="2:22" x14ac:dyDescent="0.6">
      <c r="U52"/>
      <c r="V52"/>
    </row>
    <row r="53" spans="2:22" x14ac:dyDescent="0.6">
      <c r="U53"/>
      <c r="V53"/>
    </row>
    <row r="54" spans="2:22" x14ac:dyDescent="0.6">
      <c r="U54"/>
      <c r="V54"/>
    </row>
    <row r="55" spans="2:22" x14ac:dyDescent="0.6">
      <c r="U55"/>
      <c r="V55"/>
    </row>
    <row r="56" spans="2:22" ht="17.25" thickBot="1" x14ac:dyDescent="0.65">
      <c r="B56" t="s">
        <v>153</v>
      </c>
      <c r="U56"/>
      <c r="V56"/>
    </row>
    <row r="57" spans="2:22" x14ac:dyDescent="0.6">
      <c r="B57" s="5" t="s">
        <v>3</v>
      </c>
      <c r="C57" s="6" t="s">
        <v>0</v>
      </c>
      <c r="D57" s="7" t="s">
        <v>145</v>
      </c>
      <c r="E57" s="6" t="s">
        <v>8</v>
      </c>
      <c r="F57" s="7" t="s">
        <v>3</v>
      </c>
      <c r="G57" s="6" t="s">
        <v>1</v>
      </c>
      <c r="H57" s="7" t="s">
        <v>145</v>
      </c>
      <c r="I57" s="6" t="s">
        <v>2</v>
      </c>
      <c r="J57" s="7" t="s">
        <v>3</v>
      </c>
      <c r="K57" s="8" t="s">
        <v>41</v>
      </c>
      <c r="U57"/>
      <c r="V57"/>
    </row>
    <row r="58" spans="2:22" ht="17.25" thickBot="1" x14ac:dyDescent="0.65">
      <c r="B58" s="9" t="s">
        <v>4</v>
      </c>
      <c r="C58" s="10" t="s">
        <v>10</v>
      </c>
      <c r="D58" s="11" t="s">
        <v>146</v>
      </c>
      <c r="E58" s="10" t="s">
        <v>11</v>
      </c>
      <c r="F58" s="11" t="s">
        <v>4</v>
      </c>
      <c r="G58" s="27" t="s">
        <v>13</v>
      </c>
      <c r="H58" s="11" t="s">
        <v>146</v>
      </c>
      <c r="I58" s="10" t="s">
        <v>15</v>
      </c>
      <c r="J58" s="11" t="s">
        <v>4</v>
      </c>
      <c r="K58" s="12" t="s">
        <v>146</v>
      </c>
      <c r="S58"/>
      <c r="U58"/>
      <c r="V58"/>
    </row>
    <row r="59" spans="2:22" x14ac:dyDescent="0.6">
      <c r="B59" s="37"/>
      <c r="C59" s="48"/>
      <c r="D59" s="37">
        <v>12.2292490118577</v>
      </c>
      <c r="E59">
        <v>7.4403909001205103E-6</v>
      </c>
      <c r="F59" s="37">
        <v>319.921104536489</v>
      </c>
      <c r="G59" s="48">
        <v>-147.63779527559001</v>
      </c>
      <c r="H59" s="37">
        <v>3.4019417475728102</v>
      </c>
      <c r="I59" s="48">
        <v>2.2896281800391298</v>
      </c>
      <c r="J59" s="37">
        <v>290.94867761318301</v>
      </c>
      <c r="K59" s="48">
        <v>6.8803165328745405E-4</v>
      </c>
    </row>
    <row r="60" spans="2:22" x14ac:dyDescent="0.6">
      <c r="B60" s="2"/>
      <c r="C60" s="1"/>
      <c r="D60" s="2">
        <v>11.4268774703557</v>
      </c>
      <c r="E60" s="1">
        <v>7.31479439666145E-6</v>
      </c>
      <c r="F60" s="2">
        <v>351.47928994082798</v>
      </c>
      <c r="G60" s="1">
        <v>-160.43307086614101</v>
      </c>
      <c r="H60" s="2">
        <v>3.1067961165048499</v>
      </c>
      <c r="I60" s="1">
        <v>2.1722113502935398</v>
      </c>
      <c r="J60" s="2">
        <v>320.14691958841797</v>
      </c>
      <c r="K60" s="1">
        <v>7.9173743097026602E-4</v>
      </c>
    </row>
    <row r="61" spans="2:22" x14ac:dyDescent="0.6">
      <c r="B61" s="2"/>
      <c r="C61" s="1"/>
      <c r="D61" s="2">
        <v>10.596837944663999</v>
      </c>
      <c r="E61" s="1">
        <v>7.4560750177170896E-6</v>
      </c>
      <c r="F61" s="2">
        <v>397.23865877712001</v>
      </c>
      <c r="G61" s="1">
        <v>-175.1968503937</v>
      </c>
      <c r="H61" s="2">
        <v>2.5320388349514502</v>
      </c>
      <c r="I61" s="1">
        <v>1.9608610567514599</v>
      </c>
      <c r="J61" s="2">
        <v>393.87491204350101</v>
      </c>
      <c r="K61" s="1">
        <v>1.0067675848526899E-3</v>
      </c>
    </row>
    <row r="62" spans="2:22" x14ac:dyDescent="0.6">
      <c r="B62" s="2"/>
      <c r="C62" s="1"/>
      <c r="D62" s="2">
        <v>10.098814229248999</v>
      </c>
      <c r="E62" s="1">
        <v>7.5968300540453203E-6</v>
      </c>
      <c r="F62" s="2">
        <v>442.99802761341198</v>
      </c>
      <c r="G62" s="1">
        <v>-186.023622047244</v>
      </c>
      <c r="H62" s="2">
        <v>2.3223300970873701</v>
      </c>
      <c r="I62" s="1">
        <v>1.87866927592955</v>
      </c>
      <c r="J62" s="2">
        <v>427.68262716391399</v>
      </c>
      <c r="K62" s="1">
        <v>1.1258358169915299E-3</v>
      </c>
    </row>
    <row r="63" spans="2:22" x14ac:dyDescent="0.6">
      <c r="B63" s="2"/>
      <c r="C63" s="1"/>
      <c r="D63" s="2">
        <v>9.1857707509881408</v>
      </c>
      <c r="E63" s="1">
        <v>7.4696591139323097E-6</v>
      </c>
      <c r="F63" s="2">
        <v>484.02366863905303</v>
      </c>
      <c r="G63" s="1">
        <v>-200.787401574803</v>
      </c>
      <c r="H63" s="2">
        <v>2.17475728155339</v>
      </c>
      <c r="I63" s="1">
        <v>1.8082191780821899</v>
      </c>
      <c r="J63" s="2">
        <v>458.428166710261</v>
      </c>
      <c r="K63" s="1">
        <v>1.2487649249744799E-3</v>
      </c>
    </row>
    <row r="64" spans="2:22" x14ac:dyDescent="0.6">
      <c r="B64" s="2"/>
      <c r="C64" s="1"/>
      <c r="D64" s="2">
        <v>8.3280632411067099</v>
      </c>
      <c r="E64" s="1">
        <v>7.4779282043372701E-6</v>
      </c>
      <c r="F64" s="2">
        <v>528.20512820512795</v>
      </c>
      <c r="G64" s="1">
        <v>-214.566929133858</v>
      </c>
      <c r="H64" s="2">
        <v>1.9184466019417401</v>
      </c>
      <c r="I64" s="1">
        <v>1.71428571428571</v>
      </c>
      <c r="J64" s="2">
        <v>516.81580896032597</v>
      </c>
      <c r="K64" s="1">
        <v>1.4446380613098199E-3</v>
      </c>
    </row>
    <row r="65" spans="2:11" x14ac:dyDescent="0.6">
      <c r="B65" s="2"/>
      <c r="C65" s="1"/>
      <c r="D65" s="2">
        <v>7.5810276679841797</v>
      </c>
      <c r="E65" s="1">
        <v>7.48513777350719E-6</v>
      </c>
      <c r="F65" s="2">
        <v>572.38658777120304</v>
      </c>
      <c r="G65" s="1">
        <v>-229.33070866141699</v>
      </c>
      <c r="H65" s="2">
        <v>1.7165048543689301</v>
      </c>
      <c r="I65" s="1">
        <v>1.74951076320939</v>
      </c>
      <c r="J65" s="2">
        <v>575.09145633857804</v>
      </c>
      <c r="K65" s="1">
        <v>1.4943578899281899E-3</v>
      </c>
    </row>
    <row r="66" spans="2:11" x14ac:dyDescent="0.6">
      <c r="B66" s="2"/>
      <c r="C66" s="1"/>
      <c r="D66" s="2">
        <v>6.8339920948616601</v>
      </c>
      <c r="E66" s="1">
        <v>7.7679170685251793E-6</v>
      </c>
      <c r="F66" s="2">
        <v>603.94477317554197</v>
      </c>
      <c r="G66" s="1">
        <v>-229.33070866141699</v>
      </c>
      <c r="H66" s="2">
        <v>1.5689320388349499</v>
      </c>
      <c r="I66" s="1">
        <v>1.8904109589041</v>
      </c>
      <c r="J66" s="2">
        <v>628.64858293330701</v>
      </c>
      <c r="K66" s="1">
        <v>1.38640809605033E-3</v>
      </c>
    </row>
    <row r="67" spans="2:11" x14ac:dyDescent="0.6">
      <c r="B67" s="2"/>
      <c r="C67" s="1"/>
      <c r="D67" s="2">
        <v>5.9762845849802302</v>
      </c>
      <c r="E67" s="1">
        <v>7.9182320691602595E-6</v>
      </c>
      <c r="F67" s="2">
        <v>635.50295857988101</v>
      </c>
      <c r="G67" s="1">
        <v>-241.14173228346399</v>
      </c>
      <c r="H67" s="2">
        <v>1.4524271844660099</v>
      </c>
      <c r="I67" s="1">
        <v>2.1722113502935398</v>
      </c>
      <c r="J67" s="2">
        <v>679.05806418337602</v>
      </c>
      <c r="K67" s="1">
        <v>1.17078112739048E-3</v>
      </c>
    </row>
    <row r="68" spans="2:11" x14ac:dyDescent="0.6">
      <c r="B68" s="2"/>
      <c r="C68" s="1"/>
      <c r="D68" s="2">
        <v>5.4229249011857696</v>
      </c>
      <c r="E68" s="1">
        <v>8.2153204039779804E-6</v>
      </c>
      <c r="F68" s="2">
        <v>668.63905325443704</v>
      </c>
      <c r="G68" s="1">
        <v>-246.06299212598401</v>
      </c>
      <c r="H68" s="2">
        <v>1.3669902912621299</v>
      </c>
      <c r="I68" s="1">
        <v>2.4540117416829701</v>
      </c>
      <c r="J68" s="2">
        <v>721.82242181542199</v>
      </c>
      <c r="K68" s="1">
        <v>9.7826783720955895E-4</v>
      </c>
    </row>
    <row r="69" spans="2:11" x14ac:dyDescent="0.6">
      <c r="B69" s="2"/>
      <c r="C69" s="1"/>
      <c r="D69" s="2">
        <v>4.8142292490118503</v>
      </c>
      <c r="E69" s="1">
        <v>8.5241637979988495E-6</v>
      </c>
      <c r="F69" s="2">
        <v>700.197238658777</v>
      </c>
      <c r="G69" s="1">
        <v>-252.952755905511</v>
      </c>
      <c r="H69" s="2">
        <v>1.3281553398058199</v>
      </c>
      <c r="I69" s="1">
        <v>2.6771037181996</v>
      </c>
      <c r="J69" s="2">
        <v>750.77604341274798</v>
      </c>
      <c r="K69" s="1">
        <v>7.6274402172111003E-4</v>
      </c>
    </row>
    <row r="70" spans="2:11" x14ac:dyDescent="0.6">
      <c r="B70" s="2"/>
      <c r="C70" s="1"/>
      <c r="D70" s="2">
        <v>4.3162055335968299</v>
      </c>
      <c r="E70" s="1">
        <v>8.6850821071902407E-6</v>
      </c>
      <c r="F70" s="2">
        <v>763.31360946745497</v>
      </c>
      <c r="G70" s="1">
        <v>-249.015748031496</v>
      </c>
      <c r="H70" s="2">
        <v>1.27378640776699</v>
      </c>
      <c r="I70" s="1">
        <v>2.9706457925635998</v>
      </c>
      <c r="J70" s="2">
        <v>779.65008970641804</v>
      </c>
      <c r="K70" s="1">
        <v>4.4337443496008299E-4</v>
      </c>
    </row>
    <row r="71" spans="2:11" x14ac:dyDescent="0.6">
      <c r="B71" s="2"/>
      <c r="C71" s="1"/>
      <c r="D71" s="2">
        <v>3.8735177865612598</v>
      </c>
      <c r="E71" s="1">
        <v>9.1738438713536902E-6</v>
      </c>
      <c r="F71" s="2">
        <v>793.29388560157702</v>
      </c>
      <c r="G71" s="1">
        <v>-247.04724409448801</v>
      </c>
      <c r="H71" s="2">
        <v>1.2427184466019401</v>
      </c>
      <c r="I71" s="1">
        <v>3.1702544031311102</v>
      </c>
      <c r="J71" s="2">
        <v>820.96146123835297</v>
      </c>
      <c r="K71" s="1">
        <v>3.5471428413540998E-4</v>
      </c>
    </row>
    <row r="72" spans="2:11" x14ac:dyDescent="0.6">
      <c r="B72" s="2"/>
      <c r="C72" s="1"/>
      <c r="D72" s="2">
        <v>3.4861660079051302</v>
      </c>
      <c r="E72" s="1">
        <v>9.6894195283646304E-6</v>
      </c>
      <c r="F72" s="2">
        <v>818.540433925049</v>
      </c>
      <c r="G72" s="1">
        <v>-243.11023622047199</v>
      </c>
      <c r="H72" s="2">
        <v>1.2038834951456301</v>
      </c>
      <c r="I72" s="1">
        <v>3.4050880626222999</v>
      </c>
      <c r="J72" s="2">
        <v>842.38784855640802</v>
      </c>
      <c r="K72" s="1">
        <v>3.1614973419638099E-4</v>
      </c>
    </row>
    <row r="73" spans="2:11" x14ac:dyDescent="0.6">
      <c r="B73" s="2"/>
      <c r="C73" s="1"/>
      <c r="D73" s="2">
        <v>3.1818181818181799</v>
      </c>
      <c r="E73" s="1">
        <v>1.0609232071163699E-5</v>
      </c>
      <c r="F73" s="2">
        <v>843.78698224851996</v>
      </c>
      <c r="G73" s="1">
        <v>-236.22047244094401</v>
      </c>
      <c r="H73" s="2">
        <v>1.1728155339805799</v>
      </c>
      <c r="I73" s="1">
        <v>3.62818003913894</v>
      </c>
      <c r="J73" s="2">
        <v>886.73781779465799</v>
      </c>
      <c r="K73" s="1">
        <v>1.92859590113505E-4</v>
      </c>
    </row>
    <row r="74" spans="2:11" x14ac:dyDescent="0.6">
      <c r="B74" s="2"/>
      <c r="C74" s="1"/>
      <c r="D74" s="2">
        <v>2.7667984189723298</v>
      </c>
      <c r="E74" s="1">
        <v>1.1618020536351001E-5</v>
      </c>
      <c r="F74" s="2">
        <v>872.18934911242502</v>
      </c>
      <c r="G74" s="1">
        <v>-222.44094488188901</v>
      </c>
      <c r="H74" s="2">
        <v>1.14174757281553</v>
      </c>
      <c r="I74" s="1">
        <v>3.8395303326810102</v>
      </c>
      <c r="J74" s="2"/>
      <c r="K74" s="1"/>
    </row>
    <row r="75" spans="2:11" x14ac:dyDescent="0.6">
      <c r="B75" s="2"/>
      <c r="C75" s="1"/>
      <c r="D75" s="2">
        <v>2.4624505928853702</v>
      </c>
      <c r="E75" s="1">
        <v>1.2952734580650599E-5</v>
      </c>
      <c r="F75" s="2">
        <v>892.70216962524603</v>
      </c>
      <c r="G75" s="1">
        <v>-170.27559055118101</v>
      </c>
      <c r="H75" s="2"/>
      <c r="I75" s="1"/>
      <c r="J75" s="2"/>
      <c r="K75" s="1"/>
    </row>
    <row r="76" spans="2:11" x14ac:dyDescent="0.6">
      <c r="B76" s="2"/>
      <c r="C76" s="1"/>
      <c r="D76" s="2">
        <v>2.13043478260869</v>
      </c>
      <c r="E76" s="1">
        <v>1.4704471852601799E-5</v>
      </c>
      <c r="F76" s="2"/>
      <c r="G76" s="1"/>
      <c r="H76" s="2"/>
      <c r="I76" s="1"/>
      <c r="J76" s="2"/>
      <c r="K76" s="1"/>
    </row>
    <row r="77" spans="2:11" x14ac:dyDescent="0.6">
      <c r="B77" s="2"/>
      <c r="C77" s="1"/>
      <c r="D77" s="2">
        <v>1.74308300395256</v>
      </c>
      <c r="E77" s="1">
        <v>1.79448959277829E-5</v>
      </c>
      <c r="F77" s="2"/>
      <c r="G77" s="1"/>
      <c r="H77" s="2"/>
      <c r="I77" s="1"/>
      <c r="J77" s="2"/>
      <c r="K77" s="1"/>
    </row>
    <row r="78" spans="2:11" x14ac:dyDescent="0.6">
      <c r="B78" s="2"/>
      <c r="C78" s="1"/>
      <c r="D78" s="2">
        <v>1.4664031620553299</v>
      </c>
      <c r="E78" s="1">
        <v>2.2701613790166101E-5</v>
      </c>
      <c r="F78" s="2"/>
      <c r="G78" s="1"/>
      <c r="H78" s="2"/>
      <c r="I78" s="1"/>
      <c r="J78" s="2"/>
      <c r="K78" s="1"/>
    </row>
    <row r="79" spans="2:11" x14ac:dyDescent="0.6">
      <c r="B79" s="2"/>
      <c r="C79" s="1"/>
      <c r="D79" s="2">
        <v>1.38339920948616</v>
      </c>
      <c r="E79" s="1">
        <v>2.7693493289350499E-5</v>
      </c>
      <c r="F79" s="2"/>
      <c r="G79" s="1"/>
      <c r="H79" s="2"/>
      <c r="I79" s="1"/>
      <c r="J79" s="2"/>
      <c r="K79" s="1"/>
    </row>
    <row r="80" spans="2:11" x14ac:dyDescent="0.6">
      <c r="B80" s="2"/>
      <c r="C80" s="1"/>
      <c r="D80" s="2">
        <v>1.1620553359683701</v>
      </c>
      <c r="E80" s="1">
        <v>3.5031806076647803E-5</v>
      </c>
      <c r="F80" s="2"/>
      <c r="G80" s="1"/>
      <c r="H80" s="2"/>
      <c r="I80" s="1"/>
      <c r="J80" s="2"/>
      <c r="K80" s="1"/>
    </row>
    <row r="81" spans="2:11" x14ac:dyDescent="0.6">
      <c r="B81" s="2"/>
      <c r="C81" s="1"/>
      <c r="D81" s="2">
        <v>1.10671936758893</v>
      </c>
      <c r="E81" s="1">
        <v>3.90438245173197E-5</v>
      </c>
      <c r="F81" s="2"/>
      <c r="G81" s="1"/>
      <c r="H81" s="2"/>
      <c r="I81" s="1"/>
      <c r="J81" s="2"/>
      <c r="K81" s="1"/>
    </row>
    <row r="82" spans="2:11" x14ac:dyDescent="0.6">
      <c r="B82" s="2"/>
      <c r="C82" s="1"/>
      <c r="D82" s="2">
        <v>0.99604743083003899</v>
      </c>
      <c r="E82" s="1">
        <v>3.2013992838057502E-5</v>
      </c>
      <c r="F82" s="2"/>
      <c r="G82" s="1"/>
      <c r="H82" s="2"/>
      <c r="I82" s="1"/>
      <c r="J82" s="2"/>
      <c r="K82" s="1"/>
    </row>
    <row r="83" spans="2:11" x14ac:dyDescent="0.6">
      <c r="B83" s="2"/>
      <c r="C83" s="1"/>
      <c r="D83" s="2">
        <v>0.94071146245059301</v>
      </c>
      <c r="E83" s="1">
        <v>2.6726338919510002E-5</v>
      </c>
      <c r="F83" s="2"/>
      <c r="G83" s="1"/>
      <c r="H83" s="2"/>
      <c r="I83" s="1"/>
      <c r="J83" s="2"/>
      <c r="K83" s="1"/>
    </row>
    <row r="84" spans="2:11" x14ac:dyDescent="0.6">
      <c r="B84" s="2"/>
      <c r="C84" s="1"/>
      <c r="D84" s="2">
        <v>0.88537549407114602</v>
      </c>
      <c r="E84" s="1">
        <v>2.2718635131303899E-5</v>
      </c>
      <c r="F84" s="2"/>
      <c r="G84" s="1"/>
      <c r="H84" s="2"/>
      <c r="I84" s="1"/>
      <c r="J84" s="2"/>
      <c r="K84" s="1"/>
    </row>
    <row r="85" spans="2:11" x14ac:dyDescent="0.6">
      <c r="B85" s="2"/>
      <c r="C85" s="1"/>
      <c r="D85" s="2">
        <v>0.85770750988142197</v>
      </c>
      <c r="E85" s="1">
        <v>2.1521291265120901E-5</v>
      </c>
      <c r="F85" s="2"/>
      <c r="G85" s="1"/>
      <c r="H85" s="2"/>
      <c r="I85" s="1"/>
      <c r="J85" s="2"/>
      <c r="K85" s="1"/>
    </row>
  </sheetData>
  <sortState xmlns:xlrd2="http://schemas.microsoft.com/office/spreadsheetml/2017/richdata2" ref="H9:I24">
    <sortCondition descending="1" ref="H9:H24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AG7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1" max="11" width="12.31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154</v>
      </c>
      <c r="C7" s="6" t="s">
        <v>155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47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  <c r="AG7" s="72" t="s">
        <v>156</v>
      </c>
    </row>
    <row r="8" spans="1:33" ht="17.25" thickBot="1" x14ac:dyDescent="0.65">
      <c r="B8" s="9" t="s">
        <v>146</v>
      </c>
      <c r="C8" s="10" t="s">
        <v>46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48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  <c r="AG8" s="72" t="s">
        <v>157</v>
      </c>
    </row>
    <row r="9" spans="1:33" x14ac:dyDescent="0.6">
      <c r="B9" s="51">
        <v>2.9892685400447201</v>
      </c>
      <c r="C9" s="65">
        <v>10.2878491455042</v>
      </c>
      <c r="D9" s="3"/>
      <c r="E9" s="4"/>
      <c r="F9" s="51">
        <v>331.62322964891098</v>
      </c>
      <c r="G9" s="51">
        <v>-87.558655180733396</v>
      </c>
      <c r="H9" s="73">
        <v>330.02364642241901</v>
      </c>
      <c r="I9" s="73">
        <v>6.8851161026627601</v>
      </c>
      <c r="J9" s="3">
        <v>335.514271585617</v>
      </c>
      <c r="K9" s="17">
        <v>3.1557222151979297E-5</v>
      </c>
      <c r="N9" s="3">
        <f t="shared" ref="N9:N35" si="0">1000/B9</f>
        <v>334.52999842732089</v>
      </c>
      <c r="O9" s="21">
        <f t="shared" ref="O9:O35" si="1">EXP(C9)</f>
        <v>29373.528174820018</v>
      </c>
      <c r="P9" s="3">
        <f>F9</f>
        <v>331.62322964891098</v>
      </c>
      <c r="Q9" s="17">
        <f>G9*0.000001</f>
        <v>-8.7558655180733388E-5</v>
      </c>
      <c r="R9" s="3">
        <f>H9</f>
        <v>330.02364642241901</v>
      </c>
      <c r="S9" s="24">
        <f>I9</f>
        <v>6.8851161026627601</v>
      </c>
      <c r="T9" s="3">
        <f>J9</f>
        <v>335.514271585617</v>
      </c>
      <c r="U9" s="24">
        <f>K9*T9</f>
        <v>1.0587898403586831E-2</v>
      </c>
      <c r="V9" s="72"/>
      <c r="X9" s="3">
        <f t="shared" ref="X9:X23" si="2">T9</f>
        <v>335.514271585617</v>
      </c>
      <c r="Y9" s="4">
        <f t="shared" ref="Y9:Y30" si="3">MATCH($X9,$N$9:$N$41,1)</f>
        <v>1</v>
      </c>
      <c r="Z9" s="4">
        <f t="shared" ref="Z9:Z30" si="4">((INDEX($N$9:$O$44,Y9+1,1)-$X9)*INDEX($N$9:$O$44,Y9,2)+($X9-INDEX($N$9:$O$44,Y9,1))*INDEX($N$9:$O$44,Y9+1,2))/(INDEX($N$9:$O$44,Y9+1,1)-INDEX($N$9:$O$44,Y9,1))</f>
        <v>29626.265054477703</v>
      </c>
      <c r="AA9" s="4">
        <f t="shared" ref="AA9:AA30" si="5">MATCH($X9,$P$9:$P$44,1)</f>
        <v>1</v>
      </c>
      <c r="AB9" s="17">
        <f t="shared" ref="AB9:AB30" si="6">((INDEX($P$9:$Q$44,AA9+1,1)-$X9)*INDEX($P$9:$Q$44,AA9,2)+($X9-INDEX($P$9:$Q$44,AA9,1))*INDEX($P$9:$Q$44,AA9+1,2))/(INDEX($P$9:$Q$44,AA9+1,1)-INDEX($P$9:$Q$44,AA9,1))</f>
        <v>-8.9135319129940213E-5</v>
      </c>
      <c r="AC9" s="4">
        <f t="shared" ref="AC9:AC23" si="7">MATCH($X9,$R$9:$R$38,1)</f>
        <v>1</v>
      </c>
      <c r="AD9" s="24">
        <f t="shared" ref="AD9:AD30" si="8">((INDEX($R$9:$S$44,AC9+1,1)-$X9)*INDEX($R$9:$S$44,AC9,2)+($X9-INDEX($R$9:$S$44,AC9,1))*INDEX($R$9:$S$44,AC9+1,2))/(INDEX($R$9:$S$44,AC9+1,1)-INDEX($R$9:$S$44,AC9,1))</f>
        <v>6.7928849093318702</v>
      </c>
      <c r="AE9" s="24">
        <f>((Z9*(AB9)^2)/AD9)*X9</f>
        <v>1.1626079628981528E-2</v>
      </c>
      <c r="AF9" s="57">
        <f t="shared" ref="AF9:AF30" si="9">$U9/$AE9-1</f>
        <v>-8.9297618675061807E-2</v>
      </c>
      <c r="AG9" s="22">
        <f>Z9*AB9*AB9/K9</f>
        <v>7.4589515176727872</v>
      </c>
    </row>
    <row r="10" spans="1:33" x14ac:dyDescent="0.6">
      <c r="B10" s="50">
        <v>2.93600674537592</v>
      </c>
      <c r="C10" s="71">
        <v>10.339540474566499</v>
      </c>
      <c r="D10" s="3"/>
      <c r="E10" s="4"/>
      <c r="F10" s="51">
        <v>339.80592385674902</v>
      </c>
      <c r="G10" s="51">
        <v>-90.874311802980799</v>
      </c>
      <c r="H10" s="73">
        <v>373.43421908537499</v>
      </c>
      <c r="I10" s="73">
        <v>6.15590789760844</v>
      </c>
      <c r="J10" s="3">
        <v>350.08116194321002</v>
      </c>
      <c r="K10" s="17">
        <v>4.3721800782958197E-5</v>
      </c>
      <c r="N10" s="3">
        <f t="shared" si="0"/>
        <v>340.59867252517574</v>
      </c>
      <c r="O10" s="21">
        <f t="shared" si="1"/>
        <v>30931.812826010129</v>
      </c>
      <c r="P10" s="3">
        <f t="shared" ref="P10:P30" si="10">F10</f>
        <v>339.80592385674902</v>
      </c>
      <c r="Q10" s="17">
        <f t="shared" ref="Q10:Q30" si="11">G10*0.000001</f>
        <v>-9.0874311802980798E-5</v>
      </c>
      <c r="R10" s="3">
        <f t="shared" ref="R10:S14" si="12">H10</f>
        <v>373.43421908537499</v>
      </c>
      <c r="S10" s="24">
        <f t="shared" si="12"/>
        <v>6.15590789760844</v>
      </c>
      <c r="T10" s="3">
        <f t="shared" ref="T10:T30" si="13">J10</f>
        <v>350.08116194321002</v>
      </c>
      <c r="U10" s="24">
        <f t="shared" ref="U10:U30" si="14">K10*T10</f>
        <v>1.5306178820347556E-2</v>
      </c>
      <c r="V10" s="72"/>
      <c r="X10" s="2">
        <f t="shared" si="2"/>
        <v>350.08116194321002</v>
      </c>
      <c r="Y10" s="4">
        <f t="shared" si="3"/>
        <v>3</v>
      </c>
      <c r="Z10" s="4">
        <f t="shared" si="4"/>
        <v>33894.975039871271</v>
      </c>
      <c r="AA10" s="4">
        <f t="shared" si="5"/>
        <v>3</v>
      </c>
      <c r="AB10" s="17">
        <f t="shared" si="6"/>
        <v>-9.5149606554816322E-5</v>
      </c>
      <c r="AC10" s="4">
        <f t="shared" si="7"/>
        <v>1</v>
      </c>
      <c r="AD10" s="24">
        <f t="shared" si="8"/>
        <v>6.5481911557305068</v>
      </c>
      <c r="AE10" s="53">
        <f t="shared" ref="AE10:AE23" si="15">((Z10*(AB10)^2)/AD10)*X10</f>
        <v>1.6405773257527428E-2</v>
      </c>
      <c r="AF10" s="56">
        <f t="shared" si="9"/>
        <v>-6.7024846675565741E-2</v>
      </c>
      <c r="AG10" s="22">
        <f t="shared" ref="AG10:AG30" si="16">Z10*AB10*AB10/K10</f>
        <v>7.0186125883391339</v>
      </c>
    </row>
    <row r="11" spans="1:33" x14ac:dyDescent="0.6">
      <c r="B11" s="50">
        <v>2.8805118984971401</v>
      </c>
      <c r="C11" s="71">
        <v>10.4082751685518</v>
      </c>
      <c r="D11" s="2"/>
      <c r="E11" s="1"/>
      <c r="F11" s="50">
        <v>346.403913187858</v>
      </c>
      <c r="G11" s="50">
        <v>-93.774583662085504</v>
      </c>
      <c r="H11" s="74">
        <v>474.51684807597297</v>
      </c>
      <c r="I11" s="74">
        <v>4.6668918303305604</v>
      </c>
      <c r="J11" s="2">
        <v>370.72608159407901</v>
      </c>
      <c r="K11" s="28">
        <v>6.3114444303958295E-5</v>
      </c>
      <c r="N11" s="3">
        <f t="shared" si="0"/>
        <v>347.16051703231415</v>
      </c>
      <c r="O11" s="21">
        <f t="shared" si="1"/>
        <v>33132.672812843652</v>
      </c>
      <c r="P11" s="3">
        <f t="shared" si="10"/>
        <v>346.403913187858</v>
      </c>
      <c r="Q11" s="17">
        <f t="shared" si="11"/>
        <v>-9.3774583662085501E-5</v>
      </c>
      <c r="R11" s="3">
        <f t="shared" si="12"/>
        <v>474.51684807597297</v>
      </c>
      <c r="S11" s="24">
        <f t="shared" si="12"/>
        <v>4.6668918303305604</v>
      </c>
      <c r="T11" s="3">
        <f t="shared" si="13"/>
        <v>370.72608159407901</v>
      </c>
      <c r="U11" s="24">
        <f t="shared" si="14"/>
        <v>2.3398170628794197E-2</v>
      </c>
      <c r="V11" s="72"/>
      <c r="X11" s="2">
        <f t="shared" si="2"/>
        <v>370.72608159407901</v>
      </c>
      <c r="Y11" s="4">
        <f t="shared" si="3"/>
        <v>6</v>
      </c>
      <c r="Z11" s="4">
        <f t="shared" si="4"/>
        <v>39239.711884006341</v>
      </c>
      <c r="AA11" s="4">
        <f t="shared" si="5"/>
        <v>4</v>
      </c>
      <c r="AB11" s="17">
        <f t="shared" si="6"/>
        <v>-1.0155413473516566E-4</v>
      </c>
      <c r="AC11" s="4">
        <f t="shared" si="7"/>
        <v>1</v>
      </c>
      <c r="AD11" s="24">
        <f t="shared" si="8"/>
        <v>6.2013990293288339</v>
      </c>
      <c r="AE11" s="53">
        <f t="shared" si="15"/>
        <v>2.419270859593323E-2</v>
      </c>
      <c r="AF11" s="56">
        <f t="shared" si="9"/>
        <v>-3.2842042633977497E-2</v>
      </c>
      <c r="AG11" s="22">
        <f t="shared" si="16"/>
        <v>6.4119816024859571</v>
      </c>
    </row>
    <row r="12" spans="1:33" x14ac:dyDescent="0.6">
      <c r="B12" s="50">
        <v>2.8226096866397801</v>
      </c>
      <c r="C12" s="71">
        <v>10.4628585049114</v>
      </c>
      <c r="D12" s="2"/>
      <c r="E12" s="1"/>
      <c r="F12" s="50">
        <v>361.18750711225402</v>
      </c>
      <c r="G12" s="50">
        <v>-99.302569783039402</v>
      </c>
      <c r="H12" s="74">
        <v>575.15928492879596</v>
      </c>
      <c r="I12" s="74">
        <v>3.7762573815612899</v>
      </c>
      <c r="J12" s="2">
        <v>391.36878603339699</v>
      </c>
      <c r="K12" s="28">
        <v>8.1943742487450806E-5</v>
      </c>
      <c r="N12" s="3">
        <f t="shared" si="0"/>
        <v>354.28206908425432</v>
      </c>
      <c r="O12" s="21">
        <f t="shared" si="1"/>
        <v>34991.431804337037</v>
      </c>
      <c r="P12" s="3">
        <f t="shared" si="10"/>
        <v>361.18750711225402</v>
      </c>
      <c r="Q12" s="17">
        <f t="shared" si="11"/>
        <v>-9.93025697830394E-5</v>
      </c>
      <c r="R12" s="3">
        <f t="shared" si="12"/>
        <v>575.15928492879596</v>
      </c>
      <c r="S12" s="24">
        <f t="shared" si="12"/>
        <v>3.7762573815612899</v>
      </c>
      <c r="T12" s="3">
        <f t="shared" si="13"/>
        <v>391.36878603339699</v>
      </c>
      <c r="U12" s="24">
        <f t="shared" si="14"/>
        <v>3.2070223020346914E-2</v>
      </c>
      <c r="V12" s="72"/>
      <c r="X12" s="2">
        <f t="shared" si="2"/>
        <v>391.36878603339699</v>
      </c>
      <c r="Y12" s="4">
        <f t="shared" si="3"/>
        <v>9</v>
      </c>
      <c r="Z12" s="4">
        <f t="shared" si="4"/>
        <v>45252.280610427173</v>
      </c>
      <c r="AA12" s="4">
        <f t="shared" si="5"/>
        <v>5</v>
      </c>
      <c r="AB12" s="17">
        <f t="shared" si="6"/>
        <v>-1.0605115045159634E-4</v>
      </c>
      <c r="AC12" s="4">
        <f t="shared" si="7"/>
        <v>2</v>
      </c>
      <c r="AD12" s="24">
        <f t="shared" si="8"/>
        <v>5.8917194943986324</v>
      </c>
      <c r="AE12" s="53">
        <f t="shared" si="15"/>
        <v>3.3807679543275869E-2</v>
      </c>
      <c r="AF12" s="56">
        <f t="shared" si="9"/>
        <v>-5.1392362516478163E-2</v>
      </c>
      <c r="AG12" s="22">
        <f t="shared" si="16"/>
        <v>6.2109129861406753</v>
      </c>
    </row>
    <row r="13" spans="1:33" x14ac:dyDescent="0.6">
      <c r="B13" s="50">
        <v>2.76934789197098</v>
      </c>
      <c r="C13" s="71">
        <v>10.5145498339736</v>
      </c>
      <c r="D13" s="2"/>
      <c r="E13" s="1"/>
      <c r="F13" s="50">
        <v>382.31923377700201</v>
      </c>
      <c r="G13" s="50">
        <v>-104.290679403289</v>
      </c>
      <c r="H13" s="74">
        <v>673.96679330356994</v>
      </c>
      <c r="I13" s="74">
        <v>3.3756276578388098</v>
      </c>
      <c r="J13" s="2">
        <v>412.62748968478201</v>
      </c>
      <c r="K13" s="28">
        <v>1.03580224908724E-4</v>
      </c>
      <c r="N13" s="3">
        <f t="shared" si="0"/>
        <v>361.09583880712341</v>
      </c>
      <c r="O13" s="21">
        <f t="shared" si="1"/>
        <v>36847.749873424094</v>
      </c>
      <c r="P13" s="3">
        <f t="shared" si="10"/>
        <v>382.31923377700201</v>
      </c>
      <c r="Q13" s="17">
        <f t="shared" si="11"/>
        <v>-1.0429067940328901E-4</v>
      </c>
      <c r="R13" s="3">
        <f t="shared" si="12"/>
        <v>673.96679330356994</v>
      </c>
      <c r="S13" s="24">
        <f t="shared" si="12"/>
        <v>3.3756276578388098</v>
      </c>
      <c r="T13" s="3">
        <f t="shared" si="13"/>
        <v>412.62748968478201</v>
      </c>
      <c r="U13" s="24">
        <f t="shared" si="14"/>
        <v>4.2740048185071912E-2</v>
      </c>
      <c r="V13" s="72"/>
      <c r="X13" s="2">
        <f t="shared" si="2"/>
        <v>412.62748968478201</v>
      </c>
      <c r="Y13" s="4">
        <f t="shared" si="3"/>
        <v>11</v>
      </c>
      <c r="Z13" s="4">
        <f t="shared" si="4"/>
        <v>51223.556258614328</v>
      </c>
      <c r="AA13" s="4">
        <f t="shared" si="5"/>
        <v>6</v>
      </c>
      <c r="AB13" s="17">
        <f t="shared" si="6"/>
        <v>-1.108190043021183E-4</v>
      </c>
      <c r="AC13" s="4">
        <f t="shared" si="7"/>
        <v>2</v>
      </c>
      <c r="AD13" s="24">
        <f t="shared" si="8"/>
        <v>5.5785642903590187</v>
      </c>
      <c r="AE13" s="53">
        <f t="shared" si="15"/>
        <v>4.6530093945281598E-2</v>
      </c>
      <c r="AF13" s="56">
        <f t="shared" si="9"/>
        <v>-8.1453645132689823E-2</v>
      </c>
      <c r="AG13" s="22">
        <f t="shared" si="16"/>
        <v>6.0732528748262</v>
      </c>
    </row>
    <row r="14" spans="1:33" x14ac:dyDescent="0.6">
      <c r="B14" s="50">
        <v>2.7160385574561898</v>
      </c>
      <c r="C14" s="71">
        <v>10.5577335114316</v>
      </c>
      <c r="D14" s="2"/>
      <c r="E14" s="1"/>
      <c r="F14" s="50">
        <v>403.71886142228698</v>
      </c>
      <c r="G14" s="50">
        <v>-108.45369474887799</v>
      </c>
      <c r="H14" s="74">
        <v>774.21353397478094</v>
      </c>
      <c r="I14" s="74">
        <v>3.26548787697079</v>
      </c>
      <c r="J14" s="2">
        <v>434.23295914434198</v>
      </c>
      <c r="K14" s="1">
        <v>1.3647884285527799E-4</v>
      </c>
      <c r="N14" s="3">
        <f t="shared" si="0"/>
        <v>368.18328563663266</v>
      </c>
      <c r="O14" s="21">
        <f t="shared" si="1"/>
        <v>38473.82855890959</v>
      </c>
      <c r="P14" s="3">
        <f t="shared" si="10"/>
        <v>403.71886142228698</v>
      </c>
      <c r="Q14" s="17">
        <f t="shared" si="11"/>
        <v>-1.0845369474887799E-4</v>
      </c>
      <c r="R14" s="3">
        <f t="shared" si="12"/>
        <v>774.21353397478094</v>
      </c>
      <c r="S14" s="24">
        <f t="shared" si="12"/>
        <v>3.26548787697079</v>
      </c>
      <c r="T14" s="3">
        <f t="shared" si="13"/>
        <v>434.23295914434198</v>
      </c>
      <c r="U14" s="24">
        <f t="shared" si="14"/>
        <v>5.9263611793642999E-2</v>
      </c>
      <c r="V14" s="72"/>
      <c r="X14" s="2">
        <f t="shared" si="2"/>
        <v>434.23295914434198</v>
      </c>
      <c r="Y14" s="4">
        <f t="shared" si="3"/>
        <v>12</v>
      </c>
      <c r="Z14" s="4">
        <f t="shared" si="4"/>
        <v>58117.847670960124</v>
      </c>
      <c r="AA14" s="4">
        <f t="shared" si="5"/>
        <v>7</v>
      </c>
      <c r="AB14" s="17">
        <f t="shared" si="6"/>
        <v>-1.167200101295569E-4</v>
      </c>
      <c r="AC14" s="4">
        <f t="shared" si="7"/>
        <v>2</v>
      </c>
      <c r="AD14" s="24">
        <f t="shared" si="8"/>
        <v>5.2603009894573507</v>
      </c>
      <c r="AE14" s="53">
        <f t="shared" si="15"/>
        <v>6.5360045351105497E-2</v>
      </c>
      <c r="AF14" s="56">
        <f t="shared" si="9"/>
        <v>-9.3274622511555272E-2</v>
      </c>
      <c r="AG14" s="22">
        <f t="shared" si="16"/>
        <v>5.8014268929231418</v>
      </c>
    </row>
    <row r="15" spans="1:33" x14ac:dyDescent="0.6">
      <c r="B15" s="50">
        <v>2.66974531187789</v>
      </c>
      <c r="C15" s="71">
        <v>10.6065047714819</v>
      </c>
      <c r="D15" s="2"/>
      <c r="E15" s="1"/>
      <c r="F15" s="50">
        <v>424.05561630176697</v>
      </c>
      <c r="G15" s="50">
        <v>-113.85326011191501</v>
      </c>
      <c r="H15" s="2"/>
      <c r="I15" s="1"/>
      <c r="J15" s="2">
        <v>455.54704308450101</v>
      </c>
      <c r="K15" s="1">
        <v>1.7219895871425E-4</v>
      </c>
      <c r="N15" s="3">
        <f t="shared" si="0"/>
        <v>374.56756476017682</v>
      </c>
      <c r="O15" s="21">
        <f t="shared" si="1"/>
        <v>40396.756314542894</v>
      </c>
      <c r="P15" s="3">
        <f t="shared" si="10"/>
        <v>424.05561630176697</v>
      </c>
      <c r="Q15" s="17">
        <f t="shared" si="11"/>
        <v>-1.1385326011191499E-4</v>
      </c>
      <c r="R15" s="3"/>
      <c r="S15" s="24"/>
      <c r="T15" s="3">
        <f t="shared" si="13"/>
        <v>455.54704308450101</v>
      </c>
      <c r="U15" s="24">
        <f t="shared" si="14"/>
        <v>7.8444726464506662E-2</v>
      </c>
      <c r="V15" s="72"/>
      <c r="X15" s="2">
        <f t="shared" si="2"/>
        <v>455.54704308450101</v>
      </c>
      <c r="Y15" s="4">
        <f t="shared" si="3"/>
        <v>14</v>
      </c>
      <c r="Z15" s="4">
        <f t="shared" si="4"/>
        <v>62069.824476484486</v>
      </c>
      <c r="AA15" s="4">
        <f t="shared" si="5"/>
        <v>8</v>
      </c>
      <c r="AB15" s="17">
        <f t="shared" si="6"/>
        <v>-1.2298707868716279E-4</v>
      </c>
      <c r="AC15" s="4">
        <f t="shared" si="7"/>
        <v>2</v>
      </c>
      <c r="AD15" s="24">
        <f t="shared" si="8"/>
        <v>4.9463299959926061</v>
      </c>
      <c r="AE15" s="53">
        <f t="shared" si="15"/>
        <v>8.6466849206272081E-2</v>
      </c>
      <c r="AF15" s="56">
        <f t="shared" si="9"/>
        <v>-9.2776859749198692E-2</v>
      </c>
      <c r="AG15" s="22">
        <f t="shared" si="16"/>
        <v>5.4521647172989836</v>
      </c>
    </row>
    <row r="16" spans="1:33" x14ac:dyDescent="0.6">
      <c r="B16" s="50">
        <v>2.6187958024957099</v>
      </c>
      <c r="C16" s="71">
        <v>10.6553321549614</v>
      </c>
      <c r="D16" s="2"/>
      <c r="E16" s="1"/>
      <c r="F16" s="50">
        <v>445.18326842688703</v>
      </c>
      <c r="G16" s="50">
        <v>-119.804489036723</v>
      </c>
      <c r="H16" s="2"/>
      <c r="I16" s="1"/>
      <c r="J16" s="2">
        <v>469.56217536500702</v>
      </c>
      <c r="K16" s="1">
        <v>1.9789336789517701E-4</v>
      </c>
      <c r="N16" s="3">
        <f t="shared" si="0"/>
        <v>381.85489645546284</v>
      </c>
      <c r="O16" s="21">
        <f t="shared" si="1"/>
        <v>42418.172876018732</v>
      </c>
      <c r="P16" s="3">
        <f t="shared" si="10"/>
        <v>445.18326842688703</v>
      </c>
      <c r="Q16" s="17">
        <f t="shared" si="11"/>
        <v>-1.1980448903672299E-4</v>
      </c>
      <c r="R16" s="3"/>
      <c r="S16" s="24"/>
      <c r="T16" s="3">
        <f t="shared" si="13"/>
        <v>469.56217536500702</v>
      </c>
      <c r="U16" s="24">
        <f t="shared" si="14"/>
        <v>9.2923240319166961E-2</v>
      </c>
      <c r="V16" s="72"/>
      <c r="X16" s="2">
        <f t="shared" si="2"/>
        <v>469.56217536500702</v>
      </c>
      <c r="Y16" s="4">
        <f t="shared" si="3"/>
        <v>15</v>
      </c>
      <c r="Z16" s="4">
        <f t="shared" si="4"/>
        <v>63250.13218912614</v>
      </c>
      <c r="AA16" s="4">
        <f t="shared" si="5"/>
        <v>9</v>
      </c>
      <c r="AB16" s="17">
        <f t="shared" si="6"/>
        <v>-1.2740230908730605E-4</v>
      </c>
      <c r="AC16" s="4">
        <f t="shared" si="7"/>
        <v>2</v>
      </c>
      <c r="AD16" s="24">
        <f t="shared" si="8"/>
        <v>4.7398775386407168</v>
      </c>
      <c r="AE16" s="53">
        <f t="shared" si="15"/>
        <v>0.10170493369026065</v>
      </c>
      <c r="AF16" s="56">
        <f t="shared" si="9"/>
        <v>-8.6344811922675069E-2</v>
      </c>
      <c r="AG16" s="22">
        <f t="shared" si="16"/>
        <v>5.1878187750624027</v>
      </c>
    </row>
    <row r="17" spans="2:33" x14ac:dyDescent="0.6">
      <c r="B17" s="50">
        <v>2.57250255691741</v>
      </c>
      <c r="C17" s="71">
        <v>10.7041034150116</v>
      </c>
      <c r="D17" s="2"/>
      <c r="E17" s="1"/>
      <c r="F17" s="50">
        <v>460.49917184982002</v>
      </c>
      <c r="G17" s="50">
        <v>-124.507817440834</v>
      </c>
      <c r="H17" s="2"/>
      <c r="I17" s="1"/>
      <c r="J17" s="2">
        <v>490.25361445844698</v>
      </c>
      <c r="K17" s="1">
        <v>2.2911626350384401E-4</v>
      </c>
      <c r="N17" s="3">
        <f t="shared" si="0"/>
        <v>388.72653296729254</v>
      </c>
      <c r="O17" s="21">
        <f t="shared" si="1"/>
        <v>44538.239555670472</v>
      </c>
      <c r="P17" s="3">
        <f t="shared" si="10"/>
        <v>460.49917184982002</v>
      </c>
      <c r="Q17" s="17">
        <f t="shared" si="11"/>
        <v>-1.2450781744083401E-4</v>
      </c>
      <c r="R17" s="3"/>
      <c r="S17" s="24"/>
      <c r="T17" s="3">
        <f t="shared" si="13"/>
        <v>490.25361445844698</v>
      </c>
      <c r="U17" s="24">
        <f t="shared" si="14"/>
        <v>0.11232507631397348</v>
      </c>
      <c r="V17" s="72"/>
      <c r="X17" s="2">
        <f t="shared" si="2"/>
        <v>490.25361445844698</v>
      </c>
      <c r="Y17" s="4">
        <f t="shared" si="3"/>
        <v>17</v>
      </c>
      <c r="Z17" s="4">
        <f t="shared" si="4"/>
        <v>66999.429621571995</v>
      </c>
      <c r="AA17" s="4">
        <f t="shared" si="5"/>
        <v>10</v>
      </c>
      <c r="AB17" s="17">
        <f t="shared" si="6"/>
        <v>-1.3299918537399921E-4</v>
      </c>
      <c r="AC17" s="4">
        <f t="shared" si="7"/>
        <v>3</v>
      </c>
      <c r="AD17" s="24">
        <f t="shared" si="8"/>
        <v>4.5276294407188926</v>
      </c>
      <c r="AE17" s="53">
        <f t="shared" si="15"/>
        <v>0.12832728211394315</v>
      </c>
      <c r="AF17" s="56">
        <f t="shared" si="9"/>
        <v>-0.12469839255039417</v>
      </c>
      <c r="AG17" s="22">
        <f t="shared" si="16"/>
        <v>5.1726506637080112</v>
      </c>
    </row>
    <row r="18" spans="2:33" x14ac:dyDescent="0.6">
      <c r="B18" s="50">
        <v>2.5284899033950698</v>
      </c>
      <c r="C18" s="50">
        <v>10.744338961742899</v>
      </c>
      <c r="D18" s="2"/>
      <c r="E18" s="1"/>
      <c r="F18" s="50">
        <v>482.15156647131101</v>
      </c>
      <c r="G18" s="50">
        <v>-131.423038785833</v>
      </c>
      <c r="H18" s="2"/>
      <c r="I18" s="1"/>
      <c r="J18" s="2">
        <v>511.24086949438998</v>
      </c>
      <c r="K18" s="1">
        <v>2.5864435187510798E-4</v>
      </c>
      <c r="N18" s="3">
        <f t="shared" si="0"/>
        <v>395.49297731316773</v>
      </c>
      <c r="O18" s="21">
        <f t="shared" si="1"/>
        <v>46366.799855083613</v>
      </c>
      <c r="P18" s="3">
        <f t="shared" si="10"/>
        <v>482.15156647131101</v>
      </c>
      <c r="Q18" s="17">
        <f t="shared" si="11"/>
        <v>-1.31423038785833E-4</v>
      </c>
      <c r="R18" s="3"/>
      <c r="S18" s="24"/>
      <c r="T18" s="3">
        <f t="shared" si="13"/>
        <v>511.24086949438998</v>
      </c>
      <c r="U18" s="24">
        <f t="shared" si="14"/>
        <v>0.13222956334244315</v>
      </c>
      <c r="V18" s="72"/>
      <c r="X18" s="2">
        <f t="shared" si="2"/>
        <v>511.24086949438998</v>
      </c>
      <c r="Y18" s="4">
        <f t="shared" si="3"/>
        <v>18</v>
      </c>
      <c r="Z18" s="4">
        <f t="shared" si="4"/>
        <v>69312.951890164273</v>
      </c>
      <c r="AA18" s="4">
        <f t="shared" si="5"/>
        <v>11</v>
      </c>
      <c r="AB18" s="17">
        <f t="shared" si="6"/>
        <v>-1.3773243063445166E-4</v>
      </c>
      <c r="AC18" s="4">
        <f t="shared" si="7"/>
        <v>3</v>
      </c>
      <c r="AD18" s="24">
        <f t="shared" si="8"/>
        <v>4.3419028933037902</v>
      </c>
      <c r="AE18" s="53">
        <f t="shared" si="15"/>
        <v>0.15482185869717288</v>
      </c>
      <c r="AF18" s="56">
        <f t="shared" si="9"/>
        <v>-0.14592445501458295</v>
      </c>
      <c r="AG18" s="22">
        <f t="shared" si="16"/>
        <v>5.0837457164025555</v>
      </c>
    </row>
    <row r="19" spans="2:33" x14ac:dyDescent="0.6">
      <c r="B19" s="50">
        <v>2.4844930964880598</v>
      </c>
      <c r="C19" s="50">
        <v>10.7874103923423</v>
      </c>
      <c r="D19" s="2"/>
      <c r="E19" s="1"/>
      <c r="F19" s="50">
        <v>496.417984901502</v>
      </c>
      <c r="G19" s="50">
        <v>-134.19838234955901</v>
      </c>
      <c r="H19" s="2"/>
      <c r="I19" s="1"/>
      <c r="J19" s="2">
        <v>531.99433451125799</v>
      </c>
      <c r="K19" s="1">
        <v>3.0564091693399697E-4</v>
      </c>
      <c r="N19" s="3">
        <f t="shared" si="0"/>
        <v>402.49659031596582</v>
      </c>
      <c r="O19" s="21">
        <f t="shared" si="1"/>
        <v>48407.517086144013</v>
      </c>
      <c r="P19" s="3">
        <f t="shared" si="10"/>
        <v>496.417984901502</v>
      </c>
      <c r="Q19" s="17">
        <f t="shared" si="11"/>
        <v>-1.34198382349559E-4</v>
      </c>
      <c r="R19" s="3"/>
      <c r="S19" s="24"/>
      <c r="T19" s="3">
        <f t="shared" si="13"/>
        <v>531.99433451125799</v>
      </c>
      <c r="U19" s="24">
        <f t="shared" si="14"/>
        <v>0.16259923620371239</v>
      </c>
      <c r="V19" s="72"/>
      <c r="X19" s="2">
        <f t="shared" si="2"/>
        <v>531.99433451125799</v>
      </c>
      <c r="Y19" s="4">
        <f t="shared" si="3"/>
        <v>19</v>
      </c>
      <c r="Z19" s="4">
        <f t="shared" si="4"/>
        <v>70913.034182140269</v>
      </c>
      <c r="AA19" s="4">
        <f t="shared" si="5"/>
        <v>13</v>
      </c>
      <c r="AB19" s="17">
        <f t="shared" si="6"/>
        <v>-1.434698432254511E-4</v>
      </c>
      <c r="AC19" s="4">
        <f t="shared" si="7"/>
        <v>3</v>
      </c>
      <c r="AD19" s="24">
        <f t="shared" si="8"/>
        <v>4.1582452688130331</v>
      </c>
      <c r="AE19" s="53">
        <f t="shared" si="15"/>
        <v>0.18674295243814387</v>
      </c>
      <c r="AF19" s="56">
        <f t="shared" si="9"/>
        <v>-0.12928850015064841</v>
      </c>
      <c r="AG19" s="22">
        <f t="shared" si="16"/>
        <v>4.7756866304539241</v>
      </c>
    </row>
    <row r="20" spans="2:33" x14ac:dyDescent="0.6">
      <c r="B20" s="50">
        <v>2.3663605408713901</v>
      </c>
      <c r="C20" s="50">
        <v>10.896605126776199</v>
      </c>
      <c r="D20" s="2"/>
      <c r="E20" s="1"/>
      <c r="F20" s="50">
        <v>516.75706808934001</v>
      </c>
      <c r="G20" s="50">
        <v>-139.04759382427801</v>
      </c>
      <c r="H20" s="2"/>
      <c r="I20" s="1"/>
      <c r="J20" s="2">
        <v>554.27561389476102</v>
      </c>
      <c r="K20" s="1">
        <v>3.5655704323104599E-4</v>
      </c>
      <c r="N20" s="3">
        <f t="shared" si="0"/>
        <v>422.58987281446105</v>
      </c>
      <c r="O20" s="21">
        <f t="shared" si="1"/>
        <v>53992.753752638171</v>
      </c>
      <c r="P20" s="3">
        <f t="shared" si="10"/>
        <v>516.75706808934001</v>
      </c>
      <c r="Q20" s="17">
        <f t="shared" si="11"/>
        <v>-1.39047593824278E-4</v>
      </c>
      <c r="R20" s="3"/>
      <c r="S20" s="24"/>
      <c r="T20" s="3">
        <f t="shared" si="13"/>
        <v>554.27561389476102</v>
      </c>
      <c r="U20" s="24">
        <f t="shared" si="14"/>
        <v>0.19763087402538887</v>
      </c>
      <c r="V20" s="72"/>
      <c r="X20" s="2">
        <f t="shared" si="2"/>
        <v>554.27561389476102</v>
      </c>
      <c r="Y20" s="4">
        <f t="shared" si="3"/>
        <v>20</v>
      </c>
      <c r="Z20" s="4">
        <f t="shared" si="4"/>
        <v>71572.522208679104</v>
      </c>
      <c r="AA20" s="4">
        <f t="shared" si="5"/>
        <v>14</v>
      </c>
      <c r="AB20" s="17">
        <f t="shared" si="6"/>
        <v>-1.5009392371924038E-4</v>
      </c>
      <c r="AC20" s="4">
        <f t="shared" si="7"/>
        <v>3</v>
      </c>
      <c r="AD20" s="24">
        <f t="shared" si="8"/>
        <v>3.9610672631709356</v>
      </c>
      <c r="AE20" s="53">
        <f t="shared" si="15"/>
        <v>0.22562441765030181</v>
      </c>
      <c r="AF20" s="56">
        <f t="shared" si="9"/>
        <v>-0.1240714277135575</v>
      </c>
      <c r="AG20" s="22">
        <f t="shared" si="16"/>
        <v>4.5221350101999009</v>
      </c>
    </row>
    <row r="21" spans="2:33" x14ac:dyDescent="0.6">
      <c r="B21" s="50">
        <v>2.2946480037556398</v>
      </c>
      <c r="C21" s="50">
        <v>10.979715672104399</v>
      </c>
      <c r="D21" s="2"/>
      <c r="E21" s="1"/>
      <c r="F21" s="50">
        <v>530.75383930772398</v>
      </c>
      <c r="G21" s="50">
        <v>-143.06079707890399</v>
      </c>
      <c r="H21" s="2"/>
      <c r="I21" s="1"/>
      <c r="J21" s="2">
        <v>575.24957766139698</v>
      </c>
      <c r="K21" s="1">
        <v>3.8270505957726202E-4</v>
      </c>
      <c r="N21" s="3">
        <f t="shared" si="0"/>
        <v>435.7966879291746</v>
      </c>
      <c r="O21" s="21">
        <f t="shared" si="1"/>
        <v>58671.86985352038</v>
      </c>
      <c r="P21" s="3">
        <f t="shared" si="10"/>
        <v>530.75383930772398</v>
      </c>
      <c r="Q21" s="17">
        <f t="shared" si="11"/>
        <v>-1.4306079707890399E-4</v>
      </c>
      <c r="R21" s="3"/>
      <c r="S21" s="24"/>
      <c r="T21" s="3">
        <f t="shared" si="13"/>
        <v>575.24957766139698</v>
      </c>
      <c r="U21" s="24">
        <f t="shared" si="14"/>
        <v>0.22015092389069973</v>
      </c>
      <c r="V21" s="72"/>
      <c r="X21" s="2">
        <f t="shared" si="2"/>
        <v>575.24957766139698</v>
      </c>
      <c r="Y21" s="4">
        <f t="shared" si="3"/>
        <v>21</v>
      </c>
      <c r="Z21" s="4">
        <f t="shared" si="4"/>
        <v>71629.753406673975</v>
      </c>
      <c r="AA21" s="4">
        <f t="shared" si="5"/>
        <v>15</v>
      </c>
      <c r="AB21" s="17">
        <f t="shared" si="6"/>
        <v>-1.5400194390996591E-4</v>
      </c>
      <c r="AC21" s="4">
        <f t="shared" si="7"/>
        <v>4</v>
      </c>
      <c r="AD21" s="24">
        <f t="shared" si="8"/>
        <v>3.7758912762610848</v>
      </c>
      <c r="AE21" s="53">
        <f t="shared" si="15"/>
        <v>0.25881097539975462</v>
      </c>
      <c r="AF21" s="56">
        <f t="shared" si="9"/>
        <v>-0.14937562616632194</v>
      </c>
      <c r="AG21" s="22">
        <f t="shared" si="16"/>
        <v>4.4389643565508532</v>
      </c>
    </row>
    <row r="22" spans="2:33" x14ac:dyDescent="0.6">
      <c r="B22" s="50">
        <v>2.2389313042622701</v>
      </c>
      <c r="C22" s="71">
        <v>11.0087479919367</v>
      </c>
      <c r="D22" s="2"/>
      <c r="E22" s="1"/>
      <c r="F22" s="50">
        <v>545.01210865865801</v>
      </c>
      <c r="G22" s="50">
        <v>-147.76237925174499</v>
      </c>
      <c r="H22" s="2"/>
      <c r="I22" s="1"/>
      <c r="J22" s="2">
        <v>589.629197442487</v>
      </c>
      <c r="K22" s="1">
        <v>4.2416836698353199E-4</v>
      </c>
      <c r="N22" s="3">
        <f t="shared" si="0"/>
        <v>446.64166251831517</v>
      </c>
      <c r="O22" s="21">
        <f t="shared" si="1"/>
        <v>60400.217924426244</v>
      </c>
      <c r="P22" s="3">
        <f t="shared" si="10"/>
        <v>545.01210865865801</v>
      </c>
      <c r="Q22" s="17">
        <f t="shared" si="11"/>
        <v>-1.4776237925174498E-4</v>
      </c>
      <c r="R22" s="3"/>
      <c r="S22" s="24"/>
      <c r="T22" s="3">
        <f t="shared" si="13"/>
        <v>589.629197442487</v>
      </c>
      <c r="U22" s="24">
        <f t="shared" si="14"/>
        <v>0.25010205380499029</v>
      </c>
      <c r="V22" s="72"/>
      <c r="X22" s="2">
        <f t="shared" si="2"/>
        <v>589.629197442487</v>
      </c>
      <c r="Y22" s="4">
        <f t="shared" si="3"/>
        <v>21</v>
      </c>
      <c r="Z22" s="4">
        <f t="shared" si="4"/>
        <v>71666.202454483035</v>
      </c>
      <c r="AA22" s="4">
        <f t="shared" si="5"/>
        <v>17</v>
      </c>
      <c r="AB22" s="17">
        <f t="shared" si="6"/>
        <v>-1.5914979712338025E-4</v>
      </c>
      <c r="AC22" s="4">
        <f t="shared" si="7"/>
        <v>4</v>
      </c>
      <c r="AD22" s="24">
        <f t="shared" si="8"/>
        <v>3.7175869713060252</v>
      </c>
      <c r="AE22" s="53">
        <f t="shared" si="15"/>
        <v>0.28790182260225533</v>
      </c>
      <c r="AF22" s="56">
        <f t="shared" si="9"/>
        <v>-0.13129395450019954</v>
      </c>
      <c r="AG22" s="22">
        <f t="shared" si="16"/>
        <v>4.2794533209069048</v>
      </c>
    </row>
    <row r="23" spans="2:33" x14ac:dyDescent="0.6">
      <c r="B23" s="50">
        <v>2.19252713237668</v>
      </c>
      <c r="C23" s="71">
        <v>11.037668064910299</v>
      </c>
      <c r="D23" s="2"/>
      <c r="E23" s="1"/>
      <c r="F23" s="50">
        <v>558.21856470849104</v>
      </c>
      <c r="G23" s="50">
        <v>-151.08633047252101</v>
      </c>
      <c r="H23" s="2"/>
      <c r="I23" s="1"/>
      <c r="J23" s="2">
        <v>609.46641688168404</v>
      </c>
      <c r="K23" s="1">
        <v>4.6892586436702698E-4</v>
      </c>
      <c r="N23" s="3">
        <f t="shared" si="0"/>
        <v>456.09469786401633</v>
      </c>
      <c r="O23" s="21">
        <f t="shared" si="1"/>
        <v>62172.50038138817</v>
      </c>
      <c r="P23" s="3">
        <f t="shared" si="10"/>
        <v>558.21856470849104</v>
      </c>
      <c r="Q23" s="17">
        <f t="shared" si="11"/>
        <v>-1.5108633047252099E-4</v>
      </c>
      <c r="R23" s="3"/>
      <c r="S23" s="24"/>
      <c r="T23" s="3">
        <f t="shared" si="13"/>
        <v>609.46641688168404</v>
      </c>
      <c r="U23" s="24">
        <f t="shared" si="14"/>
        <v>0.28579456633891848</v>
      </c>
      <c r="V23" s="72"/>
      <c r="X23" s="2">
        <f t="shared" si="2"/>
        <v>609.46641688168404</v>
      </c>
      <c r="Y23" s="4">
        <f t="shared" si="3"/>
        <v>22</v>
      </c>
      <c r="Z23" s="4">
        <f t="shared" si="4"/>
        <v>71386.285543449092</v>
      </c>
      <c r="AA23" s="4">
        <f t="shared" si="5"/>
        <v>18</v>
      </c>
      <c r="AB23" s="17">
        <f t="shared" si="6"/>
        <v>-1.6591233898715426E-4</v>
      </c>
      <c r="AC23" s="4">
        <f t="shared" si="7"/>
        <v>4</v>
      </c>
      <c r="AD23" s="24">
        <f t="shared" si="8"/>
        <v>3.6371540176361119</v>
      </c>
      <c r="AE23" s="53">
        <f t="shared" si="15"/>
        <v>0.32927612684357971</v>
      </c>
      <c r="AF23" s="56">
        <f t="shared" si="9"/>
        <v>-0.13205196781641215</v>
      </c>
      <c r="AG23" s="22">
        <f t="shared" si="16"/>
        <v>4.1905204952026232</v>
      </c>
    </row>
    <row r="24" spans="2:33" x14ac:dyDescent="0.6">
      <c r="B24" s="50">
        <v>2.1274345188142201</v>
      </c>
      <c r="C24" s="50">
        <v>11.0554690961288</v>
      </c>
      <c r="D24" s="2"/>
      <c r="E24" s="1"/>
      <c r="F24" s="50">
        <v>580.94139909795501</v>
      </c>
      <c r="G24" s="50">
        <v>-154.97635166303701</v>
      </c>
      <c r="H24" s="2"/>
      <c r="I24" s="1"/>
      <c r="J24" s="2">
        <v>630.489115302443</v>
      </c>
      <c r="K24" s="1">
        <v>5.0746747813841802E-4</v>
      </c>
      <c r="N24" s="3">
        <f t="shared" si="0"/>
        <v>470.04972005313493</v>
      </c>
      <c r="O24" s="21">
        <f t="shared" si="1"/>
        <v>63289.144221155279</v>
      </c>
      <c r="P24" s="3">
        <f t="shared" si="10"/>
        <v>580.94139909795501</v>
      </c>
      <c r="Q24" s="17">
        <f t="shared" si="11"/>
        <v>-1.5497635166303699E-4</v>
      </c>
      <c r="R24" s="3"/>
      <c r="S24" s="24"/>
      <c r="T24" s="3">
        <f t="shared" si="13"/>
        <v>630.489115302443</v>
      </c>
      <c r="U24" s="24">
        <f t="shared" si="14"/>
        <v>0.31995272133625302</v>
      </c>
      <c r="V24" s="72"/>
      <c r="X24" s="2">
        <f t="shared" ref="X24:X30" si="17">T24</f>
        <v>630.489115302443</v>
      </c>
      <c r="Y24" s="4">
        <f t="shared" si="3"/>
        <v>23</v>
      </c>
      <c r="Z24" s="4">
        <f t="shared" si="4"/>
        <v>70780.048207422587</v>
      </c>
      <c r="AA24" s="4">
        <f t="shared" si="5"/>
        <v>20</v>
      </c>
      <c r="AB24" s="17">
        <f t="shared" si="6"/>
        <v>-1.720354616668345E-4</v>
      </c>
      <c r="AC24" s="4">
        <f t="shared" ref="AC24:AC30" si="18">MATCH($X24,$R$9:$R$38,1)</f>
        <v>4</v>
      </c>
      <c r="AD24" s="24">
        <f t="shared" si="8"/>
        <v>3.551914363294622</v>
      </c>
      <c r="AE24" s="53">
        <f t="shared" ref="AE24:AE30" si="19">((Z24*(AB24)^2)/AD24)*X24</f>
        <v>0.37184497382438098</v>
      </c>
      <c r="AF24" s="56">
        <f t="shared" si="9"/>
        <v>-0.13955345948184361</v>
      </c>
      <c r="AG24" s="22">
        <f t="shared" si="16"/>
        <v>4.1279895914924332</v>
      </c>
    </row>
    <row r="25" spans="2:33" x14ac:dyDescent="0.6">
      <c r="B25" s="50">
        <v>2.0717812057821599</v>
      </c>
      <c r="C25" s="71">
        <v>11.095844951433399</v>
      </c>
      <c r="D25" s="2"/>
      <c r="E25" s="1"/>
      <c r="F25" s="50">
        <v>587.80146863870505</v>
      </c>
      <c r="G25" s="50">
        <v>-158.42741396827799</v>
      </c>
      <c r="H25" s="2"/>
      <c r="I25" s="1"/>
      <c r="J25" s="2">
        <v>652.87450962884304</v>
      </c>
      <c r="K25" s="1">
        <v>5.8486083529833905E-4</v>
      </c>
      <c r="N25" s="3">
        <f t="shared" si="0"/>
        <v>482.67645116631411</v>
      </c>
      <c r="O25" s="21">
        <f t="shared" si="1"/>
        <v>65896.786197498252</v>
      </c>
      <c r="P25" s="3">
        <f t="shared" si="10"/>
        <v>587.80146863870505</v>
      </c>
      <c r="Q25" s="17">
        <f t="shared" si="11"/>
        <v>-1.5842741396827797E-4</v>
      </c>
      <c r="R25" s="3"/>
      <c r="S25" s="24"/>
      <c r="T25" s="3">
        <f t="shared" si="13"/>
        <v>652.87450962884304</v>
      </c>
      <c r="U25" s="24">
        <f t="shared" si="14"/>
        <v>0.38184073104651867</v>
      </c>
      <c r="V25" s="72"/>
      <c r="X25" s="2">
        <f t="shared" si="17"/>
        <v>652.87450962884304</v>
      </c>
      <c r="Y25" s="4">
        <f t="shared" si="3"/>
        <v>23</v>
      </c>
      <c r="Z25" s="4">
        <f t="shared" si="4"/>
        <v>69951.907485912016</v>
      </c>
      <c r="AA25" s="4">
        <f t="shared" si="5"/>
        <v>22</v>
      </c>
      <c r="AB25" s="17">
        <f t="shared" si="6"/>
        <v>-1.8250520335037177E-4</v>
      </c>
      <c r="AC25" s="4">
        <f t="shared" si="18"/>
        <v>4</v>
      </c>
      <c r="AD25" s="24">
        <f t="shared" si="8"/>
        <v>3.4611494559316291</v>
      </c>
      <c r="AE25" s="53">
        <f t="shared" si="19"/>
        <v>0.43950055036066316</v>
      </c>
      <c r="AF25" s="56">
        <f t="shared" si="9"/>
        <v>-0.13119396384561444</v>
      </c>
      <c r="AG25" s="22">
        <f t="shared" si="16"/>
        <v>3.9837999644337043</v>
      </c>
    </row>
    <row r="26" spans="2:33" x14ac:dyDescent="0.6">
      <c r="B26" s="50">
        <v>2.0160645062887901</v>
      </c>
      <c r="C26" s="50">
        <v>11.1248772712656</v>
      </c>
      <c r="D26" s="2"/>
      <c r="E26" s="1"/>
      <c r="F26" s="50">
        <v>600.73594916837101</v>
      </c>
      <c r="G26" s="50">
        <v>-163.53957876827201</v>
      </c>
      <c r="H26" s="2"/>
      <c r="I26" s="1"/>
      <c r="J26" s="2">
        <v>674.87104912759798</v>
      </c>
      <c r="K26" s="1">
        <v>6.4028849552033096E-4</v>
      </c>
      <c r="N26" s="3">
        <f t="shared" si="0"/>
        <v>496.01587492893225</v>
      </c>
      <c r="O26" s="21">
        <f t="shared" si="1"/>
        <v>67837.964884785528</v>
      </c>
      <c r="P26" s="3">
        <f t="shared" si="10"/>
        <v>600.73594916837101</v>
      </c>
      <c r="Q26" s="17">
        <f t="shared" si="11"/>
        <v>-1.63539578768272E-4</v>
      </c>
      <c r="R26" s="3"/>
      <c r="S26" s="24"/>
      <c r="T26" s="3">
        <f t="shared" si="13"/>
        <v>674.87104912759798</v>
      </c>
      <c r="U26" s="24">
        <f t="shared" si="14"/>
        <v>0.43211216871613706</v>
      </c>
      <c r="V26" s="72"/>
      <c r="X26" s="2">
        <f t="shared" si="17"/>
        <v>674.87104912759798</v>
      </c>
      <c r="Y26" s="4">
        <f t="shared" si="3"/>
        <v>24</v>
      </c>
      <c r="Z26" s="4">
        <f t="shared" si="4"/>
        <v>68929.088278381634</v>
      </c>
      <c r="AA26" s="4">
        <f t="shared" si="5"/>
        <v>24</v>
      </c>
      <c r="AB26" s="17">
        <f t="shared" si="6"/>
        <v>-1.8796445168209997E-4</v>
      </c>
      <c r="AC26" s="4">
        <f t="shared" si="18"/>
        <v>5</v>
      </c>
      <c r="AD26" s="24">
        <f t="shared" si="8"/>
        <v>3.3746341638095756</v>
      </c>
      <c r="AE26" s="53">
        <f t="shared" si="19"/>
        <v>0.48702143677357995</v>
      </c>
      <c r="AF26" s="56">
        <f t="shared" si="9"/>
        <v>-0.11274507426450442</v>
      </c>
      <c r="AG26" s="22">
        <f t="shared" si="16"/>
        <v>3.8034549777361351</v>
      </c>
    </row>
    <row r="27" spans="2:33" x14ac:dyDescent="0.6">
      <c r="B27" s="50">
        <v>1.9347383558740401</v>
      </c>
      <c r="C27" s="71">
        <v>11.1542182699589</v>
      </c>
      <c r="D27" s="2"/>
      <c r="E27" s="1"/>
      <c r="F27" s="50">
        <v>614.99771098184397</v>
      </c>
      <c r="G27" s="50">
        <v>-167.41563010863501</v>
      </c>
      <c r="H27" s="2"/>
      <c r="I27" s="1"/>
      <c r="J27" s="2">
        <v>696.36456520338902</v>
      </c>
      <c r="K27" s="1">
        <v>7.2163958371744498E-4</v>
      </c>
      <c r="N27" s="3">
        <f t="shared" si="0"/>
        <v>516.86575446437496</v>
      </c>
      <c r="O27" s="21">
        <f t="shared" si="1"/>
        <v>69857.886878601086</v>
      </c>
      <c r="P27" s="3">
        <f t="shared" si="10"/>
        <v>614.99771098184397</v>
      </c>
      <c r="Q27" s="17">
        <f t="shared" si="11"/>
        <v>-1.67415630108635E-4</v>
      </c>
      <c r="R27" s="3"/>
      <c r="S27" s="24"/>
      <c r="T27" s="3">
        <f t="shared" si="13"/>
        <v>696.36456520338902</v>
      </c>
      <c r="U27" s="24">
        <f t="shared" si="14"/>
        <v>0.50252423494895326</v>
      </c>
      <c r="V27" s="72"/>
      <c r="X27" s="2">
        <f t="shared" si="17"/>
        <v>696.36456520338902</v>
      </c>
      <c r="Y27" s="4">
        <f t="shared" si="3"/>
        <v>24</v>
      </c>
      <c r="Z27" s="4">
        <f t="shared" si="4"/>
        <v>67789.476416492136</v>
      </c>
      <c r="AA27" s="4">
        <f t="shared" si="5"/>
        <v>26</v>
      </c>
      <c r="AB27" s="17">
        <f t="shared" si="6"/>
        <v>-1.9956573033628344E-4</v>
      </c>
      <c r="AC27" s="4">
        <f t="shared" si="18"/>
        <v>5</v>
      </c>
      <c r="AD27" s="24">
        <f t="shared" si="8"/>
        <v>3.3510195192353924</v>
      </c>
      <c r="AE27" s="53">
        <f t="shared" si="19"/>
        <v>0.56104011816691013</v>
      </c>
      <c r="AF27" s="56">
        <f t="shared" si="9"/>
        <v>-0.10429892858490442</v>
      </c>
      <c r="AG27" s="22">
        <f t="shared" si="16"/>
        <v>3.7412253107403357</v>
      </c>
    </row>
    <row r="28" spans="2:33" x14ac:dyDescent="0.6">
      <c r="B28" s="50">
        <v>1.8487242484247399</v>
      </c>
      <c r="C28" s="50">
        <v>11.177943624345399</v>
      </c>
      <c r="D28" s="2"/>
      <c r="E28" s="1"/>
      <c r="F28" s="50">
        <v>627.93917643658801</v>
      </c>
      <c r="G28" s="50">
        <v>-170.87673324367401</v>
      </c>
      <c r="H28" s="2"/>
      <c r="I28" s="1"/>
      <c r="J28" s="2">
        <v>718.92836926008795</v>
      </c>
      <c r="K28" s="1">
        <v>7.6748083075204297E-4</v>
      </c>
      <c r="N28" s="3">
        <f t="shared" si="0"/>
        <v>540.91355206276955</v>
      </c>
      <c r="O28" s="21">
        <f t="shared" si="1"/>
        <v>71535.107656319073</v>
      </c>
      <c r="P28" s="3">
        <f t="shared" si="10"/>
        <v>627.93917643658801</v>
      </c>
      <c r="Q28" s="17">
        <f t="shared" si="11"/>
        <v>-1.7087673324367401E-4</v>
      </c>
      <c r="R28" s="3"/>
      <c r="S28" s="24"/>
      <c r="T28" s="3">
        <f t="shared" si="13"/>
        <v>718.92836926008795</v>
      </c>
      <c r="U28" s="24">
        <f t="shared" si="14"/>
        <v>0.55176374209094381</v>
      </c>
      <c r="V28" s="72"/>
      <c r="X28" s="2">
        <f t="shared" si="17"/>
        <v>718.92836926008795</v>
      </c>
      <c r="Y28" s="4">
        <f t="shared" si="3"/>
        <v>25</v>
      </c>
      <c r="Z28" s="4">
        <f t="shared" si="4"/>
        <v>65288.634934716363</v>
      </c>
      <c r="AA28" s="4">
        <f t="shared" si="5"/>
        <v>27</v>
      </c>
      <c r="AB28" s="17">
        <f t="shared" si="6"/>
        <v>-2.0865883294712495E-4</v>
      </c>
      <c r="AC28" s="4">
        <f t="shared" si="18"/>
        <v>5</v>
      </c>
      <c r="AD28" s="24">
        <f t="shared" si="8"/>
        <v>3.326228963276026</v>
      </c>
      <c r="AE28" s="53">
        <f t="shared" si="19"/>
        <v>0.61439067701560812</v>
      </c>
      <c r="AF28" s="56">
        <f t="shared" si="9"/>
        <v>-0.10193340697953546</v>
      </c>
      <c r="AG28" s="22">
        <f t="shared" si="16"/>
        <v>3.7037665014227175</v>
      </c>
    </row>
    <row r="29" spans="2:33" x14ac:dyDescent="0.6">
      <c r="B29" s="50">
        <v>1.75559897234699</v>
      </c>
      <c r="C29" s="50">
        <v>11.1790660929311</v>
      </c>
      <c r="D29" s="2"/>
      <c r="E29" s="1"/>
      <c r="F29" s="50">
        <v>637.967491576616</v>
      </c>
      <c r="G29" s="50">
        <v>-175.43374201935899</v>
      </c>
      <c r="H29" s="2"/>
      <c r="I29" s="1"/>
      <c r="J29" s="2">
        <v>732.129155694269</v>
      </c>
      <c r="K29" s="1">
        <v>8.1685005778294102E-4</v>
      </c>
      <c r="N29" s="3">
        <f t="shared" si="0"/>
        <v>569.60616618676875</v>
      </c>
      <c r="O29" s="21">
        <f t="shared" si="1"/>
        <v>71615.448649122904</v>
      </c>
      <c r="P29" s="3">
        <f t="shared" si="10"/>
        <v>637.967491576616</v>
      </c>
      <c r="Q29" s="17">
        <f t="shared" si="11"/>
        <v>-1.7543374201935897E-4</v>
      </c>
      <c r="R29" s="3"/>
      <c r="S29" s="24"/>
      <c r="T29" s="3">
        <f t="shared" si="13"/>
        <v>732.129155694269</v>
      </c>
      <c r="U29" s="24">
        <f t="shared" si="14"/>
        <v>0.59803974313343944</v>
      </c>
      <c r="V29" s="72"/>
      <c r="X29" s="2">
        <f t="shared" si="17"/>
        <v>732.129155694269</v>
      </c>
      <c r="Y29" s="4">
        <f t="shared" si="3"/>
        <v>26</v>
      </c>
      <c r="Z29" s="4">
        <f t="shared" si="4"/>
        <v>63775.416102755342</v>
      </c>
      <c r="AA29" s="4">
        <f t="shared" si="5"/>
        <v>27</v>
      </c>
      <c r="AB29" s="17">
        <f t="shared" si="6"/>
        <v>-2.1378887646997173E-4</v>
      </c>
      <c r="AC29" s="4">
        <f t="shared" si="18"/>
        <v>5</v>
      </c>
      <c r="AD29" s="24">
        <f t="shared" si="8"/>
        <v>3.3117254321346516</v>
      </c>
      <c r="AE29" s="53">
        <f t="shared" si="19"/>
        <v>0.64440201486578852</v>
      </c>
      <c r="AF29" s="56">
        <f t="shared" si="9"/>
        <v>-7.1946193001902858E-2</v>
      </c>
      <c r="AG29" s="22">
        <f t="shared" si="16"/>
        <v>3.568462741235694</v>
      </c>
    </row>
    <row r="30" spans="2:33" x14ac:dyDescent="0.6">
      <c r="B30" s="50">
        <v>1.67178622387701</v>
      </c>
      <c r="C30" s="50">
        <v>11.180076314658301</v>
      </c>
      <c r="D30" s="2"/>
      <c r="E30" s="1"/>
      <c r="F30" s="50">
        <v>651.68937688938502</v>
      </c>
      <c r="G30" s="50">
        <v>-181.923101213601</v>
      </c>
      <c r="H30" s="2"/>
      <c r="I30" s="1"/>
      <c r="J30" s="2">
        <v>754.73283355888702</v>
      </c>
      <c r="K30" s="1">
        <v>8.7283152089268198E-4</v>
      </c>
      <c r="N30" s="3">
        <f t="shared" si="0"/>
        <v>598.16260339848816</v>
      </c>
      <c r="O30" s="21">
        <f t="shared" si="1"/>
        <v>71687.83268715952</v>
      </c>
      <c r="P30" s="3">
        <f t="shared" si="10"/>
        <v>651.68937688938502</v>
      </c>
      <c r="Q30" s="17">
        <f t="shared" si="11"/>
        <v>-1.8192310121360099E-4</v>
      </c>
      <c r="R30" s="3"/>
      <c r="S30" s="24"/>
      <c r="T30" s="3">
        <f t="shared" si="13"/>
        <v>754.73283355888702</v>
      </c>
      <c r="U30" s="24">
        <f t="shared" si="14"/>
        <v>0.65875460698284682</v>
      </c>
      <c r="V30" s="72"/>
      <c r="X30" s="2">
        <f t="shared" si="17"/>
        <v>754.73283355888702</v>
      </c>
      <c r="Y30" s="4">
        <f t="shared" si="3"/>
        <v>26</v>
      </c>
      <c r="Z30" s="4">
        <f t="shared" si="4"/>
        <v>61122.670073906243</v>
      </c>
      <c r="AA30" s="4">
        <f t="shared" si="5"/>
        <v>29</v>
      </c>
      <c r="AB30" s="17">
        <f t="shared" si="6"/>
        <v>-2.200677570555541E-4</v>
      </c>
      <c r="AC30" s="4">
        <f t="shared" si="18"/>
        <v>5</v>
      </c>
      <c r="AD30" s="24">
        <f t="shared" si="8"/>
        <v>3.2868910673448211</v>
      </c>
      <c r="AE30" s="53">
        <f t="shared" si="19"/>
        <v>0.67970910026302933</v>
      </c>
      <c r="AF30" s="56">
        <f t="shared" si="9"/>
        <v>-3.0828619584574724E-2</v>
      </c>
      <c r="AG30" s="22">
        <f t="shared" si="16"/>
        <v>3.3914446234843725</v>
      </c>
    </row>
    <row r="31" spans="2:33" x14ac:dyDescent="0.6">
      <c r="B31" s="50">
        <v>1.5972226165535</v>
      </c>
      <c r="C31" s="50">
        <v>11.1696307540545</v>
      </c>
      <c r="D31" s="2"/>
      <c r="E31" s="1"/>
      <c r="F31" s="50">
        <v>664.61861872524503</v>
      </c>
      <c r="G31" s="50">
        <v>-188.273562262312</v>
      </c>
      <c r="H31" s="2"/>
      <c r="I31" s="1"/>
      <c r="J31" s="2"/>
      <c r="K31" s="1"/>
      <c r="N31" s="3">
        <f t="shared" si="0"/>
        <v>626.08680194987983</v>
      </c>
      <c r="O31" s="21">
        <f t="shared" si="1"/>
        <v>70942.910424766145</v>
      </c>
      <c r="P31" s="2">
        <f t="shared" ref="P31:P35" si="20">F31</f>
        <v>664.61861872524503</v>
      </c>
      <c r="Q31" s="28">
        <f t="shared" ref="Q31:Q35" si="21">G31*0.000001</f>
        <v>-1.8827356226231199E-4</v>
      </c>
      <c r="R31" s="2"/>
      <c r="S31" s="30"/>
      <c r="T31" s="2"/>
      <c r="U31" s="30"/>
      <c r="V31"/>
    </row>
    <row r="32" spans="2:33" x14ac:dyDescent="0.6">
      <c r="B32" s="50">
        <v>1.51097080987429</v>
      </c>
      <c r="C32" s="50">
        <v>11.1508178504198</v>
      </c>
      <c r="D32" s="2"/>
      <c r="E32" s="1"/>
      <c r="F32" s="50">
        <v>671.23872698576304</v>
      </c>
      <c r="G32" s="50">
        <v>-185.94547218239001</v>
      </c>
      <c r="H32" s="2"/>
      <c r="I32" s="1"/>
      <c r="J32" s="2"/>
      <c r="K32" s="1"/>
      <c r="N32" s="3">
        <f t="shared" si="0"/>
        <v>661.82615406263085</v>
      </c>
      <c r="O32" s="21">
        <f t="shared" si="1"/>
        <v>69620.744175942527</v>
      </c>
      <c r="P32" s="2">
        <f t="shared" si="20"/>
        <v>671.23872698576304</v>
      </c>
      <c r="Q32" s="28">
        <f t="shared" si="21"/>
        <v>-1.8594547218239E-4</v>
      </c>
      <c r="R32" s="2"/>
      <c r="S32" s="30"/>
      <c r="T32" s="2"/>
      <c r="U32" s="30"/>
      <c r="V32"/>
      <c r="X32" t="s">
        <v>148</v>
      </c>
    </row>
    <row r="33" spans="2:22" x14ac:dyDescent="0.6">
      <c r="B33" s="50">
        <v>1.4339839909568599</v>
      </c>
      <c r="C33" s="50">
        <v>11.1233850483222</v>
      </c>
      <c r="D33" s="2"/>
      <c r="E33" s="1"/>
      <c r="F33" s="50">
        <v>679.68000894070406</v>
      </c>
      <c r="G33" s="50">
        <v>-190.637450083251</v>
      </c>
      <c r="H33" s="2"/>
      <c r="I33" s="1"/>
      <c r="J33" s="2"/>
      <c r="K33" s="1"/>
      <c r="N33" s="3">
        <f t="shared" si="0"/>
        <v>697.35785497348979</v>
      </c>
      <c r="O33" s="21">
        <f t="shared" si="1"/>
        <v>67736.811007988988</v>
      </c>
      <c r="P33" s="2">
        <f t="shared" si="20"/>
        <v>679.68000894070406</v>
      </c>
      <c r="Q33" s="28">
        <f t="shared" si="21"/>
        <v>-1.9063745008325098E-4</v>
      </c>
      <c r="R33" s="2"/>
      <c r="S33" s="1"/>
      <c r="T33" s="2"/>
      <c r="U33" s="1"/>
      <c r="V33"/>
    </row>
    <row r="34" spans="2:22" x14ac:dyDescent="0.6">
      <c r="B34" s="50">
        <v>1.37315147581509</v>
      </c>
      <c r="C34" s="50">
        <v>11.070232859409399</v>
      </c>
      <c r="D34" s="2"/>
      <c r="E34" s="1"/>
      <c r="F34" s="50">
        <v>686.800412459825</v>
      </c>
      <c r="G34" s="50">
        <v>-195.05206825086699</v>
      </c>
      <c r="H34" s="2"/>
      <c r="I34" s="1"/>
      <c r="J34" s="2"/>
      <c r="K34" s="1"/>
      <c r="N34" s="3">
        <f t="shared" si="0"/>
        <v>728.25177528677909</v>
      </c>
      <c r="O34" s="21">
        <f t="shared" si="1"/>
        <v>64230.461761250001</v>
      </c>
      <c r="P34" s="2">
        <f t="shared" si="20"/>
        <v>686.800412459825</v>
      </c>
      <c r="Q34" s="28">
        <f t="shared" si="21"/>
        <v>-1.9505206825086698E-4</v>
      </c>
      <c r="R34" s="2"/>
      <c r="S34" s="1"/>
      <c r="T34" s="2"/>
      <c r="U34" s="1"/>
      <c r="V34"/>
    </row>
    <row r="35" spans="2:22" x14ac:dyDescent="0.6">
      <c r="B35" s="50">
        <v>1.32163148828109</v>
      </c>
      <c r="C35" s="50">
        <v>11.016968423638099</v>
      </c>
      <c r="D35" s="2"/>
      <c r="E35" s="1"/>
      <c r="F35" s="50">
        <v>700.25847133168395</v>
      </c>
      <c r="G35" s="50">
        <v>-201.40340241521201</v>
      </c>
      <c r="H35" s="2"/>
      <c r="I35" s="1"/>
      <c r="J35" s="2"/>
      <c r="K35" s="1"/>
      <c r="N35" s="3">
        <f t="shared" si="0"/>
        <v>756.64056801536788</v>
      </c>
      <c r="O35" s="21">
        <f t="shared" si="1"/>
        <v>60898.780181569302</v>
      </c>
      <c r="P35" s="2">
        <f t="shared" si="20"/>
        <v>700.25847133168395</v>
      </c>
      <c r="Q35" s="28">
        <f t="shared" si="21"/>
        <v>-2.01403402415212E-4</v>
      </c>
      <c r="R35" s="2"/>
      <c r="S35" s="1"/>
      <c r="T35" s="2"/>
      <c r="U35" s="1"/>
      <c r="V35"/>
    </row>
    <row r="36" spans="2:22" x14ac:dyDescent="0.6">
      <c r="B36" s="2"/>
      <c r="C36" s="1"/>
      <c r="D36" s="2"/>
      <c r="E36" s="1"/>
      <c r="F36" s="50">
        <v>735.103352152855</v>
      </c>
      <c r="G36" s="50">
        <v>-214.94469831089901</v>
      </c>
      <c r="H36" s="2"/>
      <c r="I36" s="1"/>
      <c r="J36" s="2"/>
      <c r="K36" s="1"/>
      <c r="N36" s="2"/>
      <c r="O36" s="1"/>
      <c r="P36" s="2">
        <f t="shared" ref="P36:P39" si="22">F36</f>
        <v>735.103352152855</v>
      </c>
      <c r="Q36" s="28">
        <f t="shared" ref="Q36:Q39" si="23">G36*0.000001</f>
        <v>-2.1494469831089899E-4</v>
      </c>
      <c r="R36" s="2"/>
      <c r="S36" s="1"/>
      <c r="T36" s="2"/>
      <c r="U36" s="1"/>
      <c r="V36"/>
    </row>
    <row r="37" spans="2:22" x14ac:dyDescent="0.6">
      <c r="B37" s="2"/>
      <c r="C37" s="1"/>
      <c r="D37" s="2"/>
      <c r="E37" s="1"/>
      <c r="F37" s="50">
        <v>747.78273739795804</v>
      </c>
      <c r="G37" s="50">
        <v>-217.85501099980101</v>
      </c>
      <c r="H37" s="2"/>
      <c r="I37" s="1"/>
      <c r="J37" s="2"/>
      <c r="K37" s="1"/>
      <c r="N37" s="2"/>
      <c r="O37" s="1"/>
      <c r="P37" s="2">
        <f t="shared" si="22"/>
        <v>747.78273739795804</v>
      </c>
      <c r="Q37" s="28">
        <f t="shared" si="23"/>
        <v>-2.1785501099980101E-4</v>
      </c>
      <c r="R37" s="2"/>
      <c r="S37" s="1"/>
      <c r="T37" s="2"/>
      <c r="U37" s="1"/>
      <c r="V37"/>
    </row>
    <row r="38" spans="2:22" x14ac:dyDescent="0.6">
      <c r="B38" s="2"/>
      <c r="C38" s="1"/>
      <c r="D38" s="2"/>
      <c r="E38" s="1"/>
      <c r="F38" s="50">
        <v>761.24952742616199</v>
      </c>
      <c r="G38" s="50">
        <v>-222.14251808295199</v>
      </c>
      <c r="H38" s="2"/>
      <c r="I38" s="1"/>
      <c r="J38" s="2"/>
      <c r="K38" s="1"/>
      <c r="N38" s="2"/>
      <c r="O38" s="1"/>
      <c r="P38" s="2">
        <f t="shared" si="22"/>
        <v>761.24952742616199</v>
      </c>
      <c r="Q38" s="28">
        <f t="shared" si="23"/>
        <v>-2.2214251808295199E-4</v>
      </c>
      <c r="R38" s="2"/>
      <c r="S38" s="1"/>
      <c r="T38" s="2"/>
      <c r="U38" s="1"/>
      <c r="V38"/>
    </row>
    <row r="39" spans="2:22" x14ac:dyDescent="0.6">
      <c r="B39" s="2"/>
      <c r="C39" s="1"/>
      <c r="D39" s="2"/>
      <c r="E39" s="1"/>
      <c r="F39" s="50">
        <v>769.97326228888403</v>
      </c>
      <c r="G39" s="50">
        <v>-222.56968990716101</v>
      </c>
      <c r="H39" s="2"/>
      <c r="I39" s="1"/>
      <c r="J39" s="2"/>
      <c r="K39" s="1"/>
      <c r="N39" s="2"/>
      <c r="O39" s="1"/>
      <c r="P39" s="2">
        <f t="shared" si="22"/>
        <v>769.97326228888403</v>
      </c>
      <c r="Q39" s="28">
        <f t="shared" si="23"/>
        <v>-2.2256968990716098E-4</v>
      </c>
      <c r="R39" s="2"/>
      <c r="S39" s="1"/>
      <c r="T39" s="2"/>
      <c r="U39" s="1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U44"/>
      <c r="V44"/>
    </row>
    <row r="45" spans="2:22" x14ac:dyDescent="0.6">
      <c r="O45"/>
      <c r="U45"/>
      <c r="V45"/>
    </row>
    <row r="46" spans="2:22" ht="17.25" thickBot="1" x14ac:dyDescent="0.65">
      <c r="B46" t="s">
        <v>153</v>
      </c>
      <c r="O46"/>
      <c r="U46"/>
      <c r="V46"/>
    </row>
    <row r="47" spans="2:22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41</v>
      </c>
      <c r="O47"/>
      <c r="U47"/>
      <c r="V47"/>
    </row>
    <row r="48" spans="2:22" ht="17.25" thickBot="1" x14ac:dyDescent="0.65">
      <c r="B48" s="9" t="s">
        <v>4</v>
      </c>
      <c r="C48" s="10" t="s">
        <v>5</v>
      </c>
      <c r="D48" s="11" t="s">
        <v>4</v>
      </c>
      <c r="E48" s="10" t="s">
        <v>11</v>
      </c>
      <c r="F48" s="11" t="s">
        <v>4</v>
      </c>
      <c r="G48" s="27" t="s">
        <v>13</v>
      </c>
      <c r="H48" s="11" t="s">
        <v>4</v>
      </c>
      <c r="I48" s="10" t="s">
        <v>15</v>
      </c>
      <c r="J48" s="11" t="s">
        <v>4</v>
      </c>
      <c r="K48" s="12" t="s">
        <v>43</v>
      </c>
      <c r="O48"/>
      <c r="U48"/>
      <c r="V48"/>
    </row>
    <row r="49" spans="2:19" customFormat="1" x14ac:dyDescent="0.6">
      <c r="B49" s="3">
        <v>506.23200000000003</v>
      </c>
      <c r="C49" s="4">
        <v>49620.2</v>
      </c>
      <c r="D49" s="3"/>
      <c r="E49" s="4"/>
      <c r="F49" s="3">
        <v>331.04500000000002</v>
      </c>
      <c r="G49" s="4">
        <v>-86.197999999999993</v>
      </c>
      <c r="H49" s="3">
        <v>328.09699999999998</v>
      </c>
      <c r="I49" s="4">
        <v>7.1791299999999998</v>
      </c>
      <c r="J49" s="3">
        <v>332.61500000000001</v>
      </c>
      <c r="K49" s="17">
        <v>2.3170799999999998E-5</v>
      </c>
      <c r="Q49" s="14"/>
      <c r="S49" s="22"/>
    </row>
    <row r="50" spans="2:19" customFormat="1" x14ac:dyDescent="0.6">
      <c r="B50" s="3">
        <v>524.09699999999998</v>
      </c>
      <c r="C50" s="4">
        <v>50723.199999999997</v>
      </c>
      <c r="D50" s="3"/>
      <c r="E50" s="4"/>
      <c r="F50" s="3">
        <v>345.69600000000003</v>
      </c>
      <c r="G50" s="4">
        <v>-92.0197</v>
      </c>
      <c r="H50" s="3">
        <v>372.94799999999998</v>
      </c>
      <c r="I50" s="4">
        <v>6.5794199999999998</v>
      </c>
      <c r="J50" s="3">
        <v>352.46</v>
      </c>
      <c r="K50" s="17">
        <v>3.8647699999999999E-5</v>
      </c>
      <c r="Q50" s="14"/>
      <c r="S50" s="22"/>
    </row>
    <row r="51" spans="2:19" customFormat="1" x14ac:dyDescent="0.6">
      <c r="B51" s="2">
        <v>541.95399999999995</v>
      </c>
      <c r="C51" s="1">
        <v>52009.3</v>
      </c>
      <c r="D51" s="2"/>
      <c r="E51" s="1"/>
      <c r="F51" s="2">
        <v>361.57900000000001</v>
      </c>
      <c r="G51" s="1">
        <v>-97.201899999999995</v>
      </c>
      <c r="H51" s="2">
        <v>474.291</v>
      </c>
      <c r="I51" s="1">
        <v>5.4807199999999998</v>
      </c>
      <c r="J51" s="2">
        <v>370.928</v>
      </c>
      <c r="K51" s="28">
        <v>6.2041399999999999E-5</v>
      </c>
      <c r="Q51" s="14"/>
      <c r="S51" s="22"/>
    </row>
    <row r="52" spans="2:19" customFormat="1" x14ac:dyDescent="0.6">
      <c r="B52" s="2">
        <v>564.92999999999995</v>
      </c>
      <c r="C52" s="1">
        <v>53296.7</v>
      </c>
      <c r="D52" s="2"/>
      <c r="E52" s="1"/>
      <c r="F52" s="2">
        <v>378.69400000000002</v>
      </c>
      <c r="G52" s="1">
        <v>-101.745</v>
      </c>
      <c r="H52" s="2">
        <v>575.60299999999995</v>
      </c>
      <c r="I52" s="1">
        <v>4.7629700000000001</v>
      </c>
      <c r="J52" s="2">
        <v>390.77199999999999</v>
      </c>
      <c r="K52" s="28">
        <v>7.7518300000000006E-5</v>
      </c>
      <c r="Q52" s="14"/>
      <c r="S52" s="22"/>
    </row>
    <row r="53" spans="2:19" customFormat="1" x14ac:dyDescent="0.6">
      <c r="B53" s="2">
        <v>595.577</v>
      </c>
      <c r="C53" s="1">
        <v>54769</v>
      </c>
      <c r="D53" s="2"/>
      <c r="E53" s="1"/>
      <c r="F53" s="2">
        <v>397.04599999999999</v>
      </c>
      <c r="G53" s="1">
        <v>-105.005</v>
      </c>
      <c r="H53" s="2">
        <v>674.18899999999996</v>
      </c>
      <c r="I53" s="1">
        <v>4.5062699999999998</v>
      </c>
      <c r="J53" s="2">
        <v>413.46499999999997</v>
      </c>
      <c r="K53" s="28">
        <v>9.8213699999999998E-5</v>
      </c>
      <c r="Q53" s="14"/>
      <c r="S53" s="22"/>
    </row>
    <row r="54" spans="2:19" customFormat="1" x14ac:dyDescent="0.6">
      <c r="B54" s="2">
        <v>621.08600000000001</v>
      </c>
      <c r="C54" s="1">
        <v>56606.3</v>
      </c>
      <c r="D54" s="2"/>
      <c r="E54" s="1"/>
      <c r="F54" s="2">
        <v>415.38600000000002</v>
      </c>
      <c r="G54" s="1">
        <v>-109.551</v>
      </c>
      <c r="H54" s="2">
        <v>770.96299999999997</v>
      </c>
      <c r="I54" s="1">
        <v>4.5101500000000003</v>
      </c>
      <c r="J54" s="2">
        <v>433.39299999999997</v>
      </c>
      <c r="K54" s="1">
        <v>1.32111E-4</v>
      </c>
      <c r="Q54" s="14"/>
      <c r="S54" s="22"/>
    </row>
    <row r="55" spans="2:19" customFormat="1" x14ac:dyDescent="0.6">
      <c r="B55" s="2">
        <v>654.26599999999996</v>
      </c>
      <c r="C55" s="1">
        <v>58628.5</v>
      </c>
      <c r="D55" s="2"/>
      <c r="E55" s="1"/>
      <c r="F55" s="2">
        <v>432.488</v>
      </c>
      <c r="G55" s="1">
        <v>-115.379</v>
      </c>
      <c r="H55" s="2"/>
      <c r="I55" s="1"/>
      <c r="J55" s="2">
        <v>456.15800000000002</v>
      </c>
      <c r="K55" s="1">
        <v>1.68596E-4</v>
      </c>
      <c r="Q55" s="14"/>
      <c r="S55" s="22"/>
    </row>
    <row r="56" spans="2:19" customFormat="1" x14ac:dyDescent="0.6">
      <c r="B56" s="2">
        <v>692.58299999999997</v>
      </c>
      <c r="C56" s="1">
        <v>60285.8</v>
      </c>
      <c r="D56" s="2"/>
      <c r="E56" s="1"/>
      <c r="F56" s="2">
        <v>453.27300000000002</v>
      </c>
      <c r="G56" s="1">
        <v>-120.574</v>
      </c>
      <c r="H56" s="2"/>
      <c r="I56" s="1"/>
      <c r="J56" s="2">
        <v>470.38900000000001</v>
      </c>
      <c r="K56" s="1">
        <v>1.9205599999999999E-4</v>
      </c>
      <c r="Q56" s="14"/>
      <c r="S56" s="22"/>
    </row>
    <row r="57" spans="2:19" customFormat="1" x14ac:dyDescent="0.6">
      <c r="B57" s="2">
        <v>730.92600000000004</v>
      </c>
      <c r="C57" s="1">
        <v>61393.8</v>
      </c>
      <c r="D57" s="2"/>
      <c r="E57" s="1"/>
      <c r="F57" s="2">
        <v>470.375</v>
      </c>
      <c r="G57" s="1">
        <v>-126.402</v>
      </c>
      <c r="H57" s="2"/>
      <c r="I57" s="1"/>
      <c r="J57" s="2">
        <v>493.142</v>
      </c>
      <c r="K57" s="1">
        <v>2.2590899999999999E-4</v>
      </c>
      <c r="Q57" s="14"/>
      <c r="S57" s="22"/>
    </row>
    <row r="58" spans="2:19" customFormat="1" x14ac:dyDescent="0.6">
      <c r="B58" s="2">
        <v>774.39700000000005</v>
      </c>
      <c r="C58" s="1">
        <v>62320</v>
      </c>
      <c r="D58" s="2"/>
      <c r="E58" s="1"/>
      <c r="F58" s="2">
        <v>488.70299999999997</v>
      </c>
      <c r="G58" s="1">
        <v>-132.233</v>
      </c>
      <c r="H58" s="2"/>
      <c r="I58" s="1"/>
      <c r="J58" s="2">
        <v>511.65800000000002</v>
      </c>
      <c r="K58" s="1">
        <v>2.59829E-4</v>
      </c>
      <c r="Q58" s="14"/>
      <c r="S58" s="22"/>
    </row>
    <row r="59" spans="2:19" x14ac:dyDescent="0.6">
      <c r="B59" s="2">
        <v>810.22400000000005</v>
      </c>
      <c r="C59" s="1">
        <v>62511.8</v>
      </c>
      <c r="D59" s="2"/>
      <c r="E59" s="1"/>
      <c r="F59" s="2">
        <v>504.59800000000001</v>
      </c>
      <c r="G59" s="1">
        <v>-136.13</v>
      </c>
      <c r="H59" s="2"/>
      <c r="I59" s="1"/>
      <c r="J59" s="2">
        <v>533.03399999999999</v>
      </c>
      <c r="K59" s="1">
        <v>3.01599E-4</v>
      </c>
    </row>
    <row r="60" spans="2:19" x14ac:dyDescent="0.6">
      <c r="B60" s="2">
        <v>846.06</v>
      </c>
      <c r="C60" s="1">
        <v>62520.6</v>
      </c>
      <c r="D60" s="2"/>
      <c r="E60" s="1"/>
      <c r="F60" s="2">
        <v>527.82799999999997</v>
      </c>
      <c r="G60" s="1">
        <v>-141.97399999999999</v>
      </c>
      <c r="H60" s="2"/>
      <c r="I60" s="1"/>
      <c r="J60" s="2">
        <v>554.47</v>
      </c>
      <c r="K60" s="1">
        <v>3.5652600000000002E-4</v>
      </c>
    </row>
    <row r="61" spans="2:19" x14ac:dyDescent="0.6">
      <c r="B61" s="2">
        <v>884.46400000000006</v>
      </c>
      <c r="C61" s="1">
        <v>62346.8</v>
      </c>
      <c r="D61" s="2"/>
      <c r="E61" s="1"/>
      <c r="F61" s="2">
        <v>543.71600000000001</v>
      </c>
      <c r="G61" s="1">
        <v>-146.51300000000001</v>
      </c>
      <c r="H61" s="2"/>
      <c r="I61" s="1"/>
      <c r="J61" s="2">
        <v>577.16300000000001</v>
      </c>
      <c r="K61" s="1">
        <v>3.7722199999999997E-4</v>
      </c>
    </row>
    <row r="62" spans="2:19" x14ac:dyDescent="0.6">
      <c r="B62" s="2">
        <v>910.11400000000003</v>
      </c>
      <c r="C62" s="1">
        <v>61254.5</v>
      </c>
      <c r="D62" s="2"/>
      <c r="E62" s="1"/>
      <c r="F62" s="2">
        <v>560.83699999999999</v>
      </c>
      <c r="G62" s="1">
        <v>-150.41300000000001</v>
      </c>
      <c r="H62" s="2"/>
      <c r="I62" s="1"/>
      <c r="J62" s="2">
        <v>591.47799999999995</v>
      </c>
      <c r="K62" s="1">
        <v>4.1910299999999999E-4</v>
      </c>
    </row>
    <row r="63" spans="2:19" x14ac:dyDescent="0.6">
      <c r="B63" s="2">
        <v>925.50699999999995</v>
      </c>
      <c r="C63" s="1">
        <v>60525.8</v>
      </c>
      <c r="D63" s="2"/>
      <c r="E63" s="1"/>
      <c r="F63" s="2">
        <v>579.19500000000005</v>
      </c>
      <c r="G63" s="1">
        <v>-153.03100000000001</v>
      </c>
      <c r="H63" s="2"/>
      <c r="I63" s="1"/>
      <c r="J63" s="2">
        <v>608.654</v>
      </c>
      <c r="K63" s="1">
        <v>4.68834E-4</v>
      </c>
    </row>
    <row r="64" spans="2:19" x14ac:dyDescent="0.6">
      <c r="B64" s="2"/>
      <c r="C64" s="1"/>
      <c r="D64" s="2"/>
      <c r="E64" s="1"/>
      <c r="F64" s="2">
        <v>595.08399999999995</v>
      </c>
      <c r="G64" s="1">
        <v>-157.571</v>
      </c>
      <c r="H64" s="2"/>
      <c r="I64" s="1"/>
      <c r="J64" s="2">
        <v>631.38199999999995</v>
      </c>
      <c r="K64" s="1">
        <v>4.97424E-4</v>
      </c>
    </row>
    <row r="65" spans="2:11" x14ac:dyDescent="0.6">
      <c r="B65" s="2"/>
      <c r="C65" s="1"/>
      <c r="D65" s="2"/>
      <c r="E65" s="1"/>
      <c r="F65" s="2">
        <v>608.49800000000005</v>
      </c>
      <c r="G65" s="1">
        <v>-164.67500000000001</v>
      </c>
      <c r="H65" s="2"/>
      <c r="I65" s="1"/>
      <c r="J65" s="2">
        <v>654.399</v>
      </c>
      <c r="K65" s="1">
        <v>5.8917099999999999E-4</v>
      </c>
    </row>
    <row r="66" spans="2:11" x14ac:dyDescent="0.6">
      <c r="B66" s="2"/>
      <c r="C66" s="1"/>
      <c r="D66" s="2"/>
      <c r="E66" s="1"/>
      <c r="F66" s="2">
        <v>624.36900000000003</v>
      </c>
      <c r="G66" s="1">
        <v>-171.142</v>
      </c>
      <c r="H66" s="2"/>
      <c r="I66" s="1"/>
      <c r="J66" s="2">
        <v>677.24699999999996</v>
      </c>
      <c r="K66" s="1">
        <v>6.4407600000000005E-4</v>
      </c>
    </row>
    <row r="67" spans="2:11" x14ac:dyDescent="0.6">
      <c r="B67" s="2"/>
      <c r="C67" s="1"/>
      <c r="D67" s="2"/>
      <c r="E67" s="1"/>
      <c r="F67" s="2">
        <v>640.25199999999995</v>
      </c>
      <c r="G67" s="1">
        <v>-176.32400000000001</v>
      </c>
      <c r="H67" s="2"/>
      <c r="I67" s="1"/>
      <c r="J67" s="2">
        <v>698.81500000000005</v>
      </c>
      <c r="K67" s="1">
        <v>7.2794999999999999E-4</v>
      </c>
    </row>
    <row r="68" spans="2:11" x14ac:dyDescent="0.6">
      <c r="B68" s="2"/>
      <c r="C68" s="1"/>
      <c r="D68" s="2"/>
      <c r="E68" s="1"/>
      <c r="F68" s="2">
        <v>654.88499999999999</v>
      </c>
      <c r="G68" s="1">
        <v>-184.07400000000001</v>
      </c>
      <c r="H68" s="2"/>
      <c r="I68" s="1"/>
      <c r="J68" s="2">
        <v>720.16800000000001</v>
      </c>
      <c r="K68" s="1">
        <v>7.6445699999999996E-4</v>
      </c>
    </row>
    <row r="69" spans="2:11" x14ac:dyDescent="0.6">
      <c r="B69" s="2"/>
      <c r="C69" s="1"/>
      <c r="D69" s="2"/>
      <c r="E69" s="1"/>
      <c r="F69" s="2">
        <v>670.774</v>
      </c>
      <c r="G69" s="1">
        <v>-188.614</v>
      </c>
      <c r="H69" s="2"/>
      <c r="I69" s="1"/>
      <c r="J69" s="2">
        <v>733.10599999999999</v>
      </c>
      <c r="K69" s="1">
        <v>8.1425499999999995E-4</v>
      </c>
    </row>
    <row r="70" spans="2:11" x14ac:dyDescent="0.6">
      <c r="B70" s="2"/>
      <c r="C70" s="1"/>
      <c r="D70" s="2"/>
      <c r="E70" s="1"/>
      <c r="F70" s="2">
        <v>689.08399999999995</v>
      </c>
      <c r="G70" s="1">
        <v>-196.37299999999999</v>
      </c>
      <c r="H70" s="2"/>
      <c r="I70" s="1"/>
      <c r="J70" s="2">
        <v>758.755</v>
      </c>
      <c r="K70" s="1">
        <v>8.6385200000000002E-4</v>
      </c>
    </row>
    <row r="71" spans="2:11" x14ac:dyDescent="0.6">
      <c r="B71" s="2"/>
      <c r="C71" s="1"/>
      <c r="D71" s="2"/>
      <c r="E71" s="1"/>
      <c r="F71" s="2">
        <v>702.50400000000002</v>
      </c>
      <c r="G71" s="1">
        <v>-202.834</v>
      </c>
      <c r="H71" s="2"/>
      <c r="I71" s="1"/>
      <c r="J71" s="2"/>
      <c r="K71" s="1"/>
    </row>
    <row r="72" spans="2:11" x14ac:dyDescent="0.6">
      <c r="B72" s="2"/>
      <c r="C72" s="1"/>
      <c r="D72" s="2"/>
      <c r="E72" s="1"/>
      <c r="F72" s="2">
        <v>723.27700000000004</v>
      </c>
      <c r="G72" s="1">
        <v>-209.31399999999999</v>
      </c>
      <c r="H72" s="2"/>
      <c r="I72" s="1"/>
      <c r="J72" s="2"/>
      <c r="K72" s="1"/>
    </row>
    <row r="73" spans="2:11" x14ac:dyDescent="0.6">
      <c r="B73" s="2"/>
      <c r="C73" s="1"/>
      <c r="D73" s="2"/>
      <c r="E73" s="1"/>
      <c r="F73" s="2">
        <v>744.04899999999998</v>
      </c>
      <c r="G73" s="1">
        <v>-215.79400000000001</v>
      </c>
      <c r="H73" s="2"/>
      <c r="I73" s="1"/>
      <c r="J73" s="2"/>
      <c r="K73" s="1"/>
    </row>
    <row r="74" spans="2:11" x14ac:dyDescent="0.6">
      <c r="B74" s="2"/>
      <c r="C74" s="1"/>
      <c r="D74" s="2"/>
      <c r="E74" s="1"/>
      <c r="F74" s="2">
        <v>761.16399999999999</v>
      </c>
      <c r="G74" s="1">
        <v>-220.33699999999999</v>
      </c>
      <c r="H74" s="2"/>
      <c r="I74" s="1"/>
      <c r="J74" s="2"/>
      <c r="K74" s="1"/>
    </row>
    <row r="75" spans="2:11" x14ac:dyDescent="0.6">
      <c r="B75" s="2"/>
      <c r="C75" s="1"/>
      <c r="D75" s="2"/>
      <c r="E75" s="1"/>
      <c r="F75" s="2">
        <v>769.70600000000002</v>
      </c>
      <c r="G75" s="1">
        <v>-224.215</v>
      </c>
      <c r="H75" s="2"/>
      <c r="I75" s="1"/>
      <c r="J75" s="2"/>
      <c r="K75" s="1"/>
    </row>
  </sheetData>
  <sortState xmlns:xlrd2="http://schemas.microsoft.com/office/spreadsheetml/2017/richdata2" ref="B9:C35">
    <sortCondition descending="1" ref="B9:B35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11" t="s">
        <v>84</v>
      </c>
      <c r="C8" s="10" t="s">
        <v>50</v>
      </c>
      <c r="D8" s="11" t="s">
        <v>84</v>
      </c>
      <c r="E8" s="10" t="s">
        <v>49</v>
      </c>
      <c r="F8" s="11" t="s">
        <v>84</v>
      </c>
      <c r="G8" s="27" t="s">
        <v>13</v>
      </c>
      <c r="H8" s="11" t="s">
        <v>84</v>
      </c>
      <c r="I8" s="10" t="s">
        <v>15</v>
      </c>
      <c r="J8" s="11" t="s">
        <v>84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3">
        <v>26.3843</v>
      </c>
      <c r="E9" s="4">
        <v>4.4187200000000004</v>
      </c>
      <c r="F9" s="3">
        <v>28.377400000000002</v>
      </c>
      <c r="G9" s="4">
        <v>-139.89699999999999</v>
      </c>
      <c r="H9" s="3">
        <v>29.346900000000002</v>
      </c>
      <c r="I9" s="4">
        <v>3.3543500000000002</v>
      </c>
      <c r="J9" s="75">
        <v>30.470500000000001</v>
      </c>
      <c r="K9" s="75">
        <v>0.406856</v>
      </c>
      <c r="N9" s="3">
        <f>D9+273</f>
        <v>299.3843</v>
      </c>
      <c r="O9" s="21">
        <f>1/(E9*10^(-6))</f>
        <v>226309.88159466995</v>
      </c>
      <c r="P9" s="3">
        <f>F9+273</f>
        <v>301.37740000000002</v>
      </c>
      <c r="Q9" s="17">
        <f>G9*0.000001</f>
        <v>-1.3989699999999999E-4</v>
      </c>
      <c r="R9" s="3">
        <f>H9+273</f>
        <v>302.34690000000001</v>
      </c>
      <c r="S9" s="24">
        <f>I9</f>
        <v>3.3543500000000002</v>
      </c>
      <c r="T9" s="3">
        <f>J9+273</f>
        <v>303.47050000000002</v>
      </c>
      <c r="U9" s="24">
        <f>K9</f>
        <v>0.406856</v>
      </c>
      <c r="V9" s="22">
        <f>((O9*(Q9)^2)/S9)*T9</f>
        <v>0.40070837974996337</v>
      </c>
      <c r="X9" s="3">
        <f t="shared" ref="X9:X18" si="0">T9</f>
        <v>303.47050000000002</v>
      </c>
      <c r="Y9" s="4">
        <f t="shared" ref="Y9:Y18" si="1">MATCH($X9,$N$9:$N$41,1)</f>
        <v>1</v>
      </c>
      <c r="Z9" s="4">
        <f t="shared" ref="Z9:Z18" si="2">((INDEX($N$9:$O$44,Y9+1,1)-$X9)*INDEX($N$9:$O$44,Y9,2)+($X9-INDEX($N$9:$O$44,Y9,1))*INDEX($N$9:$O$44,Y9+1,2))/(INDEX($N$9:$O$44,Y9+1,1)-INDEX($N$9:$O$44,Y9,1))</f>
        <v>224702.2815862922</v>
      </c>
      <c r="AA9" s="4">
        <f t="shared" ref="AA9:AA18" si="3">MATCH($X9,$P$9:$P$44,1)</f>
        <v>1</v>
      </c>
      <c r="AB9" s="17">
        <f t="shared" ref="AB9:AB18" si="4">((INDEX($P$9:$Q$44,AA9+1,1)-$X9)*INDEX($P$9:$Q$44,AA9,2)+($X9-INDEX($P$9:$Q$44,AA9,1))*INDEX($P$9:$Q$44,AA9+1,2))/(INDEX($P$9:$Q$44,AA9+1,1)-INDEX($P$9:$Q$44,AA9,1))</f>
        <v>-1.4003149859648009E-4</v>
      </c>
      <c r="AC9" s="4">
        <f t="shared" ref="AC9:AC18" si="5">MATCH($X9,$R$9:$R$38,1)</f>
        <v>1</v>
      </c>
      <c r="AD9" s="24">
        <f t="shared" ref="AD9:AD18" si="6">((INDEX($R$9:$S$44,AC9+1,1)-$X9)*INDEX($R$9:$S$44,AC9,2)+($X9-INDEX($R$9:$S$44,AC9,1))*INDEX($R$9:$S$44,AC9+1,2))/(INDEX($R$9:$S$44,AC9+1,1)-INDEX($R$9:$S$44,AC9,1))</f>
        <v>3.3502444324722043</v>
      </c>
      <c r="AE9" s="24">
        <f>((Z9*(AB9)^2)/AD9)*X9</f>
        <v>0.39911581901731624</v>
      </c>
      <c r="AF9" s="77">
        <f t="shared" ref="AF9:AF18" si="7">$U9/$AE9-1</f>
        <v>1.9393320469585085E-2</v>
      </c>
    </row>
    <row r="10" spans="1:32" x14ac:dyDescent="0.6">
      <c r="B10" s="3"/>
      <c r="C10" s="4"/>
      <c r="D10" s="3">
        <v>53.801699999999997</v>
      </c>
      <c r="E10" s="4">
        <v>4.6398700000000002</v>
      </c>
      <c r="F10" s="3">
        <v>50.429099999999998</v>
      </c>
      <c r="G10" s="4">
        <v>-141.31399999999999</v>
      </c>
      <c r="H10" s="3">
        <v>53.810899999999997</v>
      </c>
      <c r="I10" s="4">
        <v>3.2649599999999999</v>
      </c>
      <c r="J10" s="3">
        <v>53.076000000000001</v>
      </c>
      <c r="K10" s="4">
        <v>0.45743600000000001</v>
      </c>
      <c r="N10" s="3">
        <f t="shared" ref="N10:N18" si="8">D10+273</f>
        <v>326.80169999999998</v>
      </c>
      <c r="O10" s="21">
        <f t="shared" ref="O10:O18" si="9">1/(E10*10^(-6))</f>
        <v>215523.2797470619</v>
      </c>
      <c r="P10" s="3">
        <f t="shared" ref="P10:P18" si="10">F10+273</f>
        <v>323.42910000000001</v>
      </c>
      <c r="Q10" s="17">
        <f t="shared" ref="Q10:Q18" si="11">G10*0.000001</f>
        <v>-1.41314E-4</v>
      </c>
      <c r="R10" s="3">
        <f t="shared" ref="R10:R18" si="12">H10+273</f>
        <v>326.8109</v>
      </c>
      <c r="S10" s="24">
        <f t="shared" ref="S10:U18" si="13">I10</f>
        <v>3.2649599999999999</v>
      </c>
      <c r="T10" s="3">
        <f t="shared" ref="T10:T18" si="14">J10+273</f>
        <v>326.07600000000002</v>
      </c>
      <c r="U10" s="24">
        <f t="shared" si="13"/>
        <v>0.45743600000000001</v>
      </c>
      <c r="V10" s="22">
        <f t="shared" ref="V10:V18" si="15">((O10*(Q10)^2)/S10)*T10</f>
        <v>0.42983872209923374</v>
      </c>
      <c r="X10" s="2">
        <f t="shared" si="0"/>
        <v>326.07600000000002</v>
      </c>
      <c r="Y10" s="4">
        <f t="shared" si="1"/>
        <v>1</v>
      </c>
      <c r="Z10" s="4">
        <f t="shared" si="2"/>
        <v>215808.78592054328</v>
      </c>
      <c r="AA10" s="4">
        <f t="shared" si="3"/>
        <v>2</v>
      </c>
      <c r="AB10" s="17">
        <f t="shared" si="4"/>
        <v>-1.4211868699730008E-4</v>
      </c>
      <c r="AC10" s="4">
        <f t="shared" si="5"/>
        <v>1</v>
      </c>
      <c r="AD10" s="24">
        <f t="shared" si="6"/>
        <v>3.2676452808616743</v>
      </c>
      <c r="AE10" s="53">
        <f t="shared" ref="AE10:AE18" si="16">((Z10*(AB10)^2)/AD10)*X10</f>
        <v>0.4349661131449124</v>
      </c>
      <c r="AF10" s="78">
        <f t="shared" si="7"/>
        <v>5.1658936583874882E-2</v>
      </c>
    </row>
    <row r="11" spans="1:32" x14ac:dyDescent="0.6">
      <c r="B11" s="2"/>
      <c r="C11" s="1"/>
      <c r="D11" s="2">
        <v>101.31100000000001</v>
      </c>
      <c r="E11" s="1">
        <v>5.0805999999999996</v>
      </c>
      <c r="F11" s="2">
        <v>99.986500000000007</v>
      </c>
      <c r="G11" s="1">
        <v>-156.38</v>
      </c>
      <c r="H11" s="2">
        <v>98.972499999999997</v>
      </c>
      <c r="I11" s="1">
        <v>3.1086299999999998</v>
      </c>
      <c r="J11" s="2">
        <v>103.947</v>
      </c>
      <c r="K11" s="1">
        <v>0.58033199999999996</v>
      </c>
      <c r="N11" s="3">
        <f t="shared" si="8"/>
        <v>374.31100000000004</v>
      </c>
      <c r="O11" s="21">
        <f t="shared" si="9"/>
        <v>196827.14640003152</v>
      </c>
      <c r="P11" s="3">
        <f t="shared" si="10"/>
        <v>372.98649999999998</v>
      </c>
      <c r="Q11" s="17">
        <f t="shared" si="11"/>
        <v>-1.5637999999999999E-4</v>
      </c>
      <c r="R11" s="3">
        <f t="shared" si="12"/>
        <v>371.97249999999997</v>
      </c>
      <c r="S11" s="24">
        <f t="shared" si="13"/>
        <v>3.1086299999999998</v>
      </c>
      <c r="T11" s="3">
        <f t="shared" si="14"/>
        <v>376.947</v>
      </c>
      <c r="U11" s="24">
        <f t="shared" si="13"/>
        <v>0.58033199999999996</v>
      </c>
      <c r="V11" s="22">
        <f t="shared" si="15"/>
        <v>0.583658307035132</v>
      </c>
      <c r="X11" s="2">
        <f t="shared" si="0"/>
        <v>376.947</v>
      </c>
      <c r="Y11" s="4">
        <f t="shared" si="1"/>
        <v>3</v>
      </c>
      <c r="Z11" s="4">
        <f t="shared" si="2"/>
        <v>195711.3435800588</v>
      </c>
      <c r="AA11" s="4">
        <f t="shared" si="3"/>
        <v>3</v>
      </c>
      <c r="AB11" s="17">
        <f t="shared" si="4"/>
        <v>-1.5743672404065949E-4</v>
      </c>
      <c r="AC11" s="4">
        <f t="shared" si="5"/>
        <v>3</v>
      </c>
      <c r="AD11" s="24">
        <f t="shared" si="6"/>
        <v>3.0960354444834688</v>
      </c>
      <c r="AE11" s="53">
        <f t="shared" si="16"/>
        <v>0.59061225524679262</v>
      </c>
      <c r="AF11" s="78">
        <f t="shared" si="7"/>
        <v>-1.74060987652499E-2</v>
      </c>
    </row>
    <row r="12" spans="1:32" x14ac:dyDescent="0.6">
      <c r="B12" s="2"/>
      <c r="C12" s="1"/>
      <c r="D12" s="2">
        <v>150.61099999999999</v>
      </c>
      <c r="E12" s="1">
        <v>5.6831500000000004</v>
      </c>
      <c r="F12" s="2">
        <v>151.38900000000001</v>
      </c>
      <c r="G12" s="1">
        <v>-170.095</v>
      </c>
      <c r="H12" s="2">
        <v>151.64599999999999</v>
      </c>
      <c r="I12" s="1">
        <v>2.9752700000000001</v>
      </c>
      <c r="J12" s="2">
        <v>151.08799999999999</v>
      </c>
      <c r="K12" s="1">
        <v>0.73237300000000005</v>
      </c>
      <c r="N12" s="3">
        <f t="shared" si="8"/>
        <v>423.61099999999999</v>
      </c>
      <c r="O12" s="21">
        <f t="shared" si="9"/>
        <v>175958.75526776523</v>
      </c>
      <c r="P12" s="3">
        <f t="shared" si="10"/>
        <v>424.38900000000001</v>
      </c>
      <c r="Q12" s="17">
        <f t="shared" si="11"/>
        <v>-1.7009499999999999E-4</v>
      </c>
      <c r="R12" s="3">
        <f t="shared" si="12"/>
        <v>424.64599999999996</v>
      </c>
      <c r="S12" s="24">
        <f t="shared" si="13"/>
        <v>2.9752700000000001</v>
      </c>
      <c r="T12" s="3">
        <f t="shared" si="14"/>
        <v>424.08799999999997</v>
      </c>
      <c r="U12" s="24">
        <f t="shared" si="13"/>
        <v>0.73237300000000005</v>
      </c>
      <c r="V12" s="22">
        <f t="shared" si="15"/>
        <v>0.72564394687181766</v>
      </c>
      <c r="X12" s="2">
        <f t="shared" si="0"/>
        <v>424.08799999999997</v>
      </c>
      <c r="Y12" s="4">
        <f t="shared" si="1"/>
        <v>4</v>
      </c>
      <c r="Z12" s="4">
        <f t="shared" si="2"/>
        <v>175795.55220720492</v>
      </c>
      <c r="AA12" s="4">
        <f t="shared" si="3"/>
        <v>3</v>
      </c>
      <c r="AB12" s="17">
        <f t="shared" si="4"/>
        <v>-1.7001468843927823E-4</v>
      </c>
      <c r="AC12" s="4">
        <f t="shared" si="5"/>
        <v>3</v>
      </c>
      <c r="AD12" s="24">
        <f t="shared" si="6"/>
        <v>2.976682757458684</v>
      </c>
      <c r="AE12" s="53">
        <f t="shared" si="16"/>
        <v>0.72394271584175263</v>
      </c>
      <c r="AF12" s="78">
        <f t="shared" si="7"/>
        <v>1.1644960262422455E-2</v>
      </c>
    </row>
    <row r="13" spans="1:32" x14ac:dyDescent="0.6">
      <c r="B13" s="2"/>
      <c r="C13" s="1"/>
      <c r="D13" s="2">
        <v>199.911</v>
      </c>
      <c r="E13" s="1">
        <v>6.2857099999999999</v>
      </c>
      <c r="F13" s="2">
        <v>199.13499999999999</v>
      </c>
      <c r="G13" s="1">
        <v>-179.727</v>
      </c>
      <c r="H13" s="2">
        <v>200.54599999999999</v>
      </c>
      <c r="I13" s="1">
        <v>2.8869799999999999</v>
      </c>
      <c r="J13" s="2">
        <v>201.98</v>
      </c>
      <c r="K13" s="1">
        <v>0.87708699999999995</v>
      </c>
      <c r="N13" s="3">
        <f t="shared" si="8"/>
        <v>472.911</v>
      </c>
      <c r="O13" s="21">
        <f t="shared" si="9"/>
        <v>159091.01756205744</v>
      </c>
      <c r="P13" s="3">
        <f t="shared" si="10"/>
        <v>472.13499999999999</v>
      </c>
      <c r="Q13" s="17">
        <f t="shared" si="11"/>
        <v>-1.79727E-4</v>
      </c>
      <c r="R13" s="3">
        <f t="shared" si="12"/>
        <v>473.54599999999999</v>
      </c>
      <c r="S13" s="24">
        <f t="shared" si="13"/>
        <v>2.8869799999999999</v>
      </c>
      <c r="T13" s="3">
        <f t="shared" si="14"/>
        <v>474.98</v>
      </c>
      <c r="U13" s="24">
        <f t="shared" si="13"/>
        <v>0.87708699999999995</v>
      </c>
      <c r="V13" s="22">
        <f t="shared" si="15"/>
        <v>0.84548101054557467</v>
      </c>
      <c r="X13" s="2">
        <f t="shared" si="0"/>
        <v>474.98</v>
      </c>
      <c r="Y13" s="4">
        <f t="shared" si="1"/>
        <v>5</v>
      </c>
      <c r="Z13" s="4">
        <f t="shared" si="2"/>
        <v>158603.95389427344</v>
      </c>
      <c r="AA13" s="4">
        <f t="shared" si="3"/>
        <v>5</v>
      </c>
      <c r="AB13" s="17">
        <f t="shared" si="4"/>
        <v>-1.8018526245892395E-4</v>
      </c>
      <c r="AC13" s="4">
        <f t="shared" si="5"/>
        <v>5</v>
      </c>
      <c r="AD13" s="24">
        <f t="shared" si="6"/>
        <v>2.8839647499335435</v>
      </c>
      <c r="AE13" s="53">
        <f t="shared" si="16"/>
        <v>0.84808214229602985</v>
      </c>
      <c r="AF13" s="78">
        <f t="shared" si="7"/>
        <v>3.4200528766523242E-2</v>
      </c>
    </row>
    <row r="14" spans="1:32" x14ac:dyDescent="0.6">
      <c r="B14" s="2"/>
      <c r="C14" s="1"/>
      <c r="D14" s="2">
        <v>249.239</v>
      </c>
      <c r="E14" s="1">
        <v>6.78064</v>
      </c>
      <c r="F14" s="2">
        <v>250.56399999999999</v>
      </c>
      <c r="G14" s="1">
        <v>-188.011</v>
      </c>
      <c r="H14" s="2">
        <v>253.21199999999999</v>
      </c>
      <c r="I14" s="1">
        <v>2.77624</v>
      </c>
      <c r="J14" s="2">
        <v>252.851</v>
      </c>
      <c r="K14" s="1">
        <v>0.99998299999999996</v>
      </c>
      <c r="N14" s="3">
        <f t="shared" si="8"/>
        <v>522.23900000000003</v>
      </c>
      <c r="O14" s="21">
        <f t="shared" si="9"/>
        <v>147478.70407513157</v>
      </c>
      <c r="P14" s="3">
        <f t="shared" si="10"/>
        <v>523.56399999999996</v>
      </c>
      <c r="Q14" s="17">
        <f t="shared" si="11"/>
        <v>-1.88011E-4</v>
      </c>
      <c r="R14" s="3">
        <f t="shared" si="12"/>
        <v>526.21199999999999</v>
      </c>
      <c r="S14" s="24">
        <f t="shared" si="13"/>
        <v>2.77624</v>
      </c>
      <c r="T14" s="3">
        <f t="shared" si="14"/>
        <v>525.851</v>
      </c>
      <c r="U14" s="24">
        <f t="shared" si="13"/>
        <v>0.99998299999999996</v>
      </c>
      <c r="V14" s="22">
        <f t="shared" si="15"/>
        <v>0.98741911065723353</v>
      </c>
      <c r="X14" s="2">
        <f t="shared" si="0"/>
        <v>525.851</v>
      </c>
      <c r="Y14" s="4">
        <f t="shared" si="1"/>
        <v>6</v>
      </c>
      <c r="Z14" s="4">
        <f t="shared" si="2"/>
        <v>146698.40930712709</v>
      </c>
      <c r="AA14" s="4">
        <f t="shared" si="3"/>
        <v>6</v>
      </c>
      <c r="AB14" s="17">
        <f t="shared" si="4"/>
        <v>-1.8858086996429362E-4</v>
      </c>
      <c r="AC14" s="4">
        <f t="shared" si="5"/>
        <v>5</v>
      </c>
      <c r="AD14" s="24">
        <f t="shared" si="6"/>
        <v>2.7769990692287241</v>
      </c>
      <c r="AE14" s="53">
        <f t="shared" si="16"/>
        <v>0.98788785081048025</v>
      </c>
      <c r="AF14" s="78">
        <f t="shared" si="7"/>
        <v>1.224344360505758E-2</v>
      </c>
    </row>
    <row r="15" spans="1:32" x14ac:dyDescent="0.6">
      <c r="B15" s="2"/>
      <c r="C15" s="1"/>
      <c r="D15" s="2">
        <v>300.38400000000001</v>
      </c>
      <c r="E15" s="1">
        <v>7.3297699999999999</v>
      </c>
      <c r="F15" s="2">
        <v>300.13499999999999</v>
      </c>
      <c r="G15" s="1">
        <v>-200.363</v>
      </c>
      <c r="H15" s="2">
        <v>302.08300000000003</v>
      </c>
      <c r="I15" s="1">
        <v>2.7784499999999999</v>
      </c>
      <c r="J15" s="2">
        <v>301.85000000000002</v>
      </c>
      <c r="K15" s="1">
        <v>1.13018</v>
      </c>
      <c r="N15" s="3">
        <f t="shared" si="8"/>
        <v>573.38400000000001</v>
      </c>
      <c r="O15" s="21">
        <f t="shared" si="9"/>
        <v>136429.92890636405</v>
      </c>
      <c r="P15" s="3">
        <f t="shared" si="10"/>
        <v>573.13499999999999</v>
      </c>
      <c r="Q15" s="17">
        <f t="shared" si="11"/>
        <v>-2.0036299999999998E-4</v>
      </c>
      <c r="R15" s="3">
        <f t="shared" si="12"/>
        <v>575.08300000000008</v>
      </c>
      <c r="S15" s="24">
        <f t="shared" si="13"/>
        <v>2.7784499999999999</v>
      </c>
      <c r="T15" s="3">
        <f t="shared" si="14"/>
        <v>574.85</v>
      </c>
      <c r="U15" s="24">
        <f t="shared" si="13"/>
        <v>1.13018</v>
      </c>
      <c r="V15" s="22">
        <f t="shared" si="15"/>
        <v>1.1331741376692721</v>
      </c>
      <c r="X15" s="2">
        <f t="shared" si="0"/>
        <v>574.85</v>
      </c>
      <c r="Y15" s="4">
        <f t="shared" si="1"/>
        <v>7</v>
      </c>
      <c r="Z15" s="4">
        <f t="shared" si="2"/>
        <v>136119.13170209032</v>
      </c>
      <c r="AA15" s="4">
        <f t="shared" si="3"/>
        <v>7</v>
      </c>
      <c r="AB15" s="17">
        <f t="shared" si="4"/>
        <v>-2.0063924071553565E-4</v>
      </c>
      <c r="AC15" s="4">
        <f t="shared" si="5"/>
        <v>6</v>
      </c>
      <c r="AD15" s="24">
        <f t="shared" si="6"/>
        <v>2.7784394634855021</v>
      </c>
      <c r="AE15" s="53">
        <f t="shared" si="16"/>
        <v>1.1337166327923132</v>
      </c>
      <c r="AF15" s="78">
        <f t="shared" si="7"/>
        <v>-3.1195033132772609E-3</v>
      </c>
    </row>
    <row r="16" spans="1:32" x14ac:dyDescent="0.6">
      <c r="B16" s="2"/>
      <c r="C16" s="1"/>
      <c r="D16" s="2">
        <v>353.33300000000003</v>
      </c>
      <c r="E16" s="1">
        <v>7.9869300000000001</v>
      </c>
      <c r="F16" s="2">
        <v>351.565</v>
      </c>
      <c r="G16" s="1">
        <v>-208.64699999999999</v>
      </c>
      <c r="H16" s="2">
        <v>350.96199999999999</v>
      </c>
      <c r="I16" s="1">
        <v>2.7580399999999998</v>
      </c>
      <c r="J16" s="2">
        <v>354.601</v>
      </c>
      <c r="K16" s="1">
        <v>1.25305</v>
      </c>
      <c r="N16" s="3">
        <f t="shared" si="8"/>
        <v>626.33300000000008</v>
      </c>
      <c r="O16" s="21">
        <f t="shared" si="9"/>
        <v>125204.55293836305</v>
      </c>
      <c r="P16" s="2">
        <f t="shared" si="10"/>
        <v>624.56500000000005</v>
      </c>
      <c r="Q16" s="28">
        <f t="shared" si="11"/>
        <v>-2.0864699999999998E-4</v>
      </c>
      <c r="R16" s="2">
        <f t="shared" si="12"/>
        <v>623.96199999999999</v>
      </c>
      <c r="S16" s="30">
        <f t="shared" si="13"/>
        <v>2.7580399999999998</v>
      </c>
      <c r="T16" s="2">
        <f t="shared" si="14"/>
        <v>627.601</v>
      </c>
      <c r="U16" s="24">
        <f t="shared" si="13"/>
        <v>1.25305</v>
      </c>
      <c r="V16" s="22">
        <f t="shared" si="15"/>
        <v>1.2403020958850051</v>
      </c>
      <c r="X16" s="2">
        <f t="shared" si="0"/>
        <v>627.601</v>
      </c>
      <c r="Y16" s="4">
        <f t="shared" si="1"/>
        <v>8</v>
      </c>
      <c r="Z16" s="4">
        <f t="shared" si="2"/>
        <v>124997.58734775978</v>
      </c>
      <c r="AA16" s="4">
        <f t="shared" si="3"/>
        <v>8</v>
      </c>
      <c r="AB16" s="17">
        <f t="shared" si="4"/>
        <v>-2.0889554967054751E-4</v>
      </c>
      <c r="AC16" s="4">
        <f t="shared" si="5"/>
        <v>8</v>
      </c>
      <c r="AD16" s="24">
        <f t="shared" si="6"/>
        <v>2.7582049169474492</v>
      </c>
      <c r="AE16" s="53">
        <f t="shared" si="16"/>
        <v>1.2411295183084745</v>
      </c>
      <c r="AF16" s="78">
        <f t="shared" si="7"/>
        <v>9.6045428907143293E-3</v>
      </c>
    </row>
    <row r="17" spans="2:32" x14ac:dyDescent="0.6">
      <c r="B17" s="2"/>
      <c r="C17" s="1"/>
      <c r="D17" s="2">
        <v>402.64699999999999</v>
      </c>
      <c r="E17" s="1">
        <v>8.5356699999999996</v>
      </c>
      <c r="F17" s="2">
        <v>403.01400000000001</v>
      </c>
      <c r="G17" s="1">
        <v>-212.85900000000001</v>
      </c>
      <c r="H17" s="2">
        <v>401.71300000000002</v>
      </c>
      <c r="I17" s="1">
        <v>2.7603399999999998</v>
      </c>
      <c r="J17" s="2">
        <v>403.536</v>
      </c>
      <c r="K17" s="1">
        <v>1.31779</v>
      </c>
      <c r="N17" s="3">
        <f t="shared" si="8"/>
        <v>675.64699999999993</v>
      </c>
      <c r="O17" s="21">
        <f t="shared" si="9"/>
        <v>117155.41955113073</v>
      </c>
      <c r="P17" s="2">
        <f t="shared" si="10"/>
        <v>676.01400000000001</v>
      </c>
      <c r="Q17" s="28">
        <f t="shared" si="11"/>
        <v>-2.12859E-4</v>
      </c>
      <c r="R17" s="2">
        <f t="shared" si="12"/>
        <v>674.71299999999997</v>
      </c>
      <c r="S17" s="30">
        <f t="shared" si="13"/>
        <v>2.7603399999999998</v>
      </c>
      <c r="T17" s="2">
        <f t="shared" si="14"/>
        <v>676.53600000000006</v>
      </c>
      <c r="U17" s="24">
        <f t="shared" si="13"/>
        <v>1.31779</v>
      </c>
      <c r="V17" s="22">
        <f t="shared" si="15"/>
        <v>1.3009923750285339</v>
      </c>
      <c r="X17" s="2">
        <f t="shared" si="0"/>
        <v>676.53600000000006</v>
      </c>
      <c r="Y17" s="4">
        <f t="shared" si="1"/>
        <v>9</v>
      </c>
      <c r="Z17" s="4">
        <f t="shared" si="2"/>
        <v>117016.1203240272</v>
      </c>
      <c r="AA17" s="4">
        <f t="shared" si="3"/>
        <v>9</v>
      </c>
      <c r="AB17" s="17">
        <f t="shared" si="4"/>
        <v>-2.1291975993886994E-4</v>
      </c>
      <c r="AC17" s="4">
        <f t="shared" si="5"/>
        <v>9</v>
      </c>
      <c r="AD17" s="24">
        <f t="shared" si="6"/>
        <v>2.761266348436477</v>
      </c>
      <c r="AE17" s="53">
        <f t="shared" si="16"/>
        <v>1.2997512440753518</v>
      </c>
      <c r="AF17" s="78">
        <f t="shared" si="7"/>
        <v>1.3878621780032185E-2</v>
      </c>
    </row>
    <row r="18" spans="2:32" x14ac:dyDescent="0.6">
      <c r="B18" s="2"/>
      <c r="C18" s="1"/>
      <c r="D18" s="2">
        <v>451.947</v>
      </c>
      <c r="E18" s="1">
        <v>9.1382200000000005</v>
      </c>
      <c r="F18" s="2">
        <v>450.78100000000001</v>
      </c>
      <c r="G18" s="1">
        <v>-218.41900000000001</v>
      </c>
      <c r="H18" s="2">
        <v>450.577</v>
      </c>
      <c r="I18" s="1">
        <v>2.7851699999999999</v>
      </c>
      <c r="J18" s="76">
        <v>450.584</v>
      </c>
      <c r="K18" s="76">
        <v>1.3752899999999999</v>
      </c>
      <c r="N18" s="3">
        <f t="shared" si="8"/>
        <v>724.947</v>
      </c>
      <c r="O18" s="21">
        <f t="shared" si="9"/>
        <v>109430.50178262287</v>
      </c>
      <c r="P18" s="2">
        <f t="shared" si="10"/>
        <v>723.78099999999995</v>
      </c>
      <c r="Q18" s="28">
        <f t="shared" si="11"/>
        <v>-2.18419E-4</v>
      </c>
      <c r="R18" s="2">
        <f t="shared" si="12"/>
        <v>723.577</v>
      </c>
      <c r="S18" s="30">
        <f t="shared" si="13"/>
        <v>2.7851699999999999</v>
      </c>
      <c r="T18" s="2">
        <f t="shared" si="14"/>
        <v>723.58400000000006</v>
      </c>
      <c r="U18" s="24">
        <f t="shared" si="13"/>
        <v>1.3752899999999999</v>
      </c>
      <c r="V18" s="22">
        <f t="shared" si="15"/>
        <v>1.3563021993226869</v>
      </c>
      <c r="X18" s="2">
        <f t="shared" si="0"/>
        <v>723.58400000000006</v>
      </c>
      <c r="Y18" s="4">
        <f t="shared" si="1"/>
        <v>9</v>
      </c>
      <c r="Z18" s="4">
        <f t="shared" si="2"/>
        <v>109644.07303857573</v>
      </c>
      <c r="AA18" s="4">
        <f t="shared" si="3"/>
        <v>9</v>
      </c>
      <c r="AB18" s="17">
        <f t="shared" si="4"/>
        <v>-2.1839606952498591E-4</v>
      </c>
      <c r="AC18" s="4">
        <f t="shared" si="5"/>
        <v>10</v>
      </c>
      <c r="AD18" s="24">
        <f t="shared" si="6"/>
        <v>2.7851969441814766</v>
      </c>
      <c r="AE18" s="53">
        <f t="shared" si="16"/>
        <v>1.358650777227997</v>
      </c>
      <c r="AF18" s="78">
        <f t="shared" si="7"/>
        <v>1.2246872449409807E-2</v>
      </c>
    </row>
    <row r="19" spans="2:32" x14ac:dyDescent="0.6">
      <c r="V19"/>
    </row>
    <row r="20" spans="2:32" x14ac:dyDescent="0.6"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</row>
    <row r="24" spans="2:32" x14ac:dyDescent="0.6">
      <c r="O24"/>
      <c r="Q24"/>
      <c r="S24"/>
      <c r="U24"/>
    </row>
    <row r="25" spans="2:32" x14ac:dyDescent="0.6">
      <c r="O25"/>
      <c r="Q25"/>
      <c r="S25"/>
      <c r="U25"/>
    </row>
    <row r="26" spans="2:32" x14ac:dyDescent="0.6">
      <c r="O26"/>
      <c r="Q26"/>
      <c r="S26"/>
      <c r="U26"/>
    </row>
    <row r="27" spans="2:32" x14ac:dyDescent="0.6">
      <c r="O27"/>
      <c r="Q27"/>
      <c r="S27"/>
      <c r="U27"/>
    </row>
    <row r="28" spans="2:32" x14ac:dyDescent="0.6">
      <c r="O28"/>
      <c r="Q28"/>
      <c r="S28"/>
      <c r="U28"/>
    </row>
    <row r="29" spans="2:32" x14ac:dyDescent="0.6">
      <c r="O29"/>
      <c r="Q29"/>
      <c r="S29"/>
      <c r="U29"/>
    </row>
    <row r="30" spans="2:32" x14ac:dyDescent="0.6">
      <c r="O30"/>
      <c r="Q30"/>
      <c r="S30"/>
      <c r="U30"/>
    </row>
    <row r="31" spans="2:32" x14ac:dyDescent="0.6">
      <c r="O31"/>
      <c r="Q31"/>
      <c r="S31"/>
      <c r="U31"/>
    </row>
    <row r="32" spans="2:32" x14ac:dyDescent="0.6">
      <c r="O32"/>
      <c r="Q32"/>
      <c r="S32"/>
      <c r="U32"/>
    </row>
    <row r="33" spans="15:21" x14ac:dyDescent="0.6">
      <c r="O33"/>
      <c r="Q33"/>
      <c r="S33"/>
      <c r="U33"/>
    </row>
    <row r="34" spans="15:21" x14ac:dyDescent="0.6">
      <c r="O34"/>
      <c r="Q34"/>
      <c r="S34"/>
      <c r="U34"/>
    </row>
    <row r="35" spans="15:21" x14ac:dyDescent="0.6">
      <c r="O35"/>
      <c r="Q35"/>
      <c r="S35"/>
      <c r="U35"/>
    </row>
    <row r="36" spans="15:21" x14ac:dyDescent="0.6">
      <c r="O36"/>
      <c r="Q36"/>
      <c r="S36"/>
      <c r="U36"/>
    </row>
    <row r="37" spans="15:21" x14ac:dyDescent="0.6">
      <c r="O37"/>
      <c r="Q37"/>
      <c r="S37"/>
      <c r="U37"/>
    </row>
    <row r="38" spans="15:21" x14ac:dyDescent="0.6">
      <c r="O38"/>
      <c r="Q38"/>
      <c r="S38"/>
      <c r="U38"/>
    </row>
    <row r="39" spans="15:21" x14ac:dyDescent="0.6">
      <c r="O39"/>
      <c r="Q39"/>
      <c r="S39"/>
      <c r="U39"/>
    </row>
    <row r="40" spans="15:21" x14ac:dyDescent="0.6">
      <c r="O40"/>
      <c r="Q40"/>
      <c r="S40"/>
      <c r="U40"/>
    </row>
    <row r="41" spans="15:21" x14ac:dyDescent="0.6">
      <c r="O41"/>
      <c r="Q41"/>
      <c r="S41"/>
      <c r="U41"/>
    </row>
    <row r="42" spans="15:21" x14ac:dyDescent="0.6">
      <c r="O42"/>
      <c r="Q42"/>
      <c r="S42"/>
      <c r="U42"/>
    </row>
    <row r="43" spans="15:21" x14ac:dyDescent="0.6">
      <c r="O43"/>
      <c r="Q43"/>
      <c r="S43"/>
      <c r="U43"/>
    </row>
    <row r="44" spans="15:21" x14ac:dyDescent="0.6">
      <c r="O44"/>
      <c r="Q44"/>
      <c r="S44"/>
      <c r="U44"/>
    </row>
    <row r="45" spans="15:21" x14ac:dyDescent="0.6">
      <c r="O45"/>
      <c r="Q45"/>
      <c r="S45"/>
      <c r="U45"/>
    </row>
    <row r="46" spans="15:21" x14ac:dyDescent="0.6">
      <c r="O46"/>
      <c r="Q46"/>
      <c r="S46"/>
      <c r="U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G34"/>
  <sheetViews>
    <sheetView tabSelected="1"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51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325.17099999999999</v>
      </c>
      <c r="C9" s="75">
        <v>1.538</v>
      </c>
      <c r="D9" s="3"/>
      <c r="E9" s="4"/>
      <c r="F9" s="75">
        <v>324.94</v>
      </c>
      <c r="G9" s="75">
        <v>-413.13299999999998</v>
      </c>
      <c r="H9" s="75">
        <v>307.61900000000003</v>
      </c>
      <c r="I9" s="75">
        <v>2.8520400000000001</v>
      </c>
      <c r="J9" s="75">
        <v>331.74599999999998</v>
      </c>
      <c r="K9" s="75">
        <v>3.94667E-2</v>
      </c>
      <c r="N9" s="3">
        <f t="shared" ref="N9:N17" si="0">B9</f>
        <v>325.17099999999999</v>
      </c>
      <c r="O9" s="21">
        <f>C9*1000</f>
        <v>1538</v>
      </c>
      <c r="P9" s="3">
        <f t="shared" ref="P9:P17" si="1">F9</f>
        <v>324.94</v>
      </c>
      <c r="Q9" s="17">
        <f t="shared" ref="Q9:Q17" si="2">G9*0.000001</f>
        <v>-4.1313299999999994E-4</v>
      </c>
      <c r="R9" s="3">
        <f t="shared" ref="R9:U15" si="3">H9</f>
        <v>307.61900000000003</v>
      </c>
      <c r="S9" s="24">
        <f t="shared" si="3"/>
        <v>2.8520400000000001</v>
      </c>
      <c r="T9" s="3">
        <f t="shared" si="3"/>
        <v>331.74599999999998</v>
      </c>
      <c r="U9" s="24">
        <f t="shared" si="3"/>
        <v>3.94667E-2</v>
      </c>
      <c r="V9" s="22">
        <f>((O9*(Q9)^2)/S9)*T9</f>
        <v>3.0534175097357941E-2</v>
      </c>
      <c r="X9" s="3">
        <f t="shared" ref="X9:X15" si="4">T9</f>
        <v>331.74599999999998</v>
      </c>
      <c r="Y9" s="4">
        <f t="shared" ref="Y9:Y15" si="5">MATCH($X9,$N$9:$N$41,1)</f>
        <v>1</v>
      </c>
      <c r="Z9" s="4">
        <f t="shared" ref="Z9:Z15" si="6">((INDEX($N$9:$O$44,Y9+1,1)-$X9)*INDEX($N$9:$O$44,Y9,2)+($X9-INDEX($N$9:$O$44,Y9,1))*INDEX($N$9:$O$44,Y9+1,2))/(INDEX($N$9:$O$44,Y9+1,1)-INDEX($N$9:$O$44,Y9,1))</f>
        <v>1603.0295971306562</v>
      </c>
      <c r="AA9" s="4">
        <f t="shared" ref="AA9:AA15" si="7">MATCH($X9,$P$9:$P$44,1)</f>
        <v>1</v>
      </c>
      <c r="AB9" s="17">
        <f t="shared" ref="AB9:AB15" si="8">((INDEX($P$9:$Q$44,AA9+1,1)-$X9)*INDEX($P$9:$Q$44,AA9,2)+($X9-INDEX($P$9:$Q$44,AA9,1))*INDEX($P$9:$Q$44,AA9+1,2))/(INDEX($P$9:$Q$44,AA9+1,1)-INDEX($P$9:$Q$44,AA9,1))</f>
        <v>-4.1434708584386752E-4</v>
      </c>
      <c r="AC9" s="4">
        <f t="shared" ref="AC9:AC15" si="9">MATCH($X9,$R$9:$R$38,1)</f>
        <v>1</v>
      </c>
      <c r="AD9" s="24">
        <f t="shared" ref="AD9:AD15" si="10">((INDEX($R$9:$S$44,AC9+1,1)-$X9)*INDEX($R$9:$S$44,AC9,2)+($X9-INDEX($R$9:$S$44,AC9,1))*INDEX($R$9:$S$44,AC9+1,2))/(INDEX($R$9:$S$44,AC9+1,1)-INDEX($R$9:$S$44,AC9,1))</f>
        <v>2.7363960881258524</v>
      </c>
      <c r="AE9" s="24">
        <f>((Z9*(AB9)^2)/AD9)*X9</f>
        <v>3.3365439708267226E-2</v>
      </c>
      <c r="AF9" s="57">
        <f t="shared" ref="AF9:AF15" si="11">$U9/$AE9-1</f>
        <v>0.18286167798415121</v>
      </c>
      <c r="AG9" s="79">
        <f>U9-AE9</f>
        <v>6.1012602917327741E-3</v>
      </c>
    </row>
    <row r="10" spans="1:33" x14ac:dyDescent="0.6">
      <c r="B10" s="3">
        <v>378.56299999999999</v>
      </c>
      <c r="C10" s="4">
        <v>2.0660699999999999</v>
      </c>
      <c r="D10" s="3"/>
      <c r="E10" s="4"/>
      <c r="F10" s="3">
        <v>376.755</v>
      </c>
      <c r="G10" s="4">
        <v>-422.37599999999998</v>
      </c>
      <c r="H10" s="3">
        <v>361.90499999999997</v>
      </c>
      <c r="I10" s="4">
        <v>2.5918399999999999</v>
      </c>
      <c r="J10" s="3">
        <v>385.31700000000001</v>
      </c>
      <c r="K10" s="4">
        <v>6.9599999999999995E-2</v>
      </c>
      <c r="N10" s="3">
        <f t="shared" si="0"/>
        <v>378.56299999999999</v>
      </c>
      <c r="O10" s="21">
        <f t="shared" ref="O10:O17" si="12">C10*1000</f>
        <v>2066.0699999999997</v>
      </c>
      <c r="P10" s="3">
        <f t="shared" si="1"/>
        <v>376.755</v>
      </c>
      <c r="Q10" s="17">
        <f t="shared" si="2"/>
        <v>-4.2237599999999997E-4</v>
      </c>
      <c r="R10" s="3">
        <f t="shared" si="3"/>
        <v>361.90499999999997</v>
      </c>
      <c r="S10" s="24">
        <f t="shared" si="3"/>
        <v>2.5918399999999999</v>
      </c>
      <c r="T10" s="3">
        <f t="shared" si="3"/>
        <v>385.31700000000001</v>
      </c>
      <c r="U10" s="24">
        <f t="shared" si="3"/>
        <v>6.9599999999999995E-2</v>
      </c>
      <c r="V10" s="22">
        <f t="shared" ref="V10:V15" si="13">((O10*(Q10)^2)/S10)*T10</f>
        <v>5.4796583284187843E-2</v>
      </c>
      <c r="X10" s="2">
        <f t="shared" si="4"/>
        <v>385.31700000000001</v>
      </c>
      <c r="Y10" s="4">
        <f t="shared" si="5"/>
        <v>2</v>
      </c>
      <c r="Z10" s="4">
        <f t="shared" si="6"/>
        <v>2068.3669519457653</v>
      </c>
      <c r="AA10" s="4">
        <f t="shared" si="7"/>
        <v>2</v>
      </c>
      <c r="AB10" s="17">
        <f t="shared" si="8"/>
        <v>-4.2506279133226315E-4</v>
      </c>
      <c r="AC10" s="4">
        <f t="shared" si="9"/>
        <v>2</v>
      </c>
      <c r="AD10" s="24">
        <f t="shared" si="10"/>
        <v>2.4977708191729517</v>
      </c>
      <c r="AE10" s="53">
        <f t="shared" ref="AE10:AE15" si="14">((Z10*(AB10)^2)/AD10)*X10</f>
        <v>5.7650005427173197E-2</v>
      </c>
      <c r="AF10" s="56">
        <f t="shared" si="11"/>
        <v>0.20728522893068457</v>
      </c>
      <c r="AG10" s="79">
        <f t="shared" ref="AG10:AG15" si="15">U10-AE10</f>
        <v>1.1949994572826798E-2</v>
      </c>
    </row>
    <row r="11" spans="1:33" x14ac:dyDescent="0.6">
      <c r="B11" s="2">
        <v>431.96100000000001</v>
      </c>
      <c r="C11" s="1">
        <v>2.0842299999999998</v>
      </c>
      <c r="D11" s="2"/>
      <c r="E11" s="1"/>
      <c r="F11" s="2">
        <v>431.57900000000001</v>
      </c>
      <c r="G11" s="1">
        <v>-439.58</v>
      </c>
      <c r="H11" s="2">
        <v>419.048</v>
      </c>
      <c r="I11" s="1">
        <v>2.3622399999999999</v>
      </c>
      <c r="J11" s="2">
        <v>437.89699999999999</v>
      </c>
      <c r="K11" s="1">
        <v>9.0933299999999995E-2</v>
      </c>
      <c r="N11" s="3">
        <f t="shared" si="0"/>
        <v>431.96100000000001</v>
      </c>
      <c r="O11" s="21">
        <f t="shared" si="12"/>
        <v>2084.23</v>
      </c>
      <c r="P11" s="3">
        <f t="shared" si="1"/>
        <v>431.57900000000001</v>
      </c>
      <c r="Q11" s="17">
        <f t="shared" si="2"/>
        <v>-4.3957999999999996E-4</v>
      </c>
      <c r="R11" s="3">
        <f t="shared" si="3"/>
        <v>419.048</v>
      </c>
      <c r="S11" s="24">
        <f t="shared" si="3"/>
        <v>2.3622399999999999</v>
      </c>
      <c r="T11" s="3">
        <f t="shared" si="3"/>
        <v>437.89699999999999</v>
      </c>
      <c r="U11" s="24">
        <f t="shared" si="3"/>
        <v>9.0933299999999995E-2</v>
      </c>
      <c r="V11" s="22">
        <f t="shared" si="13"/>
        <v>7.4656812362104433E-2</v>
      </c>
      <c r="X11" s="2">
        <f t="shared" si="4"/>
        <v>437.89699999999999</v>
      </c>
      <c r="Y11" s="4">
        <f t="shared" si="5"/>
        <v>3</v>
      </c>
      <c r="Z11" s="4">
        <f t="shared" si="6"/>
        <v>2047.0336813058689</v>
      </c>
      <c r="AA11" s="4">
        <f t="shared" si="7"/>
        <v>3</v>
      </c>
      <c r="AB11" s="17">
        <f t="shared" si="8"/>
        <v>-4.3897712753849589E-4</v>
      </c>
      <c r="AC11" s="4">
        <f t="shared" si="9"/>
        <v>3</v>
      </c>
      <c r="AD11" s="24">
        <f t="shared" si="10"/>
        <v>2.2852237709556857</v>
      </c>
      <c r="AE11" s="53">
        <f t="shared" si="14"/>
        <v>7.5587853054852466E-2</v>
      </c>
      <c r="AF11" s="56">
        <f t="shared" si="11"/>
        <v>0.20301472161157519</v>
      </c>
      <c r="AG11" s="79">
        <f t="shared" si="15"/>
        <v>1.5345446945147528E-2</v>
      </c>
    </row>
    <row r="12" spans="1:33" x14ac:dyDescent="0.6">
      <c r="B12" s="2">
        <v>483.42099999999999</v>
      </c>
      <c r="C12" s="1">
        <v>1.7617700000000001</v>
      </c>
      <c r="D12" s="2"/>
      <c r="E12" s="1"/>
      <c r="F12" s="2">
        <v>485.351</v>
      </c>
      <c r="G12" s="1">
        <v>-434.44900000000001</v>
      </c>
      <c r="H12" s="2">
        <v>475.238</v>
      </c>
      <c r="I12" s="1">
        <v>2.1326499999999999</v>
      </c>
      <c r="J12" s="2">
        <v>489.48399999999998</v>
      </c>
      <c r="K12" s="1">
        <v>9.9466700000000005E-2</v>
      </c>
      <c r="N12" s="3">
        <f t="shared" si="0"/>
        <v>483.42099999999999</v>
      </c>
      <c r="O12" s="21">
        <f t="shared" si="12"/>
        <v>1761.77</v>
      </c>
      <c r="P12" s="3">
        <f t="shared" si="1"/>
        <v>485.351</v>
      </c>
      <c r="Q12" s="17">
        <f t="shared" si="2"/>
        <v>-4.34449E-4</v>
      </c>
      <c r="R12" s="3">
        <f t="shared" si="3"/>
        <v>475.238</v>
      </c>
      <c r="S12" s="24">
        <f t="shared" si="3"/>
        <v>2.1326499999999999</v>
      </c>
      <c r="T12" s="3">
        <f t="shared" si="3"/>
        <v>489.48399999999998</v>
      </c>
      <c r="U12" s="24">
        <f t="shared" si="3"/>
        <v>9.9466700000000005E-2</v>
      </c>
      <c r="V12" s="22">
        <f t="shared" si="13"/>
        <v>7.6321294442697765E-2</v>
      </c>
      <c r="X12" s="2">
        <f t="shared" si="4"/>
        <v>489.48399999999998</v>
      </c>
      <c r="Y12" s="4">
        <f t="shared" si="5"/>
        <v>4</v>
      </c>
      <c r="Z12" s="4">
        <f t="shared" si="6"/>
        <v>1783.1317535021349</v>
      </c>
      <c r="AA12" s="4">
        <f t="shared" si="7"/>
        <v>4</v>
      </c>
      <c r="AB12" s="17">
        <f t="shared" si="8"/>
        <v>-4.3242126279753438E-4</v>
      </c>
      <c r="AC12" s="4">
        <f t="shared" si="9"/>
        <v>4</v>
      </c>
      <c r="AD12" s="24">
        <f t="shared" si="10"/>
        <v>2.1081209058181614</v>
      </c>
      <c r="AE12" s="53">
        <f t="shared" si="14"/>
        <v>7.741774204228366E-2</v>
      </c>
      <c r="AF12" s="56">
        <f t="shared" si="11"/>
        <v>0.28480497333122612</v>
      </c>
      <c r="AG12" s="79">
        <f t="shared" si="15"/>
        <v>2.2048957957716345E-2</v>
      </c>
    </row>
    <row r="13" spans="1:33" x14ac:dyDescent="0.6">
      <c r="B13" s="2">
        <v>536.81700000000001</v>
      </c>
      <c r="C13" s="1">
        <v>1.9499</v>
      </c>
      <c r="D13" s="2"/>
      <c r="E13" s="1"/>
      <c r="F13" s="2">
        <v>538.07600000000002</v>
      </c>
      <c r="G13" s="1">
        <v>-408.58100000000002</v>
      </c>
      <c r="H13" s="2">
        <v>528.57100000000003</v>
      </c>
      <c r="I13" s="1">
        <v>2.0408200000000001</v>
      </c>
      <c r="J13" s="2">
        <v>543.05600000000004</v>
      </c>
      <c r="K13" s="1">
        <v>8.8533299999999995E-2</v>
      </c>
      <c r="N13" s="3">
        <f t="shared" si="0"/>
        <v>536.81700000000001</v>
      </c>
      <c r="O13" s="21">
        <f t="shared" si="12"/>
        <v>1949.8999999999999</v>
      </c>
      <c r="P13" s="3">
        <f t="shared" si="1"/>
        <v>538.07600000000002</v>
      </c>
      <c r="Q13" s="17">
        <f t="shared" si="2"/>
        <v>-4.0858099999999998E-4</v>
      </c>
      <c r="R13" s="3">
        <f t="shared" si="3"/>
        <v>528.57100000000003</v>
      </c>
      <c r="S13" s="24">
        <f t="shared" si="3"/>
        <v>2.0408200000000001</v>
      </c>
      <c r="T13" s="3">
        <f t="shared" si="3"/>
        <v>543.05600000000004</v>
      </c>
      <c r="U13" s="24">
        <f t="shared" si="3"/>
        <v>8.8533299999999995E-2</v>
      </c>
      <c r="V13" s="22">
        <f t="shared" si="13"/>
        <v>8.6618087024437296E-2</v>
      </c>
      <c r="X13" s="2">
        <f t="shared" si="4"/>
        <v>543.05600000000004</v>
      </c>
      <c r="Y13" s="4">
        <f t="shared" si="5"/>
        <v>5</v>
      </c>
      <c r="Z13" s="4">
        <f t="shared" si="6"/>
        <v>1971.1837186020455</v>
      </c>
      <c r="AA13" s="4">
        <f t="shared" si="7"/>
        <v>5</v>
      </c>
      <c r="AB13" s="17">
        <f t="shared" si="8"/>
        <v>-4.0336427709945002E-4</v>
      </c>
      <c r="AC13" s="4">
        <f t="shared" si="9"/>
        <v>5</v>
      </c>
      <c r="AD13" s="24">
        <f t="shared" si="10"/>
        <v>2.0291798831002921</v>
      </c>
      <c r="AE13" s="53">
        <f t="shared" si="14"/>
        <v>8.5831368787659762E-2</v>
      </c>
      <c r="AF13" s="56">
        <f t="shared" si="11"/>
        <v>3.1479530741547412E-2</v>
      </c>
      <c r="AG13" s="79">
        <f t="shared" si="15"/>
        <v>2.7019312123402334E-3</v>
      </c>
    </row>
    <row r="14" spans="1:33" x14ac:dyDescent="0.6">
      <c r="B14" s="2">
        <v>592.15499999999997</v>
      </c>
      <c r="C14" s="1">
        <v>2.1386799999999999</v>
      </c>
      <c r="D14" s="2"/>
      <c r="E14" s="1"/>
      <c r="F14" s="2">
        <v>591.721</v>
      </c>
      <c r="G14" s="1">
        <v>-352.38600000000002</v>
      </c>
      <c r="H14" s="2">
        <v>585.71400000000006</v>
      </c>
      <c r="I14" s="1">
        <v>1.9948999999999999</v>
      </c>
      <c r="J14" s="2">
        <v>595.63499999999999</v>
      </c>
      <c r="K14" s="1">
        <v>7.9733299999999993E-2</v>
      </c>
      <c r="N14" s="3">
        <f t="shared" si="0"/>
        <v>592.15499999999997</v>
      </c>
      <c r="O14" s="21">
        <f t="shared" si="12"/>
        <v>2138.6799999999998</v>
      </c>
      <c r="P14" s="3">
        <f t="shared" si="1"/>
        <v>591.721</v>
      </c>
      <c r="Q14" s="17">
        <f t="shared" si="2"/>
        <v>-3.52386E-4</v>
      </c>
      <c r="R14" s="3">
        <f t="shared" si="3"/>
        <v>585.71400000000006</v>
      </c>
      <c r="S14" s="24">
        <f t="shared" si="3"/>
        <v>1.9948999999999999</v>
      </c>
      <c r="T14" s="3">
        <f t="shared" si="3"/>
        <v>595.63499999999999</v>
      </c>
      <c r="U14" s="24">
        <f t="shared" si="3"/>
        <v>7.9733299999999993E-2</v>
      </c>
      <c r="V14" s="22">
        <f t="shared" si="13"/>
        <v>7.9294338233598924E-2</v>
      </c>
      <c r="X14" s="2">
        <f t="shared" si="4"/>
        <v>595.63499999999999</v>
      </c>
      <c r="Y14" s="4">
        <f t="shared" si="5"/>
        <v>6</v>
      </c>
      <c r="Z14" s="4">
        <f t="shared" si="6"/>
        <v>2185.8522360441616</v>
      </c>
      <c r="AA14" s="4">
        <f t="shared" si="7"/>
        <v>6</v>
      </c>
      <c r="AB14" s="17">
        <f t="shared" si="8"/>
        <v>-3.4785200015198438E-4</v>
      </c>
      <c r="AC14" s="4">
        <f t="shared" si="9"/>
        <v>6</v>
      </c>
      <c r="AD14" s="24">
        <f t="shared" si="10"/>
        <v>2.0116823274877498</v>
      </c>
      <c r="AE14" s="53">
        <f t="shared" si="14"/>
        <v>7.8312415309454153E-2</v>
      </c>
      <c r="AF14" s="56">
        <f t="shared" si="11"/>
        <v>1.8143798590953608E-2</v>
      </c>
      <c r="AG14" s="79">
        <f t="shared" si="15"/>
        <v>1.42088469054584E-3</v>
      </c>
    </row>
    <row r="15" spans="1:33" x14ac:dyDescent="0.6">
      <c r="B15" s="2">
        <v>643.60299999999995</v>
      </c>
      <c r="C15" s="1">
        <v>2.8360699999999999</v>
      </c>
      <c r="D15" s="2"/>
      <c r="E15" s="1"/>
      <c r="F15" s="2">
        <v>644.35799999999995</v>
      </c>
      <c r="G15" s="1">
        <v>-291.411</v>
      </c>
      <c r="H15" s="2">
        <v>640</v>
      </c>
      <c r="I15" s="1">
        <v>2.0867300000000002</v>
      </c>
      <c r="J15" s="76">
        <v>647.22199999999998</v>
      </c>
      <c r="K15" s="76">
        <v>7.6266700000000007E-2</v>
      </c>
      <c r="N15" s="3">
        <f t="shared" si="0"/>
        <v>643.60299999999995</v>
      </c>
      <c r="O15" s="21">
        <f t="shared" si="12"/>
        <v>2836.0699999999997</v>
      </c>
      <c r="P15" s="3">
        <f t="shared" si="1"/>
        <v>644.35799999999995</v>
      </c>
      <c r="Q15" s="17">
        <f t="shared" si="2"/>
        <v>-2.9141099999999999E-4</v>
      </c>
      <c r="R15" s="3">
        <f t="shared" si="3"/>
        <v>640</v>
      </c>
      <c r="S15" s="24">
        <f t="shared" si="3"/>
        <v>2.0867300000000002</v>
      </c>
      <c r="T15" s="3">
        <f t="shared" si="3"/>
        <v>647.22199999999998</v>
      </c>
      <c r="U15" s="24">
        <f t="shared" si="3"/>
        <v>7.6266700000000007E-2</v>
      </c>
      <c r="V15" s="22">
        <f t="shared" si="13"/>
        <v>7.4699180914352098E-2</v>
      </c>
      <c r="X15" s="2">
        <f t="shared" si="4"/>
        <v>647.22199999999998</v>
      </c>
      <c r="Y15" s="4">
        <f t="shared" si="5"/>
        <v>7</v>
      </c>
      <c r="Z15" s="4">
        <f t="shared" si="6"/>
        <v>2895.975641573506</v>
      </c>
      <c r="AA15" s="4">
        <f t="shared" si="7"/>
        <v>7</v>
      </c>
      <c r="AB15" s="17">
        <f t="shared" si="8"/>
        <v>-2.8873932635999457E-4</v>
      </c>
      <c r="AC15" s="4">
        <f t="shared" si="9"/>
        <v>7</v>
      </c>
      <c r="AD15" s="24">
        <f t="shared" si="10"/>
        <v>2.1005017974728601</v>
      </c>
      <c r="AE15" s="53">
        <f t="shared" si="14"/>
        <v>7.4393843382793659E-2</v>
      </c>
      <c r="AF15" s="56">
        <f t="shared" si="11"/>
        <v>2.5174887222448872E-2</v>
      </c>
      <c r="AG15" s="79">
        <f t="shared" si="15"/>
        <v>1.8728566172063477E-3</v>
      </c>
    </row>
    <row r="16" spans="1:33" x14ac:dyDescent="0.6">
      <c r="B16" s="2">
        <v>696.02099999999996</v>
      </c>
      <c r="C16" s="1">
        <v>3.7037499999999999</v>
      </c>
      <c r="D16" s="2"/>
      <c r="E16" s="1"/>
      <c r="F16" s="2">
        <v>696.03099999999995</v>
      </c>
      <c r="G16" s="1">
        <v>-243.208</v>
      </c>
      <c r="H16" s="2">
        <v>696.19</v>
      </c>
      <c r="I16" s="1">
        <v>2.1938800000000001</v>
      </c>
      <c r="J16" s="2"/>
      <c r="K16" s="1"/>
      <c r="N16" s="3">
        <f t="shared" si="0"/>
        <v>696.02099999999996</v>
      </c>
      <c r="O16" s="21">
        <f t="shared" si="12"/>
        <v>3703.75</v>
      </c>
      <c r="P16" s="3">
        <f t="shared" si="1"/>
        <v>696.03099999999995</v>
      </c>
      <c r="Q16" s="17">
        <f t="shared" si="2"/>
        <v>-2.4320799999999999E-4</v>
      </c>
      <c r="R16" s="3">
        <f>H16</f>
        <v>696.19</v>
      </c>
      <c r="S16" s="24">
        <f>I16</f>
        <v>2.1938800000000001</v>
      </c>
      <c r="T16" s="3"/>
      <c r="U16" s="24"/>
    </row>
    <row r="17" spans="2:24" x14ac:dyDescent="0.6">
      <c r="B17" s="76">
        <v>750.37599999999998</v>
      </c>
      <c r="C17" s="76">
        <v>4.9120400000000002</v>
      </c>
      <c r="D17" s="2"/>
      <c r="E17" s="1"/>
      <c r="F17" s="76">
        <v>751.68399999999997</v>
      </c>
      <c r="G17" s="76">
        <v>-193.38399999999999</v>
      </c>
      <c r="H17" s="76">
        <v>750.476</v>
      </c>
      <c r="I17" s="76">
        <v>2.3928600000000002</v>
      </c>
      <c r="J17" s="2"/>
      <c r="K17" s="1"/>
      <c r="N17" s="3">
        <f t="shared" si="0"/>
        <v>750.37599999999998</v>
      </c>
      <c r="O17" s="21">
        <f t="shared" si="12"/>
        <v>4912.04</v>
      </c>
      <c r="P17" s="3">
        <f t="shared" si="1"/>
        <v>751.68399999999997</v>
      </c>
      <c r="Q17" s="17">
        <f t="shared" si="2"/>
        <v>-1.9338399999999998E-4</v>
      </c>
      <c r="R17" s="3">
        <f>H17</f>
        <v>750.476</v>
      </c>
      <c r="S17" s="24">
        <f>I17</f>
        <v>2.3928600000000002</v>
      </c>
      <c r="T17" s="3"/>
      <c r="U17" s="24"/>
      <c r="V17"/>
      <c r="X17" t="s">
        <v>148</v>
      </c>
    </row>
    <row r="18" spans="2:24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  <c r="V18"/>
    </row>
    <row r="19" spans="2:24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  <c r="V19"/>
    </row>
    <row r="20" spans="2:24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  <c r="V20"/>
    </row>
    <row r="21" spans="2:24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  <c r="V21"/>
    </row>
    <row r="22" spans="2:24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  <c r="V22"/>
    </row>
    <row r="23" spans="2:24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  <c r="V23"/>
    </row>
    <row r="24" spans="2:24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  <c r="V24"/>
    </row>
    <row r="25" spans="2:24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  <c r="V25"/>
    </row>
    <row r="26" spans="2:24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  <c r="V26"/>
    </row>
    <row r="27" spans="2:24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  <c r="V27"/>
    </row>
    <row r="28" spans="2:24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3"/>
      <c r="S28" s="24"/>
      <c r="T28" s="3"/>
      <c r="U28" s="24"/>
      <c r="V28"/>
    </row>
    <row r="29" spans="2:24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3"/>
      <c r="S29" s="24"/>
      <c r="T29" s="3"/>
      <c r="U29" s="24"/>
      <c r="V29"/>
    </row>
    <row r="30" spans="2:24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3"/>
      <c r="S30" s="24"/>
      <c r="T30" s="3"/>
      <c r="U30" s="24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G3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/>
      <c r="C9" s="4"/>
      <c r="D9" s="3">
        <v>298.96899999999999</v>
      </c>
      <c r="E9" s="17">
        <v>1.51343E-5</v>
      </c>
      <c r="F9" s="3">
        <v>296.90300000000002</v>
      </c>
      <c r="G9" s="4">
        <v>-80.298000000000002</v>
      </c>
      <c r="H9" s="3">
        <v>300.13600000000002</v>
      </c>
      <c r="I9" s="4">
        <v>2.9687100000000002</v>
      </c>
      <c r="J9" s="75">
        <v>298.12099999999998</v>
      </c>
      <c r="K9" s="75">
        <v>5.1366799999999997E-2</v>
      </c>
      <c r="N9" s="3">
        <f>D9</f>
        <v>298.96899999999999</v>
      </c>
      <c r="O9" s="21">
        <f>1/E9</f>
        <v>66075.074499646493</v>
      </c>
      <c r="P9" s="3">
        <f>F9</f>
        <v>296.90300000000002</v>
      </c>
      <c r="Q9" s="17">
        <f>G9*0.000001</f>
        <v>-8.0297999999999996E-5</v>
      </c>
      <c r="R9" s="3">
        <f>H9</f>
        <v>300.13600000000002</v>
      </c>
      <c r="S9" s="24">
        <f>I9</f>
        <v>2.9687100000000002</v>
      </c>
      <c r="T9" s="3">
        <f>J9</f>
        <v>298.12099999999998</v>
      </c>
      <c r="U9" s="24">
        <f>K9</f>
        <v>5.1366799999999997E-2</v>
      </c>
      <c r="V9" s="22">
        <f>((O9*(Q9)^2)/S9)*T9</f>
        <v>4.2783066742582171E-2</v>
      </c>
      <c r="X9" s="3">
        <f t="shared" ref="X9:X15" si="0">T9</f>
        <v>298.12099999999998</v>
      </c>
      <c r="Y9" s="4" t="e">
        <f t="shared" ref="Y9:Y34" si="1">MATCH($X9,$N$9:$N$41,1)</f>
        <v>#N/A</v>
      </c>
      <c r="Z9" s="4" t="e">
        <f t="shared" ref="Z9:Z15" si="2">((INDEX($N$9:$O$44,Y9+1,1)-$X9)*INDEX($N$9:$O$44,Y9,2)+($X9-INDEX($N$9:$O$44,Y9,1))*INDEX($N$9:$O$44,Y9+1,2))/(INDEX($N$9:$O$44,Y9+1,1)-INDEX($N$9:$O$44,Y9,1))</f>
        <v>#N/A</v>
      </c>
      <c r="AA9" s="4">
        <f t="shared" ref="AA9:AA34" si="3">MATCH($X9,$P$9:$P$44,1)</f>
        <v>1</v>
      </c>
      <c r="AB9" s="17">
        <f t="shared" ref="AB9:AB15" si="4">((INDEX($P$9:$Q$44,AA9+1,1)-$X9)*INDEX($P$9:$Q$44,AA9,2)+($X9-INDEX($P$9:$Q$44,AA9,1))*INDEX($P$9:$Q$44,AA9+1,2))/(INDEX($P$9:$Q$44,AA9+1,1)-INDEX($P$9:$Q$44,AA9,1))</f>
        <v>-8.0745630501818155E-5</v>
      </c>
      <c r="AC9" s="4" t="e">
        <f t="shared" ref="AC9:AC34" si="5">MATCH($X9,$R$9:$R$38,1)</f>
        <v>#N/A</v>
      </c>
      <c r="AD9" s="24" t="e">
        <f t="shared" ref="AD9:AD15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57" t="e">
        <f t="shared" ref="AF9:AF24" si="7">$U9/$AE9-1</f>
        <v>#N/A</v>
      </c>
      <c r="AG9" s="79" t="e">
        <f>U9-AE9</f>
        <v>#N/A</v>
      </c>
    </row>
    <row r="10" spans="1:33" x14ac:dyDescent="0.6">
      <c r="B10" s="3"/>
      <c r="C10" s="4"/>
      <c r="D10" s="3">
        <v>323.71100000000001</v>
      </c>
      <c r="E10" s="17">
        <v>1.4119400000000001E-5</v>
      </c>
      <c r="F10" s="3">
        <v>324.40300000000002</v>
      </c>
      <c r="G10" s="4">
        <v>-90.404600000000002</v>
      </c>
      <c r="H10" s="3">
        <v>330.28</v>
      </c>
      <c r="I10" s="4">
        <v>2.80423</v>
      </c>
      <c r="J10" s="3">
        <v>319.88900000000001</v>
      </c>
      <c r="K10" s="4">
        <v>7.3893100000000003E-2</v>
      </c>
      <c r="N10" s="3">
        <f t="shared" ref="N10:N34" si="8">D10</f>
        <v>323.71100000000001</v>
      </c>
      <c r="O10" s="21">
        <f t="shared" ref="O10:O34" si="9">1/E10</f>
        <v>70824.539286371932</v>
      </c>
      <c r="P10" s="3">
        <f t="shared" ref="P10:P32" si="10">F10</f>
        <v>324.40300000000002</v>
      </c>
      <c r="Q10" s="17">
        <f t="shared" ref="Q10:Q32" si="11">G10*0.000001</f>
        <v>-9.0404599999999998E-5</v>
      </c>
      <c r="R10" s="3">
        <f t="shared" ref="R10:U27" si="12">H10</f>
        <v>330.28</v>
      </c>
      <c r="S10" s="24">
        <f t="shared" si="12"/>
        <v>2.80423</v>
      </c>
      <c r="T10" s="3">
        <f t="shared" si="12"/>
        <v>319.88900000000001</v>
      </c>
      <c r="U10" s="24">
        <f t="shared" si="12"/>
        <v>7.3893100000000003E-2</v>
      </c>
      <c r="X10" s="2">
        <f t="shared" si="0"/>
        <v>319.88900000000001</v>
      </c>
      <c r="Y10" s="4">
        <f t="shared" si="1"/>
        <v>1</v>
      </c>
      <c r="Z10" s="4">
        <f t="shared" si="2"/>
        <v>70090.869639016644</v>
      </c>
      <c r="AA10" s="4">
        <f t="shared" si="3"/>
        <v>1</v>
      </c>
      <c r="AB10" s="17">
        <f t="shared" si="4"/>
        <v>-8.8745647549090892E-5</v>
      </c>
      <c r="AC10" s="4">
        <f t="shared" si="5"/>
        <v>1</v>
      </c>
      <c r="AD10" s="24">
        <f t="shared" si="6"/>
        <v>2.8609282377919318</v>
      </c>
      <c r="AE10" s="53">
        <f t="shared" ref="AE10:AE15" si="13">((Z10*(AB10)^2)/AD10)*X10</f>
        <v>6.1723126389711884E-2</v>
      </c>
      <c r="AF10" s="78">
        <f t="shared" si="7"/>
        <v>0.19717040147073028</v>
      </c>
      <c r="AG10" s="80">
        <f t="shared" ref="AG10:AG15" si="14">U10-AE10</f>
        <v>1.2169973610288119E-2</v>
      </c>
    </row>
    <row r="11" spans="1:33" x14ac:dyDescent="0.6">
      <c r="B11" s="2"/>
      <c r="C11" s="1"/>
      <c r="D11" s="2">
        <v>351.20299999999997</v>
      </c>
      <c r="E11" s="28">
        <v>1.3522399999999999E-5</v>
      </c>
      <c r="F11" s="2">
        <v>349.13499999999999</v>
      </c>
      <c r="G11" s="1">
        <v>-97.749499999999998</v>
      </c>
      <c r="H11" s="2">
        <v>363.17399999999998</v>
      </c>
      <c r="I11" s="1">
        <v>2.6395300000000002</v>
      </c>
      <c r="J11" s="2">
        <v>349.84699999999998</v>
      </c>
      <c r="K11" s="1">
        <v>9.65332E-2</v>
      </c>
      <c r="N11" s="3">
        <f t="shared" si="8"/>
        <v>351.20299999999997</v>
      </c>
      <c r="O11" s="21">
        <f t="shared" si="9"/>
        <v>73951.369579364618</v>
      </c>
      <c r="P11" s="3">
        <f t="shared" si="10"/>
        <v>349.13499999999999</v>
      </c>
      <c r="Q11" s="17">
        <f t="shared" si="11"/>
        <v>-9.7749499999999996E-5</v>
      </c>
      <c r="R11" s="3">
        <f t="shared" si="12"/>
        <v>363.17399999999998</v>
      </c>
      <c r="S11" s="24">
        <f t="shared" si="12"/>
        <v>2.6395300000000002</v>
      </c>
      <c r="T11" s="3">
        <f t="shared" si="12"/>
        <v>349.84699999999998</v>
      </c>
      <c r="U11" s="24">
        <f t="shared" si="12"/>
        <v>9.65332E-2</v>
      </c>
      <c r="X11" s="2">
        <f t="shared" si="0"/>
        <v>349.84699999999998</v>
      </c>
      <c r="Y11" s="4">
        <f t="shared" si="1"/>
        <v>2</v>
      </c>
      <c r="Z11" s="4">
        <f t="shared" si="2"/>
        <v>73797.14355443744</v>
      </c>
      <c r="AA11" s="4">
        <f t="shared" si="3"/>
        <v>3</v>
      </c>
      <c r="AB11" s="17">
        <f t="shared" si="4"/>
        <v>-9.8066594388373013E-5</v>
      </c>
      <c r="AC11" s="4">
        <f t="shared" si="5"/>
        <v>2</v>
      </c>
      <c r="AD11" s="24">
        <f t="shared" si="6"/>
        <v>2.706258184471332</v>
      </c>
      <c r="AE11" s="53">
        <f t="shared" si="13"/>
        <v>9.1746745196192206E-2</v>
      </c>
      <c r="AF11" s="78">
        <f t="shared" si="7"/>
        <v>5.2170295453777493E-2</v>
      </c>
      <c r="AG11" s="80">
        <f t="shared" si="14"/>
        <v>4.7864548038077936E-3</v>
      </c>
    </row>
    <row r="12" spans="1:33" x14ac:dyDescent="0.6">
      <c r="B12" s="2"/>
      <c r="C12" s="1"/>
      <c r="D12" s="2">
        <v>378.69400000000002</v>
      </c>
      <c r="E12" s="28">
        <v>1.31642E-5</v>
      </c>
      <c r="F12" s="2">
        <v>373.90499999999997</v>
      </c>
      <c r="G12" s="1">
        <v>-108.78100000000001</v>
      </c>
      <c r="H12" s="2">
        <v>387.89600000000002</v>
      </c>
      <c r="I12" s="1">
        <v>2.6051199999999999</v>
      </c>
      <c r="J12" s="2">
        <v>377.03800000000001</v>
      </c>
      <c r="K12" s="1">
        <v>0.130247</v>
      </c>
      <c r="N12" s="3">
        <f t="shared" si="8"/>
        <v>378.69400000000002</v>
      </c>
      <c r="O12" s="21">
        <f t="shared" si="9"/>
        <v>75963.598243721615</v>
      </c>
      <c r="P12" s="3">
        <f t="shared" si="10"/>
        <v>373.90499999999997</v>
      </c>
      <c r="Q12" s="17">
        <f t="shared" si="11"/>
        <v>-1.08781E-4</v>
      </c>
      <c r="R12" s="3">
        <f t="shared" si="12"/>
        <v>387.89600000000002</v>
      </c>
      <c r="S12" s="24">
        <f t="shared" si="12"/>
        <v>2.6051199999999999</v>
      </c>
      <c r="T12" s="3">
        <f t="shared" si="12"/>
        <v>377.03800000000001</v>
      </c>
      <c r="U12" s="24">
        <f t="shared" si="12"/>
        <v>0.130247</v>
      </c>
      <c r="X12" s="2">
        <f t="shared" si="0"/>
        <v>377.03800000000001</v>
      </c>
      <c r="Y12" s="4">
        <f t="shared" si="1"/>
        <v>3</v>
      </c>
      <c r="Z12" s="4">
        <f t="shared" si="2"/>
        <v>75842.385822631986</v>
      </c>
      <c r="AA12" s="4">
        <f t="shared" si="3"/>
        <v>4</v>
      </c>
      <c r="AB12" s="17">
        <f t="shared" si="4"/>
        <v>-1.0972303191295804E-4</v>
      </c>
      <c r="AC12" s="4">
        <f t="shared" si="5"/>
        <v>3</v>
      </c>
      <c r="AD12" s="24">
        <f t="shared" si="6"/>
        <v>2.6202330078472613</v>
      </c>
      <c r="AE12" s="53">
        <f t="shared" si="13"/>
        <v>0.13138712078026846</v>
      </c>
      <c r="AF12" s="78">
        <f t="shared" si="7"/>
        <v>-8.6775688020075403E-3</v>
      </c>
      <c r="AG12" s="80">
        <f t="shared" si="14"/>
        <v>-1.1401207802684554E-3</v>
      </c>
    </row>
    <row r="13" spans="1:33" x14ac:dyDescent="0.6">
      <c r="B13" s="2"/>
      <c r="C13" s="1"/>
      <c r="D13" s="2">
        <v>406.18599999999998</v>
      </c>
      <c r="E13" s="28">
        <v>1.2865699999999999E-5</v>
      </c>
      <c r="F13" s="2">
        <v>401.38600000000002</v>
      </c>
      <c r="G13" s="1">
        <v>-117.044</v>
      </c>
      <c r="H13" s="2">
        <v>420.88400000000001</v>
      </c>
      <c r="I13" s="1">
        <v>2.6024500000000002</v>
      </c>
      <c r="J13" s="2">
        <v>398.76799999999997</v>
      </c>
      <c r="K13" s="1">
        <v>0.163885</v>
      </c>
      <c r="N13" s="3">
        <f t="shared" si="8"/>
        <v>406.18599999999998</v>
      </c>
      <c r="O13" s="21">
        <f t="shared" si="9"/>
        <v>77726.046775534953</v>
      </c>
      <c r="P13" s="3">
        <f t="shared" si="10"/>
        <v>401.38600000000002</v>
      </c>
      <c r="Q13" s="17">
        <f t="shared" si="11"/>
        <v>-1.1704399999999999E-4</v>
      </c>
      <c r="R13" s="3">
        <f t="shared" si="12"/>
        <v>420.88400000000001</v>
      </c>
      <c r="S13" s="24">
        <f t="shared" si="12"/>
        <v>2.6024500000000002</v>
      </c>
      <c r="T13" s="3">
        <f t="shared" si="12"/>
        <v>398.76799999999997</v>
      </c>
      <c r="U13" s="24">
        <f t="shared" si="12"/>
        <v>0.163885</v>
      </c>
      <c r="X13" s="2">
        <f t="shared" si="0"/>
        <v>398.76799999999997</v>
      </c>
      <c r="Y13" s="4">
        <f t="shared" si="1"/>
        <v>4</v>
      </c>
      <c r="Z13" s="4">
        <f t="shared" si="2"/>
        <v>77250.495953150574</v>
      </c>
      <c r="AA13" s="4">
        <f t="shared" si="3"/>
        <v>4</v>
      </c>
      <c r="AB13" s="17">
        <f t="shared" si="4"/>
        <v>-1.1625681852916558E-4</v>
      </c>
      <c r="AC13" s="4">
        <f t="shared" si="5"/>
        <v>4</v>
      </c>
      <c r="AD13" s="24">
        <f t="shared" si="6"/>
        <v>2.6042400363768645</v>
      </c>
      <c r="AE13" s="53">
        <f t="shared" si="13"/>
        <v>0.1598738498158585</v>
      </c>
      <c r="AF13" s="78">
        <f t="shared" si="7"/>
        <v>2.5089470158887739E-2</v>
      </c>
      <c r="AG13" s="80">
        <f t="shared" si="14"/>
        <v>4.0111501841414987E-3</v>
      </c>
    </row>
    <row r="14" spans="1:33" x14ac:dyDescent="0.6">
      <c r="B14" s="2"/>
      <c r="C14" s="1"/>
      <c r="D14" s="2">
        <v>428.17899999999997</v>
      </c>
      <c r="E14" s="28">
        <v>1.2388099999999999E-5</v>
      </c>
      <c r="F14" s="2">
        <v>426.1</v>
      </c>
      <c r="G14" s="1">
        <v>-122.54600000000001</v>
      </c>
      <c r="H14" s="2">
        <v>451.048</v>
      </c>
      <c r="I14" s="1">
        <v>2.47038</v>
      </c>
      <c r="J14" s="2">
        <v>423.154</v>
      </c>
      <c r="K14" s="1">
        <v>0.21978300000000001</v>
      </c>
      <c r="N14" s="3">
        <f t="shared" si="8"/>
        <v>428.17899999999997</v>
      </c>
      <c r="O14" s="21">
        <f t="shared" si="9"/>
        <v>80722.628974580453</v>
      </c>
      <c r="P14" s="3">
        <f t="shared" si="10"/>
        <v>426.1</v>
      </c>
      <c r="Q14" s="17">
        <f t="shared" si="11"/>
        <v>-1.2254599999999999E-4</v>
      </c>
      <c r="R14" s="3">
        <f t="shared" si="12"/>
        <v>451.048</v>
      </c>
      <c r="S14" s="24">
        <f t="shared" si="12"/>
        <v>2.47038</v>
      </c>
      <c r="T14" s="3">
        <f t="shared" si="12"/>
        <v>423.154</v>
      </c>
      <c r="U14" s="24">
        <f t="shared" si="12"/>
        <v>0.21978300000000001</v>
      </c>
      <c r="X14" s="2">
        <f t="shared" si="0"/>
        <v>423.154</v>
      </c>
      <c r="Y14" s="4">
        <f t="shared" si="1"/>
        <v>5</v>
      </c>
      <c r="Z14" s="4">
        <f t="shared" si="2"/>
        <v>80037.964510878199</v>
      </c>
      <c r="AA14" s="4">
        <f t="shared" si="3"/>
        <v>5</v>
      </c>
      <c r="AB14" s="17">
        <f t="shared" si="4"/>
        <v>-1.2189014129643117E-4</v>
      </c>
      <c r="AC14" s="4">
        <f t="shared" si="5"/>
        <v>5</v>
      </c>
      <c r="AD14" s="24">
        <f t="shared" si="6"/>
        <v>2.5925110363347037</v>
      </c>
      <c r="AE14" s="53">
        <f t="shared" si="13"/>
        <v>0.19409351851943704</v>
      </c>
      <c r="AF14" s="78">
        <f t="shared" si="7"/>
        <v>0.13235620476420151</v>
      </c>
      <c r="AG14" s="80">
        <f t="shared" si="14"/>
        <v>2.5689481480562965E-2</v>
      </c>
    </row>
    <row r="15" spans="1:33" x14ac:dyDescent="0.6">
      <c r="B15" s="2"/>
      <c r="C15" s="1"/>
      <c r="D15" s="2">
        <v>444.67399999999998</v>
      </c>
      <c r="E15" s="28">
        <v>1.2149300000000001E-5</v>
      </c>
      <c r="F15" s="2">
        <v>445.36200000000002</v>
      </c>
      <c r="G15" s="1">
        <v>-130.81899999999999</v>
      </c>
      <c r="H15" s="2">
        <v>481.19299999999998</v>
      </c>
      <c r="I15" s="1">
        <v>2.3058999999999998</v>
      </c>
      <c r="J15" s="2">
        <v>447.53899999999999</v>
      </c>
      <c r="K15" s="1">
        <v>0.27568199999999998</v>
      </c>
      <c r="N15" s="3">
        <f t="shared" si="8"/>
        <v>444.67399999999998</v>
      </c>
      <c r="O15" s="21">
        <f t="shared" si="9"/>
        <v>82309.268846764826</v>
      </c>
      <c r="P15" s="3">
        <f t="shared" si="10"/>
        <v>445.36200000000002</v>
      </c>
      <c r="Q15" s="17">
        <f t="shared" si="11"/>
        <v>-1.3081899999999998E-4</v>
      </c>
      <c r="R15" s="3">
        <f t="shared" si="12"/>
        <v>481.19299999999998</v>
      </c>
      <c r="S15" s="24">
        <f t="shared" si="12"/>
        <v>2.3058999999999998</v>
      </c>
      <c r="T15" s="3">
        <f t="shared" si="12"/>
        <v>447.53899999999999</v>
      </c>
      <c r="U15" s="24">
        <f t="shared" si="12"/>
        <v>0.27568199999999998</v>
      </c>
      <c r="X15" s="2">
        <f t="shared" si="0"/>
        <v>447.53899999999999</v>
      </c>
      <c r="Y15" s="4">
        <f t="shared" si="1"/>
        <v>7</v>
      </c>
      <c r="Z15" s="4">
        <f t="shared" si="2"/>
        <v>82158.947311255295</v>
      </c>
      <c r="AA15" s="4">
        <f t="shared" si="3"/>
        <v>7</v>
      </c>
      <c r="AB15" s="17">
        <f t="shared" si="4"/>
        <v>-1.3137833842061044E-4</v>
      </c>
      <c r="AC15" s="4">
        <f t="shared" si="5"/>
        <v>5</v>
      </c>
      <c r="AD15" s="24">
        <f t="shared" si="6"/>
        <v>2.48574379889935</v>
      </c>
      <c r="AE15" s="53">
        <f t="shared" si="13"/>
        <v>0.25531534545063345</v>
      </c>
      <c r="AF15" s="78">
        <f t="shared" si="7"/>
        <v>7.9770585326233601E-2</v>
      </c>
      <c r="AG15" s="80">
        <f t="shared" si="14"/>
        <v>2.0366654549366536E-2</v>
      </c>
    </row>
    <row r="16" spans="1:33" x14ac:dyDescent="0.6">
      <c r="B16" s="2"/>
      <c r="C16" s="1"/>
      <c r="D16" s="2">
        <v>474.91399999999999</v>
      </c>
      <c r="E16" s="28">
        <v>1.2388099999999999E-5</v>
      </c>
      <c r="F16" s="2">
        <v>481.072</v>
      </c>
      <c r="G16" s="1">
        <v>-139.994</v>
      </c>
      <c r="H16" s="2">
        <v>505.93400000000003</v>
      </c>
      <c r="I16" s="1">
        <v>2.3039000000000001</v>
      </c>
      <c r="J16" s="2">
        <v>474.71100000000001</v>
      </c>
      <c r="K16" s="1">
        <v>0.31495099999999998</v>
      </c>
      <c r="N16" s="3">
        <f t="shared" si="8"/>
        <v>474.91399999999999</v>
      </c>
      <c r="O16" s="21">
        <f t="shared" si="9"/>
        <v>80722.628974580453</v>
      </c>
      <c r="P16" s="3">
        <f t="shared" si="10"/>
        <v>481.072</v>
      </c>
      <c r="Q16" s="17">
        <f t="shared" si="11"/>
        <v>-1.39994E-4</v>
      </c>
      <c r="R16" s="3">
        <f t="shared" si="12"/>
        <v>505.93400000000003</v>
      </c>
      <c r="S16" s="24">
        <f t="shared" si="12"/>
        <v>2.3039000000000001</v>
      </c>
      <c r="T16" s="3">
        <f t="shared" si="12"/>
        <v>474.71100000000001</v>
      </c>
      <c r="U16" s="24">
        <f t="shared" si="12"/>
        <v>0.31495099999999998</v>
      </c>
      <c r="X16" s="2">
        <f t="shared" ref="X16:X34" si="15">T16</f>
        <v>474.71100000000001</v>
      </c>
      <c r="Y16" s="4">
        <f t="shared" si="1"/>
        <v>7</v>
      </c>
      <c r="Z16" s="4">
        <f t="shared" ref="Z16:Z34" si="16">((INDEX($N$9:$O$44,Y16+1,1)-$X16)*INDEX($N$9:$O$44,Y16,2)+($X16-INDEX($N$9:$O$44,Y16,1))*INDEX($N$9:$O$44,Y16+1,2))/(INDEX($N$9:$O$44,Y16+1,1)-INDEX($N$9:$O$44,Y16,1))</f>
        <v>80733.280029277987</v>
      </c>
      <c r="AA16" s="4">
        <f t="shared" si="3"/>
        <v>7</v>
      </c>
      <c r="AB16" s="17">
        <f t="shared" ref="AB16:AB34" si="17">((INDEX($P$9:$Q$44,AA16+1,1)-$X16)*INDEX($P$9:$Q$44,AA16,2)+($X16-INDEX($P$9:$Q$44,AA16,1))*INDEX($P$9:$Q$44,AA16+1,2))/(INDEX($P$9:$Q$44,AA16+1,1)-INDEX($P$9:$Q$44,AA16,1))</f>
        <v>-1.3835966297955755E-4</v>
      </c>
      <c r="AC16" s="4">
        <f t="shared" si="5"/>
        <v>6</v>
      </c>
      <c r="AD16" s="24">
        <f t="shared" ref="AD16:AD34" si="18">((INDEX($R$9:$S$44,AC16+1,1)-$X16)*INDEX($R$9:$S$44,AC16,2)+($X16-INDEX($R$9:$S$44,AC16,1))*INDEX($R$9:$S$44,AC16+1,2))/(INDEX($R$9:$S$44,AC16+1,1)-INDEX($R$9:$S$44,AC16,1))</f>
        <v>2.3412677014430252</v>
      </c>
      <c r="AE16" s="53">
        <f t="shared" ref="AE16:AE34" si="19">((Z16*(AB16)^2)/AD16)*X16</f>
        <v>0.31336451046034924</v>
      </c>
      <c r="AF16" s="78">
        <f t="shared" si="7"/>
        <v>5.0627607361155569E-3</v>
      </c>
      <c r="AG16" s="80">
        <f t="shared" ref="AG16:AG34" si="20">U16-AE16</f>
        <v>1.5864895396507372E-3</v>
      </c>
    </row>
    <row r="17" spans="2:33" x14ac:dyDescent="0.6">
      <c r="B17" s="2"/>
      <c r="C17" s="1"/>
      <c r="D17" s="2">
        <v>499.65600000000001</v>
      </c>
      <c r="E17" s="28">
        <v>1.25075E-5</v>
      </c>
      <c r="F17" s="2">
        <v>522.24199999999996</v>
      </c>
      <c r="G17" s="1">
        <v>-147.32</v>
      </c>
      <c r="H17" s="2">
        <v>530.61800000000005</v>
      </c>
      <c r="I17" s="1">
        <v>2.2046800000000002</v>
      </c>
      <c r="J17" s="2">
        <v>499.11599999999999</v>
      </c>
      <c r="K17" s="1">
        <v>0.36529400000000001</v>
      </c>
      <c r="N17" s="3">
        <f t="shared" si="8"/>
        <v>499.65600000000001</v>
      </c>
      <c r="O17" s="21">
        <f t="shared" si="9"/>
        <v>79952.028782730355</v>
      </c>
      <c r="P17" s="3">
        <f t="shared" si="10"/>
        <v>522.24199999999996</v>
      </c>
      <c r="Q17" s="17">
        <f t="shared" si="11"/>
        <v>-1.4731999999999999E-4</v>
      </c>
      <c r="R17" s="3">
        <f t="shared" si="12"/>
        <v>530.61800000000005</v>
      </c>
      <c r="S17" s="24">
        <f t="shared" si="12"/>
        <v>2.2046800000000002</v>
      </c>
      <c r="T17" s="3">
        <f t="shared" si="12"/>
        <v>499.11599999999999</v>
      </c>
      <c r="U17" s="24">
        <f t="shared" si="12"/>
        <v>0.36529400000000001</v>
      </c>
      <c r="V17"/>
      <c r="X17" s="2">
        <f t="shared" si="15"/>
        <v>499.11599999999999</v>
      </c>
      <c r="Y17" s="4">
        <f t="shared" si="1"/>
        <v>8</v>
      </c>
      <c r="Z17" s="4">
        <f t="shared" si="16"/>
        <v>79968.847314118248</v>
      </c>
      <c r="AA17" s="4">
        <f t="shared" si="3"/>
        <v>8</v>
      </c>
      <c r="AB17" s="17">
        <f t="shared" si="17"/>
        <v>-1.4320484148651929E-4</v>
      </c>
      <c r="AC17" s="4">
        <f t="shared" si="5"/>
        <v>7</v>
      </c>
      <c r="AD17" s="24">
        <f t="shared" si="18"/>
        <v>2.3044511499130995</v>
      </c>
      <c r="AE17" s="53">
        <f t="shared" si="19"/>
        <v>0.35519776438605982</v>
      </c>
      <c r="AF17" s="78">
        <f t="shared" si="7"/>
        <v>2.8424265652096548E-2</v>
      </c>
      <c r="AG17" s="80">
        <f t="shared" si="20"/>
        <v>1.0096235613940185E-2</v>
      </c>
    </row>
    <row r="18" spans="2:33" x14ac:dyDescent="0.6">
      <c r="B18" s="2"/>
      <c r="C18" s="1"/>
      <c r="D18" s="2">
        <v>527.14800000000002</v>
      </c>
      <c r="E18" s="28">
        <v>1.2208999999999999E-5</v>
      </c>
      <c r="F18" s="2">
        <v>538.73699999999997</v>
      </c>
      <c r="G18" s="1">
        <v>-152.83099999999999</v>
      </c>
      <c r="H18" s="2">
        <v>563.58699999999999</v>
      </c>
      <c r="I18" s="1">
        <v>2.1696</v>
      </c>
      <c r="J18" s="2">
        <v>520.71600000000001</v>
      </c>
      <c r="K18" s="1">
        <v>0.43782199999999999</v>
      </c>
      <c r="N18" s="3">
        <f t="shared" si="8"/>
        <v>527.14800000000002</v>
      </c>
      <c r="O18" s="21">
        <f t="shared" si="9"/>
        <v>81906.790072897042</v>
      </c>
      <c r="P18" s="3">
        <f t="shared" si="10"/>
        <v>538.73699999999997</v>
      </c>
      <c r="Q18" s="17">
        <f t="shared" si="11"/>
        <v>-1.5283099999999997E-4</v>
      </c>
      <c r="R18" s="3">
        <f t="shared" si="12"/>
        <v>563.58699999999999</v>
      </c>
      <c r="S18" s="24">
        <f t="shared" si="12"/>
        <v>2.1696</v>
      </c>
      <c r="T18" s="3">
        <f t="shared" si="12"/>
        <v>520.71600000000001</v>
      </c>
      <c r="U18" s="24">
        <f t="shared" si="12"/>
        <v>0.43782199999999999</v>
      </c>
      <c r="V18"/>
      <c r="X18" s="2">
        <f t="shared" si="15"/>
        <v>520.71600000000001</v>
      </c>
      <c r="Y18" s="4">
        <f t="shared" si="1"/>
        <v>9</v>
      </c>
      <c r="Z18" s="4">
        <f t="shared" si="16"/>
        <v>81449.456135084154</v>
      </c>
      <c r="AA18" s="4">
        <f t="shared" si="3"/>
        <v>8</v>
      </c>
      <c r="AB18" s="17">
        <f t="shared" si="17"/>
        <v>-1.4704845576876365E-4</v>
      </c>
      <c r="AC18" s="4">
        <f t="shared" si="5"/>
        <v>8</v>
      </c>
      <c r="AD18" s="24">
        <f t="shared" si="18"/>
        <v>2.2444821568627455</v>
      </c>
      <c r="AE18" s="53">
        <f t="shared" si="19"/>
        <v>0.40859579248268341</v>
      </c>
      <c r="AF18" s="78">
        <f t="shared" si="7"/>
        <v>7.1528410363048911E-2</v>
      </c>
      <c r="AG18" s="80">
        <f t="shared" si="20"/>
        <v>2.9226207517316583E-2</v>
      </c>
    </row>
    <row r="19" spans="2:33" x14ac:dyDescent="0.6">
      <c r="B19" s="2"/>
      <c r="C19" s="1"/>
      <c r="D19" s="2">
        <v>549.14099999999996</v>
      </c>
      <c r="E19" s="28">
        <v>1.25075E-5</v>
      </c>
      <c r="F19" s="2">
        <v>577.15800000000002</v>
      </c>
      <c r="G19" s="1">
        <v>-159.239</v>
      </c>
      <c r="H19" s="2">
        <v>599.26800000000003</v>
      </c>
      <c r="I19" s="1">
        <v>2.0694900000000001</v>
      </c>
      <c r="J19" s="2">
        <v>545.10199999999998</v>
      </c>
      <c r="K19" s="1">
        <v>0.49372100000000002</v>
      </c>
      <c r="N19" s="3">
        <f t="shared" si="8"/>
        <v>549.14099999999996</v>
      </c>
      <c r="O19" s="21">
        <f t="shared" si="9"/>
        <v>79952.028782730355</v>
      </c>
      <c r="P19" s="3">
        <f t="shared" si="10"/>
        <v>577.15800000000002</v>
      </c>
      <c r="Q19" s="17">
        <f t="shared" si="11"/>
        <v>-1.5923899999999998E-4</v>
      </c>
      <c r="R19" s="3">
        <f t="shared" si="12"/>
        <v>599.26800000000003</v>
      </c>
      <c r="S19" s="24">
        <f t="shared" si="12"/>
        <v>2.0694900000000001</v>
      </c>
      <c r="T19" s="3">
        <f t="shared" si="12"/>
        <v>545.10199999999998</v>
      </c>
      <c r="U19" s="24">
        <f t="shared" si="12"/>
        <v>0.49372100000000002</v>
      </c>
      <c r="V19"/>
      <c r="X19" s="2">
        <f t="shared" si="15"/>
        <v>545.10199999999998</v>
      </c>
      <c r="Y19" s="4">
        <f t="shared" si="1"/>
        <v>10</v>
      </c>
      <c r="Z19" s="4">
        <f t="shared" si="16"/>
        <v>80311.019409338056</v>
      </c>
      <c r="AA19" s="4">
        <f t="shared" si="3"/>
        <v>10</v>
      </c>
      <c r="AB19" s="17">
        <f t="shared" si="17"/>
        <v>-1.5389257882408058E-4</v>
      </c>
      <c r="AC19" s="4">
        <f t="shared" si="5"/>
        <v>9</v>
      </c>
      <c r="AD19" s="24">
        <f t="shared" si="18"/>
        <v>2.1892685917073615</v>
      </c>
      <c r="AE19" s="53">
        <f t="shared" si="19"/>
        <v>0.47357549529403609</v>
      </c>
      <c r="AF19" s="78">
        <f t="shared" si="7"/>
        <v>4.2539161983995655E-2</v>
      </c>
      <c r="AG19" s="80">
        <f t="shared" si="20"/>
        <v>2.0145504705963935E-2</v>
      </c>
    </row>
    <row r="20" spans="2:33" x14ac:dyDescent="0.6">
      <c r="B20" s="2"/>
      <c r="C20" s="1"/>
      <c r="D20" s="2">
        <v>573.88300000000004</v>
      </c>
      <c r="E20" s="28">
        <v>1.25075E-5</v>
      </c>
      <c r="F20" s="2">
        <v>604.61199999999997</v>
      </c>
      <c r="G20" s="1">
        <v>-164.73699999999999</v>
      </c>
      <c r="H20" s="2">
        <v>629.50699999999995</v>
      </c>
      <c r="I20" s="1">
        <v>2.06704</v>
      </c>
      <c r="J20" s="2">
        <v>572.17999999999995</v>
      </c>
      <c r="K20" s="1">
        <v>0.56076899999999996</v>
      </c>
      <c r="N20" s="3">
        <f t="shared" si="8"/>
        <v>573.88300000000004</v>
      </c>
      <c r="O20" s="21">
        <f t="shared" si="9"/>
        <v>79952.028782730355</v>
      </c>
      <c r="P20" s="3">
        <f t="shared" si="10"/>
        <v>604.61199999999997</v>
      </c>
      <c r="Q20" s="17">
        <f t="shared" si="11"/>
        <v>-1.6473699999999998E-4</v>
      </c>
      <c r="R20" s="3">
        <f t="shared" si="12"/>
        <v>629.50699999999995</v>
      </c>
      <c r="S20" s="24">
        <f t="shared" si="12"/>
        <v>2.06704</v>
      </c>
      <c r="T20" s="3">
        <f t="shared" si="12"/>
        <v>572.17999999999995</v>
      </c>
      <c r="U20" s="24">
        <f t="shared" si="12"/>
        <v>0.56076899999999996</v>
      </c>
      <c r="V20"/>
      <c r="X20" s="2">
        <f t="shared" si="15"/>
        <v>572.17999999999995</v>
      </c>
      <c r="Y20" s="4">
        <f t="shared" si="1"/>
        <v>11</v>
      </c>
      <c r="Z20" s="4">
        <f t="shared" si="16"/>
        <v>79952.028782730355</v>
      </c>
      <c r="AA20" s="4">
        <f t="shared" si="3"/>
        <v>10</v>
      </c>
      <c r="AB20" s="17">
        <f t="shared" si="17"/>
        <v>-1.5840875029280859E-4</v>
      </c>
      <c r="AC20" s="4">
        <f t="shared" si="5"/>
        <v>10</v>
      </c>
      <c r="AD20" s="24">
        <f t="shared" si="18"/>
        <v>2.1454906636585296</v>
      </c>
      <c r="AE20" s="53">
        <f t="shared" si="19"/>
        <v>0.53504938400406299</v>
      </c>
      <c r="AF20" s="78">
        <f t="shared" si="7"/>
        <v>4.8069611450560323E-2</v>
      </c>
      <c r="AG20" s="80">
        <f t="shared" si="20"/>
        <v>2.5719615995936973E-2</v>
      </c>
    </row>
    <row r="21" spans="2:33" x14ac:dyDescent="0.6">
      <c r="B21" s="2"/>
      <c r="C21" s="1"/>
      <c r="D21" s="2">
        <v>606.87300000000005</v>
      </c>
      <c r="E21" s="28">
        <v>1.27463E-5</v>
      </c>
      <c r="F21" s="2">
        <v>629.28800000000001</v>
      </c>
      <c r="G21" s="1">
        <v>-166.55199999999999</v>
      </c>
      <c r="H21" s="2">
        <v>651.44200000000001</v>
      </c>
      <c r="I21" s="1">
        <v>1.96804</v>
      </c>
      <c r="J21" s="2">
        <v>596.45399999999995</v>
      </c>
      <c r="K21" s="1">
        <v>0.65000199999999997</v>
      </c>
      <c r="N21" s="3">
        <f t="shared" si="8"/>
        <v>606.87300000000005</v>
      </c>
      <c r="O21" s="21">
        <f t="shared" si="9"/>
        <v>78454.139632677718</v>
      </c>
      <c r="P21" s="3">
        <f t="shared" si="10"/>
        <v>629.28800000000001</v>
      </c>
      <c r="Q21" s="17">
        <f t="shared" si="11"/>
        <v>-1.6655199999999999E-4</v>
      </c>
      <c r="R21" s="3">
        <f t="shared" si="12"/>
        <v>651.44200000000001</v>
      </c>
      <c r="S21" s="24">
        <f t="shared" si="12"/>
        <v>1.96804</v>
      </c>
      <c r="T21" s="3">
        <f t="shared" si="12"/>
        <v>596.45399999999995</v>
      </c>
      <c r="U21" s="24">
        <f t="shared" si="12"/>
        <v>0.65000199999999997</v>
      </c>
      <c r="V21"/>
      <c r="X21" s="2">
        <f t="shared" si="15"/>
        <v>596.45399999999995</v>
      </c>
      <c r="Y21" s="4">
        <f t="shared" si="1"/>
        <v>12</v>
      </c>
      <c r="Z21" s="4">
        <f t="shared" si="16"/>
        <v>78927.207442753454</v>
      </c>
      <c r="AA21" s="4">
        <f t="shared" si="3"/>
        <v>11</v>
      </c>
      <c r="AB21" s="17">
        <f t="shared" si="17"/>
        <v>-1.6310326050848688E-4</v>
      </c>
      <c r="AC21" s="4">
        <f t="shared" si="5"/>
        <v>10</v>
      </c>
      <c r="AD21" s="24">
        <f t="shared" si="18"/>
        <v>2.0773852254701382</v>
      </c>
      <c r="AE21" s="53">
        <f t="shared" si="19"/>
        <v>0.60285371251280939</v>
      </c>
      <c r="AF21" s="78">
        <f t="shared" si="7"/>
        <v>7.8208504830579173E-2</v>
      </c>
      <c r="AG21" s="80">
        <f t="shared" si="20"/>
        <v>4.7148287487190577E-2</v>
      </c>
    </row>
    <row r="22" spans="2:33" x14ac:dyDescent="0.6">
      <c r="B22" s="2"/>
      <c r="C22" s="1"/>
      <c r="D22" s="2">
        <v>626.11699999999996</v>
      </c>
      <c r="E22" s="28">
        <v>1.2865699999999999E-5</v>
      </c>
      <c r="F22" s="2">
        <v>643.06100000000004</v>
      </c>
      <c r="G22" s="1">
        <v>-173.90899999999999</v>
      </c>
      <c r="H22" s="2">
        <v>679.00800000000004</v>
      </c>
      <c r="I22" s="1">
        <v>2.0954299999999999</v>
      </c>
      <c r="J22" s="2">
        <v>618.22199999999998</v>
      </c>
      <c r="K22" s="1">
        <v>0.67252800000000001</v>
      </c>
      <c r="N22" s="3">
        <f t="shared" si="8"/>
        <v>626.11699999999996</v>
      </c>
      <c r="O22" s="21">
        <f t="shared" si="9"/>
        <v>77726.046775534953</v>
      </c>
      <c r="P22" s="3">
        <f t="shared" si="10"/>
        <v>643.06100000000004</v>
      </c>
      <c r="Q22" s="17">
        <f t="shared" si="11"/>
        <v>-1.7390899999999998E-4</v>
      </c>
      <c r="R22" s="3">
        <f t="shared" si="12"/>
        <v>679.00800000000004</v>
      </c>
      <c r="S22" s="24">
        <f t="shared" si="12"/>
        <v>2.0954299999999999</v>
      </c>
      <c r="T22" s="3">
        <f t="shared" si="12"/>
        <v>618.22199999999998</v>
      </c>
      <c r="U22" s="24">
        <f t="shared" si="12"/>
        <v>0.67252800000000001</v>
      </c>
      <c r="V22"/>
      <c r="X22" s="2">
        <f t="shared" si="15"/>
        <v>618.22199999999998</v>
      </c>
      <c r="Y22" s="4">
        <f t="shared" si="1"/>
        <v>13</v>
      </c>
      <c r="Z22" s="4">
        <f t="shared" si="16"/>
        <v>78024.752507562705</v>
      </c>
      <c r="AA22" s="4">
        <f t="shared" si="3"/>
        <v>12</v>
      </c>
      <c r="AB22" s="17">
        <f t="shared" si="17"/>
        <v>-1.6573805973415463E-4</v>
      </c>
      <c r="AC22" s="4">
        <f t="shared" si="5"/>
        <v>11</v>
      </c>
      <c r="AD22" s="24">
        <f t="shared" si="18"/>
        <v>2.0679543242170708</v>
      </c>
      <c r="AE22" s="53">
        <f t="shared" si="19"/>
        <v>0.64073790089806282</v>
      </c>
      <c r="AF22" s="78">
        <f t="shared" si="7"/>
        <v>4.9614825433894172E-2</v>
      </c>
      <c r="AG22" s="80">
        <f t="shared" si="20"/>
        <v>3.1790099101937197E-2</v>
      </c>
    </row>
    <row r="23" spans="2:33" x14ac:dyDescent="0.6">
      <c r="B23" s="2"/>
      <c r="C23" s="1"/>
      <c r="D23" s="2">
        <v>650.85900000000004</v>
      </c>
      <c r="E23" s="28">
        <v>1.31045E-5</v>
      </c>
      <c r="F23" s="2">
        <v>673.21600000000001</v>
      </c>
      <c r="G23" s="1">
        <v>-175.71799999999999</v>
      </c>
      <c r="H23" s="2">
        <v>703.59799999999996</v>
      </c>
      <c r="I23" s="1">
        <v>1.83419</v>
      </c>
      <c r="J23" s="2">
        <v>647.88199999999995</v>
      </c>
      <c r="K23" s="1">
        <v>0.78405999999999998</v>
      </c>
      <c r="N23" s="3">
        <f t="shared" si="8"/>
        <v>650.85900000000004</v>
      </c>
      <c r="O23" s="21">
        <f t="shared" si="9"/>
        <v>76309.664619023999</v>
      </c>
      <c r="P23" s="3">
        <f t="shared" si="10"/>
        <v>673.21600000000001</v>
      </c>
      <c r="Q23" s="17">
        <f t="shared" si="11"/>
        <v>-1.7571799999999997E-4</v>
      </c>
      <c r="R23" s="3">
        <f t="shared" si="12"/>
        <v>703.59799999999996</v>
      </c>
      <c r="S23" s="24">
        <f t="shared" si="12"/>
        <v>1.83419</v>
      </c>
      <c r="T23" s="3">
        <f t="shared" si="12"/>
        <v>647.88199999999995</v>
      </c>
      <c r="U23" s="24">
        <f t="shared" si="12"/>
        <v>0.78405999999999998</v>
      </c>
      <c r="V23"/>
      <c r="X23" s="2">
        <f t="shared" si="15"/>
        <v>647.88199999999995</v>
      </c>
      <c r="Y23" s="4">
        <f t="shared" si="1"/>
        <v>14</v>
      </c>
      <c r="Z23" s="4">
        <f t="shared" si="16"/>
        <v>76480.08615648796</v>
      </c>
      <c r="AA23" s="4">
        <f t="shared" si="3"/>
        <v>14</v>
      </c>
      <c r="AB23" s="17">
        <f t="shared" si="17"/>
        <v>-1.7419821203780466E-4</v>
      </c>
      <c r="AC23" s="4">
        <f t="shared" si="5"/>
        <v>12</v>
      </c>
      <c r="AD23" s="24">
        <f t="shared" si="18"/>
        <v>1.9841074720765899</v>
      </c>
      <c r="AE23" s="53">
        <f t="shared" si="19"/>
        <v>0.75782072154346225</v>
      </c>
      <c r="AF23" s="78">
        <f t="shared" si="7"/>
        <v>3.4624651597142675E-2</v>
      </c>
      <c r="AG23" s="80">
        <f t="shared" si="20"/>
        <v>2.6239278456537729E-2</v>
      </c>
    </row>
    <row r="24" spans="2:33" x14ac:dyDescent="0.6">
      <c r="B24" s="2"/>
      <c r="C24" s="1"/>
      <c r="D24" s="2">
        <v>672.85199999999998</v>
      </c>
      <c r="E24" s="28">
        <v>1.3403E-5</v>
      </c>
      <c r="F24" s="2">
        <v>703.34400000000005</v>
      </c>
      <c r="G24" s="1">
        <v>-174.762</v>
      </c>
      <c r="H24" s="2">
        <v>731.12599999999998</v>
      </c>
      <c r="I24" s="1">
        <v>1.8967700000000001</v>
      </c>
      <c r="J24" s="2">
        <v>669.68700000000001</v>
      </c>
      <c r="K24" s="1">
        <v>0.79547500000000004</v>
      </c>
      <c r="N24" s="3">
        <f t="shared" si="8"/>
        <v>672.85199999999998</v>
      </c>
      <c r="O24" s="21">
        <f t="shared" si="9"/>
        <v>74610.161904051332</v>
      </c>
      <c r="P24" s="3">
        <f t="shared" si="10"/>
        <v>703.34400000000005</v>
      </c>
      <c r="Q24" s="17">
        <f t="shared" si="11"/>
        <v>-1.7476199999999999E-4</v>
      </c>
      <c r="R24" s="3">
        <f t="shared" si="12"/>
        <v>731.12599999999998</v>
      </c>
      <c r="S24" s="24">
        <f t="shared" si="12"/>
        <v>1.8967700000000001</v>
      </c>
      <c r="T24" s="3">
        <f t="shared" si="12"/>
        <v>669.68700000000001</v>
      </c>
      <c r="U24" s="24">
        <f t="shared" si="12"/>
        <v>0.79547500000000004</v>
      </c>
      <c r="V24"/>
      <c r="X24" s="2">
        <f t="shared" si="15"/>
        <v>669.68700000000001</v>
      </c>
      <c r="Y24" s="4">
        <f t="shared" si="1"/>
        <v>15</v>
      </c>
      <c r="Z24" s="4">
        <f t="shared" si="16"/>
        <v>74854.73636378345</v>
      </c>
      <c r="AA24" s="4">
        <f t="shared" si="3"/>
        <v>14</v>
      </c>
      <c r="AB24" s="17">
        <f t="shared" si="17"/>
        <v>-1.7550629510860549E-4</v>
      </c>
      <c r="AC24" s="4">
        <f t="shared" si="5"/>
        <v>13</v>
      </c>
      <c r="AD24" s="24">
        <f t="shared" si="18"/>
        <v>2.0523551182616266</v>
      </c>
      <c r="AE24" s="53">
        <f t="shared" si="19"/>
        <v>0.75235713122541137</v>
      </c>
      <c r="AF24" s="78">
        <f t="shared" si="7"/>
        <v>5.7310374269145203E-2</v>
      </c>
      <c r="AG24" s="80">
        <f t="shared" si="20"/>
        <v>4.3117868774588675E-2</v>
      </c>
    </row>
    <row r="25" spans="2:33" x14ac:dyDescent="0.6">
      <c r="B25" s="2"/>
      <c r="C25" s="1"/>
      <c r="D25" s="2">
        <v>700.34400000000005</v>
      </c>
      <c r="E25" s="28">
        <v>1.36418E-5</v>
      </c>
      <c r="F25" s="2">
        <v>730.79700000000003</v>
      </c>
      <c r="G25" s="1">
        <v>-180.26</v>
      </c>
      <c r="H25" s="2">
        <v>758.61599999999999</v>
      </c>
      <c r="I25" s="1">
        <v>1.8945399999999999</v>
      </c>
      <c r="J25" s="2">
        <v>696.69100000000003</v>
      </c>
      <c r="K25" s="1">
        <v>0.884745</v>
      </c>
      <c r="N25" s="3">
        <f t="shared" si="8"/>
        <v>700.34400000000005</v>
      </c>
      <c r="O25" s="21">
        <f t="shared" si="9"/>
        <v>73304.109428374548</v>
      </c>
      <c r="P25" s="3">
        <f t="shared" si="10"/>
        <v>730.79700000000003</v>
      </c>
      <c r="Q25" s="17">
        <f t="shared" si="11"/>
        <v>-1.8025999999999999E-4</v>
      </c>
      <c r="R25" s="3">
        <f t="shared" si="12"/>
        <v>758.61599999999999</v>
      </c>
      <c r="S25" s="24">
        <f t="shared" si="12"/>
        <v>1.8945399999999999</v>
      </c>
      <c r="T25" s="3">
        <f t="shared" si="12"/>
        <v>696.69100000000003</v>
      </c>
      <c r="U25" s="24">
        <f t="shared" si="12"/>
        <v>0.884745</v>
      </c>
      <c r="V25"/>
      <c r="X25" s="2">
        <f t="shared" si="15"/>
        <v>696.69100000000003</v>
      </c>
      <c r="Y25" s="4">
        <f t="shared" si="1"/>
        <v>16</v>
      </c>
      <c r="Z25" s="4">
        <f t="shared" si="16"/>
        <v>73477.651174833416</v>
      </c>
      <c r="AA25" s="4">
        <f t="shared" si="3"/>
        <v>15</v>
      </c>
      <c r="AB25" s="17">
        <f t="shared" si="17"/>
        <v>-1.7497310820499204E-4</v>
      </c>
      <c r="AC25" s="4">
        <f t="shared" si="5"/>
        <v>14</v>
      </c>
      <c r="AD25" s="24">
        <f t="shared" si="18"/>
        <v>1.9075687995119963</v>
      </c>
      <c r="AE25" s="53">
        <f t="shared" si="19"/>
        <v>0.8215951523059285</v>
      </c>
      <c r="AF25" s="78">
        <f t="shared" ref="AF25:AF34" si="21">$U25/$AE25-1</f>
        <v>7.6862488193646383E-2</v>
      </c>
      <c r="AG25" s="80">
        <f t="shared" si="20"/>
        <v>6.3149847694071504E-2</v>
      </c>
    </row>
    <row r="26" spans="2:33" x14ac:dyDescent="0.6">
      <c r="B26" s="2"/>
      <c r="C26" s="1"/>
      <c r="D26" s="2">
        <v>727.83500000000004</v>
      </c>
      <c r="E26" s="28">
        <v>1.4E-5</v>
      </c>
      <c r="F26" s="2">
        <v>758.24099999999999</v>
      </c>
      <c r="G26" s="1">
        <v>-184.83699999999999</v>
      </c>
      <c r="H26" s="2">
        <v>799.81299999999999</v>
      </c>
      <c r="I26" s="1">
        <v>1.82639</v>
      </c>
      <c r="J26" s="2">
        <v>718.44</v>
      </c>
      <c r="K26" s="1">
        <v>0.91282700000000006</v>
      </c>
      <c r="N26" s="3">
        <f t="shared" si="8"/>
        <v>727.83500000000004</v>
      </c>
      <c r="O26" s="21">
        <f t="shared" si="9"/>
        <v>71428.571428571435</v>
      </c>
      <c r="P26" s="3">
        <f t="shared" si="10"/>
        <v>758.24099999999999</v>
      </c>
      <c r="Q26" s="17">
        <f t="shared" si="11"/>
        <v>-1.8483699999999998E-4</v>
      </c>
      <c r="R26" s="3">
        <f t="shared" si="12"/>
        <v>799.81299999999999</v>
      </c>
      <c r="S26" s="24">
        <f t="shared" si="12"/>
        <v>1.82639</v>
      </c>
      <c r="T26" s="3">
        <f t="shared" si="12"/>
        <v>718.44</v>
      </c>
      <c r="U26" s="24">
        <f t="shared" si="12"/>
        <v>0.91282700000000006</v>
      </c>
      <c r="V26"/>
      <c r="X26" s="2">
        <f t="shared" si="15"/>
        <v>718.44</v>
      </c>
      <c r="Y26" s="4">
        <f t="shared" si="1"/>
        <v>17</v>
      </c>
      <c r="Z26" s="4">
        <f t="shared" si="16"/>
        <v>72069.533179986451</v>
      </c>
      <c r="AA26" s="4">
        <f t="shared" si="3"/>
        <v>16</v>
      </c>
      <c r="AB26" s="17">
        <f t="shared" si="17"/>
        <v>-1.7778526915091249E-4</v>
      </c>
      <c r="AC26" s="4">
        <f t="shared" si="5"/>
        <v>15</v>
      </c>
      <c r="AD26" s="24">
        <f t="shared" si="18"/>
        <v>1.8679306408020926</v>
      </c>
      <c r="AE26" s="53">
        <f t="shared" si="19"/>
        <v>0.87613900284251256</v>
      </c>
      <c r="AF26" s="78">
        <f t="shared" si="21"/>
        <v>4.1874630667574797E-2</v>
      </c>
      <c r="AG26" s="80">
        <f t="shared" si="20"/>
        <v>3.6687997157487495E-2</v>
      </c>
    </row>
    <row r="27" spans="2:33" x14ac:dyDescent="0.6">
      <c r="B27" s="2"/>
      <c r="C27" s="1"/>
      <c r="D27" s="2">
        <v>749.82799999999997</v>
      </c>
      <c r="E27" s="28">
        <v>1.44776E-5</v>
      </c>
      <c r="F27" s="2">
        <v>782.93600000000004</v>
      </c>
      <c r="G27" s="1">
        <v>-188.495</v>
      </c>
      <c r="H27" s="2">
        <v>824.53599999999994</v>
      </c>
      <c r="I27" s="1">
        <v>1.7919799999999999</v>
      </c>
      <c r="J27" s="2">
        <v>748.34199999999998</v>
      </c>
      <c r="K27" s="1">
        <v>0.95213499999999995</v>
      </c>
      <c r="N27" s="3">
        <f t="shared" si="8"/>
        <v>749.82799999999997</v>
      </c>
      <c r="O27" s="21">
        <f t="shared" si="9"/>
        <v>69072.221915234564</v>
      </c>
      <c r="P27" s="3">
        <f t="shared" si="10"/>
        <v>782.93600000000004</v>
      </c>
      <c r="Q27" s="17">
        <f t="shared" si="11"/>
        <v>-1.88495E-4</v>
      </c>
      <c r="R27" s="3">
        <f t="shared" si="12"/>
        <v>824.53599999999994</v>
      </c>
      <c r="S27" s="24">
        <f t="shared" si="12"/>
        <v>1.7919799999999999</v>
      </c>
      <c r="T27" s="3">
        <f t="shared" si="12"/>
        <v>748.34199999999998</v>
      </c>
      <c r="U27" s="24">
        <f t="shared" si="12"/>
        <v>0.95213499999999995</v>
      </c>
      <c r="V27"/>
      <c r="X27" s="2">
        <f t="shared" si="15"/>
        <v>748.34199999999998</v>
      </c>
      <c r="Y27" s="4">
        <f t="shared" si="1"/>
        <v>18</v>
      </c>
      <c r="Z27" s="4">
        <f t="shared" si="16"/>
        <v>69231.433272339942</v>
      </c>
      <c r="AA27" s="4">
        <f t="shared" si="3"/>
        <v>17</v>
      </c>
      <c r="AB27" s="17">
        <f t="shared" si="17"/>
        <v>-1.8318608457221978E-4</v>
      </c>
      <c r="AC27" s="4">
        <f t="shared" si="5"/>
        <v>16</v>
      </c>
      <c r="AD27" s="24">
        <f t="shared" si="18"/>
        <v>1.8953734310658423</v>
      </c>
      <c r="AE27" s="53">
        <f t="shared" si="19"/>
        <v>0.91726244923314659</v>
      </c>
      <c r="AF27" s="78">
        <f t="shared" si="21"/>
        <v>3.8018073012808573E-2</v>
      </c>
      <c r="AG27" s="80">
        <f t="shared" si="20"/>
        <v>3.4872550766853361E-2</v>
      </c>
    </row>
    <row r="28" spans="2:33" x14ac:dyDescent="0.6">
      <c r="B28" s="2"/>
      <c r="C28" s="1"/>
      <c r="D28" s="2">
        <v>774.57</v>
      </c>
      <c r="E28" s="28">
        <v>1.4835799999999999E-5</v>
      </c>
      <c r="F28" s="2">
        <v>807.59299999999996</v>
      </c>
      <c r="G28" s="1">
        <v>-188.46700000000001</v>
      </c>
      <c r="H28" s="2">
        <v>851.98800000000006</v>
      </c>
      <c r="I28" s="1">
        <v>1.7249399999999999</v>
      </c>
      <c r="J28" s="2">
        <v>775.58900000000006</v>
      </c>
      <c r="K28" s="1">
        <v>0.96918099999999996</v>
      </c>
      <c r="N28" s="3">
        <f t="shared" si="8"/>
        <v>774.57</v>
      </c>
      <c r="O28" s="21">
        <f t="shared" si="9"/>
        <v>67404.521495301902</v>
      </c>
      <c r="P28" s="3">
        <f t="shared" si="10"/>
        <v>807.59299999999996</v>
      </c>
      <c r="Q28" s="17">
        <f t="shared" si="11"/>
        <v>-1.88467E-4</v>
      </c>
      <c r="R28" s="3">
        <f t="shared" ref="R28:U34" si="22">H28</f>
        <v>851.98800000000006</v>
      </c>
      <c r="S28" s="24">
        <f t="shared" si="22"/>
        <v>1.7249399999999999</v>
      </c>
      <c r="T28" s="3">
        <f t="shared" si="22"/>
        <v>775.58900000000006</v>
      </c>
      <c r="U28" s="24">
        <f t="shared" si="22"/>
        <v>0.96918099999999996</v>
      </c>
      <c r="V28"/>
      <c r="X28" s="2">
        <f t="shared" si="15"/>
        <v>775.58900000000006</v>
      </c>
      <c r="Y28" s="4">
        <f t="shared" si="1"/>
        <v>20</v>
      </c>
      <c r="Z28" s="4">
        <f t="shared" si="16"/>
        <v>67209.833175573542</v>
      </c>
      <c r="AA28" s="4">
        <f t="shared" si="3"/>
        <v>18</v>
      </c>
      <c r="AB28" s="17">
        <f t="shared" si="17"/>
        <v>-1.8740670981980161E-4</v>
      </c>
      <c r="AC28" s="4">
        <f t="shared" si="5"/>
        <v>17</v>
      </c>
      <c r="AD28" s="24">
        <f t="shared" si="18"/>
        <v>1.8664624712964533</v>
      </c>
      <c r="AE28" s="53">
        <f t="shared" si="19"/>
        <v>0.9808790719606042</v>
      </c>
      <c r="AF28" s="78">
        <f t="shared" si="21"/>
        <v>-1.1926110256610833E-2</v>
      </c>
      <c r="AG28" s="80">
        <f t="shared" si="20"/>
        <v>-1.1698071960604239E-2</v>
      </c>
    </row>
    <row r="29" spans="2:33" x14ac:dyDescent="0.6">
      <c r="B29" s="2"/>
      <c r="C29" s="1"/>
      <c r="D29" s="2">
        <v>802.06200000000001</v>
      </c>
      <c r="E29" s="28">
        <v>1.6089599999999999E-5</v>
      </c>
      <c r="F29" s="2">
        <v>843.20899999999995</v>
      </c>
      <c r="G29" s="1">
        <v>-188.42599999999999</v>
      </c>
      <c r="H29" s="2">
        <v>884.93799999999999</v>
      </c>
      <c r="I29" s="1">
        <v>1.6574599999999999</v>
      </c>
      <c r="J29" s="2">
        <v>794.66300000000001</v>
      </c>
      <c r="K29" s="1">
        <v>0.98055800000000004</v>
      </c>
      <c r="N29" s="3">
        <f t="shared" si="8"/>
        <v>802.06200000000001</v>
      </c>
      <c r="O29" s="21">
        <f t="shared" si="9"/>
        <v>62151.949085123313</v>
      </c>
      <c r="P29" s="3">
        <f t="shared" si="10"/>
        <v>843.20899999999995</v>
      </c>
      <c r="Q29" s="17">
        <f t="shared" si="11"/>
        <v>-1.8842599999999997E-4</v>
      </c>
      <c r="R29" s="3">
        <f t="shared" si="22"/>
        <v>884.93799999999999</v>
      </c>
      <c r="S29" s="24">
        <f t="shared" si="22"/>
        <v>1.6574599999999999</v>
      </c>
      <c r="T29" s="3">
        <f t="shared" si="22"/>
        <v>794.66300000000001</v>
      </c>
      <c r="U29" s="24">
        <f t="shared" si="22"/>
        <v>0.98055800000000004</v>
      </c>
      <c r="V29"/>
      <c r="X29" s="2">
        <f t="shared" si="15"/>
        <v>794.66300000000001</v>
      </c>
      <c r="Y29" s="4">
        <f t="shared" si="1"/>
        <v>20</v>
      </c>
      <c r="Z29" s="4">
        <f t="shared" si="16"/>
        <v>63565.58880805767</v>
      </c>
      <c r="AA29" s="4">
        <f t="shared" si="3"/>
        <v>19</v>
      </c>
      <c r="AB29" s="17">
        <f t="shared" si="17"/>
        <v>-1.8848168305146611E-4</v>
      </c>
      <c r="AC29" s="4">
        <f t="shared" si="5"/>
        <v>17</v>
      </c>
      <c r="AD29" s="24">
        <f t="shared" si="18"/>
        <v>1.8349093703425006</v>
      </c>
      <c r="AE29" s="53">
        <f t="shared" si="19"/>
        <v>0.97797724619729953</v>
      </c>
      <c r="AF29" s="78">
        <f t="shared" si="21"/>
        <v>2.6388689642169449E-3</v>
      </c>
      <c r="AG29" s="80">
        <f t="shared" si="20"/>
        <v>2.5807538027005084E-3</v>
      </c>
    </row>
    <row r="30" spans="2:33" x14ac:dyDescent="0.6">
      <c r="B30" s="2"/>
      <c r="C30" s="1"/>
      <c r="D30" s="2">
        <v>821.30600000000004</v>
      </c>
      <c r="E30" s="28">
        <v>1.66866E-5</v>
      </c>
      <c r="F30" s="2">
        <v>870.60599999999999</v>
      </c>
      <c r="G30" s="1">
        <v>-188.39400000000001</v>
      </c>
      <c r="H30" s="2">
        <v>904.18100000000004</v>
      </c>
      <c r="I30" s="1">
        <v>1.6558999999999999</v>
      </c>
      <c r="J30" s="2">
        <v>821.96500000000003</v>
      </c>
      <c r="K30" s="1">
        <v>0.98093699999999995</v>
      </c>
      <c r="N30" s="3">
        <f t="shared" si="8"/>
        <v>821.30600000000004</v>
      </c>
      <c r="O30" s="21">
        <f t="shared" si="9"/>
        <v>59928.325722435962</v>
      </c>
      <c r="P30" s="3">
        <f t="shared" si="10"/>
        <v>870.60599999999999</v>
      </c>
      <c r="Q30" s="17">
        <f t="shared" si="11"/>
        <v>-1.8839399999999999E-4</v>
      </c>
      <c r="R30" s="3">
        <f t="shared" si="22"/>
        <v>904.18100000000004</v>
      </c>
      <c r="S30" s="24">
        <f t="shared" si="22"/>
        <v>1.6558999999999999</v>
      </c>
      <c r="T30" s="3">
        <f t="shared" si="22"/>
        <v>821.96500000000003</v>
      </c>
      <c r="U30" s="24">
        <f t="shared" si="22"/>
        <v>0.98093699999999995</v>
      </c>
      <c r="V30"/>
      <c r="X30" s="2">
        <f t="shared" si="15"/>
        <v>821.96500000000003</v>
      </c>
      <c r="Y30" s="4">
        <f t="shared" si="1"/>
        <v>22</v>
      </c>
      <c r="Z30" s="4">
        <f t="shared" si="16"/>
        <v>59845.961196255332</v>
      </c>
      <c r="AA30" s="4">
        <f t="shared" si="3"/>
        <v>20</v>
      </c>
      <c r="AB30" s="17">
        <f t="shared" si="17"/>
        <v>-1.8845045541329738E-4</v>
      </c>
      <c r="AC30" s="4">
        <f t="shared" si="5"/>
        <v>18</v>
      </c>
      <c r="AD30" s="24">
        <f t="shared" si="18"/>
        <v>1.7955583727702948</v>
      </c>
      <c r="AE30" s="53">
        <f t="shared" si="19"/>
        <v>0.9729332063047561</v>
      </c>
      <c r="AF30" s="78">
        <f t="shared" si="21"/>
        <v>8.2264575238855109E-3</v>
      </c>
      <c r="AG30" s="80">
        <f t="shared" si="20"/>
        <v>8.0037936952438438E-3</v>
      </c>
    </row>
    <row r="31" spans="2:33" x14ac:dyDescent="0.6">
      <c r="B31" s="2"/>
      <c r="C31" s="1"/>
      <c r="D31" s="2">
        <v>848.79700000000003</v>
      </c>
      <c r="E31" s="28">
        <v>1.77015E-5</v>
      </c>
      <c r="F31" s="2">
        <v>900.72400000000005</v>
      </c>
      <c r="G31" s="1">
        <v>-186.51599999999999</v>
      </c>
      <c r="H31" s="2">
        <v>928.96</v>
      </c>
      <c r="I31" s="1">
        <v>1.71871</v>
      </c>
      <c r="J31" s="2">
        <v>841.15200000000004</v>
      </c>
      <c r="K31" s="1">
        <v>0.95898000000000005</v>
      </c>
      <c r="N31" s="3">
        <f t="shared" si="8"/>
        <v>848.79700000000003</v>
      </c>
      <c r="O31" s="21">
        <f t="shared" si="9"/>
        <v>56492.38765076406</v>
      </c>
      <c r="P31" s="3">
        <f t="shared" si="10"/>
        <v>900.72400000000005</v>
      </c>
      <c r="Q31" s="17">
        <f t="shared" si="11"/>
        <v>-1.8651599999999999E-4</v>
      </c>
      <c r="R31" s="3">
        <f t="shared" si="22"/>
        <v>928.96</v>
      </c>
      <c r="S31" s="24">
        <f t="shared" si="22"/>
        <v>1.71871</v>
      </c>
      <c r="T31" s="3">
        <f t="shared" si="22"/>
        <v>841.15200000000004</v>
      </c>
      <c r="U31" s="24">
        <f t="shared" si="22"/>
        <v>0.95898000000000005</v>
      </c>
      <c r="V31" s="22">
        <f>((O31*(Q31)^2)/S31)*T31</f>
        <v>0.9618204234867398</v>
      </c>
      <c r="X31" s="2">
        <f t="shared" si="15"/>
        <v>841.15200000000004</v>
      </c>
      <c r="Y31" s="4">
        <f t="shared" si="1"/>
        <v>22</v>
      </c>
      <c r="Z31" s="4">
        <f t="shared" si="16"/>
        <v>57447.891144923298</v>
      </c>
      <c r="AA31" s="4">
        <f t="shared" si="3"/>
        <v>20</v>
      </c>
      <c r="AB31" s="17">
        <f t="shared" si="17"/>
        <v>-1.8842836795260554E-4</v>
      </c>
      <c r="AC31" s="4">
        <f t="shared" si="5"/>
        <v>19</v>
      </c>
      <c r="AD31" s="24">
        <f t="shared" si="18"/>
        <v>1.7514023867113506</v>
      </c>
      <c r="AE31" s="53">
        <f t="shared" si="19"/>
        <v>0.97961450850894805</v>
      </c>
      <c r="AF31" s="78">
        <f t="shared" si="21"/>
        <v>-2.1063906597662996E-2</v>
      </c>
      <c r="AG31" s="80">
        <f t="shared" si="20"/>
        <v>-2.0634508508947991E-2</v>
      </c>
    </row>
    <row r="32" spans="2:33" x14ac:dyDescent="0.6">
      <c r="B32" s="2"/>
      <c r="C32" s="1"/>
      <c r="D32" s="2">
        <v>873.53899999999999</v>
      </c>
      <c r="E32" s="28">
        <v>1.8716399999999999E-5</v>
      </c>
      <c r="F32" s="2">
        <v>925.38099999999997</v>
      </c>
      <c r="G32" s="1">
        <v>-186.488</v>
      </c>
      <c r="H32" s="2"/>
      <c r="I32" s="1"/>
      <c r="J32" s="2">
        <v>876.75699999999995</v>
      </c>
      <c r="K32" s="1">
        <v>0.92613800000000002</v>
      </c>
      <c r="N32" s="3">
        <f t="shared" si="8"/>
        <v>873.53899999999999</v>
      </c>
      <c r="O32" s="21">
        <f t="shared" si="9"/>
        <v>53429.078241542178</v>
      </c>
      <c r="P32" s="3">
        <f t="shared" si="10"/>
        <v>925.38099999999997</v>
      </c>
      <c r="Q32" s="17">
        <f t="shared" si="11"/>
        <v>-1.8648799999999998E-4</v>
      </c>
      <c r="R32" s="3"/>
      <c r="S32" s="24"/>
      <c r="T32" s="3">
        <f t="shared" si="22"/>
        <v>876.75699999999995</v>
      </c>
      <c r="U32" s="24">
        <f t="shared" si="22"/>
        <v>0.92613800000000002</v>
      </c>
      <c r="V32"/>
      <c r="X32" s="2">
        <f t="shared" si="15"/>
        <v>876.75699999999995</v>
      </c>
      <c r="Y32" s="4">
        <f t="shared" si="1"/>
        <v>24</v>
      </c>
      <c r="Z32" s="4">
        <f t="shared" si="16"/>
        <v>52973.395413971441</v>
      </c>
      <c r="AA32" s="4">
        <f t="shared" si="3"/>
        <v>22</v>
      </c>
      <c r="AB32" s="17">
        <f t="shared" si="17"/>
        <v>-1.8801045600637492E-4</v>
      </c>
      <c r="AC32" s="4">
        <f t="shared" si="5"/>
        <v>20</v>
      </c>
      <c r="AD32" s="24">
        <f t="shared" si="18"/>
        <v>1.6742142907435509</v>
      </c>
      <c r="AE32" s="53">
        <f t="shared" si="19"/>
        <v>0.98059576542993709</v>
      </c>
      <c r="AF32" s="78">
        <f t="shared" si="21"/>
        <v>-5.5535387108326284E-2</v>
      </c>
      <c r="AG32" s="80">
        <f t="shared" si="20"/>
        <v>-5.4457765429937077E-2</v>
      </c>
    </row>
    <row r="33" spans="2:33" x14ac:dyDescent="0.6">
      <c r="B33" s="2"/>
      <c r="C33" s="1"/>
      <c r="D33" s="2">
        <v>898.28200000000004</v>
      </c>
      <c r="E33" s="28">
        <v>2.0029899999999999E-5</v>
      </c>
      <c r="F33" s="2"/>
      <c r="G33" s="1"/>
      <c r="H33" s="2"/>
      <c r="I33" s="1"/>
      <c r="J33" s="2">
        <v>895.99900000000002</v>
      </c>
      <c r="K33" s="1">
        <v>0.88751400000000003</v>
      </c>
      <c r="N33" s="3">
        <f t="shared" si="8"/>
        <v>898.28200000000004</v>
      </c>
      <c r="O33" s="21">
        <f t="shared" si="9"/>
        <v>49925.361584431274</v>
      </c>
      <c r="P33" s="3"/>
      <c r="Q33" s="17"/>
      <c r="R33" s="3"/>
      <c r="S33" s="24"/>
      <c r="T33" s="3">
        <f t="shared" si="22"/>
        <v>895.99900000000002</v>
      </c>
      <c r="U33" s="24">
        <f t="shared" si="22"/>
        <v>0.88751400000000003</v>
      </c>
      <c r="V33"/>
      <c r="X33" s="2">
        <f t="shared" si="15"/>
        <v>895.99900000000002</v>
      </c>
      <c r="Y33" s="4">
        <f t="shared" si="1"/>
        <v>24</v>
      </c>
      <c r="Z33" s="4">
        <f t="shared" si="16"/>
        <v>50248.6443362473</v>
      </c>
      <c r="AA33" s="4">
        <f t="shared" si="3"/>
        <v>22</v>
      </c>
      <c r="AB33" s="17">
        <f t="shared" si="17"/>
        <v>-1.8681062613719367E-4</v>
      </c>
      <c r="AC33" s="4">
        <f t="shared" si="5"/>
        <v>21</v>
      </c>
      <c r="AD33" s="24">
        <f t="shared" si="18"/>
        <v>1.6565633019799406</v>
      </c>
      <c r="AE33" s="53">
        <f t="shared" si="19"/>
        <v>0.94847740699151573</v>
      </c>
      <c r="AF33" s="78">
        <f t="shared" si="21"/>
        <v>-6.427502283358133E-2</v>
      </c>
      <c r="AG33" s="80">
        <f t="shared" si="20"/>
        <v>-6.0963406991515701E-2</v>
      </c>
    </row>
    <row r="34" spans="2:33" x14ac:dyDescent="0.6">
      <c r="B34" s="2"/>
      <c r="C34" s="1"/>
      <c r="D34" s="2">
        <v>928.52200000000005</v>
      </c>
      <c r="E34" s="28">
        <v>2.21194E-5</v>
      </c>
      <c r="F34" s="2"/>
      <c r="G34" s="1"/>
      <c r="H34" s="2"/>
      <c r="I34" s="1"/>
      <c r="J34" s="76">
        <v>920.72</v>
      </c>
      <c r="K34" s="76">
        <v>0.84340899999999996</v>
      </c>
      <c r="N34" s="3">
        <f t="shared" si="8"/>
        <v>928.52200000000005</v>
      </c>
      <c r="O34" s="21">
        <f t="shared" si="9"/>
        <v>45209.182889228461</v>
      </c>
      <c r="P34" s="3"/>
      <c r="Q34" s="17"/>
      <c r="R34" s="3"/>
      <c r="S34" s="24"/>
      <c r="T34" s="3">
        <f t="shared" si="22"/>
        <v>920.72</v>
      </c>
      <c r="U34" s="24">
        <f t="shared" si="22"/>
        <v>0.84340899999999996</v>
      </c>
      <c r="V34"/>
      <c r="X34" s="2">
        <f t="shared" si="15"/>
        <v>920.72</v>
      </c>
      <c r="Y34" s="4">
        <f t="shared" si="1"/>
        <v>25</v>
      </c>
      <c r="Z34" s="4">
        <f t="shared" si="16"/>
        <v>46425.969469254</v>
      </c>
      <c r="AA34" s="4">
        <f t="shared" si="3"/>
        <v>23</v>
      </c>
      <c r="AB34" s="17">
        <f t="shared" si="17"/>
        <v>-1.8649329293912479E-4</v>
      </c>
      <c r="AC34" s="4">
        <f t="shared" si="5"/>
        <v>22</v>
      </c>
      <c r="AD34" s="24">
        <f t="shared" si="18"/>
        <v>1.6978231845514347</v>
      </c>
      <c r="AE34" s="53">
        <f t="shared" si="19"/>
        <v>0.87563383293333852</v>
      </c>
      <c r="AF34" s="78">
        <f t="shared" si="21"/>
        <v>-3.6801722045602836E-2</v>
      </c>
      <c r="AG34" s="80">
        <f t="shared" si="20"/>
        <v>-3.2224832933338554E-2</v>
      </c>
    </row>
    <row r="37" spans="2:33" x14ac:dyDescent="0.6">
      <c r="X37" t="s">
        <v>148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G6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/>
      <c r="C9" s="4"/>
      <c r="D9" s="51">
        <v>300.377675199328</v>
      </c>
      <c r="E9" s="51">
        <v>5.0495425079534896E-4</v>
      </c>
      <c r="F9" s="3">
        <v>297.04899999999998</v>
      </c>
      <c r="G9" s="4">
        <v>29.0749</v>
      </c>
      <c r="H9" s="3">
        <v>296.334</v>
      </c>
      <c r="I9" s="4">
        <v>4.1068800000000003</v>
      </c>
      <c r="J9" s="3">
        <v>302.21300000000002</v>
      </c>
      <c r="K9" s="4">
        <v>-3.4979E-4</v>
      </c>
      <c r="N9" s="3">
        <f>D9</f>
        <v>300.377675199328</v>
      </c>
      <c r="O9" s="21">
        <f>1/E9</f>
        <v>1980.3774271132659</v>
      </c>
      <c r="P9" s="3">
        <f>F9</f>
        <v>297.04899999999998</v>
      </c>
      <c r="Q9" s="17">
        <f>G9*0.000001</f>
        <v>2.9074899999999998E-5</v>
      </c>
      <c r="R9" s="3">
        <f>H9</f>
        <v>296.334</v>
      </c>
      <c r="S9" s="24">
        <f>I9</f>
        <v>4.1068800000000003</v>
      </c>
      <c r="T9" s="3">
        <f>J9</f>
        <v>302.21300000000002</v>
      </c>
      <c r="U9" s="24">
        <f>K9</f>
        <v>-3.4979E-4</v>
      </c>
      <c r="V9" s="22">
        <f>((O9*(Q9)^2)/S9)*T9</f>
        <v>1.2319286506526087E-4</v>
      </c>
      <c r="X9" s="3">
        <f t="shared" ref="X9:X33" si="0">T9</f>
        <v>302.21300000000002</v>
      </c>
      <c r="Y9" s="4">
        <f t="shared" ref="Y9:Y33" si="1">MATCH($X9,$N$9:$N$41,1)</f>
        <v>1</v>
      </c>
      <c r="Z9" s="4">
        <f t="shared" ref="Z9:Z33" si="2">((INDEX($N$9:$O$44,Y9+1,1)-$X9)*INDEX($N$9:$O$44,Y9,2)+($X9-INDEX($N$9:$O$44,Y9,1))*INDEX($N$9:$O$44,Y9+1,2))/(INDEX($N$9:$O$44,Y9+1,1)-INDEX($N$9:$O$44,Y9,1))</f>
        <v>2016.5097364498029</v>
      </c>
      <c r="AA9" s="4">
        <f t="shared" ref="AA9:AA33" si="3">MATCH($X9,$P$9:$P$44,1)</f>
        <v>1</v>
      </c>
      <c r="AB9" s="17">
        <f t="shared" ref="AB9:AB33" si="4">((INDEX($P$9:$Q$44,AA9+1,1)-$X9)*INDEX($P$9:$Q$44,AA9,2)+($X9-INDEX($P$9:$Q$44,AA9,1))*INDEX($P$9:$Q$44,AA9+1,2))/(INDEX($P$9:$Q$44,AA9+1,1)-INDEX($P$9:$Q$44,AA9,1))</f>
        <v>3.5434995886813275E-5</v>
      </c>
      <c r="AC9" s="4">
        <f t="shared" ref="AC9:AC33" si="5">MATCH($X9,$R$9:$R$38,1)</f>
        <v>1</v>
      </c>
      <c r="AD9" s="24">
        <f t="shared" ref="AD9:AD33" si="6">((INDEX($R$9:$S$44,AC9+1,1)-$X9)*INDEX($R$9:$S$44,AC9,2)+($X9-INDEX($R$9:$S$44,AC9,1))*INDEX($R$9:$S$44,AC9+1,2))/(INDEX($R$9:$S$44,AC9+1,1)-INDEX($R$9:$S$44,AC9,1))</f>
        <v>4.0150798241248413</v>
      </c>
      <c r="AE9" s="24">
        <f>((Z9*(AB9)^2)/AD9)*X9</f>
        <v>1.9058295425764855E-4</v>
      </c>
      <c r="AF9" s="57">
        <f t="shared" ref="AF9:AF24" si="7">$U9/$AE9-1</f>
        <v>-2.8353687577280384</v>
      </c>
      <c r="AG9" s="79">
        <f>U9-AE9</f>
        <v>-5.403729542576485E-4</v>
      </c>
    </row>
    <row r="10" spans="1:33" x14ac:dyDescent="0.6">
      <c r="B10" s="3"/>
      <c r="C10" s="4"/>
      <c r="D10" s="51">
        <v>320.52035249685201</v>
      </c>
      <c r="E10" s="51">
        <v>4.2071087650269402E-4</v>
      </c>
      <c r="F10" s="3">
        <v>320.65600000000001</v>
      </c>
      <c r="G10" s="4">
        <v>58.149799999999999</v>
      </c>
      <c r="H10" s="3">
        <v>320.04399999999998</v>
      </c>
      <c r="I10" s="4">
        <v>3.73665</v>
      </c>
      <c r="J10" s="3">
        <v>344.07499999999999</v>
      </c>
      <c r="K10" s="4">
        <v>2.3196599999999999E-3</v>
      </c>
      <c r="N10" s="3">
        <f t="shared" ref="N10:N29" si="8">D10</f>
        <v>320.52035249685201</v>
      </c>
      <c r="O10" s="21">
        <f t="shared" ref="O10:O29" si="9">1/E10</f>
        <v>2376.9292781609283</v>
      </c>
      <c r="P10" s="3">
        <f t="shared" ref="P10:P34" si="10">F10</f>
        <v>320.65600000000001</v>
      </c>
      <c r="Q10" s="17">
        <f t="shared" ref="Q10:Q34" si="11">G10*0.000001</f>
        <v>5.8149799999999997E-5</v>
      </c>
      <c r="R10" s="3">
        <f t="shared" ref="R10:U27" si="12">H10</f>
        <v>320.04399999999998</v>
      </c>
      <c r="S10" s="24">
        <f t="shared" si="12"/>
        <v>3.73665</v>
      </c>
      <c r="T10" s="3">
        <f t="shared" si="12"/>
        <v>344.07499999999999</v>
      </c>
      <c r="U10" s="24">
        <f t="shared" si="12"/>
        <v>2.3196599999999999E-3</v>
      </c>
      <c r="V10" s="22">
        <f t="shared" ref="V10:V29" si="13">((O10*(Q10)^2)/S10)*T10</f>
        <v>7.4008807864425698E-4</v>
      </c>
      <c r="X10" s="2">
        <f t="shared" si="0"/>
        <v>344.07499999999999</v>
      </c>
      <c r="Y10" s="4">
        <f t="shared" si="1"/>
        <v>2</v>
      </c>
      <c r="Z10" s="4">
        <f t="shared" si="2"/>
        <v>2765.2409883451037</v>
      </c>
      <c r="AA10" s="4">
        <f t="shared" si="3"/>
        <v>2</v>
      </c>
      <c r="AB10" s="17">
        <f t="shared" si="4"/>
        <v>1.0062989633611651E-4</v>
      </c>
      <c r="AC10" s="4">
        <f t="shared" si="5"/>
        <v>2</v>
      </c>
      <c r="AD10" s="24">
        <f t="shared" si="6"/>
        <v>3.5063498015831871</v>
      </c>
      <c r="AE10" s="53">
        <f t="shared" ref="AE10:AE33" si="14">((Z10*(AB10)^2)/AD10)*X10</f>
        <v>2.7477987060430431E-3</v>
      </c>
      <c r="AF10" s="56">
        <f t="shared" si="7"/>
        <v>-0.15581152473122117</v>
      </c>
      <c r="AG10" s="79">
        <f t="shared" ref="AG10:AG33" si="15">U10-AE10</f>
        <v>-4.2813870604304326E-4</v>
      </c>
    </row>
    <row r="11" spans="1:33" x14ac:dyDescent="0.6">
      <c r="B11" s="2"/>
      <c r="C11" s="1"/>
      <c r="D11" s="50">
        <v>349.39152328997</v>
      </c>
      <c r="E11" s="50">
        <v>3.5052213409210399E-4</v>
      </c>
      <c r="F11" s="2">
        <v>346.88499999999999</v>
      </c>
      <c r="G11" s="1">
        <v>105.727</v>
      </c>
      <c r="H11" s="2">
        <v>348.97300000000001</v>
      </c>
      <c r="I11" s="1">
        <v>3.4594100000000001</v>
      </c>
      <c r="J11" s="2">
        <v>372.9</v>
      </c>
      <c r="K11" s="1">
        <v>7.8518600000000004E-3</v>
      </c>
      <c r="N11" s="3">
        <f t="shared" si="8"/>
        <v>349.39152328997</v>
      </c>
      <c r="O11" s="21">
        <f t="shared" si="9"/>
        <v>2852.8868871294667</v>
      </c>
      <c r="P11" s="3">
        <f t="shared" si="10"/>
        <v>346.88499999999999</v>
      </c>
      <c r="Q11" s="17">
        <f t="shared" si="11"/>
        <v>1.05727E-4</v>
      </c>
      <c r="R11" s="3">
        <f t="shared" si="12"/>
        <v>348.97300000000001</v>
      </c>
      <c r="S11" s="24">
        <f t="shared" si="12"/>
        <v>3.4594100000000001</v>
      </c>
      <c r="T11" s="3">
        <f t="shared" si="12"/>
        <v>372.9</v>
      </c>
      <c r="U11" s="24">
        <f t="shared" si="12"/>
        <v>7.8518600000000004E-3</v>
      </c>
      <c r="V11" s="22">
        <f t="shared" si="13"/>
        <v>3.4375317514567533E-3</v>
      </c>
      <c r="X11" s="2">
        <f t="shared" si="0"/>
        <v>372.9</v>
      </c>
      <c r="Y11" s="4">
        <f t="shared" si="1"/>
        <v>3</v>
      </c>
      <c r="Z11" s="4">
        <f t="shared" si="2"/>
        <v>3141.2166218112193</v>
      </c>
      <c r="AA11" s="4">
        <f t="shared" si="3"/>
        <v>4</v>
      </c>
      <c r="AB11" s="17">
        <f t="shared" si="4"/>
        <v>1.271409274085935E-4</v>
      </c>
      <c r="AC11" s="4">
        <f t="shared" si="5"/>
        <v>3</v>
      </c>
      <c r="AD11" s="24">
        <f t="shared" si="6"/>
        <v>3.2556321441167317</v>
      </c>
      <c r="AE11" s="53">
        <f t="shared" si="14"/>
        <v>5.8160173368025222E-3</v>
      </c>
      <c r="AF11" s="56">
        <f t="shared" si="7"/>
        <v>0.35004067995380583</v>
      </c>
      <c r="AG11" s="79">
        <f t="shared" si="15"/>
        <v>2.0358426631974782E-3</v>
      </c>
    </row>
    <row r="12" spans="1:33" x14ac:dyDescent="0.6">
      <c r="B12" s="2"/>
      <c r="C12" s="1"/>
      <c r="D12" s="50">
        <v>378.26269408308798</v>
      </c>
      <c r="E12" s="50">
        <v>3.1181890277927002E-4</v>
      </c>
      <c r="F12" s="2">
        <v>370.49200000000002</v>
      </c>
      <c r="G12" s="1">
        <v>124.229</v>
      </c>
      <c r="H12" s="2">
        <v>377.89400000000001</v>
      </c>
      <c r="I12" s="1">
        <v>3.2130999999999998</v>
      </c>
      <c r="J12" s="2">
        <v>401.726</v>
      </c>
      <c r="K12" s="1">
        <v>1.3384099999999999E-2</v>
      </c>
      <c r="N12" s="3">
        <f t="shared" si="8"/>
        <v>378.26269408308798</v>
      </c>
      <c r="O12" s="21">
        <f t="shared" si="9"/>
        <v>3206.989669602804</v>
      </c>
      <c r="P12" s="3">
        <f t="shared" si="10"/>
        <v>370.49200000000002</v>
      </c>
      <c r="Q12" s="17">
        <f t="shared" si="11"/>
        <v>1.2422900000000001E-4</v>
      </c>
      <c r="R12" s="3">
        <f t="shared" si="12"/>
        <v>377.89400000000001</v>
      </c>
      <c r="S12" s="24">
        <f t="shared" si="12"/>
        <v>3.2130999999999998</v>
      </c>
      <c r="T12" s="3">
        <f t="shared" si="12"/>
        <v>401.726</v>
      </c>
      <c r="U12" s="24">
        <f t="shared" si="12"/>
        <v>1.3384099999999999E-2</v>
      </c>
      <c r="V12" s="22">
        <f t="shared" si="13"/>
        <v>6.1879847962469196E-3</v>
      </c>
      <c r="X12" s="2">
        <f t="shared" si="0"/>
        <v>401.726</v>
      </c>
      <c r="Y12" s="4">
        <f t="shared" si="1"/>
        <v>4</v>
      </c>
      <c r="Z12" s="4">
        <f t="shared" si="2"/>
        <v>3439.3659238730088</v>
      </c>
      <c r="AA12" s="4">
        <f t="shared" si="3"/>
        <v>5</v>
      </c>
      <c r="AB12" s="17">
        <f t="shared" si="4"/>
        <v>1.6603396085906723E-4</v>
      </c>
      <c r="AC12" s="4">
        <f t="shared" si="5"/>
        <v>4</v>
      </c>
      <c r="AD12" s="24">
        <f t="shared" si="6"/>
        <v>3.1119540450721774</v>
      </c>
      <c r="AE12" s="53">
        <f t="shared" si="14"/>
        <v>1.2239650206886589E-2</v>
      </c>
      <c r="AF12" s="56">
        <f t="shared" si="7"/>
        <v>9.3503472220920925E-2</v>
      </c>
      <c r="AG12" s="79">
        <f t="shared" si="15"/>
        <v>1.1444497931134105E-3</v>
      </c>
    </row>
    <row r="13" spans="1:33" x14ac:dyDescent="0.6">
      <c r="B13" s="2"/>
      <c r="C13" s="1"/>
      <c r="D13" s="50">
        <v>403.44104070499299</v>
      </c>
      <c r="E13" s="50">
        <v>2.8932243650870001E-4</v>
      </c>
      <c r="F13" s="2">
        <v>396.721</v>
      </c>
      <c r="G13" s="1">
        <v>155.947</v>
      </c>
      <c r="H13" s="2">
        <v>406.78100000000001</v>
      </c>
      <c r="I13" s="1">
        <v>3.0905</v>
      </c>
      <c r="J13" s="2">
        <v>422.72500000000002</v>
      </c>
      <c r="K13" s="1">
        <v>2.0352200000000001E-2</v>
      </c>
      <c r="N13" s="3">
        <f t="shared" si="8"/>
        <v>403.44104070499299</v>
      </c>
      <c r="O13" s="21">
        <f t="shared" si="9"/>
        <v>3456.3513706961667</v>
      </c>
      <c r="P13" s="3">
        <f t="shared" si="10"/>
        <v>396.721</v>
      </c>
      <c r="Q13" s="17">
        <f t="shared" si="11"/>
        <v>1.55947E-4</v>
      </c>
      <c r="R13" s="3">
        <f t="shared" si="12"/>
        <v>406.78100000000001</v>
      </c>
      <c r="S13" s="24">
        <f t="shared" si="12"/>
        <v>3.0905</v>
      </c>
      <c r="T13" s="3">
        <f t="shared" si="12"/>
        <v>422.72500000000002</v>
      </c>
      <c r="U13" s="24">
        <f t="shared" si="12"/>
        <v>2.0352200000000001E-2</v>
      </c>
      <c r="V13" s="22">
        <f t="shared" si="13"/>
        <v>1.1497439159003807E-2</v>
      </c>
      <c r="X13" s="2">
        <f t="shared" si="0"/>
        <v>422.72500000000002</v>
      </c>
      <c r="Y13" s="4">
        <f t="shared" si="1"/>
        <v>5</v>
      </c>
      <c r="Z13" s="4">
        <f t="shared" si="2"/>
        <v>3596.2431056354862</v>
      </c>
      <c r="AA13" s="4">
        <f t="shared" si="3"/>
        <v>6</v>
      </c>
      <c r="AB13" s="17">
        <f t="shared" si="4"/>
        <v>2.0593952665326498E-4</v>
      </c>
      <c r="AC13" s="4">
        <f t="shared" si="5"/>
        <v>5</v>
      </c>
      <c r="AD13" s="24">
        <f t="shared" si="6"/>
        <v>3.0441561066666663</v>
      </c>
      <c r="AE13" s="53">
        <f t="shared" si="14"/>
        <v>2.1179683986180819E-2</v>
      </c>
      <c r="AF13" s="56">
        <f t="shared" si="7"/>
        <v>-3.9069704095714086E-2</v>
      </c>
      <c r="AG13" s="79">
        <f t="shared" si="15"/>
        <v>-8.2748398618081795E-4</v>
      </c>
    </row>
    <row r="14" spans="1:33" x14ac:dyDescent="0.6">
      <c r="B14" s="2"/>
      <c r="C14" s="1"/>
      <c r="D14" s="50">
        <v>426.269408308854</v>
      </c>
      <c r="E14" s="50">
        <v>2.76093962998804E-4</v>
      </c>
      <c r="F14" s="2">
        <v>420.32799999999997</v>
      </c>
      <c r="G14" s="1">
        <v>203.524</v>
      </c>
      <c r="H14" s="2">
        <v>427.78100000000001</v>
      </c>
      <c r="I14" s="1">
        <v>3.0294599999999998</v>
      </c>
      <c r="J14" s="2">
        <v>448.988</v>
      </c>
      <c r="K14" s="1">
        <v>3.0118700000000002E-2</v>
      </c>
      <c r="N14" s="3">
        <f t="shared" si="8"/>
        <v>426.269408308854</v>
      </c>
      <c r="O14" s="21">
        <f t="shared" si="9"/>
        <v>3621.9553268693958</v>
      </c>
      <c r="P14" s="3">
        <f t="shared" si="10"/>
        <v>420.32799999999997</v>
      </c>
      <c r="Q14" s="17">
        <f t="shared" si="11"/>
        <v>2.0352399999999998E-4</v>
      </c>
      <c r="R14" s="3">
        <f t="shared" si="12"/>
        <v>427.78100000000001</v>
      </c>
      <c r="S14" s="24">
        <f t="shared" si="12"/>
        <v>3.0294599999999998</v>
      </c>
      <c r="T14" s="3">
        <f t="shared" si="12"/>
        <v>448.988</v>
      </c>
      <c r="U14" s="24">
        <f t="shared" si="12"/>
        <v>3.0118700000000002E-2</v>
      </c>
      <c r="V14" s="22">
        <f t="shared" si="13"/>
        <v>2.2235344361279177E-2</v>
      </c>
      <c r="X14" s="2">
        <f t="shared" si="0"/>
        <v>448.988</v>
      </c>
      <c r="Y14" s="4">
        <f t="shared" si="1"/>
        <v>7</v>
      </c>
      <c r="Z14" s="4">
        <f t="shared" si="2"/>
        <v>3690.3976983064504</v>
      </c>
      <c r="AA14" s="4">
        <f t="shared" si="3"/>
        <v>6</v>
      </c>
      <c r="AB14" s="17">
        <f t="shared" si="4"/>
        <v>2.324055160127547E-4</v>
      </c>
      <c r="AC14" s="4">
        <f t="shared" si="5"/>
        <v>7</v>
      </c>
      <c r="AD14" s="24">
        <f t="shared" si="6"/>
        <v>2.8072121099554237</v>
      </c>
      <c r="AE14" s="53">
        <f t="shared" si="14"/>
        <v>3.1880530462660289E-2</v>
      </c>
      <c r="AF14" s="56">
        <f t="shared" si="7"/>
        <v>-5.526352407228019E-2</v>
      </c>
      <c r="AG14" s="79">
        <f t="shared" si="15"/>
        <v>-1.7618304626602875E-3</v>
      </c>
    </row>
    <row r="15" spans="1:33" x14ac:dyDescent="0.6">
      <c r="B15" s="2"/>
      <c r="C15" s="1"/>
      <c r="D15" s="50">
        <v>447.75493075954699</v>
      </c>
      <c r="E15" s="50">
        <v>2.70973505229235E-4</v>
      </c>
      <c r="F15" s="2">
        <v>449.18</v>
      </c>
      <c r="G15" s="1">
        <v>232.59899999999999</v>
      </c>
      <c r="H15" s="2">
        <v>446.202</v>
      </c>
      <c r="I15" s="1">
        <v>2.8136700000000001</v>
      </c>
      <c r="J15" s="2">
        <v>470.17500000000001</v>
      </c>
      <c r="K15" s="1">
        <v>5.2578899999999998E-2</v>
      </c>
      <c r="N15" s="3">
        <f t="shared" si="8"/>
        <v>447.75493075954699</v>
      </c>
      <c r="O15" s="21">
        <f t="shared" si="9"/>
        <v>3690.3976983064513</v>
      </c>
      <c r="P15" s="3">
        <f t="shared" si="10"/>
        <v>449.18</v>
      </c>
      <c r="Q15" s="17">
        <f t="shared" si="11"/>
        <v>2.3259899999999997E-4</v>
      </c>
      <c r="R15" s="3">
        <f t="shared" si="12"/>
        <v>446.202</v>
      </c>
      <c r="S15" s="24">
        <f t="shared" si="12"/>
        <v>2.8136700000000001</v>
      </c>
      <c r="T15" s="3">
        <f t="shared" si="12"/>
        <v>470.17500000000001</v>
      </c>
      <c r="U15" s="24">
        <f t="shared" si="12"/>
        <v>5.2578899999999998E-2</v>
      </c>
      <c r="V15" s="22">
        <f t="shared" si="13"/>
        <v>3.3363778587890074E-2</v>
      </c>
      <c r="X15" s="2">
        <f t="shared" si="0"/>
        <v>470.17500000000001</v>
      </c>
      <c r="Y15" s="4">
        <f t="shared" si="1"/>
        <v>8</v>
      </c>
      <c r="Z15" s="4">
        <f t="shared" si="2"/>
        <v>3690.8802035460271</v>
      </c>
      <c r="AA15" s="4">
        <f t="shared" si="3"/>
        <v>8</v>
      </c>
      <c r="AB15" s="17">
        <f t="shared" si="4"/>
        <v>2.7754901164958064E-4</v>
      </c>
      <c r="AC15" s="4">
        <f t="shared" si="5"/>
        <v>7</v>
      </c>
      <c r="AD15" s="24">
        <f t="shared" si="6"/>
        <v>2.7581010846953937</v>
      </c>
      <c r="AE15" s="53">
        <f t="shared" si="14"/>
        <v>4.8468398931878369E-2</v>
      </c>
      <c r="AF15" s="56">
        <f t="shared" si="7"/>
        <v>8.4807857463971015E-2</v>
      </c>
      <c r="AG15" s="79">
        <f t="shared" si="15"/>
        <v>4.1105010681216289E-3</v>
      </c>
    </row>
    <row r="16" spans="1:33" x14ac:dyDescent="0.6">
      <c r="B16" s="2"/>
      <c r="C16" s="1"/>
      <c r="D16" s="50">
        <v>469.576164498531</v>
      </c>
      <c r="E16" s="50">
        <v>2.7097350522923598E-4</v>
      </c>
      <c r="F16" s="2">
        <v>470.16399999999999</v>
      </c>
      <c r="G16" s="1">
        <v>277.53300000000002</v>
      </c>
      <c r="H16" s="2">
        <v>472.44900000000001</v>
      </c>
      <c r="I16" s="1">
        <v>2.7528299999999999</v>
      </c>
      <c r="J16" s="2">
        <v>491.26</v>
      </c>
      <c r="K16" s="1">
        <v>6.6588900000000006E-2</v>
      </c>
      <c r="N16" s="3">
        <f t="shared" si="8"/>
        <v>469.576164498531</v>
      </c>
      <c r="O16" s="21">
        <f t="shared" si="9"/>
        <v>3690.3976983064381</v>
      </c>
      <c r="P16" s="3">
        <f t="shared" si="10"/>
        <v>470.16399999999999</v>
      </c>
      <c r="Q16" s="17">
        <f t="shared" si="11"/>
        <v>2.77533E-4</v>
      </c>
      <c r="R16" s="3">
        <f t="shared" si="12"/>
        <v>472.44900000000001</v>
      </c>
      <c r="S16" s="24">
        <f t="shared" si="12"/>
        <v>2.7528299999999999</v>
      </c>
      <c r="T16" s="3">
        <f t="shared" si="12"/>
        <v>491.26</v>
      </c>
      <c r="U16" s="24">
        <f t="shared" si="12"/>
        <v>6.6588900000000006E-2</v>
      </c>
      <c r="V16" s="22">
        <f t="shared" si="13"/>
        <v>5.0726446785469448E-2</v>
      </c>
      <c r="X16" s="2">
        <f t="shared" si="0"/>
        <v>491.26</v>
      </c>
      <c r="Y16" s="4">
        <f t="shared" si="1"/>
        <v>9</v>
      </c>
      <c r="Z16" s="4">
        <f t="shared" si="2"/>
        <v>3707.5331075840145</v>
      </c>
      <c r="AA16" s="4">
        <f t="shared" si="3"/>
        <v>8</v>
      </c>
      <c r="AB16" s="17">
        <f t="shared" si="4"/>
        <v>3.0824043268660512E-4</v>
      </c>
      <c r="AC16" s="4">
        <f t="shared" si="5"/>
        <v>8</v>
      </c>
      <c r="AD16" s="24">
        <f t="shared" si="6"/>
        <v>2.7757446964149501</v>
      </c>
      <c r="AE16" s="53">
        <f t="shared" si="14"/>
        <v>6.2344211185916633E-2</v>
      </c>
      <c r="AF16" s="56">
        <f t="shared" si="7"/>
        <v>6.8084730455972631E-2</v>
      </c>
      <c r="AG16" s="79">
        <f t="shared" si="15"/>
        <v>4.2446888140833736E-3</v>
      </c>
    </row>
    <row r="17" spans="2:33" x14ac:dyDescent="0.6">
      <c r="B17" s="2"/>
      <c r="C17" s="1"/>
      <c r="D17" s="50">
        <v>491.06168694922297</v>
      </c>
      <c r="E17" s="50">
        <v>2.6970829833027901E-4</v>
      </c>
      <c r="F17" s="2">
        <v>493.77</v>
      </c>
      <c r="G17" s="1">
        <v>311.89400000000001</v>
      </c>
      <c r="H17" s="2">
        <v>498.66899999999998</v>
      </c>
      <c r="I17" s="1">
        <v>2.78477</v>
      </c>
      <c r="J17" s="2">
        <v>525.63900000000001</v>
      </c>
      <c r="K17" s="1">
        <v>9.8861599999999994E-2</v>
      </c>
      <c r="N17" s="3">
        <f t="shared" si="8"/>
        <v>491.06168694922297</v>
      </c>
      <c r="O17" s="21">
        <f t="shared" si="9"/>
        <v>3707.7094260385766</v>
      </c>
      <c r="P17" s="3">
        <f t="shared" si="10"/>
        <v>493.77</v>
      </c>
      <c r="Q17" s="17">
        <f t="shared" si="11"/>
        <v>3.1189400000000001E-4</v>
      </c>
      <c r="R17" s="3">
        <f t="shared" si="12"/>
        <v>498.66899999999998</v>
      </c>
      <c r="S17" s="24">
        <f t="shared" si="12"/>
        <v>2.78477</v>
      </c>
      <c r="T17" s="3">
        <f t="shared" si="12"/>
        <v>525.63900000000001</v>
      </c>
      <c r="U17" s="24">
        <f t="shared" si="12"/>
        <v>9.8861599999999994E-2</v>
      </c>
      <c r="V17" s="22">
        <f t="shared" si="13"/>
        <v>6.8079754365367132E-2</v>
      </c>
      <c r="X17" s="2">
        <f t="shared" si="0"/>
        <v>525.63900000000001</v>
      </c>
      <c r="Y17" s="4">
        <f t="shared" si="1"/>
        <v>10</v>
      </c>
      <c r="Z17" s="4">
        <f t="shared" si="2"/>
        <v>3653.6487883810873</v>
      </c>
      <c r="AA17" s="4">
        <f t="shared" si="3"/>
        <v>10</v>
      </c>
      <c r="AB17" s="17">
        <f t="shared" si="4"/>
        <v>3.6789605676023452E-4</v>
      </c>
      <c r="AC17" s="4">
        <f t="shared" si="5"/>
        <v>10</v>
      </c>
      <c r="AD17" s="24">
        <f t="shared" si="6"/>
        <v>2.6268182587338558</v>
      </c>
      <c r="AE17" s="53">
        <f t="shared" si="14"/>
        <v>9.8954287893742943E-2</v>
      </c>
      <c r="AF17" s="56">
        <f t="shared" si="7"/>
        <v>-9.3667384926743313E-4</v>
      </c>
      <c r="AG17" s="79">
        <f t="shared" si="15"/>
        <v>-9.2687893742948724E-5</v>
      </c>
    </row>
    <row r="18" spans="2:33" x14ac:dyDescent="0.6">
      <c r="B18" s="2"/>
      <c r="C18" s="1"/>
      <c r="D18" s="50">
        <v>510.53294167016298</v>
      </c>
      <c r="E18" s="50">
        <v>2.70973505229235E-4</v>
      </c>
      <c r="F18" s="2">
        <v>525.24599999999998</v>
      </c>
      <c r="G18" s="1">
        <v>367.40100000000001</v>
      </c>
      <c r="H18" s="2">
        <v>522.31799999999998</v>
      </c>
      <c r="I18" s="1">
        <v>2.63104</v>
      </c>
      <c r="J18" s="2">
        <v>549.47500000000002</v>
      </c>
      <c r="K18" s="1">
        <v>0.124129</v>
      </c>
      <c r="N18" s="3">
        <f t="shared" si="8"/>
        <v>510.53294167016298</v>
      </c>
      <c r="O18" s="21">
        <f t="shared" si="9"/>
        <v>3690.3976983064513</v>
      </c>
      <c r="P18" s="3">
        <f t="shared" si="10"/>
        <v>525.24599999999998</v>
      </c>
      <c r="Q18" s="17">
        <f t="shared" si="11"/>
        <v>3.67401E-4</v>
      </c>
      <c r="R18" s="3">
        <f t="shared" si="12"/>
        <v>522.31799999999998</v>
      </c>
      <c r="S18" s="24">
        <f t="shared" si="12"/>
        <v>2.63104</v>
      </c>
      <c r="T18" s="3">
        <f t="shared" si="12"/>
        <v>549.47500000000002</v>
      </c>
      <c r="U18" s="24">
        <f t="shared" si="12"/>
        <v>0.124129</v>
      </c>
      <c r="V18" s="22">
        <f t="shared" si="13"/>
        <v>0.10403376734253739</v>
      </c>
      <c r="X18" s="2">
        <f t="shared" si="0"/>
        <v>549.47500000000002</v>
      </c>
      <c r="Y18" s="4">
        <f t="shared" si="1"/>
        <v>11</v>
      </c>
      <c r="Z18" s="4">
        <f t="shared" si="2"/>
        <v>3578.6681132976714</v>
      </c>
      <c r="AA18" s="4">
        <f t="shared" si="3"/>
        <v>11</v>
      </c>
      <c r="AB18" s="17">
        <f t="shared" si="4"/>
        <v>3.967767990087686E-4</v>
      </c>
      <c r="AC18" s="4">
        <f t="shared" si="5"/>
        <v>11</v>
      </c>
      <c r="AD18" s="24">
        <f t="shared" si="6"/>
        <v>2.6011574914220357</v>
      </c>
      <c r="AE18" s="53">
        <f t="shared" si="14"/>
        <v>0.11901323277169948</v>
      </c>
      <c r="AF18" s="56">
        <f t="shared" si="7"/>
        <v>4.2984860667670377E-2</v>
      </c>
      <c r="AG18" s="79">
        <f t="shared" si="15"/>
        <v>5.1157672283005245E-3</v>
      </c>
    </row>
    <row r="19" spans="2:33" x14ac:dyDescent="0.6">
      <c r="B19" s="2"/>
      <c r="C19" s="1"/>
      <c r="D19" s="50">
        <v>531.68275283256401</v>
      </c>
      <c r="E19" s="50">
        <v>2.7480484808533402E-4</v>
      </c>
      <c r="F19" s="2">
        <v>546.22900000000004</v>
      </c>
      <c r="G19" s="1">
        <v>393.83300000000003</v>
      </c>
      <c r="H19" s="2">
        <v>545.93299999999999</v>
      </c>
      <c r="I19" s="1">
        <v>2.6010200000000001</v>
      </c>
      <c r="J19" s="2">
        <v>573.32799999999997</v>
      </c>
      <c r="K19" s="1">
        <v>0.15080499999999999</v>
      </c>
      <c r="N19" s="3">
        <f t="shared" si="8"/>
        <v>531.68275283256401</v>
      </c>
      <c r="O19" s="21">
        <f t="shared" si="9"/>
        <v>3638.9459900993961</v>
      </c>
      <c r="P19" s="3">
        <f t="shared" si="10"/>
        <v>546.22900000000004</v>
      </c>
      <c r="Q19" s="17">
        <f t="shared" si="11"/>
        <v>3.9383300000000001E-4</v>
      </c>
      <c r="R19" s="3">
        <f t="shared" si="12"/>
        <v>545.93299999999999</v>
      </c>
      <c r="S19" s="24">
        <f t="shared" si="12"/>
        <v>2.6010200000000001</v>
      </c>
      <c r="T19" s="3">
        <f t="shared" si="12"/>
        <v>573.32799999999997</v>
      </c>
      <c r="U19" s="24">
        <f t="shared" si="12"/>
        <v>0.15080499999999999</v>
      </c>
      <c r="V19" s="22">
        <f t="shared" si="13"/>
        <v>0.12441114231346181</v>
      </c>
      <c r="X19" s="2">
        <f t="shared" si="0"/>
        <v>573.32799999999997</v>
      </c>
      <c r="Y19" s="4">
        <f t="shared" si="1"/>
        <v>12</v>
      </c>
      <c r="Z19" s="4">
        <f t="shared" si="2"/>
        <v>3599.6097960007019</v>
      </c>
      <c r="AA19" s="4">
        <f t="shared" si="3"/>
        <v>12</v>
      </c>
      <c r="AB19" s="17">
        <f t="shared" si="4"/>
        <v>4.1801020392256532E-4</v>
      </c>
      <c r="AC19" s="4">
        <f t="shared" si="5"/>
        <v>11</v>
      </c>
      <c r="AD19" s="24">
        <f t="shared" si="6"/>
        <v>2.6020834041520811</v>
      </c>
      <c r="AE19" s="53">
        <f t="shared" si="14"/>
        <v>0.13858337415982061</v>
      </c>
      <c r="AF19" s="56">
        <f t="shared" si="7"/>
        <v>8.8189697460280048E-2</v>
      </c>
      <c r="AG19" s="79">
        <f t="shared" si="15"/>
        <v>1.2221625840179384E-2</v>
      </c>
    </row>
    <row r="20" spans="2:33" x14ac:dyDescent="0.6">
      <c r="B20" s="2"/>
      <c r="C20" s="1"/>
      <c r="D20" s="50">
        <v>556.52538816617698</v>
      </c>
      <c r="E20" s="50">
        <v>2.8131117962953099E-4</v>
      </c>
      <c r="F20" s="2">
        <v>572.45899999999995</v>
      </c>
      <c r="G20" s="1">
        <v>417.62099999999998</v>
      </c>
      <c r="H20" s="2">
        <v>574.78599999999994</v>
      </c>
      <c r="I20" s="1">
        <v>2.6021399999999999</v>
      </c>
      <c r="J20" s="2">
        <v>602.35799999999995</v>
      </c>
      <c r="K20" s="1">
        <v>0.173238</v>
      </c>
      <c r="N20" s="3">
        <f t="shared" si="8"/>
        <v>556.52538816617698</v>
      </c>
      <c r="O20" s="21">
        <f t="shared" si="9"/>
        <v>3554.7822923956901</v>
      </c>
      <c r="P20" s="3">
        <f t="shared" si="10"/>
        <v>572.45899999999995</v>
      </c>
      <c r="Q20" s="17">
        <f t="shared" si="11"/>
        <v>4.1762099999999996E-4</v>
      </c>
      <c r="R20" s="3">
        <f t="shared" si="12"/>
        <v>574.78599999999994</v>
      </c>
      <c r="S20" s="24">
        <f t="shared" si="12"/>
        <v>2.6021399999999999</v>
      </c>
      <c r="T20" s="3">
        <f t="shared" si="12"/>
        <v>602.35799999999995</v>
      </c>
      <c r="U20" s="24">
        <f t="shared" si="12"/>
        <v>0.173238</v>
      </c>
      <c r="V20" s="22">
        <f t="shared" si="13"/>
        <v>0.1435164522473332</v>
      </c>
      <c r="X20" s="2">
        <f t="shared" si="0"/>
        <v>602.35799999999995</v>
      </c>
      <c r="Y20" s="4">
        <f t="shared" si="1"/>
        <v>13</v>
      </c>
      <c r="Z20" s="4">
        <f t="shared" si="2"/>
        <v>3805.8515798617082</v>
      </c>
      <c r="AA20" s="4">
        <f t="shared" si="3"/>
        <v>13</v>
      </c>
      <c r="AB20" s="17">
        <f t="shared" si="4"/>
        <v>4.2114875116495813E-4</v>
      </c>
      <c r="AC20" s="4">
        <f t="shared" si="5"/>
        <v>12</v>
      </c>
      <c r="AD20" s="24">
        <f t="shared" si="6"/>
        <v>2.5219886336507935</v>
      </c>
      <c r="AE20" s="53">
        <f t="shared" si="14"/>
        <v>0.16122576261217222</v>
      </c>
      <c r="AF20" s="56">
        <f t="shared" si="7"/>
        <v>7.4505694333250938E-2</v>
      </c>
      <c r="AG20" s="79">
        <f t="shared" si="15"/>
        <v>1.2012237387827779E-2</v>
      </c>
    </row>
    <row r="21" spans="2:33" x14ac:dyDescent="0.6">
      <c r="B21" s="2"/>
      <c r="C21" s="1"/>
      <c r="D21" s="50">
        <v>581.70373478808199</v>
      </c>
      <c r="E21" s="50">
        <v>2.76093962998804E-4</v>
      </c>
      <c r="F21" s="2">
        <v>596.06600000000003</v>
      </c>
      <c r="G21" s="1">
        <v>428.19400000000002</v>
      </c>
      <c r="H21" s="2">
        <v>606.28599999999994</v>
      </c>
      <c r="I21" s="1">
        <v>2.51057</v>
      </c>
      <c r="J21" s="2">
        <v>625.98900000000003</v>
      </c>
      <c r="K21" s="1">
        <v>0.18160499999999999</v>
      </c>
      <c r="N21" s="3">
        <f t="shared" si="8"/>
        <v>581.70373478808199</v>
      </c>
      <c r="O21" s="21">
        <f t="shared" si="9"/>
        <v>3621.9553268693958</v>
      </c>
      <c r="P21" s="3">
        <f t="shared" si="10"/>
        <v>596.06600000000003</v>
      </c>
      <c r="Q21" s="17">
        <f t="shared" si="11"/>
        <v>4.2819400000000001E-4</v>
      </c>
      <c r="R21" s="3">
        <f t="shared" si="12"/>
        <v>606.28599999999994</v>
      </c>
      <c r="S21" s="24">
        <f t="shared" si="12"/>
        <v>2.51057</v>
      </c>
      <c r="T21" s="3">
        <f t="shared" si="12"/>
        <v>625.98900000000003</v>
      </c>
      <c r="U21" s="24">
        <f t="shared" si="12"/>
        <v>0.18160499999999999</v>
      </c>
      <c r="V21" s="22">
        <f t="shared" si="13"/>
        <v>0.16558409215705971</v>
      </c>
      <c r="X21" s="2">
        <f t="shared" si="0"/>
        <v>625.98900000000003</v>
      </c>
      <c r="Y21" s="4">
        <f t="shared" si="1"/>
        <v>14</v>
      </c>
      <c r="Z21" s="4">
        <f t="shared" si="2"/>
        <v>4280.0047974963909</v>
      </c>
      <c r="AA21" s="4">
        <f t="shared" si="3"/>
        <v>14</v>
      </c>
      <c r="AB21" s="17">
        <f t="shared" si="4"/>
        <v>3.9348680224933285E-4</v>
      </c>
      <c r="AC21" s="4">
        <f t="shared" si="5"/>
        <v>13</v>
      </c>
      <c r="AD21" s="24">
        <f t="shared" si="6"/>
        <v>2.53715460547504</v>
      </c>
      <c r="AE21" s="53">
        <f t="shared" si="14"/>
        <v>0.16350248816760624</v>
      </c>
      <c r="AF21" s="56">
        <f t="shared" si="7"/>
        <v>0.1107170418950254</v>
      </c>
      <c r="AG21" s="79">
        <f t="shared" si="15"/>
        <v>1.8102511832393753E-2</v>
      </c>
    </row>
    <row r="22" spans="2:33" x14ac:dyDescent="0.6">
      <c r="B22" s="2"/>
      <c r="C22" s="1"/>
      <c r="D22" s="50">
        <v>605.20352496852695</v>
      </c>
      <c r="E22" s="50">
        <v>2.6101572156825298E-4</v>
      </c>
      <c r="F22" s="2">
        <v>619.67200000000003</v>
      </c>
      <c r="G22" s="1">
        <v>401.762</v>
      </c>
      <c r="H22" s="2">
        <v>629.88400000000001</v>
      </c>
      <c r="I22" s="1">
        <v>2.5424099999999998</v>
      </c>
      <c r="J22" s="2">
        <v>644.40800000000002</v>
      </c>
      <c r="K22" s="1">
        <v>0.19139900000000001</v>
      </c>
      <c r="N22" s="3">
        <f t="shared" si="8"/>
        <v>605.20352496852695</v>
      </c>
      <c r="O22" s="21">
        <f t="shared" si="9"/>
        <v>3831.186849557298</v>
      </c>
      <c r="P22" s="3">
        <f t="shared" si="10"/>
        <v>619.67200000000003</v>
      </c>
      <c r="Q22" s="17">
        <f t="shared" si="11"/>
        <v>4.0176200000000001E-4</v>
      </c>
      <c r="R22" s="3">
        <f t="shared" si="12"/>
        <v>629.88400000000001</v>
      </c>
      <c r="S22" s="24">
        <f t="shared" si="12"/>
        <v>2.5424099999999998</v>
      </c>
      <c r="T22" s="3">
        <f t="shared" si="12"/>
        <v>644.40800000000002</v>
      </c>
      <c r="U22" s="24">
        <f t="shared" si="12"/>
        <v>0.19139900000000001</v>
      </c>
      <c r="V22" s="22">
        <f t="shared" si="13"/>
        <v>0.15674236064262764</v>
      </c>
      <c r="X22" s="2">
        <f t="shared" si="0"/>
        <v>644.40800000000002</v>
      </c>
      <c r="Y22" s="4">
        <f t="shared" si="1"/>
        <v>15</v>
      </c>
      <c r="Z22" s="4">
        <f t="shared" si="2"/>
        <v>4901.711614102006</v>
      </c>
      <c r="AA22" s="4">
        <f t="shared" si="3"/>
        <v>14</v>
      </c>
      <c r="AB22" s="17">
        <f t="shared" si="4"/>
        <v>3.693581229126954E-4</v>
      </c>
      <c r="AC22" s="4">
        <f t="shared" si="5"/>
        <v>14</v>
      </c>
      <c r="AD22" s="24">
        <f t="shared" si="6"/>
        <v>2.5429698932474794</v>
      </c>
      <c r="AE22" s="53">
        <f t="shared" si="14"/>
        <v>0.16945827072632372</v>
      </c>
      <c r="AF22" s="56">
        <f t="shared" si="7"/>
        <v>0.12947570619973292</v>
      </c>
      <c r="AG22" s="79">
        <f t="shared" si="15"/>
        <v>2.1940729273676296E-2</v>
      </c>
    </row>
    <row r="23" spans="2:33" x14ac:dyDescent="0.6">
      <c r="B23" s="2"/>
      <c r="C23" s="1"/>
      <c r="D23" s="50">
        <v>630.04616030214004</v>
      </c>
      <c r="E23" s="50">
        <v>2.2895814486771499E-4</v>
      </c>
      <c r="F23" s="2">
        <v>645.90200000000004</v>
      </c>
      <c r="G23" s="1">
        <v>367.40100000000001</v>
      </c>
      <c r="H23" s="2">
        <v>653.49</v>
      </c>
      <c r="I23" s="1">
        <v>2.54332</v>
      </c>
      <c r="J23" s="2">
        <v>673.23400000000004</v>
      </c>
      <c r="K23" s="1">
        <v>0.196932</v>
      </c>
      <c r="N23" s="3">
        <f t="shared" si="8"/>
        <v>630.04616030214004</v>
      </c>
      <c r="O23" s="21">
        <f t="shared" si="9"/>
        <v>4367.6105105488577</v>
      </c>
      <c r="P23" s="3">
        <f t="shared" si="10"/>
        <v>645.90200000000004</v>
      </c>
      <c r="Q23" s="17">
        <f t="shared" si="11"/>
        <v>3.67401E-4</v>
      </c>
      <c r="R23" s="3">
        <f t="shared" si="12"/>
        <v>653.49</v>
      </c>
      <c r="S23" s="24">
        <f t="shared" si="12"/>
        <v>2.54332</v>
      </c>
      <c r="T23" s="3">
        <f t="shared" si="12"/>
        <v>673.23400000000004</v>
      </c>
      <c r="U23" s="24">
        <f t="shared" si="12"/>
        <v>0.196932</v>
      </c>
      <c r="V23" s="22">
        <f t="shared" si="13"/>
        <v>0.15605928214712356</v>
      </c>
      <c r="X23" s="2">
        <f t="shared" si="0"/>
        <v>673.23400000000004</v>
      </c>
      <c r="Y23" s="4">
        <f t="shared" si="1"/>
        <v>16</v>
      </c>
      <c r="Z23" s="4">
        <f t="shared" si="2"/>
        <v>5890.396934108905</v>
      </c>
      <c r="AA23" s="4">
        <f t="shared" si="3"/>
        <v>15</v>
      </c>
      <c r="AB23" s="17">
        <f t="shared" si="4"/>
        <v>3.498737345071399E-4</v>
      </c>
      <c r="AC23" s="4">
        <f t="shared" si="5"/>
        <v>15</v>
      </c>
      <c r="AD23" s="24">
        <f t="shared" si="6"/>
        <v>2.6217735346253339</v>
      </c>
      <c r="AE23" s="53">
        <f t="shared" si="14"/>
        <v>0.18515613572454218</v>
      </c>
      <c r="AF23" s="56">
        <f t="shared" si="7"/>
        <v>6.3599643778355919E-2</v>
      </c>
      <c r="AG23" s="79">
        <f t="shared" si="15"/>
        <v>1.177586427545782E-2</v>
      </c>
    </row>
    <row r="24" spans="2:33" x14ac:dyDescent="0.6">
      <c r="B24" s="2"/>
      <c r="C24" s="1"/>
      <c r="D24" s="50">
        <v>654.88879563575301</v>
      </c>
      <c r="E24" s="50">
        <v>1.8898301102501401E-4</v>
      </c>
      <c r="F24" s="2">
        <v>674.75400000000002</v>
      </c>
      <c r="G24" s="1">
        <v>348.899</v>
      </c>
      <c r="H24" s="2">
        <v>677.07100000000003</v>
      </c>
      <c r="I24" s="1">
        <v>2.6370200000000001</v>
      </c>
      <c r="J24" s="2">
        <v>702.02499999999998</v>
      </c>
      <c r="K24" s="1">
        <v>0.19964699999999999</v>
      </c>
      <c r="N24" s="3">
        <f t="shared" si="8"/>
        <v>654.88879563575301</v>
      </c>
      <c r="O24" s="21">
        <f t="shared" si="9"/>
        <v>5291.4809356468495</v>
      </c>
      <c r="P24" s="3">
        <f t="shared" si="10"/>
        <v>674.75400000000002</v>
      </c>
      <c r="Q24" s="17">
        <f t="shared" si="11"/>
        <v>3.4889900000000001E-4</v>
      </c>
      <c r="R24" s="3">
        <f t="shared" si="12"/>
        <v>677.07100000000003</v>
      </c>
      <c r="S24" s="24">
        <f t="shared" si="12"/>
        <v>2.6370200000000001</v>
      </c>
      <c r="T24" s="3">
        <f t="shared" si="12"/>
        <v>702.02499999999998</v>
      </c>
      <c r="U24" s="24">
        <f t="shared" si="12"/>
        <v>0.19964699999999999</v>
      </c>
      <c r="V24" s="22">
        <f t="shared" si="13"/>
        <v>0.17148093376424658</v>
      </c>
      <c r="X24" s="2">
        <f t="shared" si="0"/>
        <v>702.02499999999998</v>
      </c>
      <c r="Y24" s="4">
        <f t="shared" si="1"/>
        <v>17</v>
      </c>
      <c r="Z24" s="4">
        <f t="shared" si="2"/>
        <v>6917.472220614145</v>
      </c>
      <c r="AA24" s="4">
        <f t="shared" si="3"/>
        <v>17</v>
      </c>
      <c r="AB24" s="17">
        <f t="shared" si="4"/>
        <v>3.0930940554348238E-4</v>
      </c>
      <c r="AC24" s="4">
        <f t="shared" si="5"/>
        <v>16</v>
      </c>
      <c r="AD24" s="24">
        <f t="shared" si="6"/>
        <v>2.6085736954036127</v>
      </c>
      <c r="AE24" s="53">
        <f t="shared" si="14"/>
        <v>0.17810788397316171</v>
      </c>
      <c r="AF24" s="56">
        <f t="shared" si="7"/>
        <v>0.12093297357956323</v>
      </c>
      <c r="AG24" s="79">
        <f t="shared" si="15"/>
        <v>2.1539116026838279E-2</v>
      </c>
    </row>
    <row r="25" spans="2:33" x14ac:dyDescent="0.6">
      <c r="B25" s="2"/>
      <c r="C25" s="1"/>
      <c r="D25" s="50">
        <v>681.074276122534</v>
      </c>
      <c r="E25" s="50">
        <v>1.6269796235360301E-4</v>
      </c>
      <c r="F25" s="2">
        <v>698.36099999999999</v>
      </c>
      <c r="G25" s="1">
        <v>311.89400000000001</v>
      </c>
      <c r="H25" s="2">
        <v>703.30899999999997</v>
      </c>
      <c r="I25" s="1">
        <v>2.60711</v>
      </c>
      <c r="J25" s="2">
        <v>728.21900000000005</v>
      </c>
      <c r="K25" s="1">
        <v>0.20377999999999999</v>
      </c>
      <c r="N25" s="3">
        <f t="shared" si="8"/>
        <v>681.074276122534</v>
      </c>
      <c r="O25" s="21">
        <f t="shared" si="9"/>
        <v>6146.3584763688013</v>
      </c>
      <c r="P25" s="3">
        <f t="shared" si="10"/>
        <v>698.36099999999999</v>
      </c>
      <c r="Q25" s="17">
        <f t="shared" si="11"/>
        <v>3.1189400000000001E-4</v>
      </c>
      <c r="R25" s="3">
        <f t="shared" si="12"/>
        <v>703.30899999999997</v>
      </c>
      <c r="S25" s="24">
        <f t="shared" si="12"/>
        <v>2.60711</v>
      </c>
      <c r="T25" s="3">
        <f t="shared" si="12"/>
        <v>728.21900000000005</v>
      </c>
      <c r="U25" s="24">
        <f t="shared" si="12"/>
        <v>0.20377999999999999</v>
      </c>
      <c r="V25" s="22">
        <f t="shared" si="13"/>
        <v>0.16700696243699886</v>
      </c>
      <c r="X25" s="2">
        <f t="shared" si="0"/>
        <v>728.21900000000005</v>
      </c>
      <c r="Y25" s="4">
        <f t="shared" si="1"/>
        <v>19</v>
      </c>
      <c r="Z25" s="4">
        <f t="shared" si="2"/>
        <v>7846.3212773172781</v>
      </c>
      <c r="AA25" s="4">
        <f t="shared" si="3"/>
        <v>18</v>
      </c>
      <c r="AB25" s="17">
        <f t="shared" si="4"/>
        <v>2.9272715079887697E-4</v>
      </c>
      <c r="AC25" s="4">
        <f t="shared" si="5"/>
        <v>17</v>
      </c>
      <c r="AD25" s="24">
        <f t="shared" si="6"/>
        <v>2.6570519448153096</v>
      </c>
      <c r="AE25" s="53">
        <f t="shared" si="14"/>
        <v>0.18426975535429438</v>
      </c>
      <c r="AF25" s="56">
        <f t="shared" ref="AF25:AF33" si="16">$U25/$AE25-1</f>
        <v>0.10587871356421674</v>
      </c>
      <c r="AG25" s="79">
        <f t="shared" si="15"/>
        <v>1.951024464570561E-2</v>
      </c>
    </row>
    <row r="26" spans="2:33" x14ac:dyDescent="0.6">
      <c r="B26" s="2"/>
      <c r="C26" s="1"/>
      <c r="D26" s="50">
        <v>703.56693243810298</v>
      </c>
      <c r="E26" s="71">
        <v>1.4338511369858901E-4</v>
      </c>
      <c r="F26" s="2">
        <v>724.59</v>
      </c>
      <c r="G26" s="1">
        <v>293.392</v>
      </c>
      <c r="H26" s="2">
        <v>734.76700000000005</v>
      </c>
      <c r="I26" s="1">
        <v>2.6701800000000002</v>
      </c>
      <c r="J26" s="2">
        <v>751.798</v>
      </c>
      <c r="K26" s="1">
        <v>0.207922</v>
      </c>
      <c r="N26" s="3">
        <f t="shared" si="8"/>
        <v>703.56693243810298</v>
      </c>
      <c r="O26" s="21">
        <f t="shared" si="9"/>
        <v>6974.224689057387</v>
      </c>
      <c r="P26" s="3">
        <f t="shared" si="10"/>
        <v>724.59</v>
      </c>
      <c r="Q26" s="17">
        <f t="shared" si="11"/>
        <v>2.9339199999999996E-4</v>
      </c>
      <c r="R26" s="3">
        <f t="shared" si="12"/>
        <v>734.76700000000005</v>
      </c>
      <c r="S26" s="24">
        <f t="shared" si="12"/>
        <v>2.6701800000000002</v>
      </c>
      <c r="T26" s="3">
        <f t="shared" si="12"/>
        <v>751.798</v>
      </c>
      <c r="U26" s="24">
        <f t="shared" si="12"/>
        <v>0.207922</v>
      </c>
      <c r="V26" s="22">
        <f t="shared" si="13"/>
        <v>0.1690258379410593</v>
      </c>
      <c r="X26" s="2">
        <f t="shared" si="0"/>
        <v>751.798</v>
      </c>
      <c r="Y26" s="4">
        <f t="shared" si="1"/>
        <v>20</v>
      </c>
      <c r="Z26" s="4">
        <f t="shared" si="2"/>
        <v>8895.0071912681942</v>
      </c>
      <c r="AA26" s="4">
        <f t="shared" si="3"/>
        <v>18</v>
      </c>
      <c r="AB26" s="17">
        <f t="shared" si="4"/>
        <v>2.8840737143451283E-4</v>
      </c>
      <c r="AC26" s="4">
        <f t="shared" si="5"/>
        <v>18</v>
      </c>
      <c r="AD26" s="24">
        <f t="shared" si="6"/>
        <v>2.7378533068702291</v>
      </c>
      <c r="AE26" s="53">
        <f t="shared" si="14"/>
        <v>0.20316552146156072</v>
      </c>
      <c r="AF26" s="56">
        <f t="shared" si="16"/>
        <v>2.3411839293505432E-2</v>
      </c>
      <c r="AG26" s="79">
        <f t="shared" si="15"/>
        <v>4.7564785384392738E-3</v>
      </c>
    </row>
    <row r="27" spans="2:33" x14ac:dyDescent="0.6">
      <c r="B27" s="2"/>
      <c r="C27" s="1"/>
      <c r="D27" s="50">
        <v>728.07385648342404</v>
      </c>
      <c r="E27" s="71">
        <v>1.2755311142955401E-4</v>
      </c>
      <c r="F27" s="2">
        <v>753.44299999999998</v>
      </c>
      <c r="G27" s="1">
        <v>288.10599999999999</v>
      </c>
      <c r="H27" s="2">
        <v>774.06700000000001</v>
      </c>
      <c r="I27" s="1">
        <v>2.8263400000000001</v>
      </c>
      <c r="J27" s="2">
        <v>785.88599999999997</v>
      </c>
      <c r="K27" s="1">
        <v>0.216253</v>
      </c>
      <c r="N27" s="3">
        <f t="shared" si="8"/>
        <v>728.07385648342404</v>
      </c>
      <c r="O27" s="21">
        <f t="shared" si="9"/>
        <v>7839.8714762225736</v>
      </c>
      <c r="P27" s="3">
        <f t="shared" si="10"/>
        <v>753.44299999999998</v>
      </c>
      <c r="Q27" s="17">
        <f t="shared" si="11"/>
        <v>2.88106E-4</v>
      </c>
      <c r="R27" s="3">
        <f t="shared" si="12"/>
        <v>774.06700000000001</v>
      </c>
      <c r="S27" s="24">
        <f t="shared" si="12"/>
        <v>2.8263400000000001</v>
      </c>
      <c r="T27" s="3">
        <f t="shared" si="12"/>
        <v>785.88599999999997</v>
      </c>
      <c r="U27" s="24">
        <f t="shared" si="12"/>
        <v>0.216253</v>
      </c>
      <c r="V27" s="22">
        <f t="shared" si="13"/>
        <v>0.1809458787638995</v>
      </c>
      <c r="X27" s="2">
        <f t="shared" si="0"/>
        <v>785.88599999999997</v>
      </c>
      <c r="Y27" s="4">
        <f t="shared" si="1"/>
        <v>21</v>
      </c>
      <c r="Z27" s="4">
        <f t="shared" si="2"/>
        <v>10516.578625844451</v>
      </c>
      <c r="AA27" s="4">
        <f t="shared" si="3"/>
        <v>20</v>
      </c>
      <c r="AB27" s="17">
        <f t="shared" si="4"/>
        <v>2.6843035548172755E-4</v>
      </c>
      <c r="AC27" s="4">
        <f t="shared" si="5"/>
        <v>19</v>
      </c>
      <c r="AD27" s="24">
        <f t="shared" si="6"/>
        <v>2.8600067239593741</v>
      </c>
      <c r="AE27" s="53">
        <f t="shared" si="14"/>
        <v>0.20822373109523087</v>
      </c>
      <c r="AF27" s="56">
        <f t="shared" si="16"/>
        <v>3.8560777210821184E-2</v>
      </c>
      <c r="AG27" s="79">
        <f t="shared" si="15"/>
        <v>8.0292689047691268E-3</v>
      </c>
    </row>
    <row r="28" spans="2:33" x14ac:dyDescent="0.6">
      <c r="B28" s="2"/>
      <c r="C28" s="1"/>
      <c r="D28" s="50">
        <v>750.90222408728505</v>
      </c>
      <c r="E28" s="71">
        <v>1.12939413593994E-4</v>
      </c>
      <c r="F28" s="2">
        <v>777.04899999999998</v>
      </c>
      <c r="G28" s="1">
        <v>272.24700000000001</v>
      </c>
      <c r="H28" s="2">
        <v>829.10599999999999</v>
      </c>
      <c r="I28" s="1">
        <v>2.98312</v>
      </c>
      <c r="J28" s="2">
        <v>817.37699999999995</v>
      </c>
      <c r="K28" s="1">
        <v>0.22600100000000001</v>
      </c>
      <c r="N28" s="3">
        <f t="shared" si="8"/>
        <v>750.90222408728505</v>
      </c>
      <c r="O28" s="21">
        <f t="shared" si="9"/>
        <v>8854.3048717686888</v>
      </c>
      <c r="P28" s="3">
        <f t="shared" si="10"/>
        <v>777.04899999999998</v>
      </c>
      <c r="Q28" s="17">
        <f t="shared" si="11"/>
        <v>2.7224699999999998E-4</v>
      </c>
      <c r="R28" s="3">
        <f t="shared" ref="R28:U33" si="17">H28</f>
        <v>829.10599999999999</v>
      </c>
      <c r="S28" s="24">
        <f t="shared" si="17"/>
        <v>2.98312</v>
      </c>
      <c r="T28" s="3">
        <f t="shared" si="17"/>
        <v>817.37699999999995</v>
      </c>
      <c r="U28" s="24">
        <f t="shared" si="17"/>
        <v>0.22600100000000001</v>
      </c>
      <c r="V28" s="22">
        <f t="shared" si="13"/>
        <v>0.17981767016138289</v>
      </c>
      <c r="X28" s="2">
        <f t="shared" si="0"/>
        <v>817.37699999999995</v>
      </c>
      <c r="Y28" s="4">
        <f t="shared" si="1"/>
        <v>22</v>
      </c>
      <c r="Z28" s="4">
        <f t="shared" si="2"/>
        <v>12249.574820754107</v>
      </c>
      <c r="AA28" s="4">
        <f t="shared" si="3"/>
        <v>21</v>
      </c>
      <c r="AB28" s="17">
        <f t="shared" si="4"/>
        <v>2.5626705230140021E-4</v>
      </c>
      <c r="AC28" s="4">
        <f t="shared" si="5"/>
        <v>19</v>
      </c>
      <c r="AD28" s="24">
        <f t="shared" si="6"/>
        <v>2.949709643343811</v>
      </c>
      <c r="AE28" s="53">
        <f t="shared" si="14"/>
        <v>0.22292034508850628</v>
      </c>
      <c r="AF28" s="60">
        <f t="shared" si="16"/>
        <v>1.3819532309940596E-2</v>
      </c>
      <c r="AG28" s="82">
        <f t="shared" si="15"/>
        <v>3.0806549114937298E-3</v>
      </c>
    </row>
    <row r="29" spans="2:33" x14ac:dyDescent="0.6">
      <c r="B29" s="2"/>
      <c r="C29" s="1"/>
      <c r="D29" s="50">
        <v>774.06630297943695</v>
      </c>
      <c r="E29" s="71">
        <v>1.00940404475467E-4</v>
      </c>
      <c r="F29" s="2">
        <v>795.41</v>
      </c>
      <c r="G29" s="1">
        <v>264.31700000000001</v>
      </c>
      <c r="H29" s="2">
        <v>852.68600000000004</v>
      </c>
      <c r="I29" s="1">
        <v>3.07681</v>
      </c>
      <c r="J29" s="2">
        <v>840.97400000000005</v>
      </c>
      <c r="K29" s="1">
        <v>0.23155200000000001</v>
      </c>
      <c r="N29" s="3">
        <f t="shared" si="8"/>
        <v>774.06630297943695</v>
      </c>
      <c r="O29" s="21">
        <f t="shared" si="9"/>
        <v>9906.8356739450592</v>
      </c>
      <c r="P29" s="3">
        <f t="shared" si="10"/>
        <v>795.41</v>
      </c>
      <c r="Q29" s="17">
        <f t="shared" si="11"/>
        <v>2.6431699999999997E-4</v>
      </c>
      <c r="R29" s="3">
        <f t="shared" si="17"/>
        <v>852.68600000000004</v>
      </c>
      <c r="S29" s="24">
        <f t="shared" si="17"/>
        <v>3.07681</v>
      </c>
      <c r="T29" s="3">
        <f t="shared" si="17"/>
        <v>840.97400000000005</v>
      </c>
      <c r="U29" s="24">
        <f t="shared" si="17"/>
        <v>0.23155200000000001</v>
      </c>
      <c r="V29" s="22">
        <f t="shared" si="13"/>
        <v>0.18917643757748953</v>
      </c>
      <c r="X29" s="2">
        <f t="shared" si="0"/>
        <v>840.97400000000005</v>
      </c>
      <c r="Y29" s="4">
        <f t="shared" si="1"/>
        <v>23</v>
      </c>
      <c r="Z29" s="4">
        <f t="shared" si="2"/>
        <v>13680.843482483988</v>
      </c>
      <c r="AA29" s="4">
        <f t="shared" si="3"/>
        <v>22</v>
      </c>
      <c r="AB29" s="17">
        <f t="shared" si="4"/>
        <v>2.4869217201677464E-4</v>
      </c>
      <c r="AC29" s="4">
        <f t="shared" si="5"/>
        <v>20</v>
      </c>
      <c r="AD29" s="24">
        <f t="shared" si="6"/>
        <v>3.0302749160305344</v>
      </c>
      <c r="AE29" s="53">
        <f t="shared" si="14"/>
        <v>0.23482138397895821</v>
      </c>
      <c r="AF29" s="60">
        <f t="shared" si="16"/>
        <v>-1.3922854569544563E-2</v>
      </c>
      <c r="AG29" s="82">
        <f t="shared" si="15"/>
        <v>-3.2693839789582069E-3</v>
      </c>
    </row>
    <row r="30" spans="2:33" x14ac:dyDescent="0.6">
      <c r="B30" s="2"/>
      <c r="C30" s="1"/>
      <c r="D30" s="50">
        <v>796.89467058329797</v>
      </c>
      <c r="E30" s="71">
        <v>9.0216204701568106E-5</v>
      </c>
      <c r="F30" s="2">
        <v>824.26199999999994</v>
      </c>
      <c r="G30" s="1">
        <v>253.744</v>
      </c>
      <c r="H30" s="2">
        <v>873.63499999999999</v>
      </c>
      <c r="I30" s="1">
        <v>3.2013400000000001</v>
      </c>
      <c r="J30" s="2">
        <v>867.18499999999995</v>
      </c>
      <c r="K30" s="1">
        <v>0.237093</v>
      </c>
      <c r="N30" s="3">
        <f t="shared" ref="N30:N35" si="18">D30</f>
        <v>796.89467058329797</v>
      </c>
      <c r="O30" s="21">
        <f t="shared" ref="O30:O35" si="19">1/E30</f>
        <v>11084.483140340068</v>
      </c>
      <c r="P30" s="3">
        <f t="shared" si="10"/>
        <v>824.26199999999994</v>
      </c>
      <c r="Q30" s="17">
        <f t="shared" si="11"/>
        <v>2.5374399999999997E-4</v>
      </c>
      <c r="R30" s="3">
        <f t="shared" si="17"/>
        <v>873.63499999999999</v>
      </c>
      <c r="S30" s="24">
        <f t="shared" si="17"/>
        <v>3.2013400000000001</v>
      </c>
      <c r="T30" s="3">
        <f t="shared" si="17"/>
        <v>867.18499999999995</v>
      </c>
      <c r="U30" s="24">
        <f t="shared" si="17"/>
        <v>0.237093</v>
      </c>
      <c r="X30" s="2">
        <f t="shared" si="0"/>
        <v>867.18499999999995</v>
      </c>
      <c r="Y30" s="4">
        <f t="shared" si="1"/>
        <v>24</v>
      </c>
      <c r="Z30" s="4">
        <f t="shared" si="2"/>
        <v>15277.238022964062</v>
      </c>
      <c r="AA30" s="4">
        <f t="shared" si="3"/>
        <v>23</v>
      </c>
      <c r="AB30" s="17">
        <f t="shared" si="4"/>
        <v>2.3969774334534869E-4</v>
      </c>
      <c r="AC30" s="4">
        <f t="shared" si="5"/>
        <v>21</v>
      </c>
      <c r="AD30" s="24">
        <f t="shared" si="6"/>
        <v>3.1629983846484317</v>
      </c>
      <c r="AE30" s="53">
        <f t="shared" si="14"/>
        <v>0.24064980981296019</v>
      </c>
      <c r="AF30" s="60">
        <f t="shared" si="16"/>
        <v>-1.4780023369744821E-2</v>
      </c>
      <c r="AG30" s="82">
        <f t="shared" si="15"/>
        <v>-3.5568098129601933E-3</v>
      </c>
    </row>
    <row r="31" spans="2:33" x14ac:dyDescent="0.6">
      <c r="B31" s="2"/>
      <c r="C31" s="1"/>
      <c r="D31" s="50">
        <v>820.05874947545101</v>
      </c>
      <c r="E31" s="71">
        <v>8.0631374849833906E-5</v>
      </c>
      <c r="F31" s="2">
        <v>850.49199999999996</v>
      </c>
      <c r="G31" s="1">
        <v>245.815</v>
      </c>
      <c r="H31" s="2">
        <v>905.05899999999997</v>
      </c>
      <c r="I31" s="1">
        <v>3.3881299999999999</v>
      </c>
      <c r="J31" s="2">
        <v>888.16700000000003</v>
      </c>
      <c r="K31" s="1">
        <v>0.24265300000000001</v>
      </c>
      <c r="N31" s="3">
        <f t="shared" si="18"/>
        <v>820.05874947545101</v>
      </c>
      <c r="O31" s="21">
        <f t="shared" si="19"/>
        <v>12402.120165535785</v>
      </c>
      <c r="P31" s="3">
        <f t="shared" si="10"/>
        <v>850.49199999999996</v>
      </c>
      <c r="Q31" s="17">
        <f t="shared" si="11"/>
        <v>2.4581499999999998E-4</v>
      </c>
      <c r="R31" s="3">
        <f t="shared" si="17"/>
        <v>905.05899999999997</v>
      </c>
      <c r="S31" s="24">
        <f t="shared" si="17"/>
        <v>3.3881299999999999</v>
      </c>
      <c r="T31" s="3">
        <f t="shared" si="17"/>
        <v>888.16700000000003</v>
      </c>
      <c r="U31" s="24">
        <f t="shared" si="17"/>
        <v>0.24265300000000001</v>
      </c>
      <c r="X31" s="2">
        <f t="shared" si="0"/>
        <v>888.16700000000003</v>
      </c>
      <c r="Y31" s="4">
        <f t="shared" si="1"/>
        <v>25</v>
      </c>
      <c r="Z31" s="4">
        <f t="shared" si="2"/>
        <v>17584.487390507002</v>
      </c>
      <c r="AA31" s="4">
        <f t="shared" si="3"/>
        <v>24</v>
      </c>
      <c r="AB31" s="17">
        <f t="shared" si="4"/>
        <v>2.3270192168182562E-4</v>
      </c>
      <c r="AC31" s="4">
        <f t="shared" si="5"/>
        <v>22</v>
      </c>
      <c r="AD31" s="24">
        <f t="shared" si="6"/>
        <v>3.287720864307536</v>
      </c>
      <c r="AE31" s="53">
        <f t="shared" si="14"/>
        <v>0.25723457818155182</v>
      </c>
      <c r="AF31" s="60">
        <f t="shared" si="16"/>
        <v>-5.668591790665245E-2</v>
      </c>
      <c r="AG31" s="82">
        <f t="shared" si="15"/>
        <v>-1.4581578181551813E-2</v>
      </c>
    </row>
    <row r="32" spans="2:33" x14ac:dyDescent="0.6">
      <c r="B32" s="2"/>
      <c r="C32" s="1"/>
      <c r="D32" s="50">
        <v>845.23709609735602</v>
      </c>
      <c r="E32" s="50">
        <v>7.1728385713447796E-5</v>
      </c>
      <c r="F32" s="2">
        <v>879.34400000000005</v>
      </c>
      <c r="G32" s="1">
        <v>235.24199999999999</v>
      </c>
      <c r="H32" s="2">
        <v>926.00800000000004</v>
      </c>
      <c r="I32" s="1">
        <v>3.5126499999999998</v>
      </c>
      <c r="J32" s="2">
        <v>909.16700000000003</v>
      </c>
      <c r="K32" s="1">
        <v>0.24962100000000001</v>
      </c>
      <c r="N32" s="3">
        <f t="shared" si="18"/>
        <v>845.23709609735602</v>
      </c>
      <c r="O32" s="21">
        <f t="shared" si="19"/>
        <v>13941.48202351803</v>
      </c>
      <c r="P32" s="3">
        <f t="shared" si="10"/>
        <v>879.34400000000005</v>
      </c>
      <c r="Q32" s="17">
        <f t="shared" si="11"/>
        <v>2.3524199999999998E-4</v>
      </c>
      <c r="R32" s="3">
        <f t="shared" si="17"/>
        <v>926.00800000000004</v>
      </c>
      <c r="S32" s="24">
        <f t="shared" si="17"/>
        <v>3.5126499999999998</v>
      </c>
      <c r="T32" s="3">
        <f t="shared" si="17"/>
        <v>909.16700000000003</v>
      </c>
      <c r="U32" s="24">
        <f t="shared" si="17"/>
        <v>0.24962100000000001</v>
      </c>
      <c r="X32" s="2">
        <f t="shared" si="0"/>
        <v>909.16700000000003</v>
      </c>
      <c r="Y32" s="4">
        <f t="shared" si="1"/>
        <v>27</v>
      </c>
      <c r="Z32" s="4">
        <f t="shared" si="2"/>
        <v>18800.72443672251</v>
      </c>
      <c r="AA32" s="4">
        <f t="shared" si="3"/>
        <v>25</v>
      </c>
      <c r="AB32" s="17">
        <f t="shared" si="4"/>
        <v>2.2803103949166004E-4</v>
      </c>
      <c r="AC32" s="4">
        <f t="shared" si="5"/>
        <v>23</v>
      </c>
      <c r="AD32" s="24">
        <f t="shared" si="6"/>
        <v>3.4125477841424412</v>
      </c>
      <c r="AE32" s="53">
        <f t="shared" si="14"/>
        <v>0.26045184633890245</v>
      </c>
      <c r="AF32" s="60">
        <f t="shared" si="16"/>
        <v>-4.1584832248834358E-2</v>
      </c>
      <c r="AG32" s="82">
        <f t="shared" si="15"/>
        <v>-1.0830846338902439E-2</v>
      </c>
    </row>
    <row r="33" spans="2:33" x14ac:dyDescent="0.6">
      <c r="B33" s="2"/>
      <c r="C33" s="1"/>
      <c r="D33" s="50">
        <v>870.07973143096899</v>
      </c>
      <c r="E33" s="50">
        <v>6.4710627284374396E-5</v>
      </c>
      <c r="F33" s="2">
        <v>897.70500000000004</v>
      </c>
      <c r="G33" s="1">
        <v>229.95599999999999</v>
      </c>
      <c r="H33" s="2"/>
      <c r="I33" s="1"/>
      <c r="J33" s="2">
        <v>932.78099999999995</v>
      </c>
      <c r="K33" s="1">
        <v>0.25657999999999997</v>
      </c>
      <c r="N33" s="3">
        <f t="shared" si="18"/>
        <v>870.07973143096899</v>
      </c>
      <c r="O33" s="21">
        <f t="shared" si="19"/>
        <v>15453.412244103974</v>
      </c>
      <c r="P33" s="3">
        <f t="shared" si="10"/>
        <v>897.70500000000004</v>
      </c>
      <c r="Q33" s="17">
        <f t="shared" si="11"/>
        <v>2.2995599999999999E-4</v>
      </c>
      <c r="R33" s="3"/>
      <c r="S33" s="24"/>
      <c r="T33" s="3">
        <f t="shared" si="17"/>
        <v>932.78099999999995</v>
      </c>
      <c r="U33" s="24">
        <f t="shared" si="17"/>
        <v>0.25657999999999997</v>
      </c>
      <c r="X33" s="2">
        <f t="shared" si="0"/>
        <v>932.78099999999995</v>
      </c>
      <c r="Y33" s="4">
        <f t="shared" si="1"/>
        <v>27</v>
      </c>
      <c r="Z33" s="4">
        <f t="shared" si="2"/>
        <v>19289.039902251687</v>
      </c>
      <c r="AA33" s="4">
        <f t="shared" si="3"/>
        <v>26</v>
      </c>
      <c r="AB33" s="17">
        <f t="shared" si="4"/>
        <v>2.2554069961686646E-4</v>
      </c>
      <c r="AC33" s="4">
        <f t="shared" si="5"/>
        <v>24</v>
      </c>
      <c r="AD33" s="24">
        <f t="shared" si="6"/>
        <v>3.5383421953698018</v>
      </c>
      <c r="AE33" s="53">
        <f t="shared" si="14"/>
        <v>0.25866657806893745</v>
      </c>
      <c r="AF33" s="60">
        <f t="shared" si="16"/>
        <v>-8.0666705552557838E-3</v>
      </c>
      <c r="AG33" s="82">
        <f t="shared" si="15"/>
        <v>-2.0865780689374724E-3</v>
      </c>
    </row>
    <row r="34" spans="2:33" x14ac:dyDescent="0.6">
      <c r="B34" s="31"/>
      <c r="C34" s="32"/>
      <c r="D34" s="81">
        <v>890.55812001678498</v>
      </c>
      <c r="E34" s="81">
        <v>5.5971568795840902E-5</v>
      </c>
      <c r="F34" s="31">
        <v>929.18</v>
      </c>
      <c r="G34" s="32">
        <v>224.67</v>
      </c>
      <c r="H34" s="31"/>
      <c r="I34" s="32"/>
      <c r="J34" s="31"/>
      <c r="K34" s="32"/>
      <c r="N34" s="3">
        <f t="shared" si="18"/>
        <v>890.55812001678498</v>
      </c>
      <c r="O34" s="21">
        <f t="shared" si="19"/>
        <v>17866.213535081533</v>
      </c>
      <c r="P34" s="2">
        <f t="shared" si="10"/>
        <v>929.18</v>
      </c>
      <c r="Q34" s="28">
        <f t="shared" si="11"/>
        <v>2.2466999999999997E-4</v>
      </c>
      <c r="R34" s="2"/>
      <c r="S34" s="30"/>
      <c r="T34" s="2"/>
      <c r="U34" s="30"/>
      <c r="V34"/>
    </row>
    <row r="35" spans="2:33" x14ac:dyDescent="0.6">
      <c r="B35" s="2"/>
      <c r="C35" s="1"/>
      <c r="D35" s="50">
        <v>896.93663449433495</v>
      </c>
      <c r="E35" s="50">
        <v>5.3914715404350702E-5</v>
      </c>
      <c r="F35" s="2"/>
      <c r="G35" s="1"/>
      <c r="H35" s="2"/>
      <c r="I35" s="1"/>
      <c r="J35" s="2"/>
      <c r="K35" s="1"/>
      <c r="N35" s="3">
        <f t="shared" si="18"/>
        <v>896.93663449433495</v>
      </c>
      <c r="O35" s="21">
        <f t="shared" si="19"/>
        <v>18547.811900706129</v>
      </c>
      <c r="P35" s="2"/>
      <c r="Q35" s="30"/>
      <c r="R35" s="2"/>
      <c r="S35" s="30"/>
      <c r="T35" s="2"/>
      <c r="U35" s="30"/>
    </row>
    <row r="36" spans="2:33" x14ac:dyDescent="0.6">
      <c r="X36" t="s">
        <v>148</v>
      </c>
    </row>
    <row r="38" spans="2:33" x14ac:dyDescent="0.6">
      <c r="S38"/>
    </row>
    <row r="41" spans="2:33" ht="17.25" thickBot="1" x14ac:dyDescent="0.65">
      <c r="B41" t="s">
        <v>161</v>
      </c>
    </row>
    <row r="42" spans="2:33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</row>
    <row r="43" spans="2:33" ht="17.25" thickBot="1" x14ac:dyDescent="0.65">
      <c r="B43" s="9" t="s">
        <v>4</v>
      </c>
      <c r="C43" s="10" t="s">
        <v>10</v>
      </c>
      <c r="D43" s="11" t="s">
        <v>4</v>
      </c>
      <c r="E43" s="10" t="s">
        <v>11</v>
      </c>
      <c r="F43" s="11" t="s">
        <v>4</v>
      </c>
      <c r="G43" s="27" t="s">
        <v>13</v>
      </c>
      <c r="H43" s="11" t="s">
        <v>4</v>
      </c>
      <c r="I43" s="10" t="s">
        <v>15</v>
      </c>
      <c r="J43" s="11" t="s">
        <v>4</v>
      </c>
      <c r="K43" s="12" t="s">
        <v>7</v>
      </c>
    </row>
    <row r="44" spans="2:33" x14ac:dyDescent="0.6">
      <c r="B44" s="3"/>
      <c r="C44" s="4"/>
      <c r="D44" s="3">
        <v>297.04899999999998</v>
      </c>
      <c r="E44" s="4">
        <v>4.91461E-4</v>
      </c>
      <c r="F44" s="3">
        <v>297.04899999999998</v>
      </c>
      <c r="G44" s="4">
        <v>29.0749</v>
      </c>
      <c r="H44" s="3">
        <v>296.334</v>
      </c>
      <c r="I44" s="4">
        <v>4.1068800000000003</v>
      </c>
      <c r="J44" s="3">
        <v>302.21300000000002</v>
      </c>
      <c r="K44" s="4">
        <v>-3.4979E-4</v>
      </c>
    </row>
    <row r="45" spans="2:33" x14ac:dyDescent="0.6">
      <c r="B45" s="3"/>
      <c r="C45" s="4"/>
      <c r="D45" s="3">
        <v>318.03300000000002</v>
      </c>
      <c r="E45" s="4">
        <v>4.0897999999999998E-4</v>
      </c>
      <c r="F45" s="3">
        <v>320.65600000000001</v>
      </c>
      <c r="G45" s="4">
        <v>58.149799999999999</v>
      </c>
      <c r="H45" s="3">
        <v>320.04399999999998</v>
      </c>
      <c r="I45" s="4">
        <v>3.73665</v>
      </c>
      <c r="J45" s="3">
        <v>344.07499999999999</v>
      </c>
      <c r="K45" s="4">
        <v>2.3196599999999999E-3</v>
      </c>
    </row>
    <row r="46" spans="2:33" x14ac:dyDescent="0.6">
      <c r="B46" s="2"/>
      <c r="C46" s="1"/>
      <c r="D46" s="2">
        <v>354.75400000000002</v>
      </c>
      <c r="E46" s="1">
        <v>3.2806300000000002E-4</v>
      </c>
      <c r="F46" s="2">
        <v>346.88499999999999</v>
      </c>
      <c r="G46" s="1">
        <v>105.727</v>
      </c>
      <c r="H46" s="2">
        <v>348.97300000000001</v>
      </c>
      <c r="I46" s="1">
        <v>3.4594100000000001</v>
      </c>
      <c r="J46" s="2">
        <v>372.9</v>
      </c>
      <c r="K46" s="1">
        <v>7.8518600000000004E-3</v>
      </c>
    </row>
    <row r="47" spans="2:33" x14ac:dyDescent="0.6">
      <c r="B47" s="2"/>
      <c r="C47" s="1"/>
      <c r="D47" s="2">
        <v>380.98399999999998</v>
      </c>
      <c r="E47" s="1">
        <v>3.0481900000000001E-4</v>
      </c>
      <c r="F47" s="2">
        <v>370.49200000000002</v>
      </c>
      <c r="G47" s="1">
        <v>124.229</v>
      </c>
      <c r="H47" s="2">
        <v>377.89400000000001</v>
      </c>
      <c r="I47" s="1">
        <v>3.2130999999999998</v>
      </c>
      <c r="J47" s="2">
        <v>401.726</v>
      </c>
      <c r="K47" s="1">
        <v>1.3384099999999999E-2</v>
      </c>
    </row>
    <row r="48" spans="2:33" x14ac:dyDescent="0.6">
      <c r="B48" s="2"/>
      <c r="C48" s="1"/>
      <c r="D48" s="2">
        <v>409.83600000000001</v>
      </c>
      <c r="E48" s="1">
        <v>2.8322200000000002E-4</v>
      </c>
      <c r="F48" s="2">
        <v>396.721</v>
      </c>
      <c r="G48" s="1">
        <v>155.947</v>
      </c>
      <c r="H48" s="2">
        <v>406.78100000000001</v>
      </c>
      <c r="I48" s="1">
        <v>3.0905</v>
      </c>
      <c r="J48" s="2">
        <v>422.72500000000002</v>
      </c>
      <c r="K48" s="1">
        <v>2.0352200000000001E-2</v>
      </c>
    </row>
    <row r="49" spans="2:11" x14ac:dyDescent="0.6">
      <c r="B49" s="2"/>
      <c r="C49" s="1"/>
      <c r="D49" s="2">
        <v>436.06599999999997</v>
      </c>
      <c r="E49" s="1">
        <v>2.5366199999999998E-4</v>
      </c>
      <c r="F49" s="2">
        <v>420.32799999999997</v>
      </c>
      <c r="G49" s="1">
        <v>203.524</v>
      </c>
      <c r="H49" s="2">
        <v>427.78100000000001</v>
      </c>
      <c r="I49" s="1">
        <v>3.0294599999999998</v>
      </c>
      <c r="J49" s="2">
        <v>448.988</v>
      </c>
      <c r="K49" s="1">
        <v>3.0118700000000002E-2</v>
      </c>
    </row>
    <row r="50" spans="2:11" x14ac:dyDescent="0.6">
      <c r="B50" s="2"/>
      <c r="C50" s="1"/>
      <c r="D50" s="2">
        <v>459.67200000000003</v>
      </c>
      <c r="E50" s="1">
        <v>2.7300499999999999E-4</v>
      </c>
      <c r="F50" s="2">
        <v>449.18</v>
      </c>
      <c r="G50" s="1">
        <v>232.59899999999999</v>
      </c>
      <c r="H50" s="2">
        <v>446.202</v>
      </c>
      <c r="I50" s="1">
        <v>2.8136700000000001</v>
      </c>
      <c r="J50" s="2">
        <v>470.17500000000001</v>
      </c>
      <c r="K50" s="1">
        <v>5.2578899999999998E-2</v>
      </c>
    </row>
    <row r="51" spans="2:11" x14ac:dyDescent="0.6">
      <c r="B51" s="2"/>
      <c r="C51" s="1"/>
      <c r="D51" s="2">
        <v>506.88499999999999</v>
      </c>
      <c r="E51" s="1">
        <v>2.6315600000000001E-4</v>
      </c>
      <c r="F51" s="2">
        <v>470.16399999999999</v>
      </c>
      <c r="G51" s="1">
        <v>277.53300000000002</v>
      </c>
      <c r="H51" s="2">
        <v>472.44900000000001</v>
      </c>
      <c r="I51" s="1">
        <v>2.7528299999999999</v>
      </c>
      <c r="J51" s="2">
        <v>491.26</v>
      </c>
      <c r="K51" s="1">
        <v>6.6588900000000006E-2</v>
      </c>
    </row>
    <row r="52" spans="2:11" x14ac:dyDescent="0.6">
      <c r="B52" s="2"/>
      <c r="C52" s="1"/>
      <c r="D52" s="2">
        <v>530.49199999999996</v>
      </c>
      <c r="E52" s="1">
        <v>2.6315600000000001E-4</v>
      </c>
      <c r="F52" s="2">
        <v>493.77</v>
      </c>
      <c r="G52" s="1">
        <v>311.89400000000001</v>
      </c>
      <c r="H52" s="2">
        <v>498.66899999999998</v>
      </c>
      <c r="I52" s="1">
        <v>2.78477</v>
      </c>
      <c r="J52" s="2">
        <v>525.63900000000001</v>
      </c>
      <c r="K52" s="1">
        <v>9.8861599999999994E-2</v>
      </c>
    </row>
    <row r="53" spans="2:11" x14ac:dyDescent="0.6">
      <c r="B53" s="2"/>
      <c r="C53" s="1"/>
      <c r="D53" s="2">
        <v>556.721</v>
      </c>
      <c r="E53" s="1">
        <v>2.7300499999999999E-4</v>
      </c>
      <c r="F53" s="2">
        <v>525.24599999999998</v>
      </c>
      <c r="G53" s="1">
        <v>367.40100000000001</v>
      </c>
      <c r="H53" s="2">
        <v>522.31799999999998</v>
      </c>
      <c r="I53" s="1">
        <v>2.63104</v>
      </c>
      <c r="J53" s="2">
        <v>549.47500000000002</v>
      </c>
      <c r="K53" s="1">
        <v>0.124129</v>
      </c>
    </row>
    <row r="54" spans="2:11" x14ac:dyDescent="0.6">
      <c r="B54" s="2"/>
      <c r="C54" s="1"/>
      <c r="D54" s="2">
        <v>588.197</v>
      </c>
      <c r="E54" s="1">
        <v>2.6315600000000001E-4</v>
      </c>
      <c r="F54" s="2">
        <v>546.22900000000004</v>
      </c>
      <c r="G54" s="1">
        <v>393.83300000000003</v>
      </c>
      <c r="H54" s="2">
        <v>545.93299999999999</v>
      </c>
      <c r="I54" s="1">
        <v>2.6010200000000001</v>
      </c>
      <c r="J54" s="2">
        <v>573.32799999999997</v>
      </c>
      <c r="K54" s="1">
        <v>0.15080499999999999</v>
      </c>
    </row>
    <row r="55" spans="2:11" x14ac:dyDescent="0.6">
      <c r="B55" s="2"/>
      <c r="C55" s="1"/>
      <c r="D55" s="2">
        <v>617.04899999999998</v>
      </c>
      <c r="E55" s="1">
        <v>2.2718700000000001E-4</v>
      </c>
      <c r="F55" s="2">
        <v>572.45899999999995</v>
      </c>
      <c r="G55" s="1">
        <v>417.62099999999998</v>
      </c>
      <c r="H55" s="2">
        <v>574.78599999999994</v>
      </c>
      <c r="I55" s="1">
        <v>2.6021399999999999</v>
      </c>
      <c r="J55" s="2">
        <v>602.35799999999995</v>
      </c>
      <c r="K55" s="1">
        <v>0.173238</v>
      </c>
    </row>
    <row r="56" spans="2:11" x14ac:dyDescent="0.6">
      <c r="B56" s="2"/>
      <c r="C56" s="1"/>
      <c r="D56" s="2">
        <v>651.14800000000002</v>
      </c>
      <c r="E56" s="1">
        <v>1.89058E-4</v>
      </c>
      <c r="F56" s="2">
        <v>596.06600000000003</v>
      </c>
      <c r="G56" s="1">
        <v>428.19400000000002</v>
      </c>
      <c r="H56" s="2">
        <v>606.28599999999994</v>
      </c>
      <c r="I56" s="1">
        <v>2.51057</v>
      </c>
      <c r="J56" s="2">
        <v>625.98900000000003</v>
      </c>
      <c r="K56" s="1">
        <v>0.18160499999999999</v>
      </c>
    </row>
    <row r="57" spans="2:11" x14ac:dyDescent="0.6">
      <c r="B57" s="2"/>
      <c r="C57" s="1"/>
      <c r="D57" s="2">
        <v>674.75400000000002</v>
      </c>
      <c r="E57" s="1">
        <v>1.6321700000000001E-4</v>
      </c>
      <c r="F57" s="2">
        <v>619.67200000000003</v>
      </c>
      <c r="G57" s="1">
        <v>401.762</v>
      </c>
      <c r="H57" s="2">
        <v>629.88400000000001</v>
      </c>
      <c r="I57" s="1">
        <v>2.5424099999999998</v>
      </c>
      <c r="J57" s="2">
        <v>644.40800000000002</v>
      </c>
      <c r="K57" s="1">
        <v>0.19139900000000001</v>
      </c>
    </row>
    <row r="58" spans="2:11" x14ac:dyDescent="0.6">
      <c r="B58" s="2"/>
      <c r="C58" s="1"/>
      <c r="D58" s="2">
        <v>706.22900000000004</v>
      </c>
      <c r="E58" s="1">
        <v>1.3582500000000001E-4</v>
      </c>
      <c r="F58" s="2">
        <v>645.90200000000004</v>
      </c>
      <c r="G58" s="1">
        <v>367.40100000000001</v>
      </c>
      <c r="H58" s="2">
        <v>653.49</v>
      </c>
      <c r="I58" s="1">
        <v>2.54332</v>
      </c>
      <c r="J58" s="2">
        <v>673.23400000000004</v>
      </c>
      <c r="K58" s="1">
        <v>0.196932</v>
      </c>
    </row>
    <row r="59" spans="2:11" x14ac:dyDescent="0.6">
      <c r="B59" s="2"/>
      <c r="C59" s="1"/>
      <c r="D59" s="2">
        <v>729.83600000000001</v>
      </c>
      <c r="E59" s="1">
        <v>1.21648E-4</v>
      </c>
      <c r="F59" s="2">
        <v>674.75400000000002</v>
      </c>
      <c r="G59" s="1">
        <v>348.899</v>
      </c>
      <c r="H59" s="2">
        <v>677.07100000000003</v>
      </c>
      <c r="I59" s="1">
        <v>2.6370200000000001</v>
      </c>
      <c r="J59" s="2">
        <v>702.02499999999998</v>
      </c>
      <c r="K59" s="1">
        <v>0.19964699999999999</v>
      </c>
    </row>
    <row r="60" spans="2:11" x14ac:dyDescent="0.6">
      <c r="B60" s="2"/>
      <c r="C60" s="1"/>
      <c r="D60" s="2">
        <v>748.197</v>
      </c>
      <c r="E60" s="1">
        <v>1.13029E-4</v>
      </c>
      <c r="F60" s="2">
        <v>698.36099999999999</v>
      </c>
      <c r="G60" s="1">
        <v>311.89400000000001</v>
      </c>
      <c r="H60" s="2">
        <v>703.30899999999997</v>
      </c>
      <c r="I60" s="1">
        <v>2.60711</v>
      </c>
      <c r="J60" s="2">
        <v>728.21900000000005</v>
      </c>
      <c r="K60" s="1">
        <v>0.20377999999999999</v>
      </c>
    </row>
    <row r="61" spans="2:11" x14ac:dyDescent="0.6">
      <c r="B61" s="2"/>
      <c r="C61" s="1"/>
      <c r="D61" s="2">
        <v>779.67200000000003</v>
      </c>
      <c r="E61" s="28">
        <v>9.0666499999999997E-5</v>
      </c>
      <c r="F61" s="2">
        <v>724.59</v>
      </c>
      <c r="G61" s="1">
        <v>293.392</v>
      </c>
      <c r="H61" s="2">
        <v>734.76700000000005</v>
      </c>
      <c r="I61" s="1">
        <v>2.6701800000000002</v>
      </c>
      <c r="J61" s="2">
        <v>751.798</v>
      </c>
      <c r="K61" s="1">
        <v>0.207922</v>
      </c>
    </row>
    <row r="62" spans="2:11" x14ac:dyDescent="0.6">
      <c r="B62" s="2"/>
      <c r="C62" s="1"/>
      <c r="D62" s="2">
        <v>808.52499999999998</v>
      </c>
      <c r="E62" s="28">
        <v>7.5450099999999998E-5</v>
      </c>
      <c r="F62" s="2">
        <v>753.44299999999998</v>
      </c>
      <c r="G62" s="1">
        <v>288.10599999999999</v>
      </c>
      <c r="H62" s="2">
        <v>774.06700000000001</v>
      </c>
      <c r="I62" s="1">
        <v>2.8263400000000001</v>
      </c>
      <c r="J62" s="2">
        <v>785.88599999999997</v>
      </c>
      <c r="K62" s="1">
        <v>0.216253</v>
      </c>
    </row>
    <row r="63" spans="2:11" x14ac:dyDescent="0.6">
      <c r="B63" s="2"/>
      <c r="C63" s="1"/>
      <c r="D63" s="2">
        <v>826.88499999999999</v>
      </c>
      <c r="E63" s="28">
        <v>7.8273899999999996E-5</v>
      </c>
      <c r="F63" s="2">
        <v>777.04899999999998</v>
      </c>
      <c r="G63" s="1">
        <v>272.24700000000001</v>
      </c>
      <c r="H63" s="2">
        <v>829.10599999999999</v>
      </c>
      <c r="I63" s="1">
        <v>2.98312</v>
      </c>
      <c r="J63" s="2">
        <v>817.37699999999995</v>
      </c>
      <c r="K63" s="1">
        <v>0.22600100000000001</v>
      </c>
    </row>
    <row r="64" spans="2:11" x14ac:dyDescent="0.6">
      <c r="B64" s="2"/>
      <c r="C64" s="1"/>
      <c r="D64" s="2">
        <v>853.11500000000001</v>
      </c>
      <c r="E64" s="28">
        <v>7.0104299999999999E-5</v>
      </c>
      <c r="F64" s="2">
        <v>795.41</v>
      </c>
      <c r="G64" s="1">
        <v>264.31700000000001</v>
      </c>
      <c r="H64" s="2">
        <v>852.68600000000004</v>
      </c>
      <c r="I64" s="1">
        <v>3.07681</v>
      </c>
      <c r="J64" s="2">
        <v>840.97400000000005</v>
      </c>
      <c r="K64" s="1">
        <v>0.23155200000000001</v>
      </c>
    </row>
    <row r="65" spans="2:11" x14ac:dyDescent="0.6">
      <c r="B65" s="2"/>
      <c r="C65" s="1"/>
      <c r="D65" s="2">
        <v>868.85199999999998</v>
      </c>
      <c r="E65" s="28">
        <v>5.6234099999999997E-5</v>
      </c>
      <c r="F65" s="2">
        <v>824.26199999999994</v>
      </c>
      <c r="G65" s="1">
        <v>253.744</v>
      </c>
      <c r="H65" s="2">
        <v>873.63499999999999</v>
      </c>
      <c r="I65" s="1">
        <v>3.2013400000000001</v>
      </c>
      <c r="J65" s="2">
        <v>867.18499999999995</v>
      </c>
      <c r="K65" s="1">
        <v>0.237093</v>
      </c>
    </row>
    <row r="66" spans="2:11" x14ac:dyDescent="0.6">
      <c r="B66" s="2"/>
      <c r="C66" s="1"/>
      <c r="D66" s="2">
        <v>895.08199999999999</v>
      </c>
      <c r="E66" s="28">
        <v>5.0364900000000003E-5</v>
      </c>
      <c r="F66" s="2">
        <v>850.49199999999996</v>
      </c>
      <c r="G66" s="1">
        <v>245.815</v>
      </c>
      <c r="H66" s="2">
        <v>905.05899999999997</v>
      </c>
      <c r="I66" s="1">
        <v>3.3881299999999999</v>
      </c>
      <c r="J66" s="2">
        <v>888.16700000000003</v>
      </c>
      <c r="K66" s="1">
        <v>0.24265300000000001</v>
      </c>
    </row>
    <row r="67" spans="2:11" x14ac:dyDescent="0.6">
      <c r="B67" s="2"/>
      <c r="C67" s="1"/>
      <c r="D67" s="2"/>
      <c r="E67" s="1"/>
      <c r="F67" s="2">
        <v>879.34400000000005</v>
      </c>
      <c r="G67" s="1">
        <v>235.24199999999999</v>
      </c>
      <c r="H67" s="2">
        <v>926.00800000000004</v>
      </c>
      <c r="I67" s="1">
        <v>3.5126499999999998</v>
      </c>
      <c r="J67" s="2">
        <v>909.16700000000003</v>
      </c>
      <c r="K67" s="1">
        <v>0.24962100000000001</v>
      </c>
    </row>
    <row r="68" spans="2:11" x14ac:dyDescent="0.6">
      <c r="B68" s="2"/>
      <c r="C68" s="1"/>
      <c r="D68" s="2"/>
      <c r="E68" s="1"/>
      <c r="F68" s="2">
        <v>897.70500000000004</v>
      </c>
      <c r="G68" s="1">
        <v>229.95599999999999</v>
      </c>
      <c r="H68" s="2"/>
      <c r="I68" s="1"/>
      <c r="J68" s="2">
        <v>932.78099999999995</v>
      </c>
      <c r="K68" s="1">
        <v>0.25657999999999997</v>
      </c>
    </row>
    <row r="69" spans="2:11" x14ac:dyDescent="0.6">
      <c r="B69" s="2"/>
      <c r="C69" s="1"/>
      <c r="D69" s="2"/>
      <c r="E69" s="1"/>
      <c r="F69" s="2">
        <v>929.18</v>
      </c>
      <c r="G69" s="1">
        <v>224.67</v>
      </c>
      <c r="H69" s="2"/>
      <c r="I69" s="1"/>
      <c r="J69" s="2"/>
      <c r="K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F5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0">
        <v>317.94200000000001</v>
      </c>
      <c r="E9" s="50">
        <v>3.4517799999999998</v>
      </c>
      <c r="F9" s="50">
        <v>324.86099999999999</v>
      </c>
      <c r="G9" s="50">
        <v>99.888900000000007</v>
      </c>
      <c r="H9" s="50">
        <v>323.47399999999999</v>
      </c>
      <c r="I9" s="50">
        <v>0.56176499999999996</v>
      </c>
      <c r="J9" s="50">
        <v>320.04599999999999</v>
      </c>
      <c r="K9" s="50">
        <v>0.16867499999999999</v>
      </c>
      <c r="N9" s="3">
        <f>D9</f>
        <v>317.94200000000001</v>
      </c>
      <c r="O9" s="21">
        <f>(1/(E9*10^(-3)))*100</f>
        <v>28970.560116809298</v>
      </c>
      <c r="P9" s="3">
        <f>F9</f>
        <v>324.86099999999999</v>
      </c>
      <c r="Q9" s="17">
        <f>G9*0.000001</f>
        <v>9.9888899999999998E-5</v>
      </c>
      <c r="R9" s="3">
        <f>H9</f>
        <v>323.47399999999999</v>
      </c>
      <c r="S9" s="24">
        <f>I9</f>
        <v>0.56176499999999996</v>
      </c>
      <c r="T9" s="3">
        <f>J9</f>
        <v>320.04599999999999</v>
      </c>
      <c r="U9" s="24">
        <f>K9</f>
        <v>0.16867499999999999</v>
      </c>
      <c r="V9" s="22">
        <f t="shared" ref="V9:V16" si="0">((O9*(Q9)^2)/S9)*T9</f>
        <v>0.16468311730804785</v>
      </c>
      <c r="W9" s="52"/>
      <c r="X9" s="3">
        <f t="shared" ref="X9:X16" si="1">T9</f>
        <v>320.04599999999999</v>
      </c>
      <c r="Y9" s="4">
        <f t="shared" ref="Y9:Y16" si="2">MATCH($X9,$N$9:$N$26,1)</f>
        <v>1</v>
      </c>
      <c r="Z9" s="4">
        <f t="shared" ref="Z9:Z16" si="3">((INDEX($N$9:$O$26,Y9+1,1)-$X9)*INDEX($N$9:$O$26,Y9,2)+($X9-INDEX($N$9:$O$26,Y9,1))*INDEX($N$9:$O$26,Y9+1,2))/(INDEX($N$9:$O$26,Y9+1,1)-INDEX($N$9:$O$26,Y9,1))</f>
        <v>28910.871818533709</v>
      </c>
      <c r="AA9" s="4" t="e">
        <f t="shared" ref="AA9:AA16" si="4">MATCH($X9,$P$9:$P$26,1)</f>
        <v>#N/A</v>
      </c>
      <c r="AB9" s="17" t="e">
        <f t="shared" ref="AB9:AB16" si="5">((INDEX($P$9:$Q$26,AA9+1,1)-$X9)*INDEX($P$9:$Q$26,AA9,2)+($X9-INDEX($P$9:$Q$26,AA9,1))*INDEX($P$9:$Q$26,AA9+1,2))/(INDEX($P$9:$Q$26,AA9+1,1)-INDEX($P$9:$Q$26,AA9,1))</f>
        <v>#N/A</v>
      </c>
      <c r="AC9" s="4" t="e">
        <f t="shared" ref="AC9:AC16" si="6">MATCH($X9,$R$9:$R$26,1)</f>
        <v>#N/A</v>
      </c>
      <c r="AD9" s="24" t="e">
        <f t="shared" ref="AD9:AD16" si="7">((INDEX($R$9:$S$26,AC9+1,1)-$X9)*INDEX($R$9:$S$26,AC9,2)+($X9-INDEX($R$9:$S$26,AC9,1))*INDEX($R$9:$S$26,AC9+1,2))/(INDEX($R$9:$S$26,AC9+1,1)-INDEX($R$9:$S$26,AC9,1))</f>
        <v>#N/A</v>
      </c>
      <c r="AE9" s="24" t="e">
        <f t="shared" ref="AE9:AE16" si="8">((Z9*(AB9)^2)/AD9)*X9</f>
        <v>#N/A</v>
      </c>
      <c r="AF9" s="57" t="e">
        <f t="shared" ref="AF9:AF16" si="9">$U9/$AE9-1</f>
        <v>#N/A</v>
      </c>
    </row>
    <row r="10" spans="1:32" x14ac:dyDescent="0.6">
      <c r="B10" s="3"/>
      <c r="C10" s="4"/>
      <c r="D10" s="3">
        <v>362.15300000000002</v>
      </c>
      <c r="E10" s="4">
        <v>3.60798</v>
      </c>
      <c r="F10" s="3">
        <v>370.09300000000002</v>
      </c>
      <c r="G10" s="4">
        <v>108.663</v>
      </c>
      <c r="H10" s="3">
        <v>362.911</v>
      </c>
      <c r="I10" s="4">
        <v>0.57058799999999998</v>
      </c>
      <c r="J10" s="3">
        <v>362.87</v>
      </c>
      <c r="K10" s="4">
        <v>0.23494000000000001</v>
      </c>
      <c r="N10" s="3">
        <f t="shared" ref="N10:N17" si="10">D10</f>
        <v>362.15300000000002</v>
      </c>
      <c r="O10" s="21">
        <f t="shared" ref="O10:O17" si="11">(1/(E10*10^(-3)))*100</f>
        <v>27716.33989101935</v>
      </c>
      <c r="P10" s="3">
        <f t="shared" ref="P10:P17" si="12">F10</f>
        <v>370.09300000000002</v>
      </c>
      <c r="Q10" s="17">
        <f t="shared" ref="Q10:Q17" si="13">G10*0.000001</f>
        <v>1.0866299999999999E-4</v>
      </c>
      <c r="R10" s="3">
        <f t="shared" ref="R10:U16" si="14">H10</f>
        <v>362.911</v>
      </c>
      <c r="S10" s="24">
        <f t="shared" si="14"/>
        <v>0.57058799999999998</v>
      </c>
      <c r="T10" s="3">
        <f t="shared" si="14"/>
        <v>362.87</v>
      </c>
      <c r="U10" s="24">
        <f t="shared" si="14"/>
        <v>0.23494000000000001</v>
      </c>
      <c r="V10" s="22">
        <f t="shared" si="0"/>
        <v>0.20812664882603854</v>
      </c>
      <c r="W10" s="52"/>
      <c r="X10" s="2">
        <f t="shared" si="1"/>
        <v>362.87</v>
      </c>
      <c r="Y10" s="1">
        <f t="shared" si="2"/>
        <v>2</v>
      </c>
      <c r="Z10" s="1">
        <f t="shared" si="3"/>
        <v>27694.792912197176</v>
      </c>
      <c r="AA10" s="1">
        <f t="shared" si="4"/>
        <v>1</v>
      </c>
      <c r="AB10" s="28">
        <f t="shared" si="5"/>
        <v>1.072618829965511E-4</v>
      </c>
      <c r="AC10" s="1">
        <f t="shared" si="6"/>
        <v>1</v>
      </c>
      <c r="AD10" s="30">
        <f t="shared" si="7"/>
        <v>0.57057882731952225</v>
      </c>
      <c r="AE10" s="30">
        <f t="shared" si="8"/>
        <v>0.20263962275038075</v>
      </c>
      <c r="AF10" s="56">
        <f t="shared" si="9"/>
        <v>0.15939813157571914</v>
      </c>
    </row>
    <row r="11" spans="1:32" x14ac:dyDescent="0.6">
      <c r="B11" s="2"/>
      <c r="C11" s="1"/>
      <c r="D11" s="2">
        <v>409.68099999999998</v>
      </c>
      <c r="E11" s="1">
        <v>3.8040099999999999</v>
      </c>
      <c r="F11" s="2">
        <v>415.38</v>
      </c>
      <c r="G11" s="1">
        <v>126.438</v>
      </c>
      <c r="H11" s="2">
        <v>410.798</v>
      </c>
      <c r="I11" s="1">
        <v>0.53235299999999997</v>
      </c>
      <c r="J11" s="2">
        <v>412.98399999999998</v>
      </c>
      <c r="K11" s="1">
        <v>0.334337</v>
      </c>
      <c r="N11" s="3">
        <f t="shared" si="10"/>
        <v>409.68099999999998</v>
      </c>
      <c r="O11" s="21">
        <f t="shared" si="11"/>
        <v>26288.04866443569</v>
      </c>
      <c r="P11" s="3">
        <f t="shared" si="12"/>
        <v>415.38</v>
      </c>
      <c r="Q11" s="17">
        <f t="shared" si="13"/>
        <v>1.2643799999999998E-4</v>
      </c>
      <c r="R11" s="3">
        <f t="shared" si="14"/>
        <v>410.798</v>
      </c>
      <c r="S11" s="24">
        <f t="shared" si="14"/>
        <v>0.53235299999999997</v>
      </c>
      <c r="T11" s="3">
        <f t="shared" si="14"/>
        <v>412.98399999999998</v>
      </c>
      <c r="U11" s="24">
        <f t="shared" si="14"/>
        <v>0.334337</v>
      </c>
      <c r="V11" s="22">
        <f t="shared" si="0"/>
        <v>0.32602214892817244</v>
      </c>
      <c r="W11" s="52"/>
      <c r="X11" s="2">
        <f t="shared" si="1"/>
        <v>412.98399999999998</v>
      </c>
      <c r="Y11" s="1">
        <f t="shared" si="2"/>
        <v>3</v>
      </c>
      <c r="Z11" s="1">
        <f t="shared" si="3"/>
        <v>26251.566540085783</v>
      </c>
      <c r="AA11" s="1">
        <f t="shared" si="4"/>
        <v>2</v>
      </c>
      <c r="AB11" s="28">
        <f t="shared" si="5"/>
        <v>1.2549757780378474E-4</v>
      </c>
      <c r="AC11" s="1">
        <f t="shared" si="6"/>
        <v>3</v>
      </c>
      <c r="AD11" s="30">
        <f t="shared" si="7"/>
        <v>0.53139437837607562</v>
      </c>
      <c r="AE11" s="30">
        <f t="shared" si="8"/>
        <v>0.32132327350772655</v>
      </c>
      <c r="AF11" s="56">
        <f t="shared" si="9"/>
        <v>4.0500416761627855E-2</v>
      </c>
    </row>
    <row r="12" spans="1:32" x14ac:dyDescent="0.6">
      <c r="B12" s="2"/>
      <c r="C12" s="1"/>
      <c r="D12" s="2">
        <v>456.096</v>
      </c>
      <c r="E12" s="1">
        <v>3.87967</v>
      </c>
      <c r="F12" s="2">
        <v>456.24099999999999</v>
      </c>
      <c r="G12" s="1">
        <v>141.23500000000001</v>
      </c>
      <c r="H12" s="2">
        <v>457.74599999999998</v>
      </c>
      <c r="I12" s="1">
        <v>0.51176500000000003</v>
      </c>
      <c r="J12" s="2">
        <v>461.27600000000001</v>
      </c>
      <c r="K12" s="1">
        <v>0.47590399999999999</v>
      </c>
      <c r="N12" s="3">
        <f t="shared" si="10"/>
        <v>456.096</v>
      </c>
      <c r="O12" s="21">
        <f t="shared" si="11"/>
        <v>25775.388112906512</v>
      </c>
      <c r="P12" s="3">
        <f t="shared" si="12"/>
        <v>456.24099999999999</v>
      </c>
      <c r="Q12" s="17">
        <f t="shared" si="13"/>
        <v>1.41235E-4</v>
      </c>
      <c r="R12" s="3">
        <f t="shared" si="14"/>
        <v>457.74599999999998</v>
      </c>
      <c r="S12" s="24">
        <f t="shared" si="14"/>
        <v>0.51176500000000003</v>
      </c>
      <c r="T12" s="3">
        <f t="shared" si="14"/>
        <v>461.27600000000001</v>
      </c>
      <c r="U12" s="24">
        <f t="shared" si="14"/>
        <v>0.47590399999999999</v>
      </c>
      <c r="V12" s="22">
        <f t="shared" si="0"/>
        <v>0.46342574859158098</v>
      </c>
      <c r="W12" s="52"/>
      <c r="X12" s="2">
        <f t="shared" si="1"/>
        <v>461.27600000000001</v>
      </c>
      <c r="Y12" s="1">
        <f t="shared" si="2"/>
        <v>4</v>
      </c>
      <c r="Z12" s="1">
        <f t="shared" si="3"/>
        <v>25890.226358719105</v>
      </c>
      <c r="AA12" s="1">
        <f t="shared" si="4"/>
        <v>4</v>
      </c>
      <c r="AB12" s="28">
        <f t="shared" si="5"/>
        <v>1.4169565100347357E-4</v>
      </c>
      <c r="AC12" s="1">
        <f t="shared" si="6"/>
        <v>4</v>
      </c>
      <c r="AD12" s="30">
        <f t="shared" si="7"/>
        <v>0.51115068740755343</v>
      </c>
      <c r="AE12" s="30">
        <f t="shared" si="8"/>
        <v>0.46909499477744893</v>
      </c>
      <c r="AF12" s="56">
        <f t="shared" si="9"/>
        <v>1.4515194786466346E-2</v>
      </c>
    </row>
    <row r="13" spans="1:32" x14ac:dyDescent="0.6">
      <c r="B13" s="2"/>
      <c r="C13" s="1"/>
      <c r="D13" s="2">
        <v>508.017</v>
      </c>
      <c r="E13" s="1">
        <v>3.7138200000000001</v>
      </c>
      <c r="F13" s="2">
        <v>508.06099999999998</v>
      </c>
      <c r="G13" s="1">
        <v>145.976</v>
      </c>
      <c r="H13" s="2">
        <v>508.45100000000002</v>
      </c>
      <c r="I13" s="1">
        <v>0.50294099999999997</v>
      </c>
      <c r="J13" s="2">
        <v>509.56700000000001</v>
      </c>
      <c r="K13" s="1">
        <v>0.56927700000000003</v>
      </c>
      <c r="N13" s="3">
        <f t="shared" si="10"/>
        <v>508.017</v>
      </c>
      <c r="O13" s="21">
        <f t="shared" si="11"/>
        <v>26926.45308604079</v>
      </c>
      <c r="P13" s="3">
        <f t="shared" si="12"/>
        <v>508.06099999999998</v>
      </c>
      <c r="Q13" s="17">
        <f t="shared" si="13"/>
        <v>1.45976E-4</v>
      </c>
      <c r="R13" s="3">
        <f t="shared" si="14"/>
        <v>508.45100000000002</v>
      </c>
      <c r="S13" s="24">
        <f t="shared" si="14"/>
        <v>0.50294099999999997</v>
      </c>
      <c r="T13" s="3">
        <f t="shared" si="14"/>
        <v>509.56700000000001</v>
      </c>
      <c r="U13" s="24">
        <f t="shared" si="14"/>
        <v>0.56927700000000003</v>
      </c>
      <c r="V13" s="22">
        <f t="shared" si="0"/>
        <v>0.58133479973459112</v>
      </c>
      <c r="W13" s="52"/>
      <c r="X13" s="2">
        <f t="shared" si="1"/>
        <v>509.56700000000001</v>
      </c>
      <c r="Y13" s="1">
        <f t="shared" si="2"/>
        <v>5</v>
      </c>
      <c r="Z13" s="1">
        <f t="shared" si="3"/>
        <v>26879.049923826213</v>
      </c>
      <c r="AA13" s="1">
        <f t="shared" si="4"/>
        <v>5</v>
      </c>
      <c r="AB13" s="28">
        <f t="shared" si="5"/>
        <v>1.4617629927654794E-4</v>
      </c>
      <c r="AC13" s="1">
        <f t="shared" si="6"/>
        <v>5</v>
      </c>
      <c r="AD13" s="30">
        <f t="shared" si="7"/>
        <v>0.50300695309956789</v>
      </c>
      <c r="AE13" s="30">
        <f t="shared" si="8"/>
        <v>0.58182870797814346</v>
      </c>
      <c r="AF13" s="56">
        <f t="shared" si="9"/>
        <v>-2.1572857794797784E-2</v>
      </c>
    </row>
    <row r="14" spans="1:32" x14ac:dyDescent="0.6">
      <c r="B14" s="2"/>
      <c r="C14" s="1"/>
      <c r="D14" s="2">
        <v>552.23099999999999</v>
      </c>
      <c r="E14" s="1">
        <v>3.91018</v>
      </c>
      <c r="F14" s="2">
        <v>558.79</v>
      </c>
      <c r="G14" s="1">
        <v>152.72300000000001</v>
      </c>
      <c r="H14" s="2">
        <v>558.21600000000001</v>
      </c>
      <c r="I14" s="1">
        <v>0.50588200000000005</v>
      </c>
      <c r="J14" s="2">
        <v>558.77</v>
      </c>
      <c r="K14" s="1">
        <v>0.67168700000000003</v>
      </c>
      <c r="N14" s="3">
        <f t="shared" si="10"/>
        <v>552.23099999999999</v>
      </c>
      <c r="O14" s="21">
        <f t="shared" si="11"/>
        <v>25574.270238198751</v>
      </c>
      <c r="P14" s="3">
        <f t="shared" si="12"/>
        <v>558.79</v>
      </c>
      <c r="Q14" s="17">
        <f t="shared" si="13"/>
        <v>1.5272300000000001E-4</v>
      </c>
      <c r="R14" s="3">
        <f t="shared" si="14"/>
        <v>558.21600000000001</v>
      </c>
      <c r="S14" s="24">
        <f t="shared" si="14"/>
        <v>0.50588200000000005</v>
      </c>
      <c r="T14" s="3">
        <f t="shared" si="14"/>
        <v>558.77</v>
      </c>
      <c r="U14" s="24">
        <f t="shared" si="14"/>
        <v>0.67168700000000003</v>
      </c>
      <c r="V14" s="22">
        <f t="shared" si="0"/>
        <v>0.65886433163602809</v>
      </c>
      <c r="W14" s="52"/>
      <c r="X14" s="2">
        <f t="shared" si="1"/>
        <v>558.77</v>
      </c>
      <c r="Y14" s="1">
        <f t="shared" si="2"/>
        <v>6</v>
      </c>
      <c r="Z14" s="1">
        <f t="shared" si="3"/>
        <v>25610.708906970234</v>
      </c>
      <c r="AA14" s="1">
        <f t="shared" si="4"/>
        <v>5</v>
      </c>
      <c r="AB14" s="28">
        <f t="shared" si="5"/>
        <v>1.5272033998304718E-4</v>
      </c>
      <c r="AC14" s="1">
        <f t="shared" si="6"/>
        <v>6</v>
      </c>
      <c r="AD14" s="30">
        <f t="shared" si="7"/>
        <v>0.50643730983215474</v>
      </c>
      <c r="AE14" s="30">
        <f t="shared" si="8"/>
        <v>0.6590566587487835</v>
      </c>
      <c r="AF14" s="56">
        <f t="shared" si="9"/>
        <v>1.9164272272425231E-2</v>
      </c>
    </row>
    <row r="15" spans="1:32" x14ac:dyDescent="0.6">
      <c r="B15" s="2"/>
      <c r="C15" s="1"/>
      <c r="D15" s="2">
        <v>606.37099999999998</v>
      </c>
      <c r="E15" s="1">
        <v>3.8645900000000002</v>
      </c>
      <c r="F15" s="2">
        <v>604.077</v>
      </c>
      <c r="G15" s="1">
        <v>170.49799999999999</v>
      </c>
      <c r="H15" s="2">
        <v>605.16399999999999</v>
      </c>
      <c r="I15" s="1">
        <v>0.55294100000000002</v>
      </c>
      <c r="J15" s="2">
        <v>605.23900000000003</v>
      </c>
      <c r="K15" s="1">
        <v>0.84036100000000002</v>
      </c>
      <c r="N15" s="3">
        <f t="shared" si="10"/>
        <v>606.37099999999998</v>
      </c>
      <c r="O15" s="21">
        <f t="shared" si="11"/>
        <v>25875.966143885897</v>
      </c>
      <c r="P15" s="3">
        <f t="shared" si="12"/>
        <v>604.077</v>
      </c>
      <c r="Q15" s="17">
        <f t="shared" si="13"/>
        <v>1.7049799999999999E-4</v>
      </c>
      <c r="R15" s="3">
        <f t="shared" si="14"/>
        <v>605.16399999999999</v>
      </c>
      <c r="S15" s="24">
        <f t="shared" si="14"/>
        <v>0.55294100000000002</v>
      </c>
      <c r="T15" s="3">
        <f t="shared" si="14"/>
        <v>605.23900000000003</v>
      </c>
      <c r="U15" s="24">
        <f t="shared" si="14"/>
        <v>0.84036100000000002</v>
      </c>
      <c r="V15" s="22">
        <f t="shared" si="0"/>
        <v>0.82334767513246421</v>
      </c>
      <c r="W15" s="52"/>
      <c r="X15" s="2">
        <f t="shared" si="1"/>
        <v>605.23900000000003</v>
      </c>
      <c r="Y15" s="1">
        <f t="shared" si="2"/>
        <v>6</v>
      </c>
      <c r="Z15" s="1">
        <f t="shared" si="3"/>
        <v>25869.658058085421</v>
      </c>
      <c r="AA15" s="1">
        <f t="shared" si="4"/>
        <v>7</v>
      </c>
      <c r="AB15" s="28">
        <f t="shared" si="5"/>
        <v>1.7130895923531068E-4</v>
      </c>
      <c r="AC15" s="1">
        <f t="shared" si="6"/>
        <v>7</v>
      </c>
      <c r="AD15" s="30">
        <f t="shared" si="7"/>
        <v>0.55305356739366784</v>
      </c>
      <c r="AE15" s="30">
        <f t="shared" si="8"/>
        <v>0.83082689827690592</v>
      </c>
      <c r="AF15" s="56">
        <f t="shared" si="9"/>
        <v>1.1475436992792742E-2</v>
      </c>
    </row>
    <row r="16" spans="1:32" x14ac:dyDescent="0.6">
      <c r="B16" s="2"/>
      <c r="C16" s="1"/>
      <c r="D16" s="2">
        <v>652.82799999999997</v>
      </c>
      <c r="E16" s="1">
        <v>4.5024899999999999</v>
      </c>
      <c r="F16" s="2">
        <v>653.875</v>
      </c>
      <c r="G16" s="1">
        <v>205.25200000000001</v>
      </c>
      <c r="H16" s="50">
        <v>650.23500000000001</v>
      </c>
      <c r="I16" s="50">
        <v>0.62058800000000003</v>
      </c>
      <c r="J16" s="50">
        <v>651.70799999999997</v>
      </c>
      <c r="K16" s="50">
        <v>0.97289199999999998</v>
      </c>
      <c r="N16" s="3">
        <f t="shared" si="10"/>
        <v>652.82799999999997</v>
      </c>
      <c r="O16" s="21">
        <f t="shared" si="11"/>
        <v>22209.932726113773</v>
      </c>
      <c r="P16" s="3">
        <f t="shared" si="12"/>
        <v>653.875</v>
      </c>
      <c r="Q16" s="17">
        <f t="shared" si="13"/>
        <v>2.0525200000000001E-4</v>
      </c>
      <c r="R16" s="3">
        <f t="shared" si="14"/>
        <v>650.23500000000001</v>
      </c>
      <c r="S16" s="24">
        <f t="shared" si="14"/>
        <v>0.62058800000000003</v>
      </c>
      <c r="T16" s="3">
        <f t="shared" si="14"/>
        <v>651.70799999999997</v>
      </c>
      <c r="U16" s="24">
        <f t="shared" si="14"/>
        <v>0.97289199999999998</v>
      </c>
      <c r="V16" s="22">
        <f t="shared" si="0"/>
        <v>0.98258859045111246</v>
      </c>
      <c r="W16" s="52"/>
      <c r="X16" s="2">
        <f t="shared" si="1"/>
        <v>651.70799999999997</v>
      </c>
      <c r="Y16" s="1">
        <f t="shared" si="2"/>
        <v>7</v>
      </c>
      <c r="Z16" s="1">
        <f t="shared" si="3"/>
        <v>22298.314615342628</v>
      </c>
      <c r="AA16" s="1">
        <f t="shared" si="4"/>
        <v>7</v>
      </c>
      <c r="AB16" s="28">
        <f t="shared" si="5"/>
        <v>2.0373965175308245E-4</v>
      </c>
      <c r="AC16" s="1">
        <f t="shared" si="6"/>
        <v>8</v>
      </c>
      <c r="AD16" s="30">
        <f t="shared" si="7"/>
        <v>0.62199383961798427</v>
      </c>
      <c r="AE16" s="30">
        <f t="shared" si="8"/>
        <v>0.96981774581358193</v>
      </c>
      <c r="AF16" s="56">
        <f t="shared" si="9"/>
        <v>3.1699298138117005E-3</v>
      </c>
    </row>
    <row r="17" spans="2:24" x14ac:dyDescent="0.6">
      <c r="B17" s="2"/>
      <c r="C17" s="1"/>
      <c r="D17" s="50">
        <v>703.68399999999997</v>
      </c>
      <c r="E17" s="50">
        <v>4.8588300000000002</v>
      </c>
      <c r="F17" s="50">
        <v>705.61599999999999</v>
      </c>
      <c r="G17" s="50">
        <v>196.99299999999999</v>
      </c>
      <c r="H17" s="2"/>
      <c r="I17" s="1"/>
      <c r="J17" s="2"/>
      <c r="K17" s="1"/>
      <c r="N17" s="3">
        <f t="shared" si="10"/>
        <v>703.68399999999997</v>
      </c>
      <c r="O17" s="21">
        <f t="shared" si="11"/>
        <v>20581.086393226353</v>
      </c>
      <c r="P17" s="3">
        <f t="shared" si="12"/>
        <v>705.61599999999999</v>
      </c>
      <c r="Q17" s="17">
        <f t="shared" si="13"/>
        <v>1.9699299999999999E-4</v>
      </c>
      <c r="R17" s="3"/>
      <c r="S17" s="24"/>
      <c r="T17" s="3"/>
      <c r="U17" s="24"/>
      <c r="V17"/>
    </row>
    <row r="18" spans="2:24" x14ac:dyDescent="0.6">
      <c r="V18"/>
      <c r="X18" t="s">
        <v>148</v>
      </c>
    </row>
    <row r="19" spans="2:24" x14ac:dyDescent="0.6">
      <c r="V19"/>
    </row>
    <row r="20" spans="2:24" x14ac:dyDescent="0.6">
      <c r="O20"/>
      <c r="Q20"/>
      <c r="S20"/>
      <c r="U20"/>
      <c r="V20"/>
    </row>
    <row r="21" spans="2:24" x14ac:dyDescent="0.6">
      <c r="O21"/>
      <c r="Q21"/>
      <c r="S21"/>
      <c r="U21"/>
      <c r="V21"/>
    </row>
    <row r="22" spans="2:24" x14ac:dyDescent="0.6">
      <c r="O22"/>
      <c r="Q22"/>
      <c r="S22"/>
      <c r="U22"/>
      <c r="V22"/>
    </row>
    <row r="23" spans="2:24" x14ac:dyDescent="0.6">
      <c r="O23"/>
      <c r="Q23"/>
      <c r="S23"/>
      <c r="U23"/>
      <c r="V23"/>
    </row>
    <row r="24" spans="2:24" x14ac:dyDescent="0.6">
      <c r="O24"/>
      <c r="Q24"/>
      <c r="S24"/>
      <c r="U24"/>
      <c r="V24"/>
    </row>
    <row r="25" spans="2:24" x14ac:dyDescent="0.6">
      <c r="O25"/>
      <c r="Q25"/>
      <c r="S25"/>
      <c r="U25"/>
      <c r="V25"/>
    </row>
    <row r="26" spans="2:24" x14ac:dyDescent="0.6">
      <c r="O26"/>
      <c r="Q26"/>
      <c r="S26"/>
      <c r="U26"/>
      <c r="V26"/>
    </row>
    <row r="27" spans="2:24" x14ac:dyDescent="0.6">
      <c r="O27"/>
      <c r="Q27"/>
      <c r="S27"/>
      <c r="U27"/>
      <c r="V27"/>
    </row>
    <row r="28" spans="2:24" x14ac:dyDescent="0.6">
      <c r="O28"/>
      <c r="Q28"/>
      <c r="S28"/>
      <c r="U28"/>
      <c r="V28"/>
    </row>
    <row r="29" spans="2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 tint="0.499984740745262"/>
  </sheetPr>
  <dimension ref="A1:V3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1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52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51">
        <v>300.79300000000001</v>
      </c>
      <c r="I9" s="51">
        <v>8.3385600000000004E-2</v>
      </c>
      <c r="J9" s="51">
        <v>324.10700000000003</v>
      </c>
      <c r="K9" s="51">
        <v>7.6923099999999994E-2</v>
      </c>
      <c r="N9" s="3"/>
      <c r="O9" s="21"/>
      <c r="P9" s="3"/>
      <c r="Q9" s="17"/>
      <c r="R9" s="3">
        <f>H9</f>
        <v>300.79300000000001</v>
      </c>
      <c r="S9" s="24">
        <f>I9*100</f>
        <v>8.3385600000000011</v>
      </c>
      <c r="T9" s="3">
        <f>J9</f>
        <v>324.10700000000003</v>
      </c>
      <c r="U9" s="24">
        <f>K9</f>
        <v>7.6923099999999994E-2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322.98500000000001</v>
      </c>
      <c r="I10" s="4">
        <v>7.5391899999999998E-2</v>
      </c>
      <c r="J10" s="3">
        <v>373.214</v>
      </c>
      <c r="K10" s="4">
        <v>0.12850700000000001</v>
      </c>
      <c r="N10" s="3"/>
      <c r="O10" s="21"/>
      <c r="P10" s="3"/>
      <c r="Q10" s="17"/>
      <c r="R10" s="3">
        <f t="shared" ref="R10:U21" si="0">H10</f>
        <v>322.98500000000001</v>
      </c>
      <c r="S10" s="24">
        <f t="shared" ref="S10:S21" si="1">I10*100</f>
        <v>7.5391899999999996</v>
      </c>
      <c r="T10" s="3">
        <f t="shared" si="0"/>
        <v>373.214</v>
      </c>
      <c r="U10" s="24">
        <f t="shared" si="0"/>
        <v>0.12850700000000001</v>
      </c>
    </row>
    <row r="11" spans="1:22" x14ac:dyDescent="0.6">
      <c r="B11" s="2"/>
      <c r="C11" s="1"/>
      <c r="D11" s="2"/>
      <c r="E11" s="1"/>
      <c r="F11" s="2"/>
      <c r="G11" s="1"/>
      <c r="H11" s="2">
        <v>373.84399999999999</v>
      </c>
      <c r="I11" s="1">
        <v>6.1755499999999998E-2</v>
      </c>
      <c r="J11" s="2">
        <v>423.214</v>
      </c>
      <c r="K11" s="1">
        <v>0.180091</v>
      </c>
      <c r="N11" s="3"/>
      <c r="O11" s="21"/>
      <c r="P11" s="3"/>
      <c r="Q11" s="17"/>
      <c r="R11" s="3">
        <f t="shared" si="0"/>
        <v>373.84399999999999</v>
      </c>
      <c r="S11" s="24">
        <f t="shared" si="1"/>
        <v>6.1755499999999994</v>
      </c>
      <c r="T11" s="3">
        <f t="shared" si="0"/>
        <v>423.214</v>
      </c>
      <c r="U11" s="24">
        <f t="shared" si="0"/>
        <v>0.180091</v>
      </c>
    </row>
    <row r="12" spans="1:22" x14ac:dyDescent="0.6">
      <c r="B12" s="2"/>
      <c r="C12" s="1"/>
      <c r="D12" s="2"/>
      <c r="E12" s="1"/>
      <c r="F12" s="2"/>
      <c r="G12" s="1"/>
      <c r="H12" s="2">
        <v>421.92899999999997</v>
      </c>
      <c r="I12" s="1">
        <v>5.2821300000000002E-2</v>
      </c>
      <c r="J12" s="2">
        <v>473.214</v>
      </c>
      <c r="K12" s="1">
        <v>0.226244</v>
      </c>
      <c r="N12" s="3"/>
      <c r="O12" s="21"/>
      <c r="P12" s="3"/>
      <c r="Q12" s="17"/>
      <c r="R12" s="3">
        <f t="shared" si="0"/>
        <v>421.92899999999997</v>
      </c>
      <c r="S12" s="24">
        <f t="shared" si="1"/>
        <v>5.2821300000000004</v>
      </c>
      <c r="T12" s="3">
        <f t="shared" si="0"/>
        <v>473.214</v>
      </c>
      <c r="U12" s="24">
        <f t="shared" si="0"/>
        <v>0.226244</v>
      </c>
    </row>
    <row r="13" spans="1:22" x14ac:dyDescent="0.6">
      <c r="B13" s="2"/>
      <c r="C13" s="1"/>
      <c r="D13" s="2"/>
      <c r="E13" s="1"/>
      <c r="F13" s="2"/>
      <c r="G13" s="1"/>
      <c r="H13" s="2">
        <v>474.637</v>
      </c>
      <c r="I13" s="1">
        <v>4.7178699999999997E-2</v>
      </c>
      <c r="J13" s="2">
        <v>523.21400000000006</v>
      </c>
      <c r="K13" s="1">
        <v>0.26244299999999998</v>
      </c>
      <c r="N13" s="3"/>
      <c r="O13" s="21"/>
      <c r="P13" s="3"/>
      <c r="Q13" s="17"/>
      <c r="R13" s="3">
        <f t="shared" si="0"/>
        <v>474.637</v>
      </c>
      <c r="S13" s="24">
        <f t="shared" si="1"/>
        <v>4.7178699999999996</v>
      </c>
      <c r="T13" s="3">
        <f t="shared" si="0"/>
        <v>523.21400000000006</v>
      </c>
      <c r="U13" s="24">
        <f t="shared" si="0"/>
        <v>0.26244299999999998</v>
      </c>
    </row>
    <row r="14" spans="1:22" x14ac:dyDescent="0.6">
      <c r="B14" s="2"/>
      <c r="C14" s="1"/>
      <c r="D14" s="2"/>
      <c r="E14" s="1"/>
      <c r="F14" s="2"/>
      <c r="G14" s="1"/>
      <c r="H14" s="2">
        <v>523.64599999999996</v>
      </c>
      <c r="I14" s="1">
        <v>4.3416900000000001E-2</v>
      </c>
      <c r="J14" s="2">
        <v>574.10699999999997</v>
      </c>
      <c r="K14" s="1">
        <v>0.297738</v>
      </c>
      <c r="N14" s="3"/>
      <c r="O14" s="21"/>
      <c r="P14" s="3"/>
      <c r="Q14" s="17"/>
      <c r="R14" s="3">
        <f t="shared" si="0"/>
        <v>523.64599999999996</v>
      </c>
      <c r="S14" s="24">
        <f t="shared" si="1"/>
        <v>4.3416899999999998</v>
      </c>
      <c r="T14" s="3">
        <f t="shared" si="0"/>
        <v>574.10699999999997</v>
      </c>
      <c r="U14" s="24">
        <f t="shared" si="0"/>
        <v>0.297738</v>
      </c>
    </row>
    <row r="15" spans="1:22" x14ac:dyDescent="0.6">
      <c r="B15" s="2"/>
      <c r="C15" s="1"/>
      <c r="D15" s="2"/>
      <c r="E15" s="1"/>
      <c r="F15" s="2"/>
      <c r="G15" s="1"/>
      <c r="H15" s="2">
        <v>573.58000000000004</v>
      </c>
      <c r="I15" s="1">
        <v>4.10658E-2</v>
      </c>
      <c r="J15" s="2">
        <v>622.32100000000003</v>
      </c>
      <c r="K15" s="1">
        <v>0.33212700000000001</v>
      </c>
      <c r="N15" s="3"/>
      <c r="O15" s="21"/>
      <c r="P15" s="3"/>
      <c r="Q15" s="17"/>
      <c r="R15" s="3">
        <f t="shared" si="0"/>
        <v>573.58000000000004</v>
      </c>
      <c r="S15" s="24">
        <f t="shared" si="1"/>
        <v>4.1065800000000001</v>
      </c>
      <c r="T15" s="3">
        <f t="shared" si="0"/>
        <v>622.32100000000003</v>
      </c>
      <c r="U15" s="24">
        <f t="shared" si="0"/>
        <v>0.33212700000000001</v>
      </c>
    </row>
    <row r="16" spans="1:22" x14ac:dyDescent="0.6">
      <c r="B16" s="2"/>
      <c r="C16" s="1"/>
      <c r="D16" s="2"/>
      <c r="E16" s="1"/>
      <c r="F16" s="2"/>
      <c r="G16" s="1"/>
      <c r="H16" s="2">
        <v>622.58900000000006</v>
      </c>
      <c r="I16" s="1">
        <v>3.8714699999999998E-2</v>
      </c>
      <c r="J16" s="2">
        <v>673.21400000000006</v>
      </c>
      <c r="K16" s="1">
        <v>0.36923099999999998</v>
      </c>
      <c r="N16" s="3"/>
      <c r="O16" s="21"/>
      <c r="P16" s="3"/>
      <c r="Q16" s="17"/>
      <c r="R16" s="3">
        <f t="shared" si="0"/>
        <v>622.58900000000006</v>
      </c>
      <c r="S16" s="24">
        <f t="shared" si="1"/>
        <v>3.87147</v>
      </c>
      <c r="T16" s="3">
        <f t="shared" si="0"/>
        <v>673.21400000000006</v>
      </c>
      <c r="U16" s="24">
        <f t="shared" si="0"/>
        <v>0.36923099999999998</v>
      </c>
    </row>
    <row r="17" spans="2:21" customFormat="1" x14ac:dyDescent="0.6">
      <c r="B17" s="2"/>
      <c r="C17" s="1"/>
      <c r="D17" s="2"/>
      <c r="E17" s="1"/>
      <c r="F17" s="2"/>
      <c r="G17" s="1"/>
      <c r="H17" s="2">
        <v>672.52300000000002</v>
      </c>
      <c r="I17" s="1">
        <v>3.6677099999999997E-2</v>
      </c>
      <c r="J17" s="2">
        <v>724.10699999999997</v>
      </c>
      <c r="K17" s="1">
        <v>0.41176499999999999</v>
      </c>
      <c r="N17" s="3"/>
      <c r="O17" s="21"/>
      <c r="P17" s="3"/>
      <c r="Q17" s="17"/>
      <c r="R17" s="3">
        <f t="shared" si="0"/>
        <v>672.52300000000002</v>
      </c>
      <c r="S17" s="24">
        <f t="shared" si="1"/>
        <v>3.6677099999999996</v>
      </c>
      <c r="T17" s="3">
        <f t="shared" si="0"/>
        <v>724.10699999999997</v>
      </c>
      <c r="U17" s="24">
        <f t="shared" si="0"/>
        <v>0.41176499999999999</v>
      </c>
    </row>
    <row r="18" spans="2:21" customFormat="1" x14ac:dyDescent="0.6">
      <c r="B18" s="2"/>
      <c r="C18" s="1"/>
      <c r="D18" s="2"/>
      <c r="E18" s="1"/>
      <c r="F18" s="2"/>
      <c r="G18" s="1"/>
      <c r="H18" s="2">
        <v>724.30600000000004</v>
      </c>
      <c r="I18" s="1">
        <v>3.4482800000000001E-2</v>
      </c>
      <c r="J18" s="2">
        <v>774.10699999999997</v>
      </c>
      <c r="K18" s="1">
        <v>0.45610899999999999</v>
      </c>
      <c r="N18" s="3"/>
      <c r="O18" s="21"/>
      <c r="P18" s="3"/>
      <c r="Q18" s="17"/>
      <c r="R18" s="3">
        <f t="shared" si="0"/>
        <v>724.30600000000004</v>
      </c>
      <c r="S18" s="24">
        <f t="shared" si="1"/>
        <v>3.44828</v>
      </c>
      <c r="T18" s="3">
        <f t="shared" si="0"/>
        <v>774.10699999999997</v>
      </c>
      <c r="U18" s="24">
        <f t="shared" si="0"/>
        <v>0.45610899999999999</v>
      </c>
    </row>
    <row r="19" spans="2:21" customFormat="1" x14ac:dyDescent="0.6">
      <c r="B19" s="2"/>
      <c r="C19" s="1"/>
      <c r="D19" s="2"/>
      <c r="E19" s="1"/>
      <c r="F19" s="2"/>
      <c r="G19" s="1"/>
      <c r="H19" s="2">
        <v>772.39099999999996</v>
      </c>
      <c r="I19" s="1">
        <v>3.2915399999999997E-2</v>
      </c>
      <c r="J19" s="2">
        <v>824.10699999999997</v>
      </c>
      <c r="K19" s="1">
        <v>0.48416300000000001</v>
      </c>
      <c r="N19" s="3"/>
      <c r="O19" s="21"/>
      <c r="P19" s="3"/>
      <c r="Q19" s="17"/>
      <c r="R19" s="3">
        <f t="shared" si="0"/>
        <v>772.39099999999996</v>
      </c>
      <c r="S19" s="24">
        <f t="shared" si="1"/>
        <v>3.2915399999999999</v>
      </c>
      <c r="T19" s="3">
        <f t="shared" si="0"/>
        <v>824.10699999999997</v>
      </c>
      <c r="U19" s="24">
        <f t="shared" si="0"/>
        <v>0.48416300000000001</v>
      </c>
    </row>
    <row r="20" spans="2:21" customFormat="1" x14ac:dyDescent="0.6">
      <c r="B20" s="2"/>
      <c r="C20" s="1"/>
      <c r="D20" s="2"/>
      <c r="E20" s="1"/>
      <c r="F20" s="2"/>
      <c r="G20" s="1"/>
      <c r="H20" s="2">
        <v>822.32500000000005</v>
      </c>
      <c r="I20" s="1">
        <v>3.1661399999999999E-2</v>
      </c>
      <c r="J20" s="50">
        <v>873.21400000000006</v>
      </c>
      <c r="K20" s="50">
        <v>0.48325800000000002</v>
      </c>
      <c r="N20" s="3"/>
      <c r="O20" s="21"/>
      <c r="P20" s="3"/>
      <c r="Q20" s="17"/>
      <c r="R20" s="3">
        <f t="shared" si="0"/>
        <v>822.32500000000005</v>
      </c>
      <c r="S20" s="24">
        <f t="shared" si="1"/>
        <v>3.16614</v>
      </c>
      <c r="T20" s="3">
        <f t="shared" si="0"/>
        <v>873.21400000000006</v>
      </c>
      <c r="U20" s="24">
        <f t="shared" si="0"/>
        <v>0.48325800000000002</v>
      </c>
    </row>
    <row r="21" spans="2:21" customFormat="1" x14ac:dyDescent="0.6">
      <c r="B21" s="31"/>
      <c r="C21" s="32"/>
      <c r="D21" s="31"/>
      <c r="E21" s="32"/>
      <c r="F21" s="31"/>
      <c r="G21" s="32"/>
      <c r="H21" s="81">
        <v>873.18399999999997</v>
      </c>
      <c r="I21" s="81">
        <v>3.2445099999999998E-2</v>
      </c>
      <c r="J21" s="31"/>
      <c r="K21" s="32"/>
      <c r="N21" s="37"/>
      <c r="O21" s="46"/>
      <c r="P21" s="37"/>
      <c r="Q21" s="38"/>
      <c r="R21" s="37">
        <f t="shared" si="0"/>
        <v>873.18399999999997</v>
      </c>
      <c r="S21" s="39">
        <f t="shared" si="1"/>
        <v>3.2445099999999996</v>
      </c>
      <c r="T21" s="37"/>
      <c r="U21" s="39"/>
    </row>
    <row r="22" spans="2:21" customFormat="1" x14ac:dyDescent="0.6">
      <c r="B22" s="35"/>
      <c r="C22" s="35"/>
      <c r="D22" s="35"/>
      <c r="E22" s="35"/>
      <c r="F22" s="35"/>
      <c r="G22" s="35"/>
      <c r="H22" s="35"/>
      <c r="I22" s="35"/>
      <c r="J22" s="35"/>
      <c r="K22" s="35"/>
      <c r="N22" s="35"/>
      <c r="O22" s="43"/>
      <c r="P22" s="35"/>
      <c r="Q22" s="44"/>
      <c r="R22" s="35"/>
      <c r="S22" s="45"/>
      <c r="T22" s="35"/>
      <c r="U22" s="45"/>
    </row>
    <row r="23" spans="2:21" customFormat="1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6"/>
      <c r="N23" s="36"/>
      <c r="O23" s="40"/>
      <c r="P23" s="36"/>
      <c r="Q23" s="41"/>
      <c r="R23" s="36"/>
      <c r="S23" s="42"/>
      <c r="T23" s="36"/>
      <c r="U23" s="42"/>
    </row>
    <row r="24" spans="2:21" customFormat="1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6"/>
      <c r="N24" s="36"/>
      <c r="O24" s="40"/>
      <c r="P24" s="36"/>
      <c r="Q24" s="41"/>
      <c r="R24" s="36"/>
      <c r="S24" s="42"/>
      <c r="T24" s="36"/>
      <c r="U24" s="42"/>
    </row>
    <row r="25" spans="2:21" customFormat="1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36"/>
      <c r="O25" s="40"/>
      <c r="P25" s="36"/>
      <c r="Q25" s="41"/>
      <c r="R25" s="36"/>
      <c r="S25" s="42"/>
      <c r="T25" s="36"/>
      <c r="U25" s="42"/>
    </row>
    <row r="26" spans="2:21" customFormat="1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</row>
    <row r="27" spans="2:21" customFormat="1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</row>
    <row r="28" spans="2:21" customFormat="1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</row>
    <row r="29" spans="2:21" customFormat="1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</row>
    <row r="30" spans="2:21" customFormat="1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</row>
    <row r="31" spans="2:21" customFormat="1" x14ac:dyDescent="0.6">
      <c r="O31" s="18"/>
      <c r="Q31" s="14"/>
      <c r="S31" s="22"/>
      <c r="U31" s="22"/>
    </row>
    <row r="32" spans="2:21" customFormat="1" x14ac:dyDescent="0.6">
      <c r="O32" s="18"/>
      <c r="Q32" s="14"/>
      <c r="S32" s="22"/>
      <c r="U32" s="2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6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9.2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16" t="s">
        <v>12</v>
      </c>
    </row>
    <row r="6" spans="1:34" ht="17.25" thickBot="1" x14ac:dyDescent="0.65">
      <c r="A6" s="13"/>
      <c r="M6" s="13"/>
    </row>
    <row r="7" spans="1:34" x14ac:dyDescent="0.6">
      <c r="B7" s="5" t="s">
        <v>163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41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  <c r="AH7" s="89" t="s">
        <v>166</v>
      </c>
    </row>
    <row r="8" spans="1:34" ht="17.25" thickBot="1" x14ac:dyDescent="0.65">
      <c r="B8" s="9" t="s">
        <v>164</v>
      </c>
      <c r="C8" s="10" t="s">
        <v>57</v>
      </c>
      <c r="D8" s="11" t="s">
        <v>4</v>
      </c>
      <c r="E8" s="10" t="s">
        <v>11</v>
      </c>
      <c r="F8" s="11" t="s">
        <v>4</v>
      </c>
      <c r="G8" s="27" t="s">
        <v>58</v>
      </c>
      <c r="H8" s="11" t="s">
        <v>4</v>
      </c>
      <c r="I8" s="10" t="s">
        <v>15</v>
      </c>
      <c r="J8" s="2" t="s">
        <v>4</v>
      </c>
      <c r="K8" s="12" t="s">
        <v>162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  <c r="AH8" s="89" t="s">
        <v>167</v>
      </c>
    </row>
    <row r="9" spans="1:34" x14ac:dyDescent="0.6">
      <c r="B9" s="50">
        <v>3.3359368462556298</v>
      </c>
      <c r="C9" s="50">
        <v>76547.498370862406</v>
      </c>
      <c r="D9" s="3"/>
      <c r="E9" s="4"/>
      <c r="F9" s="51">
        <v>300.90334615141597</v>
      </c>
      <c r="G9" s="51">
        <v>-1.5063154950130599</v>
      </c>
      <c r="H9" s="51">
        <v>295.09019997515799</v>
      </c>
      <c r="I9" s="51">
        <v>2.51256489877033</v>
      </c>
      <c r="J9" s="50">
        <v>299.48084718601302</v>
      </c>
      <c r="K9" s="51">
        <v>0.70521273134932105</v>
      </c>
      <c r="N9" s="3">
        <f>1/B9*1000</f>
        <v>299.76586670770894</v>
      </c>
      <c r="O9" s="21">
        <f t="shared" ref="O9:O16" si="0">C9</f>
        <v>76547.498370862406</v>
      </c>
      <c r="P9" s="3">
        <f>F9</f>
        <v>300.90334615141597</v>
      </c>
      <c r="Q9" s="17">
        <f>G9*0.0001</f>
        <v>-1.50631549501306E-4</v>
      </c>
      <c r="R9" s="3">
        <f>H9</f>
        <v>295.09019997515799</v>
      </c>
      <c r="S9" s="24">
        <f>I9</f>
        <v>2.51256489877033</v>
      </c>
      <c r="T9" s="3">
        <f>J9</f>
        <v>299.48084718601302</v>
      </c>
      <c r="U9" s="24">
        <f>K9*0.001*T9</f>
        <v>0.21119770623085687</v>
      </c>
      <c r="V9" s="22">
        <f>((O9*(Q9)^2)/S9)*T9</f>
        <v>0.20702112012899351</v>
      </c>
      <c r="X9" s="3">
        <f t="shared" ref="X9:X17" si="1">T9</f>
        <v>299.48084718601302</v>
      </c>
      <c r="Y9" s="4" t="e">
        <f t="shared" ref="Y9:Y17" si="2">MATCH($X9,$N$9:$N$41,1)</f>
        <v>#N/A</v>
      </c>
      <c r="Z9" s="4" t="e">
        <f t="shared" ref="Z9:Z17" si="3">((INDEX($N$9:$O$44,Y9+1,1)-$X9)*INDEX($N$9:$O$44,Y9,2)+($X9-INDEX($N$9:$O$44,Y9,1))*INDEX($N$9:$O$44,Y9+1,2))/(INDEX($N$9:$O$44,Y9+1,1)-INDEX($N$9:$O$44,Y9,1))</f>
        <v>#N/A</v>
      </c>
      <c r="AA9" s="4" t="e">
        <f t="shared" ref="AA9:AA17" si="4">MATCH($X9,$P$9:$P$40,1)</f>
        <v>#N/A</v>
      </c>
      <c r="AB9" s="17" t="e">
        <f t="shared" ref="AB9:AB17" si="5">((INDEX($P$9:$Q$44,AA9+1,1)-$X9)*INDEX($P$9:$Q$44,AA9,2)+($X9-INDEX($P$9:$Q$44,AA9,1))*INDEX($P$9:$Q$44,AA9+1,2))/(INDEX($P$9:$Q$44,AA9+1,1)-INDEX($P$9:$Q$44,AA9,1))</f>
        <v>#N/A</v>
      </c>
      <c r="AC9" s="4">
        <f t="shared" ref="AC9:AC17" si="6">MATCH($X9,$R$9:$R$38,1)</f>
        <v>1</v>
      </c>
      <c r="AD9" s="24">
        <f t="shared" ref="AD9:AD17" si="7">((INDEX($R$9:$S$44,AC9+1,1)-$X9)*INDEX($R$9:$S$44,AC9,2)+($X9-INDEX($R$9:$S$44,AC9,1))*INDEX($R$9:$S$44,AC9+1,2))/(INDEX($R$9:$S$44,AC9+1,1)-INDEX($R$9:$S$44,AC9,1))</f>
        <v>2.4977577842992575</v>
      </c>
      <c r="AE9" s="24" t="e">
        <f>((Z9*(AB9)^2)/AD9)*X9</f>
        <v>#N/A</v>
      </c>
      <c r="AF9" s="57" t="e">
        <f t="shared" ref="AF9:AF17" si="8">$U9/$AE9-1</f>
        <v>#N/A</v>
      </c>
      <c r="AG9" s="79" t="e">
        <f>U9-AE9</f>
        <v>#N/A</v>
      </c>
    </row>
    <row r="10" spans="1:34" x14ac:dyDescent="0.6">
      <c r="B10" s="50">
        <v>2.61440304762769</v>
      </c>
      <c r="C10" s="50">
        <v>74043.936337554696</v>
      </c>
      <c r="D10" s="3"/>
      <c r="E10" s="4"/>
      <c r="F10" s="51">
        <v>383.059375269908</v>
      </c>
      <c r="G10" s="51">
        <v>-1.74683722495156</v>
      </c>
      <c r="H10" s="51">
        <v>344.67370512979699</v>
      </c>
      <c r="I10" s="51">
        <v>2.3453484039249699</v>
      </c>
      <c r="J10" s="50">
        <v>383.45437876350599</v>
      </c>
      <c r="K10" s="51">
        <v>0.98049906239708495</v>
      </c>
      <c r="N10" s="3">
        <f t="shared" ref="N10:N16" si="9">1/B10*1000</f>
        <v>382.49649414515494</v>
      </c>
      <c r="O10" s="21">
        <f t="shared" si="0"/>
        <v>74043.936337554696</v>
      </c>
      <c r="P10" s="3">
        <f t="shared" ref="P10:P19" si="10">F10</f>
        <v>383.059375269908</v>
      </c>
      <c r="Q10" s="17">
        <f t="shared" ref="Q10:Q19" si="11">G10*0.0001</f>
        <v>-1.7468372249515601E-4</v>
      </c>
      <c r="R10" s="3">
        <f t="shared" ref="R10:S23" si="12">H10</f>
        <v>344.67370512979699</v>
      </c>
      <c r="S10" s="24">
        <f t="shared" si="12"/>
        <v>2.3453484039249699</v>
      </c>
      <c r="T10" s="3">
        <f t="shared" ref="T10:T17" si="13">J10</f>
        <v>383.45437876350599</v>
      </c>
      <c r="U10" s="24">
        <f t="shared" ref="U10:U17" si="14">K10*0.001*T10</f>
        <v>0.37597665884967435</v>
      </c>
      <c r="X10" s="2">
        <f t="shared" si="1"/>
        <v>383.45437876350599</v>
      </c>
      <c r="Y10" s="4">
        <f t="shared" si="2"/>
        <v>2</v>
      </c>
      <c r="Z10" s="4">
        <f t="shared" si="3"/>
        <v>73981.836523447142</v>
      </c>
      <c r="AA10" s="4">
        <f t="shared" si="4"/>
        <v>2</v>
      </c>
      <c r="AB10" s="17">
        <f t="shared" si="5"/>
        <v>-1.749974004390753E-4</v>
      </c>
      <c r="AC10" s="4">
        <f t="shared" si="6"/>
        <v>2</v>
      </c>
      <c r="AD10" s="24">
        <f t="shared" si="7"/>
        <v>2.2284170399745906</v>
      </c>
      <c r="AE10" s="53">
        <f t="shared" ref="AE10:AE17" si="15">((Z10*(AB10)^2)/AD10)*X10</f>
        <v>0.38985717681248877</v>
      </c>
      <c r="AF10" s="56">
        <f t="shared" si="8"/>
        <v>-3.5604110398333333E-2</v>
      </c>
      <c r="AG10" s="79">
        <f t="shared" ref="AG10:AG17" si="16">U10-AE10</f>
        <v>-1.388051796281442E-2</v>
      </c>
      <c r="AH10" s="22">
        <f t="shared" ref="AH10:AH15" si="17">1/(AB10*AB10/AD10/(K10*0.001))</f>
        <v>71347.779048394877</v>
      </c>
    </row>
    <row r="11" spans="1:34" x14ac:dyDescent="0.6">
      <c r="B11" s="50">
        <v>2.3747895607972498</v>
      </c>
      <c r="C11" s="50">
        <v>71541.916853160699</v>
      </c>
      <c r="D11" s="2"/>
      <c r="E11" s="1"/>
      <c r="F11" s="50">
        <v>422.65938919233099</v>
      </c>
      <c r="G11" s="50">
        <v>-2.0613066194679299</v>
      </c>
      <c r="H11" s="50">
        <v>399.20268289653399</v>
      </c>
      <c r="I11" s="50">
        <v>2.1809328033784601</v>
      </c>
      <c r="J11" s="50">
        <v>423.510900605068</v>
      </c>
      <c r="K11" s="50">
        <v>1.3599913984143199</v>
      </c>
      <c r="N11" s="3">
        <f t="shared" si="9"/>
        <v>421.0899426660298</v>
      </c>
      <c r="O11" s="21">
        <f t="shared" si="0"/>
        <v>71541.916853160699</v>
      </c>
      <c r="P11" s="3">
        <f t="shared" si="10"/>
        <v>422.65938919233099</v>
      </c>
      <c r="Q11" s="17">
        <f t="shared" si="11"/>
        <v>-2.0613066194679301E-4</v>
      </c>
      <c r="R11" s="3">
        <f t="shared" si="12"/>
        <v>399.20268289653399</v>
      </c>
      <c r="S11" s="24">
        <f t="shared" si="12"/>
        <v>2.1809328033784601</v>
      </c>
      <c r="T11" s="3">
        <f t="shared" si="13"/>
        <v>423.510900605068</v>
      </c>
      <c r="U11" s="24">
        <f t="shared" si="14"/>
        <v>0.57597118195759456</v>
      </c>
      <c r="X11" s="2">
        <f t="shared" si="1"/>
        <v>423.510900605068</v>
      </c>
      <c r="Y11" s="4">
        <f t="shared" si="2"/>
        <v>3</v>
      </c>
      <c r="Z11" s="4">
        <f t="shared" si="3"/>
        <v>70374.373067133201</v>
      </c>
      <c r="AA11" s="4">
        <f t="shared" si="4"/>
        <v>3</v>
      </c>
      <c r="AB11" s="17">
        <f t="shared" si="5"/>
        <v>-2.0678448578531671E-4</v>
      </c>
      <c r="AC11" s="4">
        <f t="shared" si="6"/>
        <v>3</v>
      </c>
      <c r="AD11" s="24">
        <f t="shared" si="7"/>
        <v>2.1179638865175745</v>
      </c>
      <c r="AE11" s="53">
        <f t="shared" si="15"/>
        <v>0.60172282498993523</v>
      </c>
      <c r="AF11" s="56">
        <f t="shared" si="8"/>
        <v>-4.279652019643998E-2</v>
      </c>
      <c r="AG11" s="79">
        <f t="shared" si="16"/>
        <v>-2.5751643032340676E-2</v>
      </c>
      <c r="AH11" s="22">
        <f t="shared" si="17"/>
        <v>67362.594788853821</v>
      </c>
    </row>
    <row r="12" spans="1:34" x14ac:dyDescent="0.6">
      <c r="B12" s="50">
        <v>1.96819336437503</v>
      </c>
      <c r="C12" s="50">
        <v>29589.5613980587</v>
      </c>
      <c r="D12" s="2"/>
      <c r="E12" s="1"/>
      <c r="F12" s="50">
        <v>461.90902211731702</v>
      </c>
      <c r="G12" s="50">
        <v>-2.36268068534419</v>
      </c>
      <c r="H12" s="50">
        <v>450.13717550614803</v>
      </c>
      <c r="I12" s="50">
        <v>2.0489901875543399</v>
      </c>
      <c r="J12" s="50">
        <v>510.97840029554101</v>
      </c>
      <c r="K12" s="50">
        <v>1.14940844048138</v>
      </c>
      <c r="N12" s="3">
        <f t="shared" si="9"/>
        <v>508.08016026287885</v>
      </c>
      <c r="O12" s="21">
        <f t="shared" si="0"/>
        <v>29589.5613980587</v>
      </c>
      <c r="P12" s="3">
        <f t="shared" si="10"/>
        <v>461.90902211731702</v>
      </c>
      <c r="Q12" s="17">
        <f t="shared" si="11"/>
        <v>-2.3626806853441901E-4</v>
      </c>
      <c r="R12" s="3">
        <f t="shared" si="12"/>
        <v>450.13717550614803</v>
      </c>
      <c r="S12" s="24">
        <f t="shared" si="12"/>
        <v>2.0489901875543399</v>
      </c>
      <c r="T12" s="3">
        <f t="shared" si="13"/>
        <v>510.97840029554101</v>
      </c>
      <c r="U12" s="24">
        <f t="shared" si="14"/>
        <v>0.58732288620336814</v>
      </c>
      <c r="X12" s="2">
        <f t="shared" si="1"/>
        <v>510.97840029554101</v>
      </c>
      <c r="Y12" s="4">
        <f t="shared" si="2"/>
        <v>4</v>
      </c>
      <c r="Z12" s="4">
        <f t="shared" si="3"/>
        <v>29241.206254166045</v>
      </c>
      <c r="AA12" s="4">
        <f t="shared" si="4"/>
        <v>4</v>
      </c>
      <c r="AB12" s="17">
        <f t="shared" si="5"/>
        <v>-2.6569886537891656E-4</v>
      </c>
      <c r="AC12" s="4">
        <f t="shared" si="6"/>
        <v>5</v>
      </c>
      <c r="AD12" s="24">
        <f t="shared" si="7"/>
        <v>1.9194552252663688</v>
      </c>
      <c r="AE12" s="53">
        <f t="shared" si="15"/>
        <v>0.54953991249838097</v>
      </c>
      <c r="AF12" s="56">
        <f t="shared" si="8"/>
        <v>6.8753829968807745E-2</v>
      </c>
      <c r="AG12" s="79">
        <f t="shared" si="16"/>
        <v>3.7782973704987177E-2</v>
      </c>
      <c r="AH12" s="22">
        <f t="shared" si="17"/>
        <v>31251.651177047817</v>
      </c>
    </row>
    <row r="13" spans="1:34" x14ac:dyDescent="0.6">
      <c r="B13" s="50">
        <v>1.81474967840209</v>
      </c>
      <c r="C13" s="50">
        <v>24425.963588608101</v>
      </c>
      <c r="D13" s="2"/>
      <c r="E13" s="1"/>
      <c r="F13" s="50">
        <v>511.43881803778902</v>
      </c>
      <c r="G13" s="50">
        <v>-2.6597501440584099</v>
      </c>
      <c r="H13" s="50">
        <v>499.68312010930299</v>
      </c>
      <c r="I13" s="50">
        <v>1.9387144454105001</v>
      </c>
      <c r="J13" s="50">
        <v>553.57329217671702</v>
      </c>
      <c r="K13" s="50">
        <v>1.1588155476167401</v>
      </c>
      <c r="N13" s="3">
        <f t="shared" si="9"/>
        <v>551.04018581808634</v>
      </c>
      <c r="O13" s="21">
        <f t="shared" si="0"/>
        <v>24425.963588608101</v>
      </c>
      <c r="P13" s="3">
        <f t="shared" si="10"/>
        <v>511.43881803778902</v>
      </c>
      <c r="Q13" s="17">
        <f t="shared" si="11"/>
        <v>-2.65975014405841E-4</v>
      </c>
      <c r="R13" s="3">
        <f t="shared" si="12"/>
        <v>499.68312010930299</v>
      </c>
      <c r="S13" s="24">
        <f t="shared" si="12"/>
        <v>1.9387144454105001</v>
      </c>
      <c r="T13" s="3">
        <f t="shared" si="13"/>
        <v>553.57329217671702</v>
      </c>
      <c r="U13" s="24">
        <f t="shared" si="14"/>
        <v>0.64148933771976402</v>
      </c>
      <c r="X13" s="2">
        <f t="shared" si="1"/>
        <v>553.57329217671702</v>
      </c>
      <c r="Y13" s="4">
        <f t="shared" si="2"/>
        <v>5</v>
      </c>
      <c r="Z13" s="4">
        <f t="shared" si="3"/>
        <v>24695.601221174042</v>
      </c>
      <c r="AA13" s="4">
        <f t="shared" si="4"/>
        <v>5</v>
      </c>
      <c r="AB13" s="17">
        <f t="shared" si="5"/>
        <v>-2.7634884101753268E-4</v>
      </c>
      <c r="AC13" s="4">
        <f t="shared" si="6"/>
        <v>6</v>
      </c>
      <c r="AD13" s="24">
        <f t="shared" si="7"/>
        <v>1.8490902486707486</v>
      </c>
      <c r="AE13" s="53">
        <f t="shared" si="15"/>
        <v>0.56461435971634977</v>
      </c>
      <c r="AF13" s="56">
        <f t="shared" si="8"/>
        <v>0.13615484034453984</v>
      </c>
      <c r="AG13" s="79">
        <f t="shared" si="16"/>
        <v>7.6874978003414252E-2</v>
      </c>
      <c r="AH13" s="22">
        <f t="shared" si="17"/>
        <v>28058.026862655417</v>
      </c>
    </row>
    <row r="14" spans="1:34" x14ac:dyDescent="0.6">
      <c r="B14" s="50">
        <v>1.6375680248711799</v>
      </c>
      <c r="C14" s="50">
        <v>30772.397367648799</v>
      </c>
      <c r="D14" s="2"/>
      <c r="E14" s="1"/>
      <c r="F14" s="50">
        <v>616.27370195958099</v>
      </c>
      <c r="G14" s="50">
        <v>-2.91786156727817</v>
      </c>
      <c r="H14" s="50">
        <v>550.03751086821501</v>
      </c>
      <c r="I14" s="50">
        <v>1.85285678797664</v>
      </c>
      <c r="J14" s="50">
        <v>615.172675829995</v>
      </c>
      <c r="K14" s="50">
        <v>1.5105482207599901</v>
      </c>
      <c r="N14" s="3">
        <f t="shared" si="9"/>
        <v>610.66165485166061</v>
      </c>
      <c r="O14" s="21">
        <f t="shared" si="0"/>
        <v>30772.397367648799</v>
      </c>
      <c r="P14" s="3">
        <f t="shared" si="10"/>
        <v>616.27370195958099</v>
      </c>
      <c r="Q14" s="17">
        <f t="shared" si="11"/>
        <v>-2.9178615672781702E-4</v>
      </c>
      <c r="R14" s="3">
        <f t="shared" si="12"/>
        <v>550.03751086821501</v>
      </c>
      <c r="S14" s="24">
        <f t="shared" si="12"/>
        <v>1.85285678797664</v>
      </c>
      <c r="T14" s="3">
        <f t="shared" si="13"/>
        <v>615.172675829995</v>
      </c>
      <c r="U14" s="24">
        <f t="shared" si="14"/>
        <v>0.92924799093516119</v>
      </c>
      <c r="X14" s="2">
        <f t="shared" si="1"/>
        <v>615.172675829995</v>
      </c>
      <c r="Y14" s="4">
        <f t="shared" si="2"/>
        <v>6</v>
      </c>
      <c r="Z14" s="4">
        <f t="shared" si="3"/>
        <v>31291.075105117179</v>
      </c>
      <c r="AA14" s="4">
        <f t="shared" si="4"/>
        <v>5</v>
      </c>
      <c r="AB14" s="17">
        <f t="shared" si="5"/>
        <v>-2.9151507575679066E-4</v>
      </c>
      <c r="AC14" s="4">
        <f t="shared" si="6"/>
        <v>7</v>
      </c>
      <c r="AD14" s="24">
        <f t="shared" si="7"/>
        <v>1.8016407490528938</v>
      </c>
      <c r="AE14" s="61">
        <f t="shared" si="15"/>
        <v>0.90796971841301477</v>
      </c>
      <c r="AF14" s="60">
        <f t="shared" si="8"/>
        <v>2.3435002391200221E-2</v>
      </c>
      <c r="AG14" s="82">
        <f t="shared" si="16"/>
        <v>2.1278272522146424E-2</v>
      </c>
      <c r="AH14" s="22">
        <f t="shared" si="17"/>
        <v>32024.381525028828</v>
      </c>
    </row>
    <row r="15" spans="1:34" x14ac:dyDescent="0.6">
      <c r="B15" s="50">
        <v>1.51604869283038</v>
      </c>
      <c r="C15" s="50">
        <v>36400.417400304897</v>
      </c>
      <c r="D15" s="2"/>
      <c r="E15" s="1"/>
      <c r="F15" s="50">
        <v>665.22320352392001</v>
      </c>
      <c r="G15" s="50">
        <v>-2.80030680896758</v>
      </c>
      <c r="H15" s="50">
        <v>600.09559060986203</v>
      </c>
      <c r="I15" s="50">
        <v>1.7995317351881699</v>
      </c>
      <c r="J15" s="50">
        <v>665.32814096976301</v>
      </c>
      <c r="K15" s="50">
        <v>1.6391359115700801</v>
      </c>
      <c r="N15" s="3">
        <f t="shared" si="9"/>
        <v>659.60942067965823</v>
      </c>
      <c r="O15" s="21">
        <f t="shared" si="0"/>
        <v>36400.417400304897</v>
      </c>
      <c r="P15" s="3">
        <f t="shared" si="10"/>
        <v>665.22320352392001</v>
      </c>
      <c r="Q15" s="17">
        <f t="shared" si="11"/>
        <v>-2.8003068089675799E-4</v>
      </c>
      <c r="R15" s="3">
        <f t="shared" si="12"/>
        <v>600.09559060986203</v>
      </c>
      <c r="S15" s="24">
        <f t="shared" si="12"/>
        <v>1.7995317351881699</v>
      </c>
      <c r="T15" s="3">
        <f t="shared" si="13"/>
        <v>665.32814096976301</v>
      </c>
      <c r="U15" s="24">
        <f t="shared" si="14"/>
        <v>1.0905632488416992</v>
      </c>
      <c r="X15" s="2">
        <f t="shared" si="1"/>
        <v>665.32814096976301</v>
      </c>
      <c r="Y15" s="4">
        <f t="shared" si="2"/>
        <v>7</v>
      </c>
      <c r="Z15" s="4">
        <f t="shared" si="3"/>
        <v>41915.636740464695</v>
      </c>
      <c r="AA15" s="4">
        <f t="shared" si="4"/>
        <v>7</v>
      </c>
      <c r="AB15" s="17">
        <f t="shared" si="5"/>
        <v>-2.8002602674078825E-4</v>
      </c>
      <c r="AC15" s="4">
        <f t="shared" si="6"/>
        <v>9</v>
      </c>
      <c r="AD15" s="24">
        <f t="shared" si="7"/>
        <v>1.9608754390925003</v>
      </c>
      <c r="AE15" s="61">
        <f t="shared" si="15"/>
        <v>1.1152153810823333</v>
      </c>
      <c r="AF15" s="60">
        <f t="shared" si="8"/>
        <v>-2.2105265636409022E-2</v>
      </c>
      <c r="AG15" s="82">
        <f t="shared" si="16"/>
        <v>-2.4652132240634117E-2</v>
      </c>
      <c r="AH15" s="22">
        <f t="shared" si="17"/>
        <v>40989.0804559975</v>
      </c>
    </row>
    <row r="16" spans="1:34" x14ac:dyDescent="0.6">
      <c r="B16" s="50">
        <v>1.2116929736353499</v>
      </c>
      <c r="C16" s="50">
        <v>196186.76181138901</v>
      </c>
      <c r="D16" s="2"/>
      <c r="E16" s="1"/>
      <c r="F16" s="50">
        <v>713.78848486645404</v>
      </c>
      <c r="G16" s="50">
        <v>-2.7787672725069501</v>
      </c>
      <c r="H16" s="50">
        <v>622.356477456216</v>
      </c>
      <c r="I16" s="50">
        <v>1.8026456340827199</v>
      </c>
      <c r="J16" s="50">
        <v>832.73825665507502</v>
      </c>
      <c r="K16" s="50">
        <v>0.27952597042277499</v>
      </c>
      <c r="N16" s="3">
        <f t="shared" si="9"/>
        <v>825.29157283117388</v>
      </c>
      <c r="O16" s="21">
        <f t="shared" si="0"/>
        <v>196186.76181138901</v>
      </c>
      <c r="P16" s="3">
        <f t="shared" si="10"/>
        <v>713.78848486645404</v>
      </c>
      <c r="Q16" s="17">
        <f t="shared" si="11"/>
        <v>-2.7787672725069503E-4</v>
      </c>
      <c r="R16" s="3">
        <f t="shared" si="12"/>
        <v>622.356477456216</v>
      </c>
      <c r="S16" s="24">
        <f t="shared" si="12"/>
        <v>1.8026456340827199</v>
      </c>
      <c r="T16" s="3">
        <f t="shared" si="13"/>
        <v>832.73825665507502</v>
      </c>
      <c r="U16" s="24">
        <f t="shared" si="14"/>
        <v>0.23277196929967972</v>
      </c>
      <c r="X16" s="2">
        <f t="shared" si="1"/>
        <v>832.73825665507502</v>
      </c>
      <c r="Y16" s="4">
        <f t="shared" si="2"/>
        <v>8</v>
      </c>
      <c r="Z16" s="4">
        <f t="shared" si="3"/>
        <v>197956.97349625165</v>
      </c>
      <c r="AA16" s="4">
        <f t="shared" si="4"/>
        <v>9</v>
      </c>
      <c r="AB16" s="17">
        <f t="shared" si="5"/>
        <v>-2.2333431349795736E-4</v>
      </c>
      <c r="AC16" s="4">
        <f t="shared" si="6"/>
        <v>15</v>
      </c>
      <c r="AD16" s="24">
        <f t="shared" si="7"/>
        <v>4.1100073925743423</v>
      </c>
      <c r="AE16" s="83">
        <f t="shared" si="15"/>
        <v>2.0005417871907256</v>
      </c>
      <c r="AF16" s="84">
        <f t="shared" si="8"/>
        <v>-0.88364553502951249</v>
      </c>
      <c r="AG16" s="85">
        <f t="shared" si="16"/>
        <v>-1.7677698178910459</v>
      </c>
      <c r="AH16" s="22">
        <f>1/(AB16*AB16/AD16/(K16*0.001))</f>
        <v>23033.177738333328</v>
      </c>
    </row>
    <row r="17" spans="2:34" x14ac:dyDescent="0.6">
      <c r="B17" s="2"/>
      <c r="C17" s="1"/>
      <c r="D17" s="2"/>
      <c r="E17" s="1"/>
      <c r="F17" s="50">
        <v>770.55871459933701</v>
      </c>
      <c r="G17" s="50">
        <v>-2.5870627166515998</v>
      </c>
      <c r="H17" s="50">
        <v>650.3408769097</v>
      </c>
      <c r="I17" s="50">
        <v>1.87907340703018</v>
      </c>
      <c r="J17" s="50">
        <v>883.18445138073901</v>
      </c>
      <c r="K17" s="50">
        <v>0.25119236724560201</v>
      </c>
      <c r="N17" s="3"/>
      <c r="O17" s="21"/>
      <c r="P17" s="3">
        <f t="shared" si="10"/>
        <v>770.55871459933701</v>
      </c>
      <c r="Q17" s="17">
        <f t="shared" si="11"/>
        <v>-2.5870627166515997E-4</v>
      </c>
      <c r="R17" s="3">
        <f t="shared" si="12"/>
        <v>650.3408769097</v>
      </c>
      <c r="S17" s="24">
        <f t="shared" si="12"/>
        <v>1.87907340703018</v>
      </c>
      <c r="T17" s="3">
        <f t="shared" si="13"/>
        <v>883.18445138073901</v>
      </c>
      <c r="U17" s="24">
        <f t="shared" si="14"/>
        <v>0.22184919305683612</v>
      </c>
      <c r="V17"/>
      <c r="X17" s="2">
        <f t="shared" si="1"/>
        <v>883.18445138073901</v>
      </c>
      <c r="Y17" s="4">
        <f t="shared" si="2"/>
        <v>8</v>
      </c>
      <c r="Z17" s="4">
        <f t="shared" si="3"/>
        <v>209948.94810830717</v>
      </c>
      <c r="AA17" s="4">
        <f t="shared" si="4"/>
        <v>11</v>
      </c>
      <c r="AB17" s="17">
        <f t="shared" si="5"/>
        <v>-2.0860726979577397E-4</v>
      </c>
      <c r="AC17" s="4">
        <f t="shared" si="6"/>
        <v>15</v>
      </c>
      <c r="AD17" s="24">
        <f t="shared" si="7"/>
        <v>4.3589862662993708</v>
      </c>
      <c r="AE17" s="83">
        <f t="shared" si="15"/>
        <v>1.851136718100119</v>
      </c>
      <c r="AF17" s="84">
        <f t="shared" si="8"/>
        <v>-0.88015515499874741</v>
      </c>
      <c r="AG17" s="85">
        <f t="shared" si="16"/>
        <v>-1.629287525043283</v>
      </c>
      <c r="AH17" s="22">
        <f>1/(AB17*AB17/AD17/(K17*0.001))</f>
        <v>25161.299144216096</v>
      </c>
    </row>
    <row r="18" spans="2:34" x14ac:dyDescent="0.6">
      <c r="B18" s="2"/>
      <c r="C18" s="1"/>
      <c r="D18" s="2"/>
      <c r="E18" s="1"/>
      <c r="F18" s="50">
        <v>833.40588892741903</v>
      </c>
      <c r="G18" s="50">
        <v>-2.2295451879333799</v>
      </c>
      <c r="H18" s="50">
        <v>675.262600919139</v>
      </c>
      <c r="I18" s="50">
        <v>2.0150987454974501</v>
      </c>
      <c r="J18" s="2"/>
      <c r="K18" s="1"/>
      <c r="N18" s="3"/>
      <c r="O18" s="21"/>
      <c r="P18" s="3">
        <f t="shared" si="10"/>
        <v>833.40588892741903</v>
      </c>
      <c r="Q18" s="17">
        <f t="shared" si="11"/>
        <v>-2.2295451879333799E-4</v>
      </c>
      <c r="R18" s="3">
        <f t="shared" si="12"/>
        <v>675.262600919139</v>
      </c>
      <c r="S18" s="24">
        <f t="shared" si="12"/>
        <v>2.0150987454974501</v>
      </c>
      <c r="T18" s="3"/>
      <c r="U18" s="24"/>
      <c r="V18"/>
    </row>
    <row r="19" spans="2:34" x14ac:dyDescent="0.6">
      <c r="B19" s="2"/>
      <c r="C19" s="1"/>
      <c r="D19" s="2"/>
      <c r="E19" s="1"/>
      <c r="F19" s="50">
        <v>883.07239531433095</v>
      </c>
      <c r="G19" s="50">
        <v>-2.0858080226677602</v>
      </c>
      <c r="H19" s="50">
        <v>700.14139858402598</v>
      </c>
      <c r="I19" s="50">
        <v>2.2161992299093201</v>
      </c>
      <c r="J19" s="2"/>
      <c r="K19" s="1"/>
      <c r="N19" s="3"/>
      <c r="O19" s="21"/>
      <c r="P19" s="3">
        <f t="shared" si="10"/>
        <v>883.07239531433095</v>
      </c>
      <c r="Q19" s="17">
        <f t="shared" si="11"/>
        <v>-2.0858080226677603E-4</v>
      </c>
      <c r="R19" s="3">
        <f t="shared" si="12"/>
        <v>700.14139858402598</v>
      </c>
      <c r="S19" s="24">
        <f t="shared" si="12"/>
        <v>2.2161992299093201</v>
      </c>
      <c r="T19" s="3"/>
      <c r="U19" s="24"/>
      <c r="V19"/>
      <c r="X19" t="s">
        <v>148</v>
      </c>
    </row>
    <row r="20" spans="2:34" x14ac:dyDescent="0.6">
      <c r="B20" s="2"/>
      <c r="C20" s="1"/>
      <c r="D20" s="2"/>
      <c r="E20" s="1"/>
      <c r="F20" s="2"/>
      <c r="G20" s="1"/>
      <c r="H20" s="50">
        <v>725.50192522667896</v>
      </c>
      <c r="I20" s="50">
        <v>2.5203452987206498</v>
      </c>
      <c r="J20" s="2"/>
      <c r="K20" s="1"/>
      <c r="N20" s="3"/>
      <c r="O20" s="21"/>
      <c r="P20" s="3"/>
      <c r="Q20" s="17"/>
      <c r="R20" s="3">
        <f t="shared" si="12"/>
        <v>725.50192522667896</v>
      </c>
      <c r="S20" s="24">
        <f t="shared" si="12"/>
        <v>2.5203452987206498</v>
      </c>
      <c r="T20" s="3"/>
      <c r="U20" s="24"/>
      <c r="V20"/>
    </row>
    <row r="21" spans="2:34" x14ac:dyDescent="0.6">
      <c r="B21" s="2"/>
      <c r="C21" s="1"/>
      <c r="D21" s="2"/>
      <c r="E21" s="1"/>
      <c r="F21" s="2"/>
      <c r="G21" s="1"/>
      <c r="H21" s="50">
        <v>750.80521674326098</v>
      </c>
      <c r="I21" s="50">
        <v>2.9112582287914499</v>
      </c>
      <c r="J21" s="2"/>
      <c r="K21" s="1"/>
      <c r="N21" s="3"/>
      <c r="O21" s="21"/>
      <c r="P21" s="3"/>
      <c r="Q21" s="17"/>
      <c r="R21" s="3">
        <f t="shared" si="12"/>
        <v>750.80521674326098</v>
      </c>
      <c r="S21" s="24">
        <f t="shared" si="12"/>
        <v>2.9112582287914499</v>
      </c>
      <c r="T21" s="3"/>
      <c r="U21" s="24"/>
      <c r="V21"/>
    </row>
    <row r="22" spans="2:34" x14ac:dyDescent="0.6">
      <c r="B22" s="2"/>
      <c r="C22" s="1"/>
      <c r="D22" s="2"/>
      <c r="E22" s="1"/>
      <c r="F22" s="2"/>
      <c r="G22" s="1"/>
      <c r="H22" s="50">
        <v>773.86858775307405</v>
      </c>
      <c r="I22" s="50">
        <v>3.3644950937771698</v>
      </c>
      <c r="J22" s="2"/>
      <c r="K22" s="1"/>
      <c r="N22" s="3"/>
      <c r="O22" s="21"/>
      <c r="P22" s="3"/>
      <c r="Q22" s="17"/>
      <c r="R22" s="3">
        <f t="shared" si="12"/>
        <v>773.86858775307405</v>
      </c>
      <c r="S22" s="24">
        <f t="shared" si="12"/>
        <v>3.3644950937771698</v>
      </c>
      <c r="T22" s="3"/>
      <c r="U22" s="24"/>
      <c r="V22"/>
    </row>
    <row r="23" spans="2:34" x14ac:dyDescent="0.6">
      <c r="B23" s="2"/>
      <c r="C23" s="1"/>
      <c r="D23" s="2"/>
      <c r="E23" s="1"/>
      <c r="F23" s="2"/>
      <c r="G23" s="1"/>
      <c r="H23" s="50">
        <v>794.93826853807002</v>
      </c>
      <c r="I23" s="50">
        <v>3.9234442926344499</v>
      </c>
      <c r="J23" s="2"/>
      <c r="K23" s="1"/>
      <c r="N23" s="3"/>
      <c r="O23" s="21"/>
      <c r="P23" s="3"/>
      <c r="Q23" s="17"/>
      <c r="R23" s="3">
        <f t="shared" si="12"/>
        <v>794.93826853807002</v>
      </c>
      <c r="S23" s="24">
        <f t="shared" si="12"/>
        <v>3.9234442926344499</v>
      </c>
      <c r="T23" s="3"/>
      <c r="U23" s="24"/>
      <c r="V23"/>
    </row>
    <row r="24" spans="2:34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  <c r="V24"/>
    </row>
    <row r="25" spans="2:34" x14ac:dyDescent="0.6">
      <c r="B25" s="31"/>
      <c r="C25" s="32"/>
      <c r="D25" s="31"/>
      <c r="E25" s="32"/>
      <c r="F25" s="31"/>
      <c r="G25" s="32"/>
      <c r="H25" s="31"/>
      <c r="I25" s="32"/>
      <c r="J25" s="31"/>
      <c r="K25" s="32"/>
      <c r="N25" s="37"/>
      <c r="O25" s="46"/>
      <c r="P25" s="37"/>
      <c r="Q25" s="38"/>
      <c r="R25" s="37"/>
      <c r="S25" s="39"/>
      <c r="T25" s="37"/>
      <c r="U25" s="39"/>
      <c r="V25"/>
    </row>
    <row r="26" spans="2:34" x14ac:dyDescent="0.6">
      <c r="B26" s="35"/>
      <c r="C26" s="35"/>
      <c r="D26" s="35"/>
      <c r="E26" s="35"/>
      <c r="F26" s="35"/>
      <c r="G26" s="35"/>
      <c r="H26" s="35"/>
      <c r="I26" s="35"/>
      <c r="J26" s="35"/>
      <c r="K26" s="35"/>
      <c r="N26" s="35"/>
      <c r="O26" s="43"/>
      <c r="P26" s="35"/>
      <c r="Q26" s="44"/>
      <c r="R26" s="35"/>
      <c r="S26" s="45"/>
      <c r="T26" s="35"/>
      <c r="U26" s="45"/>
      <c r="V26"/>
    </row>
    <row r="27" spans="2:34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4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4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4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  <row r="31" spans="2:34" x14ac:dyDescent="0.6">
      <c r="V31"/>
    </row>
    <row r="32" spans="2:34" x14ac:dyDescent="0.6">
      <c r="V32"/>
    </row>
    <row r="33" spans="2:11" customFormat="1" x14ac:dyDescent="0.6"/>
    <row r="34" spans="2:11" customFormat="1" x14ac:dyDescent="0.6"/>
    <row r="45" spans="2:11" ht="17.25" thickBot="1" x14ac:dyDescent="0.65">
      <c r="B45" t="s">
        <v>161</v>
      </c>
    </row>
    <row r="46" spans="2:11" x14ac:dyDescent="0.6">
      <c r="B46" s="5" t="s">
        <v>3</v>
      </c>
      <c r="C46" s="6" t="s">
        <v>0</v>
      </c>
      <c r="D46" s="7" t="s">
        <v>3</v>
      </c>
      <c r="E46" s="6" t="s">
        <v>8</v>
      </c>
      <c r="F46" s="7" t="s">
        <v>3</v>
      </c>
      <c r="G46" s="6" t="s">
        <v>1</v>
      </c>
      <c r="H46" s="7" t="s">
        <v>3</v>
      </c>
      <c r="I46" s="6" t="s">
        <v>2</v>
      </c>
      <c r="J46" s="7" t="s">
        <v>3</v>
      </c>
      <c r="K46" s="8" t="s">
        <v>6</v>
      </c>
    </row>
    <row r="47" spans="2:11" ht="17.25" thickBot="1" x14ac:dyDescent="0.65">
      <c r="B47" s="9" t="s">
        <v>4</v>
      </c>
      <c r="C47" s="10" t="s">
        <v>5</v>
      </c>
      <c r="D47" s="11" t="s">
        <v>4</v>
      </c>
      <c r="E47" s="10" t="s">
        <v>11</v>
      </c>
      <c r="F47" s="11" t="s">
        <v>4</v>
      </c>
      <c r="G47" s="27" t="s">
        <v>58</v>
      </c>
      <c r="H47" s="11" t="s">
        <v>4</v>
      </c>
      <c r="I47" s="10" t="s">
        <v>15</v>
      </c>
      <c r="J47" s="2" t="s">
        <v>4</v>
      </c>
      <c r="K47" s="12" t="s">
        <v>7</v>
      </c>
    </row>
    <row r="48" spans="2:11" x14ac:dyDescent="0.6">
      <c r="B48" s="2">
        <v>305.589</v>
      </c>
      <c r="C48" s="1">
        <v>74992.800000000003</v>
      </c>
      <c r="D48" s="3"/>
      <c r="E48" s="4"/>
      <c r="F48" s="3">
        <v>299.173</v>
      </c>
      <c r="G48" s="4">
        <v>-1.4696199999999999</v>
      </c>
      <c r="H48" s="3">
        <v>300.72800000000001</v>
      </c>
      <c r="I48" s="4">
        <v>2.5117099999999999</v>
      </c>
      <c r="J48" s="2">
        <v>294.22699999999998</v>
      </c>
      <c r="K48" s="4">
        <v>0.20757273509499999</v>
      </c>
    </row>
    <row r="49" spans="2:11" x14ac:dyDescent="0.6">
      <c r="B49" s="2">
        <v>529.71799999999996</v>
      </c>
      <c r="C49" s="1">
        <v>73183.8</v>
      </c>
      <c r="D49" s="3"/>
      <c r="E49" s="4"/>
      <c r="F49" s="3">
        <v>380.73700000000002</v>
      </c>
      <c r="G49" s="4">
        <v>-1.8008200000000001</v>
      </c>
      <c r="H49" s="3">
        <v>337.50299999999999</v>
      </c>
      <c r="I49" s="4">
        <v>2.3724400000000001</v>
      </c>
      <c r="J49" s="2">
        <v>373.65300000000002</v>
      </c>
      <c r="K49" s="4">
        <v>0.36272364975000004</v>
      </c>
    </row>
    <row r="50" spans="2:11" x14ac:dyDescent="0.6">
      <c r="B50" s="2">
        <v>588.66</v>
      </c>
      <c r="C50" s="1">
        <v>70416.3</v>
      </c>
      <c r="D50" s="2"/>
      <c r="E50" s="1"/>
      <c r="F50" s="2">
        <v>424.58100000000002</v>
      </c>
      <c r="G50" s="1">
        <v>-2.04616</v>
      </c>
      <c r="H50" s="2">
        <v>379.52100000000002</v>
      </c>
      <c r="I50" s="1">
        <v>2.2508599999999999</v>
      </c>
      <c r="J50" s="2">
        <v>513.93700000000001</v>
      </c>
      <c r="K50" s="1">
        <v>0.72383401016999993</v>
      </c>
    </row>
    <row r="51" spans="2:11" x14ac:dyDescent="0.6">
      <c r="B51" s="2">
        <v>713.46100000000001</v>
      </c>
      <c r="C51" s="1">
        <v>29424.400000000001</v>
      </c>
      <c r="D51" s="2"/>
      <c r="E51" s="1"/>
      <c r="F51" s="2">
        <v>459.96499999999997</v>
      </c>
      <c r="G51" s="1">
        <v>-2.3428200000000001</v>
      </c>
      <c r="H51" s="2">
        <v>426.79599999999999</v>
      </c>
      <c r="I51" s="1">
        <v>2.0943499999999999</v>
      </c>
      <c r="J51" s="2">
        <v>619.64599999999996</v>
      </c>
      <c r="K51" s="1">
        <v>0.99810718741999993</v>
      </c>
    </row>
    <row r="52" spans="2:11" x14ac:dyDescent="0.6">
      <c r="B52" s="2">
        <v>764.38400000000001</v>
      </c>
      <c r="C52" s="1">
        <v>24878.799999999999</v>
      </c>
      <c r="D52" s="2"/>
      <c r="E52" s="1"/>
      <c r="F52" s="2">
        <v>503.75</v>
      </c>
      <c r="G52" s="1">
        <v>-2.6409600000000002</v>
      </c>
      <c r="H52" s="2">
        <v>460.05799999999999</v>
      </c>
      <c r="I52" s="1">
        <v>2.0076000000000001</v>
      </c>
      <c r="J52" s="2">
        <v>671.71</v>
      </c>
      <c r="K52" s="1">
        <v>1.0832062631000001</v>
      </c>
    </row>
    <row r="53" spans="2:11" x14ac:dyDescent="0.6">
      <c r="B53" s="2">
        <v>815.74900000000002</v>
      </c>
      <c r="C53" s="1">
        <v>30450.799999999999</v>
      </c>
      <c r="D53" s="2"/>
      <c r="E53" s="1"/>
      <c r="F53" s="2">
        <v>612.61900000000003</v>
      </c>
      <c r="G53" s="1">
        <v>-2.9769600000000001</v>
      </c>
      <c r="H53" s="2">
        <v>500.30099999999999</v>
      </c>
      <c r="I53" s="1">
        <v>1.9736899999999999</v>
      </c>
      <c r="J53" s="2">
        <v>717.03800000000001</v>
      </c>
      <c r="K53" s="1">
        <v>1.0913390063800001</v>
      </c>
    </row>
    <row r="54" spans="2:11" x14ac:dyDescent="0.6">
      <c r="B54" s="2">
        <v>855.29399999999998</v>
      </c>
      <c r="C54" s="1">
        <v>36599.199999999997</v>
      </c>
      <c r="D54" s="2"/>
      <c r="E54" s="1"/>
      <c r="F54" s="2">
        <v>661.04700000000003</v>
      </c>
      <c r="G54" s="1">
        <v>-2.8798699999999999</v>
      </c>
      <c r="H54" s="2">
        <v>540.56399999999996</v>
      </c>
      <c r="I54" s="1">
        <v>1.8695999999999999</v>
      </c>
      <c r="J54" s="2">
        <v>741.71199999999999</v>
      </c>
      <c r="K54" s="1">
        <v>0.94014221135999998</v>
      </c>
    </row>
    <row r="55" spans="2:11" x14ac:dyDescent="0.6">
      <c r="B55" s="2">
        <v>935.93200000000002</v>
      </c>
      <c r="C55" s="1">
        <v>192967</v>
      </c>
      <c r="D55" s="2"/>
      <c r="E55" s="1"/>
      <c r="F55" s="2">
        <v>711.48699999999997</v>
      </c>
      <c r="G55" s="1">
        <v>-2.8623500000000002</v>
      </c>
      <c r="H55" s="2">
        <v>573.80499999999995</v>
      </c>
      <c r="I55" s="1">
        <v>1.85303</v>
      </c>
      <c r="J55" s="2">
        <v>761.87599999999998</v>
      </c>
      <c r="K55" s="1">
        <v>0.72846468989599988</v>
      </c>
    </row>
    <row r="56" spans="2:11" x14ac:dyDescent="0.6">
      <c r="B56" s="2"/>
      <c r="C56" s="1"/>
      <c r="D56" s="2"/>
      <c r="E56" s="1"/>
      <c r="F56" s="2">
        <v>770.59299999999996</v>
      </c>
      <c r="G56" s="1">
        <v>-2.6087199999999999</v>
      </c>
      <c r="H56" s="2">
        <v>608.80100000000004</v>
      </c>
      <c r="I56" s="1">
        <v>1.81897</v>
      </c>
      <c r="J56" s="2">
        <v>791.423</v>
      </c>
      <c r="K56" s="1">
        <v>0.52738291877900001</v>
      </c>
    </row>
    <row r="57" spans="2:11" x14ac:dyDescent="0.6">
      <c r="B57" s="2"/>
      <c r="C57" s="1"/>
      <c r="D57" s="2"/>
      <c r="E57" s="1"/>
      <c r="F57" s="2">
        <v>831.88800000000003</v>
      </c>
      <c r="G57" s="1">
        <v>-2.2762699999999998</v>
      </c>
      <c r="H57" s="2">
        <v>647.26900000000001</v>
      </c>
      <c r="I57" s="1">
        <v>1.8727199999999999</v>
      </c>
      <c r="J57" s="2">
        <v>832.57799999999997</v>
      </c>
      <c r="K57" s="1">
        <v>0.361136535546</v>
      </c>
    </row>
    <row r="58" spans="2:11" x14ac:dyDescent="0.6">
      <c r="B58" s="2"/>
      <c r="C58" s="1"/>
      <c r="D58" s="2"/>
      <c r="E58" s="1"/>
      <c r="F58" s="2">
        <v>888.86400000000003</v>
      </c>
      <c r="G58" s="1">
        <v>-2.04867</v>
      </c>
      <c r="H58" s="2">
        <v>676.95500000000004</v>
      </c>
      <c r="I58" s="1">
        <v>2.0490300000000001</v>
      </c>
      <c r="J58" s="2">
        <v>887.79300000000001</v>
      </c>
      <c r="K58" s="1">
        <v>0.21050104705799999</v>
      </c>
    </row>
    <row r="59" spans="2:11" x14ac:dyDescent="0.6">
      <c r="B59" s="2"/>
      <c r="C59" s="1"/>
      <c r="D59" s="2"/>
      <c r="E59" s="1"/>
      <c r="F59" s="2"/>
      <c r="G59" s="1"/>
      <c r="H59" s="2">
        <v>704.88699999999994</v>
      </c>
      <c r="I59" s="1">
        <v>2.2428300000000001</v>
      </c>
      <c r="J59" s="2"/>
      <c r="K59" s="1"/>
    </row>
    <row r="60" spans="2:11" x14ac:dyDescent="0.6">
      <c r="B60" s="2"/>
      <c r="C60" s="1"/>
      <c r="D60" s="2"/>
      <c r="E60" s="1"/>
      <c r="F60" s="2"/>
      <c r="G60" s="1"/>
      <c r="H60" s="2">
        <v>727.52599999999995</v>
      </c>
      <c r="I60" s="1">
        <v>2.5943700000000001</v>
      </c>
      <c r="J60" s="2"/>
      <c r="K60" s="1"/>
    </row>
    <row r="61" spans="2:11" x14ac:dyDescent="0.6">
      <c r="B61" s="2"/>
      <c r="C61" s="1"/>
      <c r="D61" s="2"/>
      <c r="E61" s="1"/>
      <c r="F61" s="2"/>
      <c r="G61" s="1"/>
      <c r="H61" s="2">
        <v>751.92899999999997</v>
      </c>
      <c r="I61" s="1">
        <v>2.8933300000000002</v>
      </c>
      <c r="J61" s="2"/>
      <c r="K61" s="1"/>
    </row>
    <row r="62" spans="2:11" x14ac:dyDescent="0.6">
      <c r="B62" s="2"/>
      <c r="C62" s="1"/>
      <c r="D62" s="2"/>
      <c r="E62" s="1"/>
      <c r="F62" s="2"/>
      <c r="G62" s="1"/>
      <c r="H62" s="2">
        <v>769.30899999999997</v>
      </c>
      <c r="I62" s="1">
        <v>3.2797999999999998</v>
      </c>
      <c r="J62" s="2"/>
      <c r="K62" s="1"/>
    </row>
    <row r="63" spans="2:11" x14ac:dyDescent="0.6">
      <c r="B63" s="2"/>
      <c r="C63" s="1"/>
      <c r="D63" s="2"/>
      <c r="E63" s="1"/>
      <c r="F63" s="2"/>
      <c r="G63" s="1"/>
      <c r="H63" s="2">
        <v>786.68899999999996</v>
      </c>
      <c r="I63" s="1">
        <v>3.6662699999999999</v>
      </c>
      <c r="J63" s="2"/>
      <c r="K63" s="1"/>
    </row>
    <row r="64" spans="2:11" x14ac:dyDescent="0.6">
      <c r="B64" s="2"/>
      <c r="C64" s="1"/>
      <c r="D64" s="2"/>
      <c r="E64" s="1"/>
      <c r="F64" s="2"/>
      <c r="G64" s="1"/>
      <c r="H64" s="2">
        <v>793.625</v>
      </c>
      <c r="I64" s="1">
        <v>3.8769999999999998</v>
      </c>
      <c r="J64" s="2"/>
      <c r="K64" s="1"/>
    </row>
  </sheetData>
  <sortState xmlns:xlrd2="http://schemas.microsoft.com/office/spreadsheetml/2017/richdata2" ref="B9:C16">
    <sortCondition descending="1" ref="B9:B16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3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1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173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31" t="s">
        <v>4</v>
      </c>
      <c r="K8" s="68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50">
        <v>321.64429530201301</v>
      </c>
      <c r="K9" s="50">
        <v>1.02408163265306</v>
      </c>
      <c r="N9" s="3"/>
      <c r="O9" s="21"/>
      <c r="P9" s="3"/>
      <c r="Q9" s="17"/>
      <c r="R9" s="3"/>
      <c r="S9" s="24"/>
      <c r="T9" s="3">
        <f>J9</f>
        <v>321.64429530201301</v>
      </c>
      <c r="U9" s="24">
        <f>J9*K9/1000</f>
        <v>0.3293900150664284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50">
        <v>367.44966442953</v>
      </c>
      <c r="K10" s="50">
        <v>1.1538775510204</v>
      </c>
      <c r="N10" s="3"/>
      <c r="O10" s="21"/>
      <c r="P10" s="3"/>
      <c r="Q10" s="17"/>
      <c r="R10" s="3"/>
      <c r="S10" s="24"/>
      <c r="T10" s="3">
        <f t="shared" ref="T10:T17" si="0">J10</f>
        <v>367.44966442953</v>
      </c>
      <c r="U10" s="24">
        <f t="shared" ref="U10:U17" si="1">J10*K10/1000</f>
        <v>0.42399191891521387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50">
        <v>422.31543624160997</v>
      </c>
      <c r="K11" s="50">
        <v>1.28489795918367</v>
      </c>
      <c r="N11" s="3"/>
      <c r="O11" s="21"/>
      <c r="P11" s="3"/>
      <c r="Q11" s="17"/>
      <c r="R11" s="3"/>
      <c r="S11" s="24"/>
      <c r="T11" s="3">
        <f t="shared" si="0"/>
        <v>422.31543624160997</v>
      </c>
      <c r="U11" s="24">
        <f t="shared" si="1"/>
        <v>0.54263224215860606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50">
        <v>481.71140939597302</v>
      </c>
      <c r="K12" s="50">
        <v>1.3865306122448899</v>
      </c>
      <c r="N12" s="3"/>
      <c r="O12" s="21"/>
      <c r="P12" s="3"/>
      <c r="Q12" s="17"/>
      <c r="R12" s="3"/>
      <c r="S12" s="24"/>
      <c r="T12" s="3">
        <f t="shared" si="0"/>
        <v>481.71140939597302</v>
      </c>
      <c r="U12" s="24">
        <f t="shared" si="1"/>
        <v>0.66790761539514731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50">
        <v>540.10067114093897</v>
      </c>
      <c r="K13" s="50">
        <v>1.4661224489795901</v>
      </c>
      <c r="N13" s="3"/>
      <c r="O13" s="21"/>
      <c r="P13" s="3"/>
      <c r="Q13" s="17"/>
      <c r="R13" s="3"/>
      <c r="S13" s="24"/>
      <c r="T13" s="3">
        <f t="shared" si="0"/>
        <v>540.10067114093897</v>
      </c>
      <c r="U13" s="24">
        <f t="shared" si="1"/>
        <v>0.7918537186686736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50">
        <v>599.49664429530196</v>
      </c>
      <c r="K14" s="50">
        <v>1.50285714285714</v>
      </c>
      <c r="N14" s="3"/>
      <c r="O14" s="21"/>
      <c r="P14" s="3"/>
      <c r="Q14" s="17"/>
      <c r="R14" s="3"/>
      <c r="S14" s="24"/>
      <c r="T14" s="3">
        <f t="shared" si="0"/>
        <v>599.49664429530196</v>
      </c>
      <c r="U14" s="24">
        <f t="shared" si="1"/>
        <v>0.90095781399808073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50">
        <v>657.38255033557004</v>
      </c>
      <c r="K15" s="50">
        <v>1.45510204081632</v>
      </c>
      <c r="N15" s="3"/>
      <c r="O15" s="21"/>
      <c r="P15" s="3"/>
      <c r="Q15" s="17"/>
      <c r="R15" s="3"/>
      <c r="S15" s="24"/>
      <c r="T15" s="3">
        <f t="shared" si="0"/>
        <v>657.38255033557004</v>
      </c>
      <c r="U15" s="24">
        <f t="shared" si="1"/>
        <v>0.95655869059032528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50">
        <v>713.75838926174504</v>
      </c>
      <c r="K16" s="50">
        <v>1.3657142857142801</v>
      </c>
      <c r="N16" s="3"/>
      <c r="O16" s="21"/>
      <c r="P16" s="3"/>
      <c r="Q16" s="17"/>
      <c r="R16" s="3"/>
      <c r="S16" s="24"/>
      <c r="T16" s="3">
        <f t="shared" si="0"/>
        <v>713.75838926174504</v>
      </c>
      <c r="U16" s="24">
        <f t="shared" si="1"/>
        <v>0.97479002876317922</v>
      </c>
    </row>
    <row r="17" spans="2:21" customFormat="1" x14ac:dyDescent="0.6">
      <c r="B17" s="31"/>
      <c r="C17" s="32"/>
      <c r="D17" s="31"/>
      <c r="E17" s="32"/>
      <c r="F17" s="31"/>
      <c r="G17" s="32"/>
      <c r="H17" s="31"/>
      <c r="I17" s="32"/>
      <c r="J17" s="50">
        <v>770.63758389261704</v>
      </c>
      <c r="K17" s="50">
        <v>1.18448979591836</v>
      </c>
      <c r="N17" s="37"/>
      <c r="O17" s="46"/>
      <c r="P17" s="37"/>
      <c r="Q17" s="38"/>
      <c r="R17" s="37"/>
      <c r="S17" s="39"/>
      <c r="T17" s="37">
        <f t="shared" si="0"/>
        <v>770.63758389261704</v>
      </c>
      <c r="U17" s="24">
        <f t="shared" si="1"/>
        <v>0.91281235447198406</v>
      </c>
    </row>
    <row r="18" spans="2:21" customFormat="1" x14ac:dyDescent="0.6">
      <c r="B18" s="35"/>
      <c r="C18" s="35"/>
      <c r="D18" s="35"/>
      <c r="E18" s="35"/>
      <c r="F18" s="35"/>
      <c r="G18" s="35"/>
      <c r="H18" s="35"/>
      <c r="I18" s="35"/>
      <c r="J18" s="35"/>
      <c r="K18" s="35"/>
      <c r="N18" s="35"/>
      <c r="O18" s="43"/>
      <c r="P18" s="35"/>
      <c r="Q18" s="44"/>
      <c r="R18" s="35"/>
      <c r="S18" s="45"/>
      <c r="T18" s="35"/>
      <c r="U18" s="45"/>
    </row>
    <row r="19" spans="2:21" customFormat="1" x14ac:dyDescent="0.6">
      <c r="B19" s="36"/>
      <c r="C19" s="36"/>
      <c r="D19" s="36"/>
      <c r="E19" s="36"/>
      <c r="F19" s="36"/>
      <c r="G19" s="36"/>
      <c r="H19" s="36"/>
      <c r="I19" s="36"/>
      <c r="J19" s="36"/>
      <c r="K19" s="36"/>
      <c r="N19" s="36"/>
      <c r="O19" s="40"/>
      <c r="P19" s="36"/>
      <c r="Q19" s="41"/>
      <c r="R19" s="36"/>
      <c r="S19" s="42"/>
      <c r="T19" s="36"/>
      <c r="U19" s="42"/>
    </row>
    <row r="20" spans="2:21" customFormat="1" x14ac:dyDescent="0.6">
      <c r="B20" s="36"/>
      <c r="C20" s="36"/>
      <c r="D20" s="36"/>
      <c r="E20" s="36"/>
      <c r="F20" s="36"/>
      <c r="G20" s="36" t="s">
        <v>174</v>
      </c>
      <c r="H20" s="3">
        <v>322.339</v>
      </c>
      <c r="I20" s="4">
        <v>0.33124522657</v>
      </c>
      <c r="J20" s="3">
        <v>322.339</v>
      </c>
      <c r="K20" s="36">
        <f t="shared" ref="K20:K28" si="2">I20/J9*1000</f>
        <v>1.029849530702766</v>
      </c>
      <c r="N20" s="36"/>
      <c r="O20" s="40"/>
      <c r="P20" s="36"/>
      <c r="Q20" s="41"/>
      <c r="R20" s="36"/>
      <c r="S20" s="42"/>
      <c r="T20" s="36"/>
      <c r="U20" s="42"/>
    </row>
    <row r="21" spans="2:21" customFormat="1" x14ac:dyDescent="0.6">
      <c r="B21" s="36"/>
      <c r="C21" s="36"/>
      <c r="D21" s="36"/>
      <c r="E21" s="36"/>
      <c r="F21" s="36"/>
      <c r="G21" s="36" t="s">
        <v>174</v>
      </c>
      <c r="H21" s="3">
        <v>368.73899999999998</v>
      </c>
      <c r="I21" s="4">
        <v>0.42407197433999999</v>
      </c>
      <c r="J21" s="3">
        <v>368.73899999999998</v>
      </c>
      <c r="K21" s="36">
        <f t="shared" si="2"/>
        <v>1.1540954187517816</v>
      </c>
      <c r="N21" s="36"/>
      <c r="O21" s="40"/>
      <c r="P21" s="36"/>
      <c r="Q21" s="41"/>
      <c r="R21" s="36"/>
      <c r="S21" s="42"/>
      <c r="T21" s="36"/>
      <c r="U21" s="42"/>
    </row>
    <row r="22" spans="2:21" customFormat="1" x14ac:dyDescent="0.6">
      <c r="B22" s="36"/>
      <c r="C22" s="36"/>
      <c r="D22" s="36"/>
      <c r="E22" s="36"/>
      <c r="F22" s="36"/>
      <c r="G22" s="36" t="s">
        <v>174</v>
      </c>
      <c r="H22" s="2">
        <v>424.38799999999998</v>
      </c>
      <c r="I22" s="1">
        <v>0.54472321739999996</v>
      </c>
      <c r="J22" s="2">
        <v>424.38799999999998</v>
      </c>
      <c r="K22" s="36">
        <f t="shared" si="2"/>
        <v>1.2898491758855801</v>
      </c>
      <c r="N22" s="36"/>
      <c r="O22" s="40"/>
      <c r="P22" s="36"/>
      <c r="Q22" s="41"/>
      <c r="R22" s="36"/>
      <c r="S22" s="42"/>
      <c r="T22" s="36"/>
      <c r="U22" s="42"/>
    </row>
    <row r="23" spans="2:21" customFormat="1" x14ac:dyDescent="0.6">
      <c r="B23" s="36"/>
      <c r="C23" s="36"/>
      <c r="D23" s="36"/>
      <c r="E23" s="36"/>
      <c r="F23" s="36"/>
      <c r="G23" s="36" t="s">
        <v>174</v>
      </c>
      <c r="H23" s="2">
        <v>484.58100000000002</v>
      </c>
      <c r="I23" s="1">
        <v>0.67308785481000011</v>
      </c>
      <c r="J23" s="2">
        <v>484.58100000000002</v>
      </c>
      <c r="K23" s="36">
        <f t="shared" si="2"/>
        <v>1.3972844356208993</v>
      </c>
      <c r="N23" s="36"/>
      <c r="O23" s="40"/>
      <c r="P23" s="36"/>
      <c r="Q23" s="41"/>
      <c r="R23" s="36"/>
      <c r="S23" s="42"/>
      <c r="T23" s="36"/>
      <c r="U23" s="42"/>
    </row>
    <row r="24" spans="2:21" customFormat="1" x14ac:dyDescent="0.6">
      <c r="B24" s="36"/>
      <c r="C24" s="36"/>
      <c r="D24" s="36"/>
      <c r="E24" s="36"/>
      <c r="F24" s="36"/>
      <c r="G24" s="36" t="s">
        <v>174</v>
      </c>
      <c r="H24" s="2">
        <v>540.10900000000004</v>
      </c>
      <c r="I24" s="1">
        <v>0.79512146435000008</v>
      </c>
      <c r="J24" s="2">
        <v>540.10900000000004</v>
      </c>
      <c r="K24" s="36">
        <f t="shared" si="2"/>
        <v>1.4721727019341428</v>
      </c>
      <c r="N24" s="36"/>
      <c r="O24" s="40"/>
      <c r="P24" s="36"/>
      <c r="Q24" s="41"/>
      <c r="R24" s="36"/>
      <c r="S24" s="42"/>
      <c r="T24" s="36"/>
      <c r="U24" s="42"/>
    </row>
    <row r="25" spans="2:21" customFormat="1" x14ac:dyDescent="0.6">
      <c r="B25" s="36"/>
      <c r="C25" s="36"/>
      <c r="D25" s="36"/>
      <c r="E25" s="36"/>
      <c r="F25" s="36"/>
      <c r="G25" s="36" t="s">
        <v>174</v>
      </c>
      <c r="H25" s="2">
        <v>597.82399999999996</v>
      </c>
      <c r="I25" s="1">
        <v>0.89967131583999993</v>
      </c>
      <c r="J25" s="2">
        <v>597.82399999999996</v>
      </c>
      <c r="K25" s="36">
        <f t="shared" si="2"/>
        <v>1.5007111789550518</v>
      </c>
      <c r="N25" s="36"/>
      <c r="O25" s="40"/>
      <c r="P25" s="36"/>
      <c r="Q25" s="41"/>
      <c r="R25" s="36"/>
      <c r="S25" s="42"/>
      <c r="T25" s="36"/>
      <c r="U25" s="42"/>
    </row>
    <row r="26" spans="2:21" customFormat="1" x14ac:dyDescent="0.6">
      <c r="B26" s="36"/>
      <c r="C26" s="36"/>
      <c r="D26" s="36"/>
      <c r="E26" s="36"/>
      <c r="F26" s="36"/>
      <c r="G26" s="36" t="s">
        <v>174</v>
      </c>
      <c r="H26" s="2">
        <v>662.25599999999997</v>
      </c>
      <c r="I26" s="1">
        <v>0.96269505695999991</v>
      </c>
      <c r="J26" s="2">
        <v>662.25599999999997</v>
      </c>
      <c r="K26" s="36">
        <f t="shared" si="2"/>
        <v>1.4644365848600314</v>
      </c>
      <c r="N26" s="36"/>
      <c r="O26" s="40"/>
      <c r="P26" s="36"/>
      <c r="Q26" s="41"/>
      <c r="R26" s="36"/>
      <c r="S26" s="42"/>
      <c r="T26" s="36"/>
      <c r="U26" s="42"/>
    </row>
    <row r="27" spans="2:21" customFormat="1" x14ac:dyDescent="0.6">
      <c r="B27" s="36"/>
      <c r="C27" s="36"/>
      <c r="D27" s="36"/>
      <c r="E27" s="36"/>
      <c r="F27" s="36"/>
      <c r="G27" s="36" t="s">
        <v>174</v>
      </c>
      <c r="H27" s="2">
        <v>717.37300000000005</v>
      </c>
      <c r="I27" s="1">
        <v>0.97804482701000006</v>
      </c>
      <c r="J27" s="2">
        <v>717.37300000000005</v>
      </c>
      <c r="K27" s="36">
        <f t="shared" si="2"/>
        <v>1.370274369764833</v>
      </c>
      <c r="N27" s="36"/>
      <c r="O27" s="40"/>
      <c r="P27" s="36"/>
      <c r="Q27" s="41"/>
      <c r="R27" s="36"/>
      <c r="S27" s="42"/>
      <c r="T27" s="36"/>
      <c r="U27" s="42"/>
    </row>
    <row r="28" spans="2:21" customFormat="1" x14ac:dyDescent="0.6">
      <c r="B28" s="36"/>
      <c r="C28" s="36"/>
      <c r="D28" s="36"/>
      <c r="E28" s="36"/>
      <c r="F28" s="36"/>
      <c r="G28" s="36" t="s">
        <v>174</v>
      </c>
      <c r="H28" s="31">
        <v>772.29</v>
      </c>
      <c r="I28" s="32">
        <v>0.91838409929999998</v>
      </c>
      <c r="J28" s="31">
        <v>772.29</v>
      </c>
      <c r="K28" s="36">
        <f t="shared" si="2"/>
        <v>1.1917198414604839</v>
      </c>
      <c r="N28" s="36"/>
      <c r="O28" s="40"/>
      <c r="P28" s="36"/>
      <c r="Q28" s="41"/>
      <c r="R28" s="36"/>
      <c r="S28" s="42"/>
      <c r="T28" s="36"/>
      <c r="U28" s="42"/>
    </row>
    <row r="29" spans="2:21" customFormat="1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</row>
    <row r="30" spans="2:21" customFormat="1" x14ac:dyDescent="0.6">
      <c r="B30" s="36"/>
      <c r="C30" s="36"/>
      <c r="D30" s="36"/>
      <c r="E30" s="36"/>
      <c r="F30" s="36"/>
      <c r="G30" s="36" t="s">
        <v>175</v>
      </c>
      <c r="H30" s="114">
        <v>321.64429530201301</v>
      </c>
      <c r="I30" s="114">
        <v>1.02408163265306</v>
      </c>
      <c r="J30" s="52">
        <f>J20/H30-1</f>
        <v>2.1598539384468651E-3</v>
      </c>
      <c r="K30" s="52">
        <f>K20/I30-1</f>
        <v>5.6322639385331108E-3</v>
      </c>
      <c r="N30" s="36"/>
      <c r="O30" s="40"/>
      <c r="P30" s="36"/>
      <c r="Q30" s="41"/>
      <c r="R30" s="36"/>
      <c r="S30" s="42"/>
      <c r="T30" s="36"/>
      <c r="U30" s="42"/>
    </row>
    <row r="31" spans="2:21" x14ac:dyDescent="0.6">
      <c r="G31" s="36" t="s">
        <v>175</v>
      </c>
      <c r="H31" s="70">
        <v>367.44966442953</v>
      </c>
      <c r="I31" s="70">
        <v>1.1538775510204</v>
      </c>
      <c r="J31" s="52">
        <f t="shared" ref="J31:K38" si="3">J21/H31-1</f>
        <v>3.5088767123292453E-3</v>
      </c>
      <c r="K31" s="52">
        <f t="shared" si="3"/>
        <v>1.8881356274658145E-4</v>
      </c>
    </row>
    <row r="32" spans="2:21" x14ac:dyDescent="0.6">
      <c r="G32" s="36" t="s">
        <v>175</v>
      </c>
      <c r="H32" s="70">
        <v>422.31543624160997</v>
      </c>
      <c r="I32" s="70">
        <v>1.28489795918367</v>
      </c>
      <c r="J32" s="52">
        <f t="shared" si="3"/>
        <v>4.9076201827589205E-3</v>
      </c>
      <c r="K32" s="52">
        <f t="shared" si="3"/>
        <v>3.853392922388732E-3</v>
      </c>
    </row>
    <row r="33" spans="7:11" x14ac:dyDescent="0.6">
      <c r="G33" s="36" t="s">
        <v>175</v>
      </c>
      <c r="H33" s="70">
        <v>481.71140939597302</v>
      </c>
      <c r="I33" s="70">
        <v>1.3865306122448899</v>
      </c>
      <c r="J33" s="52">
        <f t="shared" si="3"/>
        <v>5.9570741901779911E-3</v>
      </c>
      <c r="K33" s="52">
        <f t="shared" si="3"/>
        <v>7.7559220698331099E-3</v>
      </c>
    </row>
    <row r="34" spans="7:11" x14ac:dyDescent="0.6">
      <c r="G34" s="36" t="s">
        <v>175</v>
      </c>
      <c r="H34" s="70">
        <v>540.10067114093897</v>
      </c>
      <c r="I34" s="70">
        <v>1.4661224489795901</v>
      </c>
      <c r="J34" s="52">
        <f t="shared" si="3"/>
        <v>1.5420938180854549E-5</v>
      </c>
      <c r="K34" s="52">
        <f t="shared" si="3"/>
        <v>4.1267037134338214E-3</v>
      </c>
    </row>
    <row r="35" spans="7:11" x14ac:dyDescent="0.6">
      <c r="G35" s="36" t="s">
        <v>175</v>
      </c>
      <c r="H35" s="70">
        <v>599.49664429530196</v>
      </c>
      <c r="I35" s="70">
        <v>1.50285714285714</v>
      </c>
      <c r="J35" s="52">
        <f t="shared" si="3"/>
        <v>-2.7900811642876944E-3</v>
      </c>
      <c r="K35" s="52">
        <f t="shared" si="3"/>
        <v>-1.4279227485377577E-3</v>
      </c>
    </row>
    <row r="36" spans="7:11" x14ac:dyDescent="0.6">
      <c r="G36" s="36" t="s">
        <v>175</v>
      </c>
      <c r="H36" s="70">
        <v>657.38255033557004</v>
      </c>
      <c r="I36" s="70">
        <v>1.45510204081632</v>
      </c>
      <c r="J36" s="52">
        <f t="shared" si="3"/>
        <v>7.4134150076576866E-3</v>
      </c>
      <c r="K36" s="52">
        <f t="shared" si="3"/>
        <v>6.4150442937147556E-3</v>
      </c>
    </row>
    <row r="37" spans="7:11" x14ac:dyDescent="0.6">
      <c r="G37" s="36" t="s">
        <v>175</v>
      </c>
      <c r="H37" s="70">
        <v>713.75838926174504</v>
      </c>
      <c r="I37" s="70">
        <v>1.3657142857142801</v>
      </c>
      <c r="J37" s="52">
        <f t="shared" si="3"/>
        <v>5.0641937000470705E-3</v>
      </c>
      <c r="K37" s="52">
        <f t="shared" si="3"/>
        <v>3.3389736771831657E-3</v>
      </c>
    </row>
    <row r="38" spans="7:11" x14ac:dyDescent="0.6">
      <c r="G38" s="36" t="s">
        <v>175</v>
      </c>
      <c r="H38" s="70">
        <v>770.63758389261704</v>
      </c>
      <c r="I38" s="70">
        <v>1.18448979591836</v>
      </c>
      <c r="J38" s="52">
        <f t="shared" si="3"/>
        <v>2.1442194644027968E-3</v>
      </c>
      <c r="K38" s="52">
        <f t="shared" si="3"/>
        <v>6.1039323150253733E-3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312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16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  <c r="AH7" s="89" t="s">
        <v>168</v>
      </c>
    </row>
    <row r="8" spans="1:34" ht="17.25" thickBot="1" x14ac:dyDescent="0.65">
      <c r="B8" s="9" t="s">
        <v>4</v>
      </c>
      <c r="C8" s="10" t="s">
        <v>10</v>
      </c>
      <c r="D8" s="11" t="s">
        <v>4</v>
      </c>
      <c r="E8" s="10" t="s">
        <v>53</v>
      </c>
      <c r="F8" s="11" t="s">
        <v>4</v>
      </c>
      <c r="G8" s="27" t="s">
        <v>54</v>
      </c>
      <c r="H8" s="11" t="s">
        <v>4</v>
      </c>
      <c r="I8" s="10" t="s">
        <v>52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4" x14ac:dyDescent="0.6">
      <c r="B9" s="3"/>
      <c r="C9" s="4"/>
      <c r="D9" s="75">
        <v>313.938053097345</v>
      </c>
      <c r="E9" s="75">
        <v>9.2537079620832498E-4</v>
      </c>
      <c r="F9" s="3">
        <v>312.99599999999998</v>
      </c>
      <c r="G9" s="4">
        <v>-95.238100000000003</v>
      </c>
      <c r="H9" s="3">
        <v>312.31900000000002</v>
      </c>
      <c r="I9" s="4">
        <v>6.3193299999999994E-2</v>
      </c>
      <c r="J9" s="3">
        <v>314.685</v>
      </c>
      <c r="K9" s="4">
        <v>5.6939499999999997E-2</v>
      </c>
      <c r="N9" s="3">
        <f>D9</f>
        <v>313.938053097345</v>
      </c>
      <c r="O9" s="21">
        <f>1/(E9)*100</f>
        <v>108064.78917396849</v>
      </c>
      <c r="P9" s="3">
        <f>F9</f>
        <v>312.99599999999998</v>
      </c>
      <c r="Q9" s="17">
        <f>G9*0.000001</f>
        <v>-9.5238099999999992E-5</v>
      </c>
      <c r="R9" s="3">
        <f>H9</f>
        <v>312.31900000000002</v>
      </c>
      <c r="S9" s="24">
        <f>I9*100</f>
        <v>6.319329999999999</v>
      </c>
      <c r="T9" s="3">
        <f>J9</f>
        <v>314.685</v>
      </c>
      <c r="U9" s="24">
        <f>K9</f>
        <v>5.6939499999999997E-2</v>
      </c>
      <c r="V9" s="22">
        <f>((O9*(Q9)^2)/S9)*T9</f>
        <v>4.881020848750342E-2</v>
      </c>
      <c r="X9" s="3">
        <f t="shared" ref="X9:X15" si="0">T9</f>
        <v>314.685</v>
      </c>
      <c r="Y9" s="4">
        <f>MATCH($X9,$N$9:$N$15,1)</f>
        <v>1</v>
      </c>
      <c r="Z9" s="4">
        <f>((INDEX($N$9:$O$44,Y9+1,1)-$X9)*INDEX($N$9:$O$44,Y9,2)+($X9-INDEX($N$9:$O$44,Y9,1))*INDEX($N$9:$O$44,Y9+1,2))/(INDEX($N$9:$O$44,Y9+1,1)-INDEX($N$9:$O$44,Y9,1))</f>
        <v>108106.97605483131</v>
      </c>
      <c r="AA9" s="4">
        <f t="shared" ref="AA9:AA15" si="1">MATCH($X9,$P$9:$P$40,1)</f>
        <v>1</v>
      </c>
      <c r="AB9" s="17">
        <f t="shared" ref="AB9:AB15" si="2">((INDEX($P$9:$Q$44,AA9+1,1)-$X9)*INDEX($P$9:$Q$44,AA9,2)+($X9-INDEX($P$9:$Q$44,AA9,1))*INDEX($P$9:$Q$44,AA9+1,2))/(INDEX($P$9:$Q$44,AA9+1,1)-INDEX($P$9:$Q$44,AA9,1))</f>
        <v>-9.56170013206925E-5</v>
      </c>
      <c r="AC9" s="4">
        <f t="shared" ref="AC9:AC15" si="3">MATCH($X9,$R$9:$R$38,1)</f>
        <v>1</v>
      </c>
      <c r="AD9" s="24">
        <f t="shared" ref="AD9:AD15" si="4">((INDEX($R$9:$S$44,AC9+1,1)-$X9)*INDEX($R$9:$S$44,AC9,2)+($X9-INDEX($R$9:$S$44,AC9,1))*INDEX($R$9:$S$44,AC9+1,2))/(INDEX($R$9:$S$44,AC9+1,1)-INDEX($R$9:$S$44,AC9,1))</f>
        <v>6.2876241588254009</v>
      </c>
      <c r="AE9" s="24">
        <f>((Z9*(AB9)^2)/AD9)*X9</f>
        <v>4.9466755551846216E-2</v>
      </c>
      <c r="AF9" s="57">
        <f t="shared" ref="AF9:AF15" si="5">$U9/$AE9-1</f>
        <v>0.15106599098300633</v>
      </c>
      <c r="AG9" s="79">
        <f>U9-AE9</f>
        <v>7.4727444481537814E-3</v>
      </c>
      <c r="AH9" s="90">
        <f>AB9*AB9/AD9/U9*100*X9</f>
        <v>8.0361134242383785E-4</v>
      </c>
    </row>
    <row r="10" spans="1:34" x14ac:dyDescent="0.6">
      <c r="B10" s="3"/>
      <c r="C10" s="4"/>
      <c r="D10" s="75">
        <v>379.977876106194</v>
      </c>
      <c r="E10" s="75">
        <v>8.94497121554448E-4</v>
      </c>
      <c r="F10" s="3">
        <v>373.64600000000002</v>
      </c>
      <c r="G10" s="4">
        <v>-108.84399999999999</v>
      </c>
      <c r="H10" s="3">
        <v>378.31599999999997</v>
      </c>
      <c r="I10" s="4">
        <v>5.4349300000000003E-2</v>
      </c>
      <c r="J10" s="3">
        <v>377.62200000000001</v>
      </c>
      <c r="K10" s="4">
        <v>0.106762</v>
      </c>
      <c r="N10" s="3">
        <f t="shared" ref="N10:N15" si="6">D10</f>
        <v>379.977876106194</v>
      </c>
      <c r="O10" s="21">
        <f>1/E10*100</f>
        <v>111794.6582390573</v>
      </c>
      <c r="P10" s="3">
        <f t="shared" ref="P10:P15" si="7">F10</f>
        <v>373.64600000000002</v>
      </c>
      <c r="Q10" s="17">
        <f t="shared" ref="Q10:Q15" si="8">G10*0.000001</f>
        <v>-1.0884399999999999E-4</v>
      </c>
      <c r="R10" s="3">
        <f t="shared" ref="R10:U15" si="9">H10</f>
        <v>378.31599999999997</v>
      </c>
      <c r="S10" s="24">
        <f t="shared" ref="S10:S15" si="10">I10*100</f>
        <v>5.4349300000000005</v>
      </c>
      <c r="T10" s="3">
        <f t="shared" si="9"/>
        <v>377.62200000000001</v>
      </c>
      <c r="U10" s="24">
        <f t="shared" si="9"/>
        <v>0.106762</v>
      </c>
      <c r="V10" s="22">
        <f t="shared" ref="V10:V15" si="11">((O10*(Q10)^2)/S10)*T10</f>
        <v>9.2022361302323025E-2</v>
      </c>
      <c r="X10" s="2">
        <f t="shared" si="0"/>
        <v>377.62200000000001</v>
      </c>
      <c r="Y10" s="4">
        <f t="shared" ref="Y10:Y15" si="12">MATCH($X10,$N$9:$N$15,1)</f>
        <v>1</v>
      </c>
      <c r="Z10" s="4">
        <f t="shared" ref="Z10:Z15" si="13">((INDEX($N$9:$O$44,Y10+1,1)-$X10)*INDEX($N$9:$O$44,Y10,2)+($X10-INDEX($N$9:$O$44,Y10,1))*INDEX($N$9:$O$44,Y10+1,2))/(INDEX($N$9:$O$44,Y10+1,1)-INDEX($N$9:$O$44,Y10,1))</f>
        <v>111661.60050193258</v>
      </c>
      <c r="AA10" s="4">
        <f t="shared" si="1"/>
        <v>2</v>
      </c>
      <c r="AB10" s="17">
        <f t="shared" si="2"/>
        <v>-1.0980041927213789E-4</v>
      </c>
      <c r="AC10" s="4">
        <f t="shared" si="3"/>
        <v>1</v>
      </c>
      <c r="AD10" s="24">
        <f t="shared" si="4"/>
        <v>5.4442300227283056</v>
      </c>
      <c r="AE10" s="53">
        <f t="shared" ref="AE10:AE15" si="14">((Z10*(AB10)^2)/AD10)*X10</f>
        <v>9.3375441299725623E-2</v>
      </c>
      <c r="AF10" s="56">
        <f t="shared" si="5"/>
        <v>0.14336273557524493</v>
      </c>
      <c r="AG10" s="79">
        <f t="shared" ref="AG10:AG15" si="15">U10-AE10</f>
        <v>1.3386558700274373E-2</v>
      </c>
      <c r="AH10" s="90">
        <f t="shared" ref="AH10:AH15" si="16">AB10*AB10/AD10/U10*100*X10</f>
        <v>7.832711270625638E-4</v>
      </c>
    </row>
    <row r="11" spans="1:34" x14ac:dyDescent="0.6">
      <c r="B11" s="2"/>
      <c r="C11" s="1"/>
      <c r="D11" s="76">
        <v>476.21681415929203</v>
      </c>
      <c r="E11" s="76">
        <v>9.5268070290198295E-4</v>
      </c>
      <c r="F11" s="2">
        <v>475.45100000000002</v>
      </c>
      <c r="G11" s="1">
        <v>-133.333</v>
      </c>
      <c r="H11" s="2">
        <v>477.42500000000001</v>
      </c>
      <c r="I11" s="1">
        <v>4.6683299999999997E-2</v>
      </c>
      <c r="J11" s="2">
        <v>478.322</v>
      </c>
      <c r="K11" s="1">
        <v>0.217082</v>
      </c>
      <c r="N11" s="3">
        <f t="shared" si="6"/>
        <v>476.21681415929203</v>
      </c>
      <c r="O11" s="21">
        <f t="shared" ref="O11:O15" si="17">1/E11*100</f>
        <v>104966.96290308773</v>
      </c>
      <c r="P11" s="3">
        <f t="shared" si="7"/>
        <v>475.45100000000002</v>
      </c>
      <c r="Q11" s="17">
        <f t="shared" si="8"/>
        <v>-1.3333299999999999E-4</v>
      </c>
      <c r="R11" s="3">
        <f t="shared" si="9"/>
        <v>477.42500000000001</v>
      </c>
      <c r="S11" s="24">
        <f t="shared" si="10"/>
        <v>4.6683300000000001</v>
      </c>
      <c r="T11" s="3">
        <f t="shared" si="9"/>
        <v>478.322</v>
      </c>
      <c r="U11" s="24">
        <f t="shared" si="9"/>
        <v>0.217082</v>
      </c>
      <c r="V11" s="22">
        <f t="shared" si="11"/>
        <v>0.19119949518947696</v>
      </c>
      <c r="X11" s="2">
        <f t="shared" si="0"/>
        <v>478.322</v>
      </c>
      <c r="Y11" s="4">
        <f t="shared" si="12"/>
        <v>3</v>
      </c>
      <c r="Z11" s="4">
        <f t="shared" si="13"/>
        <v>104658.32133531751</v>
      </c>
      <c r="AA11" s="4">
        <f t="shared" si="1"/>
        <v>3</v>
      </c>
      <c r="AB11" s="17">
        <f t="shared" si="2"/>
        <v>-1.3448059268469261E-4</v>
      </c>
      <c r="AC11" s="4">
        <f t="shared" si="3"/>
        <v>3</v>
      </c>
      <c r="AD11" s="24">
        <f t="shared" si="4"/>
        <v>4.6628415798858773</v>
      </c>
      <c r="AE11" s="53">
        <f t="shared" si="14"/>
        <v>0.19416130812595461</v>
      </c>
      <c r="AF11" s="56">
        <f t="shared" si="5"/>
        <v>0.118049739648316</v>
      </c>
      <c r="AG11" s="79">
        <f t="shared" si="15"/>
        <v>2.2920691874045385E-2</v>
      </c>
      <c r="AH11" s="90">
        <f t="shared" si="16"/>
        <v>8.5460437263565293E-4</v>
      </c>
    </row>
    <row r="12" spans="1:34" x14ac:dyDescent="0.6">
      <c r="B12" s="2"/>
      <c r="C12" s="1"/>
      <c r="D12" s="76">
        <v>573.11946902654802</v>
      </c>
      <c r="E12" s="76">
        <v>1.10180633010982E-3</v>
      </c>
      <c r="F12" s="2">
        <v>570.75800000000004</v>
      </c>
      <c r="G12" s="1">
        <v>-171.429</v>
      </c>
      <c r="H12" s="2">
        <v>569.95699999999999</v>
      </c>
      <c r="I12" s="1">
        <v>4.1021599999999998E-2</v>
      </c>
      <c r="J12" s="2">
        <v>572.72699999999998</v>
      </c>
      <c r="K12" s="1">
        <v>0.38434200000000002</v>
      </c>
      <c r="N12" s="3">
        <f t="shared" si="6"/>
        <v>573.11946902654802</v>
      </c>
      <c r="O12" s="21">
        <f t="shared" si="17"/>
        <v>90760.052168181617</v>
      </c>
      <c r="P12" s="3">
        <f t="shared" si="7"/>
        <v>570.75800000000004</v>
      </c>
      <c r="Q12" s="17">
        <f t="shared" si="8"/>
        <v>-1.7142899999999999E-4</v>
      </c>
      <c r="R12" s="3">
        <f t="shared" si="9"/>
        <v>569.95699999999999</v>
      </c>
      <c r="S12" s="24">
        <f t="shared" si="10"/>
        <v>4.1021599999999996</v>
      </c>
      <c r="T12" s="3">
        <f t="shared" si="9"/>
        <v>572.72699999999998</v>
      </c>
      <c r="U12" s="24">
        <f t="shared" si="9"/>
        <v>0.38434200000000002</v>
      </c>
      <c r="V12" s="22">
        <f t="shared" si="11"/>
        <v>0.37239031918198368</v>
      </c>
      <c r="X12" s="2">
        <f t="shared" si="0"/>
        <v>572.72699999999998</v>
      </c>
      <c r="Y12" s="4">
        <f t="shared" si="12"/>
        <v>3</v>
      </c>
      <c r="Z12" s="4">
        <f t="shared" si="13"/>
        <v>90817.592102810042</v>
      </c>
      <c r="AA12" s="4">
        <f t="shared" si="1"/>
        <v>4</v>
      </c>
      <c r="AB12" s="17">
        <f t="shared" si="2"/>
        <v>-1.7211928416057374E-4</v>
      </c>
      <c r="AC12" s="4">
        <f t="shared" si="3"/>
        <v>4</v>
      </c>
      <c r="AD12" s="24">
        <f t="shared" si="4"/>
        <v>4.0919217989535337</v>
      </c>
      <c r="AE12" s="53">
        <f t="shared" si="14"/>
        <v>0.37657317290960257</v>
      </c>
      <c r="AF12" s="78">
        <f t="shared" si="5"/>
        <v>2.0630325390338822E-2</v>
      </c>
      <c r="AG12" s="80">
        <f t="shared" si="15"/>
        <v>7.7688270903974455E-3</v>
      </c>
      <c r="AH12" s="90">
        <f t="shared" si="16"/>
        <v>1.0788511996985355E-3</v>
      </c>
    </row>
    <row r="13" spans="1:34" x14ac:dyDescent="0.6">
      <c r="B13" s="2"/>
      <c r="C13" s="1"/>
      <c r="D13" s="76">
        <v>666.70353982300799</v>
      </c>
      <c r="E13" s="76">
        <v>1.30553786902303E-3</v>
      </c>
      <c r="F13" s="2">
        <v>663.899</v>
      </c>
      <c r="G13" s="1">
        <v>-204.08199999999999</v>
      </c>
      <c r="H13" s="2">
        <v>669.14800000000002</v>
      </c>
      <c r="I13" s="1">
        <v>3.7355399999999997E-2</v>
      </c>
      <c r="J13" s="2">
        <v>669.23099999999999</v>
      </c>
      <c r="K13" s="1">
        <v>0.56939499999999998</v>
      </c>
      <c r="N13" s="3">
        <f t="shared" si="6"/>
        <v>666.70353982300799</v>
      </c>
      <c r="O13" s="21">
        <f t="shared" si="17"/>
        <v>76596.782347518383</v>
      </c>
      <c r="P13" s="3">
        <f t="shared" si="7"/>
        <v>663.899</v>
      </c>
      <c r="Q13" s="17">
        <f t="shared" si="8"/>
        <v>-2.0408199999999999E-4</v>
      </c>
      <c r="R13" s="3">
        <f t="shared" si="9"/>
        <v>669.14800000000002</v>
      </c>
      <c r="S13" s="24">
        <f t="shared" si="10"/>
        <v>3.7355399999999999</v>
      </c>
      <c r="T13" s="3">
        <f t="shared" si="9"/>
        <v>669.23099999999999</v>
      </c>
      <c r="U13" s="24">
        <f t="shared" si="9"/>
        <v>0.56939499999999998</v>
      </c>
      <c r="V13" s="22">
        <f t="shared" si="11"/>
        <v>0.57153468084210401</v>
      </c>
      <c r="X13" s="2">
        <f t="shared" si="0"/>
        <v>669.23099999999999</v>
      </c>
      <c r="Y13" s="4">
        <f t="shared" si="12"/>
        <v>5</v>
      </c>
      <c r="Z13" s="4">
        <f t="shared" si="13"/>
        <v>76292.166843300714</v>
      </c>
      <c r="AA13" s="4">
        <f t="shared" si="1"/>
        <v>5</v>
      </c>
      <c r="AB13" s="17">
        <f t="shared" si="2"/>
        <v>-2.0542160530608475E-4</v>
      </c>
      <c r="AC13" s="4">
        <f t="shared" si="3"/>
        <v>5</v>
      </c>
      <c r="AD13" s="24">
        <f t="shared" si="4"/>
        <v>3.7354269359000654</v>
      </c>
      <c r="AE13" s="53">
        <f t="shared" si="14"/>
        <v>0.57677707643502196</v>
      </c>
      <c r="AF13" s="78">
        <f t="shared" si="5"/>
        <v>-1.2798838124166712E-2</v>
      </c>
      <c r="AG13" s="80">
        <f t="shared" si="15"/>
        <v>-7.3820764350219781E-3</v>
      </c>
      <c r="AH13" s="90">
        <f t="shared" si="16"/>
        <v>1.327744136858404E-3</v>
      </c>
    </row>
    <row r="14" spans="1:34" x14ac:dyDescent="0.6">
      <c r="B14" s="2"/>
      <c r="C14" s="1"/>
      <c r="D14" s="76">
        <v>763.27433628318499</v>
      </c>
      <c r="E14" s="76">
        <v>1.5394600425361899E-3</v>
      </c>
      <c r="F14" s="2">
        <v>761.37199999999996</v>
      </c>
      <c r="G14" s="1">
        <v>-228.571</v>
      </c>
      <c r="H14" s="2">
        <v>761.76900000000001</v>
      </c>
      <c r="I14" s="1">
        <v>3.6093699999999999E-2</v>
      </c>
      <c r="J14" s="2">
        <v>763.63599999999997</v>
      </c>
      <c r="K14" s="1">
        <v>0.75800699999999999</v>
      </c>
      <c r="N14" s="3">
        <f t="shared" si="6"/>
        <v>763.27433628318499</v>
      </c>
      <c r="O14" s="21">
        <f t="shared" si="17"/>
        <v>64957.840565484614</v>
      </c>
      <c r="P14" s="3">
        <f t="shared" si="7"/>
        <v>761.37199999999996</v>
      </c>
      <c r="Q14" s="17">
        <f t="shared" si="8"/>
        <v>-2.2857099999999998E-4</v>
      </c>
      <c r="R14" s="3">
        <f t="shared" si="9"/>
        <v>761.76900000000001</v>
      </c>
      <c r="S14" s="24">
        <f t="shared" si="10"/>
        <v>3.6093699999999997</v>
      </c>
      <c r="T14" s="3">
        <f t="shared" si="9"/>
        <v>763.63599999999997</v>
      </c>
      <c r="U14" s="24">
        <f t="shared" si="9"/>
        <v>0.75800699999999999</v>
      </c>
      <c r="V14" s="22">
        <f t="shared" si="11"/>
        <v>0.71800724326809773</v>
      </c>
      <c r="X14" s="2">
        <f t="shared" si="0"/>
        <v>763.63599999999997</v>
      </c>
      <c r="Y14" s="4">
        <f t="shared" si="12"/>
        <v>6</v>
      </c>
      <c r="Z14" s="4">
        <f t="shared" si="13"/>
        <v>64919.614936065591</v>
      </c>
      <c r="AA14" s="4">
        <f t="shared" si="1"/>
        <v>6</v>
      </c>
      <c r="AB14" s="17">
        <f t="shared" si="2"/>
        <v>-2.2915275537998257E-4</v>
      </c>
      <c r="AC14" s="4">
        <f t="shared" si="3"/>
        <v>6</v>
      </c>
      <c r="AD14" s="24">
        <f t="shared" si="4"/>
        <v>3.6061667071373358</v>
      </c>
      <c r="AE14" s="53">
        <f t="shared" si="14"/>
        <v>0.72188280474068023</v>
      </c>
      <c r="AF14" s="78">
        <f t="shared" si="5"/>
        <v>5.0041634212767416E-2</v>
      </c>
      <c r="AG14" s="80">
        <f t="shared" si="15"/>
        <v>3.6124195259319758E-2</v>
      </c>
      <c r="AH14" s="90">
        <f t="shared" si="16"/>
        <v>1.4669575464331909E-3</v>
      </c>
    </row>
    <row r="15" spans="1:34" x14ac:dyDescent="0.6">
      <c r="B15" s="31"/>
      <c r="C15" s="32"/>
      <c r="D15" s="91">
        <v>859.18141592920301</v>
      </c>
      <c r="E15" s="91">
        <v>1.8241167512429101E-3</v>
      </c>
      <c r="F15" s="31">
        <v>856.67899999999997</v>
      </c>
      <c r="G15" s="32">
        <v>-253.06100000000001</v>
      </c>
      <c r="H15" s="31">
        <v>858.79399999999998</v>
      </c>
      <c r="I15" s="32">
        <v>3.4429000000000001E-2</v>
      </c>
      <c r="J15" s="31">
        <v>862.23800000000006</v>
      </c>
      <c r="K15" s="32">
        <v>0.86476900000000001</v>
      </c>
      <c r="N15" s="3">
        <f t="shared" si="6"/>
        <v>859.18141592920301</v>
      </c>
      <c r="O15" s="21">
        <f t="shared" si="17"/>
        <v>54821.052398023516</v>
      </c>
      <c r="P15" s="37">
        <f t="shared" si="7"/>
        <v>856.67899999999997</v>
      </c>
      <c r="Q15" s="38">
        <f t="shared" si="8"/>
        <v>-2.5306100000000001E-4</v>
      </c>
      <c r="R15" s="37">
        <f t="shared" si="9"/>
        <v>858.79399999999998</v>
      </c>
      <c r="S15" s="24">
        <f t="shared" si="10"/>
        <v>3.4429000000000003</v>
      </c>
      <c r="T15" s="37">
        <f t="shared" si="9"/>
        <v>862.23800000000006</v>
      </c>
      <c r="U15" s="39">
        <f t="shared" si="9"/>
        <v>0.86476900000000001</v>
      </c>
      <c r="V15" s="22">
        <f t="shared" si="11"/>
        <v>0.87922607296642419</v>
      </c>
      <c r="X15" s="2">
        <f t="shared" si="0"/>
        <v>862.23800000000006</v>
      </c>
      <c r="Y15" s="4">
        <f t="shared" si="12"/>
        <v>7</v>
      </c>
      <c r="Z15" s="4">
        <f t="shared" si="13"/>
        <v>55016.081238728722</v>
      </c>
      <c r="AA15" s="4">
        <f t="shared" si="1"/>
        <v>7</v>
      </c>
      <c r="AB15" s="17">
        <f t="shared" si="2"/>
        <v>-2.5470311577381963E-4</v>
      </c>
      <c r="AC15" s="4">
        <f t="shared" si="3"/>
        <v>7</v>
      </c>
      <c r="AD15" s="24">
        <f t="shared" si="4"/>
        <v>3.4567069753631263</v>
      </c>
      <c r="AE15" s="53">
        <f t="shared" si="14"/>
        <v>0.89027209500616367</v>
      </c>
      <c r="AF15" s="78">
        <f t="shared" si="5"/>
        <v>-2.8646405013949217E-2</v>
      </c>
      <c r="AG15" s="80">
        <f t="shared" si="15"/>
        <v>-2.5503095006163656E-2</v>
      </c>
      <c r="AH15" s="90">
        <f t="shared" si="16"/>
        <v>1.8712550936722473E-3</v>
      </c>
    </row>
    <row r="16" spans="1:34" x14ac:dyDescent="0.6">
      <c r="B16" s="35"/>
      <c r="C16" s="35"/>
      <c r="D16" s="35"/>
      <c r="E16" s="35"/>
      <c r="F16" s="35"/>
      <c r="G16" s="35"/>
      <c r="H16" s="35"/>
      <c r="I16" s="35"/>
      <c r="J16" s="35"/>
      <c r="K16" s="34"/>
      <c r="L16" s="33"/>
      <c r="N16" s="35"/>
      <c r="O16" s="43"/>
      <c r="P16" s="35"/>
      <c r="Q16" s="44"/>
      <c r="R16" s="35"/>
      <c r="S16" s="45"/>
      <c r="T16" s="35"/>
      <c r="U16" s="45"/>
    </row>
    <row r="17" spans="2:24" x14ac:dyDescent="0.6">
      <c r="B17" s="36"/>
      <c r="C17" s="36"/>
      <c r="D17" s="36"/>
      <c r="E17" s="36"/>
      <c r="F17" s="36"/>
      <c r="G17" s="36"/>
      <c r="H17" s="36"/>
      <c r="I17" s="36"/>
      <c r="J17" s="36"/>
      <c r="K17" s="33"/>
      <c r="L17" s="33"/>
      <c r="N17" s="36"/>
      <c r="O17" s="40"/>
      <c r="P17" s="36"/>
      <c r="Q17" s="41"/>
      <c r="R17" s="36"/>
      <c r="S17" s="42"/>
      <c r="T17" s="36"/>
      <c r="U17" s="42"/>
      <c r="V17"/>
      <c r="X17" t="s">
        <v>148</v>
      </c>
    </row>
    <row r="18" spans="2:24" x14ac:dyDescent="0.6">
      <c r="B18" s="36"/>
      <c r="C18" s="36"/>
      <c r="D18" s="36"/>
      <c r="E18" s="36"/>
      <c r="F18" s="36"/>
      <c r="G18" s="36"/>
      <c r="H18" s="36"/>
      <c r="I18" s="36"/>
      <c r="J18" s="36"/>
      <c r="K18" s="33"/>
      <c r="L18" s="33"/>
      <c r="N18" s="36"/>
      <c r="O18" s="40"/>
      <c r="P18" s="36"/>
      <c r="Q18" s="41"/>
      <c r="R18" s="36"/>
      <c r="S18" s="42"/>
      <c r="T18" s="36"/>
      <c r="U18" s="42"/>
      <c r="V18"/>
    </row>
    <row r="19" spans="2:24" x14ac:dyDescent="0.6">
      <c r="B19" s="36"/>
      <c r="C19" s="36"/>
      <c r="D19" s="36"/>
      <c r="E19" s="36"/>
      <c r="F19" s="36"/>
      <c r="G19" s="36"/>
      <c r="H19" s="36"/>
      <c r="I19" s="36"/>
      <c r="J19" s="36"/>
      <c r="K19" s="33"/>
      <c r="L19" s="33"/>
      <c r="N19" s="36"/>
      <c r="O19" s="40"/>
      <c r="P19" s="36"/>
      <c r="Q19" s="41"/>
      <c r="R19" s="36"/>
      <c r="S19" s="42"/>
      <c r="T19" s="36"/>
      <c r="U19" s="42"/>
      <c r="V19"/>
    </row>
    <row r="20" spans="2:24" x14ac:dyDescent="0.6">
      <c r="B20" s="36"/>
      <c r="C20" s="36"/>
      <c r="D20" s="36"/>
      <c r="E20" s="36"/>
      <c r="F20" s="36"/>
      <c r="G20" s="36"/>
      <c r="H20" s="36"/>
      <c r="I20" s="36"/>
      <c r="J20" s="36"/>
      <c r="K20" s="33"/>
      <c r="L20" s="33"/>
      <c r="N20" s="36"/>
      <c r="O20" s="40"/>
      <c r="P20" s="36"/>
      <c r="Q20" s="41"/>
      <c r="R20" s="36"/>
      <c r="S20" s="42"/>
      <c r="T20" s="36"/>
      <c r="U20" s="42"/>
      <c r="V20"/>
    </row>
    <row r="21" spans="2:24" x14ac:dyDescent="0.6">
      <c r="B21" s="36"/>
      <c r="C21" s="36"/>
      <c r="D21" s="36"/>
      <c r="E21" s="36"/>
      <c r="F21" s="36"/>
      <c r="G21" s="36"/>
      <c r="H21" s="36"/>
      <c r="I21" s="36"/>
      <c r="J21" s="36"/>
      <c r="K21" s="33"/>
      <c r="L21" s="33"/>
      <c r="N21" s="36"/>
      <c r="O21" s="40"/>
      <c r="P21" s="36"/>
      <c r="Q21" s="41"/>
      <c r="R21" s="36"/>
      <c r="S21" s="42"/>
      <c r="T21" s="36"/>
      <c r="U21" s="42"/>
      <c r="V21"/>
    </row>
    <row r="22" spans="2:24" x14ac:dyDescent="0.6">
      <c r="B22" s="36"/>
      <c r="C22" s="36"/>
      <c r="D22" s="36"/>
      <c r="E22" s="36"/>
      <c r="F22" s="36"/>
      <c r="G22" s="36"/>
      <c r="H22" s="36"/>
      <c r="I22" s="36"/>
      <c r="J22" s="36"/>
      <c r="K22" s="33"/>
      <c r="L22" s="33"/>
      <c r="N22" s="36"/>
      <c r="O22" s="40"/>
      <c r="P22" s="36"/>
      <c r="Q22" s="41"/>
      <c r="R22" s="36"/>
      <c r="S22" s="42"/>
      <c r="T22" s="36"/>
      <c r="U22" s="42"/>
      <c r="V22"/>
    </row>
    <row r="23" spans="2:24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3"/>
      <c r="L23" s="33"/>
      <c r="N23" s="36"/>
      <c r="O23" s="40"/>
      <c r="P23" s="36"/>
      <c r="Q23" s="41"/>
      <c r="R23" s="36"/>
      <c r="S23" s="42"/>
      <c r="T23" s="36"/>
      <c r="U23" s="42"/>
      <c r="V23"/>
    </row>
    <row r="24" spans="2:24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3"/>
      <c r="L24" s="33"/>
      <c r="N24" s="36"/>
      <c r="O24" s="40"/>
      <c r="P24" s="36"/>
      <c r="Q24" s="41"/>
      <c r="R24" s="36"/>
      <c r="S24" s="42"/>
      <c r="T24" s="36"/>
      <c r="U24" s="42"/>
      <c r="V24"/>
    </row>
    <row r="25" spans="2:24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3"/>
      <c r="L25" s="33"/>
      <c r="N25" s="36"/>
      <c r="O25" s="40"/>
      <c r="P25" s="36"/>
      <c r="Q25" s="41"/>
      <c r="R25" s="36"/>
      <c r="S25" s="42"/>
      <c r="T25" s="36"/>
      <c r="U25" s="42"/>
      <c r="V25"/>
    </row>
    <row r="26" spans="2:24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3"/>
      <c r="N26" s="36"/>
      <c r="O26" s="40"/>
      <c r="P26" s="36"/>
      <c r="Q26" s="41"/>
      <c r="R26" s="36"/>
      <c r="S26" s="42"/>
      <c r="T26" s="36"/>
      <c r="U26" s="42"/>
      <c r="V26"/>
    </row>
    <row r="27" spans="2:24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3"/>
      <c r="N27" s="36"/>
      <c r="O27" s="40"/>
      <c r="P27" s="36"/>
      <c r="Q27" s="41"/>
      <c r="R27" s="36"/>
      <c r="S27" s="42"/>
      <c r="T27" s="36"/>
      <c r="U27" s="42"/>
      <c r="V27"/>
    </row>
    <row r="28" spans="2:24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3"/>
      <c r="N28" s="36"/>
      <c r="O28" s="40"/>
      <c r="P28" s="36"/>
      <c r="Q28" s="41"/>
      <c r="R28" s="36"/>
      <c r="S28" s="42"/>
      <c r="T28" s="36"/>
      <c r="U28" s="42"/>
      <c r="V28"/>
    </row>
    <row r="29" spans="2:24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3"/>
      <c r="N29" s="36"/>
      <c r="O29" s="40"/>
      <c r="P29" s="36"/>
      <c r="Q29" s="41"/>
      <c r="R29" s="36"/>
      <c r="S29" s="42"/>
      <c r="T29" s="36"/>
      <c r="U29" s="42"/>
      <c r="V29"/>
    </row>
    <row r="30" spans="2:24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3"/>
      <c r="N30" s="36"/>
      <c r="O30" s="40"/>
      <c r="P30" s="36"/>
      <c r="Q30" s="41"/>
      <c r="R30" s="36"/>
      <c r="S30" s="42"/>
      <c r="T30" s="36"/>
      <c r="U30" s="42"/>
      <c r="V30"/>
    </row>
    <row r="31" spans="2:24" x14ac:dyDescent="0.6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46" spans="2:14" ht="17.25" thickBot="1" x14ac:dyDescent="0.65">
      <c r="B46" t="s">
        <v>161</v>
      </c>
    </row>
    <row r="47" spans="2:14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6</v>
      </c>
      <c r="L47" t="s">
        <v>165</v>
      </c>
      <c r="N47" t="s">
        <v>158</v>
      </c>
    </row>
    <row r="48" spans="2:14" ht="17.25" thickBot="1" x14ac:dyDescent="0.65">
      <c r="B48" s="9" t="s">
        <v>4</v>
      </c>
      <c r="C48" s="10" t="s">
        <v>10</v>
      </c>
      <c r="D48" s="11" t="s">
        <v>4</v>
      </c>
      <c r="E48" s="10" t="s">
        <v>53</v>
      </c>
      <c r="F48" s="11" t="s">
        <v>4</v>
      </c>
      <c r="G48" s="27" t="s">
        <v>54</v>
      </c>
      <c r="H48" s="11" t="s">
        <v>4</v>
      </c>
      <c r="I48" s="10" t="s">
        <v>52</v>
      </c>
      <c r="J48" s="11" t="s">
        <v>4</v>
      </c>
      <c r="K48" s="12" t="s">
        <v>7</v>
      </c>
      <c r="L48" t="s">
        <v>160</v>
      </c>
      <c r="N48" t="s">
        <v>160</v>
      </c>
    </row>
    <row r="49" spans="2:14" x14ac:dyDescent="0.6">
      <c r="B49" s="3"/>
      <c r="C49" s="4"/>
      <c r="D49" s="3">
        <v>311.37</v>
      </c>
      <c r="E49" s="4">
        <v>8.2696799999999997E-4</v>
      </c>
      <c r="F49" s="3">
        <v>312.99599999999998</v>
      </c>
      <c r="G49" s="4">
        <v>-95.238100000000003</v>
      </c>
      <c r="H49" s="3">
        <v>312.31900000000002</v>
      </c>
      <c r="I49" s="4">
        <v>6.3193299999999994E-2</v>
      </c>
      <c r="J49" s="3">
        <v>314.685</v>
      </c>
      <c r="K49" s="4">
        <v>5.6939499999999997E-2</v>
      </c>
      <c r="L49">
        <v>5.5255869312053493E-2</v>
      </c>
      <c r="M49" s="86"/>
      <c r="N49">
        <v>1.6836306879465038E-3</v>
      </c>
    </row>
    <row r="50" spans="2:14" x14ac:dyDescent="0.6">
      <c r="B50" s="3"/>
      <c r="C50" s="4"/>
      <c r="D50" s="3">
        <v>378.52499999999998</v>
      </c>
      <c r="E50" s="4">
        <v>8.5046000000000004E-4</v>
      </c>
      <c r="F50" s="3">
        <v>373.64600000000002</v>
      </c>
      <c r="G50" s="4">
        <v>-108.84399999999999</v>
      </c>
      <c r="H50" s="3">
        <v>378.31599999999997</v>
      </c>
      <c r="I50" s="4">
        <v>5.4349300000000003E-2</v>
      </c>
      <c r="J50" s="3">
        <v>377.62200000000001</v>
      </c>
      <c r="K50" s="4">
        <v>0.106762</v>
      </c>
      <c r="L50">
        <v>9.8365043166719721E-2</v>
      </c>
      <c r="M50" s="86"/>
      <c r="N50">
        <v>8.3969568332802752E-3</v>
      </c>
    </row>
    <row r="51" spans="2:14" x14ac:dyDescent="0.6">
      <c r="B51" s="2"/>
      <c r="C51" s="1"/>
      <c r="D51" s="2">
        <v>473.846</v>
      </c>
      <c r="E51" s="1">
        <v>9.0131100000000002E-4</v>
      </c>
      <c r="F51" s="2">
        <v>475.45100000000002</v>
      </c>
      <c r="G51" s="1">
        <v>-133.333</v>
      </c>
      <c r="H51" s="2">
        <v>477.42500000000001</v>
      </c>
      <c r="I51" s="1">
        <v>4.6683299999999997E-2</v>
      </c>
      <c r="J51" s="2">
        <v>478.322</v>
      </c>
      <c r="K51" s="1">
        <v>0.217082</v>
      </c>
      <c r="L51">
        <v>0.20449562007810351</v>
      </c>
      <c r="M51" s="86"/>
      <c r="N51">
        <v>1.2586379921896484E-2</v>
      </c>
    </row>
    <row r="52" spans="2:14" x14ac:dyDescent="0.6">
      <c r="B52" s="2"/>
      <c r="C52" s="1"/>
      <c r="D52" s="2">
        <v>571.35699999999997</v>
      </c>
      <c r="E52" s="1">
        <v>1.04988E-3</v>
      </c>
      <c r="F52" s="2">
        <v>570.75800000000004</v>
      </c>
      <c r="G52" s="1">
        <v>-171.429</v>
      </c>
      <c r="H52" s="2">
        <v>569.95699999999999</v>
      </c>
      <c r="I52" s="1">
        <v>4.1021599999999998E-2</v>
      </c>
      <c r="J52" s="2">
        <v>572.72699999999998</v>
      </c>
      <c r="K52" s="1">
        <v>0.38434200000000002</v>
      </c>
      <c r="L52">
        <v>0.3943002205447152</v>
      </c>
      <c r="M52" s="86"/>
      <c r="N52">
        <v>-9.9582205447151795E-3</v>
      </c>
    </row>
    <row r="53" spans="2:14" x14ac:dyDescent="0.6">
      <c r="B53" s="2"/>
      <c r="C53" s="1"/>
      <c r="D53" s="2">
        <v>666.69399999999996</v>
      </c>
      <c r="E53" s="1">
        <v>1.1851100000000001E-3</v>
      </c>
      <c r="F53" s="2">
        <v>663.899</v>
      </c>
      <c r="G53" s="1">
        <v>-204.08199999999999</v>
      </c>
      <c r="H53" s="2">
        <v>669.14800000000002</v>
      </c>
      <c r="I53" s="1">
        <v>3.7355399999999997E-2</v>
      </c>
      <c r="J53" s="2">
        <v>669.23099999999999</v>
      </c>
      <c r="K53" s="1">
        <v>0.56939499999999998</v>
      </c>
      <c r="L53">
        <v>0.63513370340991127</v>
      </c>
      <c r="M53" s="86"/>
      <c r="N53">
        <v>-6.5738703409911281E-2</v>
      </c>
    </row>
    <row r="54" spans="2:14" x14ac:dyDescent="0.6">
      <c r="B54" s="2"/>
      <c r="C54" s="1"/>
      <c r="D54" s="2">
        <v>764.21199999999999</v>
      </c>
      <c r="E54" s="1">
        <v>1.4247000000000001E-3</v>
      </c>
      <c r="F54" s="2">
        <v>761.37199999999996</v>
      </c>
      <c r="G54" s="1">
        <v>-228.571</v>
      </c>
      <c r="H54" s="2">
        <v>761.76900000000001</v>
      </c>
      <c r="I54" s="1">
        <v>3.6093699999999999E-2</v>
      </c>
      <c r="J54" s="2">
        <v>763.63599999999997</v>
      </c>
      <c r="K54" s="1">
        <v>0.75800699999999999</v>
      </c>
      <c r="L54">
        <v>0.78142198827349463</v>
      </c>
      <c r="M54" s="86"/>
      <c r="N54">
        <v>-2.3414988273494641E-2</v>
      </c>
    </row>
    <row r="55" spans="2:14" x14ac:dyDescent="0.6">
      <c r="B55" s="31"/>
      <c r="C55" s="32"/>
      <c r="D55" s="31">
        <v>863.88099999999997</v>
      </c>
      <c r="E55" s="32">
        <v>1.60783E-3</v>
      </c>
      <c r="F55" s="31">
        <v>856.67899999999997</v>
      </c>
      <c r="G55" s="32">
        <v>-253.06100000000001</v>
      </c>
      <c r="H55" s="31">
        <v>858.79399999999998</v>
      </c>
      <c r="I55" s="32">
        <v>3.4429000000000001E-2</v>
      </c>
      <c r="J55" s="31">
        <v>862.23800000000006</v>
      </c>
      <c r="K55" s="32">
        <v>0.86476900000000001</v>
      </c>
      <c r="L55">
        <v>1.0085843848758482</v>
      </c>
      <c r="M55" s="87"/>
      <c r="N55" s="88">
        <v>-0.14381538487584822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H3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16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  <c r="AH7" s="89" t="s">
        <v>168</v>
      </c>
    </row>
    <row r="8" spans="1:34" ht="17.25" thickBot="1" x14ac:dyDescent="0.65">
      <c r="B8" s="9" t="s">
        <v>4</v>
      </c>
      <c r="C8" s="10" t="s">
        <v>10</v>
      </c>
      <c r="D8" s="11" t="s">
        <v>4</v>
      </c>
      <c r="E8" s="10" t="s">
        <v>55</v>
      </c>
      <c r="F8" s="11" t="s">
        <v>4</v>
      </c>
      <c r="G8" s="27" t="s">
        <v>13</v>
      </c>
      <c r="H8" s="11" t="s">
        <v>4</v>
      </c>
      <c r="I8" s="10" t="s">
        <v>56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4" x14ac:dyDescent="0.6">
      <c r="B9" s="3"/>
      <c r="C9" s="4"/>
      <c r="D9" s="3">
        <v>322.86399999999998</v>
      </c>
      <c r="E9" s="4">
        <v>1.8666799999999999E-3</v>
      </c>
      <c r="F9" s="3">
        <v>318.84300000000002</v>
      </c>
      <c r="G9" s="4">
        <v>-159.30500000000001</v>
      </c>
      <c r="H9" s="3">
        <v>302.36200000000002</v>
      </c>
      <c r="I9" s="4">
        <v>0.101912</v>
      </c>
      <c r="J9" s="75">
        <v>319.77999999999997</v>
      </c>
      <c r="K9" s="75">
        <v>4.3666200000000002E-2</v>
      </c>
      <c r="N9" s="3">
        <f>D9</f>
        <v>322.86399999999998</v>
      </c>
      <c r="O9" s="21">
        <f>(1/E9)*100</f>
        <v>53571.045921100565</v>
      </c>
      <c r="P9" s="3">
        <f>F9</f>
        <v>318.84300000000002</v>
      </c>
      <c r="Q9" s="17">
        <f>G9*0.000001</f>
        <v>-1.5930499999999999E-4</v>
      </c>
      <c r="R9" s="3">
        <f>H9</f>
        <v>302.36200000000002</v>
      </c>
      <c r="S9" s="24">
        <f>I9*100</f>
        <v>10.1912</v>
      </c>
      <c r="T9" s="3">
        <f>J9</f>
        <v>319.77999999999997</v>
      </c>
      <c r="U9" s="24">
        <f>K9</f>
        <v>4.3666200000000002E-2</v>
      </c>
      <c r="V9" s="22">
        <f>((O9*(Q9)^2)/S9)*T9</f>
        <v>4.2659416718317966E-2</v>
      </c>
      <c r="X9" s="3">
        <f t="shared" ref="X9:X15" si="0">T9</f>
        <v>319.77999999999997</v>
      </c>
      <c r="Y9" s="4" t="e">
        <f>MATCH($X9,$N$9:$N$15,1)</f>
        <v>#N/A</v>
      </c>
      <c r="Z9" s="4" t="e">
        <f>((INDEX($N$9:$O$44,Y9+1,1)-$X9)*INDEX($N$9:$O$44,Y9,2)+($X9-INDEX($N$9:$O$44,Y9,1))*INDEX($N$9:$O$44,Y9+1,2))/(INDEX($N$9:$O$44,Y9+1,1)-INDEX($N$9:$O$44,Y9,1))</f>
        <v>#N/A</v>
      </c>
      <c r="AA9" s="4">
        <f t="shared" ref="AA9:AA15" si="1">MATCH($X9,$P$9:$P$40,1)</f>
        <v>1</v>
      </c>
      <c r="AB9" s="17">
        <f t="shared" ref="AB9:AB15" si="2">((INDEX($P$9:$Q$44,AA9+1,1)-$X9)*INDEX($P$9:$Q$44,AA9,2)+($X9-INDEX($P$9:$Q$44,AA9,1))*INDEX($P$9:$Q$44,AA9+1,2))/(INDEX($P$9:$Q$44,AA9+1,1)-INDEX($P$9:$Q$44,AA9,1))</f>
        <v>-1.5948468986424585E-4</v>
      </c>
      <c r="AC9" s="4">
        <f t="shared" ref="AC9:AC15" si="3">MATCH($X9,$R$9:$R$38,1)</f>
        <v>1</v>
      </c>
      <c r="AD9" s="24">
        <f t="shared" ref="AD9:AD15" si="4">((INDEX($R$9:$S$44,AC9+1,1)-$X9)*INDEX($R$9:$S$44,AC9,2)+($X9-INDEX($R$9:$S$44,AC9,1))*INDEX($R$9:$S$44,AC9+1,2))/(INDEX($R$9:$S$44,AC9+1,1)-INDEX($R$9:$S$44,AC9,1))</f>
        <v>9.6979924742929722</v>
      </c>
      <c r="AE9" s="24" t="e">
        <f>((Z9*(AB9)^2)/AD9)*X9</f>
        <v>#N/A</v>
      </c>
      <c r="AF9" s="57" t="e">
        <f t="shared" ref="AF9:AF15" si="5">$U9/$AE9-1</f>
        <v>#N/A</v>
      </c>
      <c r="AG9" s="79" t="e">
        <f>U9-AE9</f>
        <v>#N/A</v>
      </c>
      <c r="AH9" s="90">
        <f>AB9*AB9/AD9/U9*100*X9</f>
        <v>1.9207111265209286E-3</v>
      </c>
    </row>
    <row r="10" spans="1:34" x14ac:dyDescent="0.6">
      <c r="B10" s="3"/>
      <c r="C10" s="4"/>
      <c r="D10" s="3">
        <v>382.84500000000003</v>
      </c>
      <c r="E10" s="4">
        <v>1.97131E-3</v>
      </c>
      <c r="F10" s="3">
        <v>378.87799999999999</v>
      </c>
      <c r="G10" s="4">
        <v>-170.81800000000001</v>
      </c>
      <c r="H10" s="3">
        <v>375.59100000000001</v>
      </c>
      <c r="I10" s="4">
        <v>8.1176499999999999E-2</v>
      </c>
      <c r="J10" s="3">
        <v>380.923</v>
      </c>
      <c r="K10" s="4">
        <v>7.1032399999999996E-2</v>
      </c>
      <c r="N10" s="3">
        <f t="shared" ref="N10:N15" si="6">D10</f>
        <v>382.84500000000003</v>
      </c>
      <c r="O10" s="21">
        <f t="shared" ref="O10:O15" si="7">(1/E10)*100</f>
        <v>50727.688694320022</v>
      </c>
      <c r="P10" s="3">
        <f t="shared" ref="P10:P15" si="8">F10</f>
        <v>378.87799999999999</v>
      </c>
      <c r="Q10" s="17">
        <f t="shared" ref="Q10:Q15" si="9">G10*0.000001</f>
        <v>-1.7081800000000002E-4</v>
      </c>
      <c r="R10" s="3">
        <f t="shared" ref="R10:U15" si="10">H10</f>
        <v>375.59100000000001</v>
      </c>
      <c r="S10" s="24">
        <f t="shared" ref="S10:S15" si="11">I10*100</f>
        <v>8.1176499999999994</v>
      </c>
      <c r="T10" s="3">
        <f t="shared" si="10"/>
        <v>380.923</v>
      </c>
      <c r="U10" s="24">
        <f t="shared" si="10"/>
        <v>7.1032399999999996E-2</v>
      </c>
      <c r="V10" s="22">
        <f t="shared" ref="V10:V15" si="12">((O10*(Q10)^2)/S10)*T10</f>
        <v>6.945751062029823E-2</v>
      </c>
      <c r="X10" s="2">
        <f t="shared" si="0"/>
        <v>380.923</v>
      </c>
      <c r="Y10" s="4">
        <f t="shared" ref="Y10:Y15" si="13">MATCH($X10,$N$9:$N$15,1)</f>
        <v>1</v>
      </c>
      <c r="Z10" s="4">
        <f t="shared" ref="Z10:Z15" si="14">((INDEX($N$9:$O$44,Y10+1,1)-$X10)*INDEX($N$9:$O$44,Y10,2)+($X10-INDEX($N$9:$O$44,Y10,1))*INDEX($N$9:$O$44,Y10+1,2))/(INDEX($N$9:$O$44,Y10+1,1)-INDEX($N$9:$O$44,Y10,1))</f>
        <v>50818.79975598742</v>
      </c>
      <c r="AA10" s="4">
        <f t="shared" si="1"/>
        <v>2</v>
      </c>
      <c r="AB10" s="17">
        <f t="shared" si="2"/>
        <v>-1.714453936136513E-4</v>
      </c>
      <c r="AC10" s="4">
        <f t="shared" si="3"/>
        <v>2</v>
      </c>
      <c r="AD10" s="24">
        <f t="shared" si="4"/>
        <v>8.027550636616537</v>
      </c>
      <c r="AE10" s="53">
        <f t="shared" ref="AE10:AE15" si="15">((Z10*(AB10)^2)/AD10)*X10</f>
        <v>7.0881057434520903E-2</v>
      </c>
      <c r="AF10" s="78">
        <f t="shared" si="5"/>
        <v>2.1351623544683118E-3</v>
      </c>
      <c r="AG10" s="80">
        <f t="shared" ref="AG10:AG15" si="16">U10-AE10</f>
        <v>1.5134256547909286E-4</v>
      </c>
      <c r="AH10" s="90">
        <f t="shared" ref="AH10:AH15" si="17">AB10*AB10/AD10/U10*100*X10</f>
        <v>1.9635831456900009E-3</v>
      </c>
    </row>
    <row r="11" spans="1:34" x14ac:dyDescent="0.6">
      <c r="B11" s="2"/>
      <c r="C11" s="1"/>
      <c r="D11" s="2">
        <v>477.38799999999998</v>
      </c>
      <c r="E11" s="1">
        <v>2.43647E-3</v>
      </c>
      <c r="F11" s="2">
        <v>473.58</v>
      </c>
      <c r="G11" s="1">
        <v>-199.87200000000001</v>
      </c>
      <c r="H11" s="2">
        <v>474.803</v>
      </c>
      <c r="I11" s="1">
        <v>6.4411800000000005E-2</v>
      </c>
      <c r="J11" s="2">
        <v>478.81900000000002</v>
      </c>
      <c r="K11" s="1">
        <v>0.125831</v>
      </c>
      <c r="N11" s="3">
        <f t="shared" si="6"/>
        <v>477.38799999999998</v>
      </c>
      <c r="O11" s="21">
        <f t="shared" si="7"/>
        <v>41042.98431747569</v>
      </c>
      <c r="P11" s="3">
        <f t="shared" si="8"/>
        <v>473.58</v>
      </c>
      <c r="Q11" s="17">
        <f t="shared" si="9"/>
        <v>-1.99872E-4</v>
      </c>
      <c r="R11" s="3">
        <f t="shared" si="10"/>
        <v>474.803</v>
      </c>
      <c r="S11" s="24">
        <f t="shared" si="11"/>
        <v>6.4411800000000001</v>
      </c>
      <c r="T11" s="3">
        <f t="shared" si="10"/>
        <v>478.81900000000002</v>
      </c>
      <c r="U11" s="24">
        <f t="shared" si="10"/>
        <v>0.125831</v>
      </c>
      <c r="V11" s="22">
        <f t="shared" si="12"/>
        <v>0.12188458631324257</v>
      </c>
      <c r="X11" s="2">
        <f t="shared" si="0"/>
        <v>478.81900000000002</v>
      </c>
      <c r="Y11" s="4">
        <f t="shared" si="13"/>
        <v>3</v>
      </c>
      <c r="Z11" s="4">
        <f t="shared" si="14"/>
        <v>40867.339080180551</v>
      </c>
      <c r="AA11" s="4">
        <f t="shared" si="1"/>
        <v>3</v>
      </c>
      <c r="AB11" s="17">
        <f t="shared" si="2"/>
        <v>-2.0171453144882017E-4</v>
      </c>
      <c r="AC11" s="4">
        <f t="shared" si="3"/>
        <v>3</v>
      </c>
      <c r="AD11" s="24">
        <f t="shared" si="4"/>
        <v>6.395828358749692</v>
      </c>
      <c r="AE11" s="53">
        <f t="shared" si="15"/>
        <v>0.12448737455556726</v>
      </c>
      <c r="AF11" s="78">
        <f t="shared" si="5"/>
        <v>1.0793266780905419E-2</v>
      </c>
      <c r="AG11" s="80">
        <f t="shared" si="16"/>
        <v>1.3436254444327417E-3</v>
      </c>
      <c r="AH11" s="90">
        <f t="shared" si="17"/>
        <v>2.4208133099994076E-3</v>
      </c>
    </row>
    <row r="12" spans="1:34" x14ac:dyDescent="0.6">
      <c r="B12" s="2"/>
      <c r="C12" s="1"/>
      <c r="D12" s="2">
        <v>574.19399999999996</v>
      </c>
      <c r="E12" s="1">
        <v>3.4292699999999999E-3</v>
      </c>
      <c r="F12" s="2">
        <v>572.91600000000005</v>
      </c>
      <c r="G12" s="1">
        <v>-234.80799999999999</v>
      </c>
      <c r="H12" s="2">
        <v>576.37800000000004</v>
      </c>
      <c r="I12" s="1">
        <v>5.2941200000000001E-2</v>
      </c>
      <c r="J12" s="2">
        <v>576.73500000000001</v>
      </c>
      <c r="K12" s="1">
        <v>0.183868</v>
      </c>
      <c r="N12" s="3">
        <f t="shared" si="6"/>
        <v>574.19399999999996</v>
      </c>
      <c r="O12" s="21">
        <f t="shared" si="7"/>
        <v>29160.725168913501</v>
      </c>
      <c r="P12" s="3">
        <f t="shared" si="8"/>
        <v>572.91600000000005</v>
      </c>
      <c r="Q12" s="17">
        <f t="shared" si="9"/>
        <v>-2.3480799999999998E-4</v>
      </c>
      <c r="R12" s="3">
        <f t="shared" si="10"/>
        <v>576.37800000000004</v>
      </c>
      <c r="S12" s="24">
        <f t="shared" si="11"/>
        <v>5.2941200000000004</v>
      </c>
      <c r="T12" s="3">
        <f t="shared" si="10"/>
        <v>576.73500000000001</v>
      </c>
      <c r="U12" s="24">
        <f t="shared" si="10"/>
        <v>0.183868</v>
      </c>
      <c r="V12" s="22">
        <f t="shared" si="12"/>
        <v>0.17514858197108762</v>
      </c>
      <c r="X12" s="2">
        <f t="shared" si="0"/>
        <v>576.73500000000001</v>
      </c>
      <c r="Y12" s="4">
        <f t="shared" si="13"/>
        <v>4</v>
      </c>
      <c r="Z12" s="4">
        <f t="shared" si="14"/>
        <v>29027.793032716487</v>
      </c>
      <c r="AA12" s="4">
        <f t="shared" si="1"/>
        <v>4</v>
      </c>
      <c r="AB12" s="17">
        <f t="shared" si="2"/>
        <v>-2.3571907441774146E-4</v>
      </c>
      <c r="AC12" s="4">
        <f t="shared" si="3"/>
        <v>4</v>
      </c>
      <c r="AD12" s="24">
        <f t="shared" si="4"/>
        <v>5.2914530035560077</v>
      </c>
      <c r="AE12" s="53">
        <f t="shared" si="15"/>
        <v>0.17579431926317257</v>
      </c>
      <c r="AF12" s="78">
        <f t="shared" si="5"/>
        <v>4.5926857993293435E-2</v>
      </c>
      <c r="AG12" s="80">
        <f t="shared" si="16"/>
        <v>8.0736807368274321E-3</v>
      </c>
      <c r="AH12" s="90">
        <f t="shared" si="17"/>
        <v>3.2937047555415865E-3</v>
      </c>
    </row>
    <row r="13" spans="1:34" x14ac:dyDescent="0.6">
      <c r="B13" s="2"/>
      <c r="C13" s="1"/>
      <c r="D13" s="2">
        <v>668.74599999999998</v>
      </c>
      <c r="E13" s="1">
        <v>4.1298000000000003E-3</v>
      </c>
      <c r="F13" s="2">
        <v>669.90899999999999</v>
      </c>
      <c r="G13" s="1">
        <v>-257.947</v>
      </c>
      <c r="H13" s="2">
        <v>670.86599999999999</v>
      </c>
      <c r="I13" s="1">
        <v>4.5882399999999997E-2</v>
      </c>
      <c r="J13" s="2">
        <v>669.81299999999999</v>
      </c>
      <c r="K13" s="1">
        <v>0.24839600000000001</v>
      </c>
      <c r="N13" s="3">
        <f t="shared" si="6"/>
        <v>668.74599999999998</v>
      </c>
      <c r="O13" s="21">
        <f t="shared" si="7"/>
        <v>24214.247663325099</v>
      </c>
      <c r="P13" s="3">
        <f t="shared" si="8"/>
        <v>669.90899999999999</v>
      </c>
      <c r="Q13" s="17">
        <f t="shared" si="9"/>
        <v>-2.5794700000000002E-4</v>
      </c>
      <c r="R13" s="3">
        <f t="shared" si="10"/>
        <v>670.86599999999999</v>
      </c>
      <c r="S13" s="24">
        <f t="shared" si="11"/>
        <v>4.5882399999999999</v>
      </c>
      <c r="T13" s="3">
        <f t="shared" si="10"/>
        <v>669.81299999999999</v>
      </c>
      <c r="U13" s="24">
        <f t="shared" si="10"/>
        <v>0.24839600000000001</v>
      </c>
      <c r="V13" s="22">
        <f t="shared" si="12"/>
        <v>0.23520112142451777</v>
      </c>
      <c r="X13" s="2">
        <f t="shared" si="0"/>
        <v>669.81299999999999</v>
      </c>
      <c r="Y13" s="4">
        <f t="shared" si="13"/>
        <v>5</v>
      </c>
      <c r="Z13" s="4">
        <f t="shared" si="14"/>
        <v>24200.007966238492</v>
      </c>
      <c r="AA13" s="4">
        <f t="shared" si="1"/>
        <v>4</v>
      </c>
      <c r="AB13" s="17">
        <f t="shared" si="2"/>
        <v>-2.5792409789366245E-4</v>
      </c>
      <c r="AC13" s="4">
        <f t="shared" si="3"/>
        <v>4</v>
      </c>
      <c r="AD13" s="24">
        <f t="shared" si="4"/>
        <v>4.5961065189230377</v>
      </c>
      <c r="AE13" s="53">
        <f t="shared" si="15"/>
        <v>0.23461881469113119</v>
      </c>
      <c r="AF13" s="78">
        <f t="shared" si="5"/>
        <v>5.8721570676273593E-2</v>
      </c>
      <c r="AG13" s="80">
        <f t="shared" si="16"/>
        <v>1.3777185308868817E-2</v>
      </c>
      <c r="AH13" s="90">
        <f t="shared" si="17"/>
        <v>3.9030375493885371E-3</v>
      </c>
    </row>
    <row r="14" spans="1:34" x14ac:dyDescent="0.6">
      <c r="B14" s="2"/>
      <c r="C14" s="1"/>
      <c r="D14" s="2">
        <v>767.95799999999997</v>
      </c>
      <c r="E14" s="1">
        <v>4.3686799999999998E-3</v>
      </c>
      <c r="F14" s="2">
        <v>762.25099999999998</v>
      </c>
      <c r="G14" s="1">
        <v>-269.30099999999999</v>
      </c>
      <c r="H14" s="2">
        <v>772.44100000000003</v>
      </c>
      <c r="I14" s="1">
        <v>4.1029400000000001E-2</v>
      </c>
      <c r="J14" s="2">
        <v>770.23800000000006</v>
      </c>
      <c r="K14" s="1">
        <v>0.31776300000000002</v>
      </c>
      <c r="N14" s="3">
        <f t="shared" si="6"/>
        <v>767.95799999999997</v>
      </c>
      <c r="O14" s="21">
        <f t="shared" si="7"/>
        <v>22890.209399635587</v>
      </c>
      <c r="P14" s="3">
        <f t="shared" si="8"/>
        <v>762.25099999999998</v>
      </c>
      <c r="Q14" s="17">
        <f t="shared" si="9"/>
        <v>-2.69301E-4</v>
      </c>
      <c r="R14" s="3">
        <f t="shared" si="10"/>
        <v>772.44100000000003</v>
      </c>
      <c r="S14" s="24">
        <f t="shared" si="11"/>
        <v>4.1029400000000003</v>
      </c>
      <c r="T14" s="3">
        <f t="shared" si="10"/>
        <v>770.23800000000006</v>
      </c>
      <c r="U14" s="24">
        <f t="shared" si="10"/>
        <v>0.31776300000000002</v>
      </c>
      <c r="V14" s="22">
        <f t="shared" si="12"/>
        <v>0.31164163391834943</v>
      </c>
      <c r="X14" s="2">
        <f t="shared" si="0"/>
        <v>770.23800000000006</v>
      </c>
      <c r="Y14" s="4">
        <f t="shared" si="13"/>
        <v>6</v>
      </c>
      <c r="Z14" s="4">
        <f t="shared" si="14"/>
        <v>22847.753461758013</v>
      </c>
      <c r="AA14" s="4">
        <f t="shared" si="1"/>
        <v>6</v>
      </c>
      <c r="AB14" s="17">
        <f t="shared" si="2"/>
        <v>-2.6926172059579356E-4</v>
      </c>
      <c r="AC14" s="4">
        <f t="shared" si="3"/>
        <v>5</v>
      </c>
      <c r="AD14" s="24">
        <f t="shared" si="4"/>
        <v>4.113465384198868</v>
      </c>
      <c r="AE14" s="53">
        <f t="shared" si="15"/>
        <v>0.310177171313405</v>
      </c>
      <c r="AF14" s="78">
        <f t="shared" si="5"/>
        <v>2.4456437765789873E-2</v>
      </c>
      <c r="AG14" s="80">
        <f t="shared" si="16"/>
        <v>7.5858286865950197E-3</v>
      </c>
      <c r="AH14" s="90">
        <f t="shared" si="17"/>
        <v>4.2723123855506889E-3</v>
      </c>
    </row>
    <row r="15" spans="1:34" x14ac:dyDescent="0.6">
      <c r="B15" s="31"/>
      <c r="C15" s="32"/>
      <c r="D15" s="31">
        <v>864.85299999999995</v>
      </c>
      <c r="E15" s="32">
        <v>4.7425000000000002E-3</v>
      </c>
      <c r="F15" s="31">
        <v>861.48</v>
      </c>
      <c r="G15" s="32">
        <v>-268.81299999999999</v>
      </c>
      <c r="H15" s="31">
        <v>876.37800000000004</v>
      </c>
      <c r="I15" s="32">
        <v>4.0588199999999998E-2</v>
      </c>
      <c r="J15" s="91">
        <v>865.39800000000002</v>
      </c>
      <c r="K15" s="91">
        <v>0.32398399999999999</v>
      </c>
      <c r="N15" s="37">
        <f t="shared" si="6"/>
        <v>864.85299999999995</v>
      </c>
      <c r="O15" s="46">
        <f t="shared" si="7"/>
        <v>21085.925144965735</v>
      </c>
      <c r="P15" s="37">
        <f t="shared" si="8"/>
        <v>861.48</v>
      </c>
      <c r="Q15" s="38">
        <f t="shared" si="9"/>
        <v>-2.6881299999999996E-4</v>
      </c>
      <c r="R15" s="37">
        <f t="shared" si="10"/>
        <v>876.37800000000004</v>
      </c>
      <c r="S15" s="39">
        <f t="shared" si="11"/>
        <v>4.0588199999999999</v>
      </c>
      <c r="T15" s="37">
        <f t="shared" si="10"/>
        <v>865.39800000000002</v>
      </c>
      <c r="U15" s="39">
        <f t="shared" si="10"/>
        <v>0.32398399999999999</v>
      </c>
      <c r="V15" s="22">
        <f t="shared" si="12"/>
        <v>0.32486976277370339</v>
      </c>
      <c r="X15" s="2">
        <f t="shared" si="0"/>
        <v>865.39800000000002</v>
      </c>
      <c r="Y15" s="4">
        <f t="shared" si="13"/>
        <v>7</v>
      </c>
      <c r="Z15" s="4">
        <f t="shared" si="14"/>
        <v>21099.212754772263</v>
      </c>
      <c r="AA15" s="4">
        <f t="shared" si="1"/>
        <v>7</v>
      </c>
      <c r="AB15" s="17">
        <f t="shared" si="2"/>
        <v>-2.700355580791196E-4</v>
      </c>
      <c r="AC15" s="4">
        <f t="shared" si="3"/>
        <v>6</v>
      </c>
      <c r="AD15" s="24">
        <f t="shared" si="4"/>
        <v>4.0634808772621875</v>
      </c>
      <c r="AE15" s="53">
        <f t="shared" si="15"/>
        <v>0.3276618124750682</v>
      </c>
      <c r="AF15" s="78">
        <f t="shared" si="5"/>
        <v>-1.1224415952799105E-2</v>
      </c>
      <c r="AG15" s="80">
        <f t="shared" si="16"/>
        <v>-3.6778124750682095E-3</v>
      </c>
      <c r="AH15" s="90">
        <f t="shared" si="17"/>
        <v>4.793315491957521E-3</v>
      </c>
    </row>
    <row r="16" spans="1:34" x14ac:dyDescent="0.6">
      <c r="B16" s="35"/>
      <c r="C16" s="35"/>
      <c r="D16" s="35"/>
      <c r="E16" s="35"/>
      <c r="F16" s="35"/>
      <c r="G16" s="35"/>
      <c r="H16" s="35"/>
      <c r="I16" s="35"/>
      <c r="J16" s="35"/>
      <c r="K16" s="35"/>
      <c r="N16" s="35"/>
      <c r="O16" s="43"/>
      <c r="P16" s="35"/>
      <c r="Q16" s="44"/>
      <c r="R16" s="35"/>
      <c r="S16" s="45"/>
      <c r="T16" s="35"/>
      <c r="U16" s="45"/>
    </row>
    <row r="17" spans="2:24" x14ac:dyDescent="0.6">
      <c r="B17" s="36"/>
      <c r="C17" s="36"/>
      <c r="D17" s="36"/>
      <c r="E17" s="36"/>
      <c r="F17" s="36"/>
      <c r="G17" s="36"/>
      <c r="H17" s="36"/>
      <c r="I17" s="36"/>
      <c r="J17" s="36"/>
      <c r="K17" s="36"/>
      <c r="N17" s="36"/>
      <c r="O17" s="40"/>
      <c r="P17" s="36"/>
      <c r="Q17" s="41"/>
      <c r="R17" s="36"/>
      <c r="S17" s="42"/>
      <c r="T17" s="36"/>
      <c r="U17" s="42"/>
      <c r="V17"/>
      <c r="X17" t="s">
        <v>148</v>
      </c>
    </row>
    <row r="18" spans="2:24" x14ac:dyDescent="0.6">
      <c r="B18" s="36"/>
      <c r="C18" s="36"/>
      <c r="D18" s="36"/>
      <c r="E18" s="36"/>
      <c r="F18" s="36"/>
      <c r="G18" s="36"/>
      <c r="H18" s="36"/>
      <c r="I18" s="36"/>
      <c r="J18" s="36"/>
      <c r="K18" s="36"/>
      <c r="N18" s="36"/>
      <c r="O18" s="40"/>
      <c r="P18" s="36"/>
      <c r="Q18" s="41"/>
      <c r="R18" s="36"/>
      <c r="S18" s="42"/>
      <c r="T18" s="36"/>
      <c r="U18" s="42"/>
      <c r="V18"/>
    </row>
    <row r="19" spans="2:24" x14ac:dyDescent="0.6">
      <c r="B19" s="36"/>
      <c r="C19" s="36"/>
      <c r="D19" s="36"/>
      <c r="E19" s="36"/>
      <c r="F19" s="36"/>
      <c r="G19" s="36"/>
      <c r="H19" s="36"/>
      <c r="I19" s="36"/>
      <c r="J19" s="36"/>
      <c r="K19" s="36"/>
      <c r="N19" s="36"/>
      <c r="O19" s="40"/>
      <c r="P19" s="36"/>
      <c r="Q19" s="41"/>
      <c r="R19" s="36"/>
      <c r="S19" s="42"/>
      <c r="T19" s="36"/>
      <c r="U19" s="42"/>
      <c r="V19"/>
    </row>
    <row r="20" spans="2:24" x14ac:dyDescent="0.6">
      <c r="B20" s="36"/>
      <c r="C20" s="36"/>
      <c r="D20" s="36"/>
      <c r="E20" s="36"/>
      <c r="F20" s="36"/>
      <c r="G20" s="36"/>
      <c r="H20" s="36"/>
      <c r="I20" s="36"/>
      <c r="J20" s="36"/>
      <c r="K20" s="36"/>
      <c r="N20" s="36"/>
      <c r="O20" s="40"/>
      <c r="P20" s="36"/>
      <c r="Q20" s="41"/>
      <c r="R20" s="36"/>
      <c r="S20" s="42"/>
      <c r="T20" s="36"/>
      <c r="U20" s="42"/>
      <c r="V20"/>
    </row>
    <row r="21" spans="2:24" x14ac:dyDescent="0.6">
      <c r="B21" s="36"/>
      <c r="C21" s="36"/>
      <c r="D21" s="36"/>
      <c r="E21" s="36"/>
      <c r="F21" s="36"/>
      <c r="G21" s="36"/>
      <c r="H21" s="36"/>
      <c r="I21" s="36"/>
      <c r="J21" s="36"/>
      <c r="K21" s="36"/>
      <c r="N21" s="36"/>
      <c r="O21" s="40"/>
      <c r="P21" s="36"/>
      <c r="Q21" s="41"/>
      <c r="R21" s="36"/>
      <c r="S21" s="42"/>
      <c r="T21" s="36"/>
      <c r="U21" s="42"/>
      <c r="V21"/>
    </row>
    <row r="22" spans="2:24" x14ac:dyDescent="0.6">
      <c r="B22" s="36"/>
      <c r="C22" s="36"/>
      <c r="D22" s="36"/>
      <c r="E22" s="36"/>
      <c r="F22" s="36"/>
      <c r="G22" s="36"/>
      <c r="H22" s="36"/>
      <c r="I22" s="36"/>
      <c r="J22" s="36"/>
      <c r="K22" s="36"/>
      <c r="N22" s="36"/>
      <c r="O22" s="40"/>
      <c r="P22" s="36"/>
      <c r="Q22" s="41"/>
      <c r="R22" s="36"/>
      <c r="S22" s="42"/>
      <c r="T22" s="36"/>
      <c r="U22" s="42"/>
      <c r="V22"/>
    </row>
    <row r="23" spans="2:24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6"/>
      <c r="N23" s="36"/>
      <c r="O23" s="40"/>
      <c r="P23" s="36"/>
      <c r="Q23" s="41"/>
      <c r="R23" s="36"/>
      <c r="S23" s="42"/>
      <c r="T23" s="36"/>
      <c r="U23" s="42"/>
      <c r="V23"/>
    </row>
    <row r="24" spans="2:24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6"/>
      <c r="N24" s="36"/>
      <c r="O24" s="40"/>
      <c r="P24" s="36"/>
      <c r="Q24" s="41"/>
      <c r="R24" s="36"/>
      <c r="S24" s="42"/>
      <c r="T24" s="36"/>
      <c r="U24" s="42"/>
      <c r="V24"/>
    </row>
    <row r="25" spans="2:24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36"/>
      <c r="O25" s="40"/>
      <c r="P25" s="36"/>
      <c r="Q25" s="41"/>
      <c r="R25" s="36"/>
      <c r="S25" s="42"/>
      <c r="T25" s="36"/>
      <c r="U25" s="42"/>
      <c r="V25"/>
    </row>
    <row r="26" spans="2:24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</row>
    <row r="27" spans="2:24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24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24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24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H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64</v>
      </c>
      <c r="M5" s="13"/>
      <c r="N5" s="116" t="s">
        <v>65</v>
      </c>
    </row>
    <row r="6" spans="1:34" ht="17.25" thickBot="1" x14ac:dyDescent="0.65">
      <c r="A6" s="13"/>
      <c r="M6" s="13"/>
    </row>
    <row r="7" spans="1:34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  <c r="AH7" s="89" t="s">
        <v>168</v>
      </c>
    </row>
    <row r="8" spans="1:34" ht="17.25" thickBot="1" x14ac:dyDescent="0.65">
      <c r="B8" s="9" t="s">
        <v>72</v>
      </c>
      <c r="C8" s="10" t="s">
        <v>73</v>
      </c>
      <c r="D8" s="11" t="s">
        <v>72</v>
      </c>
      <c r="E8" s="10" t="s">
        <v>74</v>
      </c>
      <c r="F8" s="11" t="s">
        <v>72</v>
      </c>
      <c r="G8" s="27" t="s">
        <v>75</v>
      </c>
      <c r="H8" s="11" t="s">
        <v>72</v>
      </c>
      <c r="I8" s="10" t="s">
        <v>76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4" x14ac:dyDescent="0.6">
      <c r="B9" s="3"/>
      <c r="C9" s="4"/>
      <c r="D9" s="75">
        <v>327.18940936863498</v>
      </c>
      <c r="E9" s="75">
        <v>6.7412457187036705E-4</v>
      </c>
      <c r="F9" s="75">
        <v>327.34254992319501</v>
      </c>
      <c r="G9" s="75">
        <v>-90.339425587467304</v>
      </c>
      <c r="H9" s="75">
        <v>305.04997369805301</v>
      </c>
      <c r="I9" s="75">
        <v>6.5823529411764697E-2</v>
      </c>
      <c r="J9" s="75">
        <v>327.01350675337602</v>
      </c>
      <c r="K9" s="75">
        <v>6.2131065532766303E-2</v>
      </c>
      <c r="N9" s="3">
        <f>D9</f>
        <v>327.18940936863498</v>
      </c>
      <c r="O9" s="21">
        <f>1/E9*100</f>
        <v>148340.53552231265</v>
      </c>
      <c r="P9" s="3">
        <f>F9</f>
        <v>327.34254992319501</v>
      </c>
      <c r="Q9" s="17">
        <f>G9*0.000001</f>
        <v>-9.0339425587467303E-5</v>
      </c>
      <c r="R9" s="3">
        <f>H9</f>
        <v>305.04997369805301</v>
      </c>
      <c r="S9" s="24">
        <f>I9*100</f>
        <v>6.5823529411764694</v>
      </c>
      <c r="T9" s="3">
        <f>J9</f>
        <v>327.01350675337602</v>
      </c>
      <c r="U9" s="24">
        <f>K9</f>
        <v>6.2131065532766303E-2</v>
      </c>
      <c r="V9" s="22">
        <f>((O9*(Q9)^2)/S9)*T9</f>
        <v>6.0144929182985626E-2</v>
      </c>
      <c r="X9" s="3">
        <f t="shared" ref="X9:X15" si="0">T9</f>
        <v>327.01350675337602</v>
      </c>
      <c r="Y9" s="4" t="e">
        <f>MATCH($X9,$N$9:$N$29,1)</f>
        <v>#N/A</v>
      </c>
      <c r="Z9" s="4" t="e">
        <f>((INDEX($N$9:$O$30,Y9+1,1)-$X9)*INDEX($N$9:$O$30,Y9,2)+($X9-INDEX($N$9:$O$30,Y9,1))*INDEX($N$9:$O$30,Y9+1,2))/(INDEX($N$9:$O$30,Y9+1,1)-INDEX($N$9:$O$30,Y9,1))</f>
        <v>#N/A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6.2727680943783781</v>
      </c>
      <c r="AE9" s="24" t="e">
        <f>((Z9*(AB9)^2)/AD9)*X9</f>
        <v>#N/A</v>
      </c>
      <c r="AF9" s="57" t="e">
        <f t="shared" ref="AF9:AF15" si="1">$U9/$AE9-1</f>
        <v>#N/A</v>
      </c>
      <c r="AG9" s="79" t="e">
        <f>U9-AE9</f>
        <v>#N/A</v>
      </c>
      <c r="AH9" s="90" t="e">
        <f>AB9*AB9/AD9/U9*100*X9</f>
        <v>#N/A</v>
      </c>
    </row>
    <row r="10" spans="1:34" x14ac:dyDescent="0.6">
      <c r="B10" s="3"/>
      <c r="C10" s="4"/>
      <c r="D10" s="75">
        <v>379.73523421588499</v>
      </c>
      <c r="E10" s="75">
        <v>7.0538333792532603E-4</v>
      </c>
      <c r="F10" s="75">
        <v>379.87711213517599</v>
      </c>
      <c r="G10" s="75">
        <v>-100.913838120104</v>
      </c>
      <c r="H10" s="75">
        <v>380.16833245660098</v>
      </c>
      <c r="I10" s="75">
        <v>5.5235294117647001E-2</v>
      </c>
      <c r="J10" s="75">
        <v>380.140070035017</v>
      </c>
      <c r="K10" s="75">
        <v>0.102651325662831</v>
      </c>
      <c r="N10" s="3">
        <f t="shared" ref="N10:N15" si="2">D10</f>
        <v>379.73523421588499</v>
      </c>
      <c r="O10" s="21">
        <f t="shared" ref="O10:O15" si="3">1/E10*100</f>
        <v>141766.88705763887</v>
      </c>
      <c r="P10" s="3">
        <f t="shared" ref="P10:P15" si="4">F10</f>
        <v>379.87711213517599</v>
      </c>
      <c r="Q10" s="17">
        <f t="shared" ref="Q10:Q15" si="5">G10*0.000001</f>
        <v>-1.00913838120104E-4</v>
      </c>
      <c r="R10" s="3">
        <f t="shared" ref="R10:U15" si="6">H10</f>
        <v>380.16833245660098</v>
      </c>
      <c r="S10" s="24">
        <f t="shared" ref="S10:S15" si="7">I10*100</f>
        <v>5.5235294117647005</v>
      </c>
      <c r="T10" s="3">
        <f t="shared" si="6"/>
        <v>380.140070035017</v>
      </c>
      <c r="U10" s="24">
        <f t="shared" si="6"/>
        <v>0.102651325662831</v>
      </c>
      <c r="V10" s="22">
        <f t="shared" ref="V10:V15" si="8">((O10*(Q10)^2)/S10)*T10</f>
        <v>9.9358089297129956E-2</v>
      </c>
      <c r="X10" s="2">
        <f t="shared" si="0"/>
        <v>380.140070035017</v>
      </c>
      <c r="Y10" s="4">
        <f t="shared" ref="Y10:Y15" si="9">MATCH($X10,$N$9:$N$29,1)</f>
        <v>2</v>
      </c>
      <c r="Z10" s="4">
        <f t="shared" ref="Z10:Z15" si="10">((INDEX($N$9:$O$30,Y10+1,1)-$X10)*INDEX($N$9:$O$30,Y10,2)+($X10-INDEX($N$9:$O$30,Y10,1))*INDEX($N$9:$O$30,Y10+1,2))/(INDEX($N$9:$O$30,Y10+1,1)-INDEX($N$9:$O$30,Y10,1))</f>
        <v>141677.09528819469</v>
      </c>
      <c r="AA10" s="4">
        <f t="shared" ref="AA10:AA15" si="11">MATCH($X10,$P$9:$P$31,1)</f>
        <v>2</v>
      </c>
      <c r="AB10" s="17">
        <f t="shared" ref="AB10:AB15" si="12">((INDEX($P$9:$Q$30,AA10+1,1)-$X10)*INDEX($P$9:$Q$30,AA10,2)+($X10-INDEX($P$9:$Q$30,AA10,1))*INDEX($P$9:$Q$30,AA10+1,2))/(INDEX($P$9:$Q$30,AA10+1,1)-INDEX($P$9:$Q$30,AA10,1))</f>
        <v>-1.0097381355281077E-4</v>
      </c>
      <c r="AC10" s="4">
        <f t="shared" ref="AC10:AC15" si="13">MATCH($X10,$R$9:$R$30,1)</f>
        <v>1</v>
      </c>
      <c r="AD10" s="24">
        <f t="shared" ref="AD10:AD15" si="14">((INDEX($R$9:$S$29,AC10+1,1)-$X10)*INDEX($R$9:$S$29,AC10,2)+($X10-INDEX($R$9:$S$29,AC10,1))*INDEX($R$9:$S$29,AC10+1,2))/(INDEX($R$9:$S$29,AC10+1,1)-INDEX($R$9:$S$29,AC10,1))</f>
        <v>5.5239277819829242</v>
      </c>
      <c r="AE10" s="53">
        <f t="shared" ref="AE10:AE15" si="15">((Z10*(AB10)^2)/AD10)*X10</f>
        <v>9.940605074723817E-2</v>
      </c>
      <c r="AF10" s="78">
        <f t="shared" si="1"/>
        <v>3.2646653711700724E-2</v>
      </c>
      <c r="AG10" s="80">
        <f t="shared" ref="AG10:AG15" si="16">U10-AE10</f>
        <v>3.2452749155928301E-3</v>
      </c>
      <c r="AH10" s="90">
        <f t="shared" ref="AH10:AH15" si="17">AB10*AB10/AD10/U10*100*X10</f>
        <v>6.8351588759562318E-4</v>
      </c>
    </row>
    <row r="11" spans="1:34" x14ac:dyDescent="0.6">
      <c r="B11" s="2"/>
      <c r="C11" s="4"/>
      <c r="D11" s="76">
        <v>475.96741344195499</v>
      </c>
      <c r="E11" s="76">
        <v>8.3040764462740302E-4</v>
      </c>
      <c r="F11" s="76">
        <v>476.036866359447</v>
      </c>
      <c r="G11" s="76">
        <v>-122.845953002611</v>
      </c>
      <c r="H11" s="76">
        <v>475.80220936349201</v>
      </c>
      <c r="I11" s="76">
        <v>4.8647058823529397E-2</v>
      </c>
      <c r="J11" s="76">
        <v>476.18809404702301</v>
      </c>
      <c r="K11" s="76">
        <v>0.185492746373186</v>
      </c>
      <c r="N11" s="3">
        <f t="shared" si="2"/>
        <v>475.96741344195499</v>
      </c>
      <c r="O11" s="21">
        <f t="shared" si="3"/>
        <v>120422.78349312303</v>
      </c>
      <c r="P11" s="3">
        <f t="shared" si="4"/>
        <v>476.036866359447</v>
      </c>
      <c r="Q11" s="17">
        <f t="shared" si="5"/>
        <v>-1.22845953002611E-4</v>
      </c>
      <c r="R11" s="3">
        <f t="shared" si="6"/>
        <v>475.80220936349201</v>
      </c>
      <c r="S11" s="24">
        <f t="shared" si="7"/>
        <v>4.8647058823529399</v>
      </c>
      <c r="T11" s="3">
        <f t="shared" si="6"/>
        <v>476.18809404702301</v>
      </c>
      <c r="U11" s="24">
        <f t="shared" si="6"/>
        <v>0.185492746373186</v>
      </c>
      <c r="V11" s="22">
        <f t="shared" si="8"/>
        <v>0.17789031884551823</v>
      </c>
      <c r="X11" s="2">
        <f t="shared" si="0"/>
        <v>476.18809404702301</v>
      </c>
      <c r="Y11" s="4">
        <f t="shared" si="9"/>
        <v>3</v>
      </c>
      <c r="Z11" s="4">
        <f t="shared" si="10"/>
        <v>120375.34739667604</v>
      </c>
      <c r="AA11" s="4">
        <f t="shared" si="11"/>
        <v>3</v>
      </c>
      <c r="AB11" s="17">
        <f t="shared" si="12"/>
        <v>-1.2288163087342043E-4</v>
      </c>
      <c r="AC11" s="4">
        <f t="shared" si="13"/>
        <v>3</v>
      </c>
      <c r="AD11" s="24">
        <f t="shared" si="14"/>
        <v>4.8625149933751413</v>
      </c>
      <c r="AE11" s="53">
        <f t="shared" si="15"/>
        <v>0.17800371488568176</v>
      </c>
      <c r="AF11" s="78">
        <f t="shared" si="1"/>
        <v>4.2072332548305891E-2</v>
      </c>
      <c r="AG11" s="80">
        <f t="shared" si="16"/>
        <v>7.4890314875042385E-3</v>
      </c>
      <c r="AH11" s="90">
        <f t="shared" si="17"/>
        <v>7.9719502756733925E-4</v>
      </c>
    </row>
    <row r="12" spans="1:34" x14ac:dyDescent="0.6">
      <c r="B12" s="2"/>
      <c r="C12" s="4"/>
      <c r="D12" s="76">
        <v>570.97759674134397</v>
      </c>
      <c r="E12" s="76">
        <v>1E-3</v>
      </c>
      <c r="F12" s="76">
        <v>570.66052227342504</v>
      </c>
      <c r="G12" s="76">
        <v>-145.169712793733</v>
      </c>
      <c r="H12" s="76">
        <v>571.12046291425497</v>
      </c>
      <c r="I12" s="76">
        <v>4.3235294117646997E-2</v>
      </c>
      <c r="J12" s="76">
        <v>571.035517758879</v>
      </c>
      <c r="K12" s="76">
        <v>0.288144072036018</v>
      </c>
      <c r="N12" s="3">
        <f t="shared" si="2"/>
        <v>570.97759674134397</v>
      </c>
      <c r="O12" s="21">
        <f t="shared" si="3"/>
        <v>100000</v>
      </c>
      <c r="P12" s="3">
        <f t="shared" si="4"/>
        <v>570.66052227342504</v>
      </c>
      <c r="Q12" s="17">
        <f t="shared" si="5"/>
        <v>-1.4516971279373298E-4</v>
      </c>
      <c r="R12" s="3">
        <f t="shared" si="6"/>
        <v>571.12046291425497</v>
      </c>
      <c r="S12" s="24">
        <f t="shared" si="7"/>
        <v>4.3235294117646994</v>
      </c>
      <c r="T12" s="3">
        <f t="shared" si="6"/>
        <v>571.035517758879</v>
      </c>
      <c r="U12" s="24">
        <f t="shared" si="6"/>
        <v>0.288144072036018</v>
      </c>
      <c r="V12" s="22">
        <f t="shared" si="8"/>
        <v>0.27834071545640104</v>
      </c>
      <c r="X12" s="2">
        <f t="shared" si="0"/>
        <v>571.035517758879</v>
      </c>
      <c r="Y12" s="4">
        <f t="shared" si="9"/>
        <v>4</v>
      </c>
      <c r="Z12" s="4">
        <f t="shared" si="10"/>
        <v>99988.150528879618</v>
      </c>
      <c r="AA12" s="4">
        <f t="shared" si="11"/>
        <v>4</v>
      </c>
      <c r="AB12" s="17">
        <f t="shared" si="12"/>
        <v>-1.4525224187518293E-4</v>
      </c>
      <c r="AC12" s="4">
        <f t="shared" si="13"/>
        <v>3</v>
      </c>
      <c r="AD12" s="24">
        <f t="shared" si="14"/>
        <v>4.3240116941992541</v>
      </c>
      <c r="AE12" s="53">
        <f t="shared" si="15"/>
        <v>0.27859318317520926</v>
      </c>
      <c r="AF12" s="78">
        <f t="shared" si="1"/>
        <v>3.4282564820698136E-2</v>
      </c>
      <c r="AG12" s="80">
        <f t="shared" si="16"/>
        <v>9.5508888608087372E-3</v>
      </c>
      <c r="AH12" s="90">
        <f t="shared" si="17"/>
        <v>9.6696835349558839E-4</v>
      </c>
    </row>
    <row r="13" spans="1:34" x14ac:dyDescent="0.6">
      <c r="B13" s="2"/>
      <c r="C13" s="4"/>
      <c r="D13" s="76">
        <v>664.76578411405296</v>
      </c>
      <c r="E13" s="76">
        <v>1.2374272768847299E-3</v>
      </c>
      <c r="F13" s="76">
        <v>664.97695852534503</v>
      </c>
      <c r="G13" s="76">
        <v>-165.92689295039099</v>
      </c>
      <c r="H13" s="76">
        <v>664.86059968437598</v>
      </c>
      <c r="I13" s="76">
        <v>3.9705882352941098E-2</v>
      </c>
      <c r="J13" s="76">
        <v>664.682341170585</v>
      </c>
      <c r="K13" s="76">
        <v>0.382991495747873</v>
      </c>
      <c r="N13" s="3">
        <f t="shared" si="2"/>
        <v>664.76578411405296</v>
      </c>
      <c r="O13" s="21">
        <f t="shared" si="3"/>
        <v>80812.82986726606</v>
      </c>
      <c r="P13" s="3">
        <f t="shared" si="4"/>
        <v>664.97695852534503</v>
      </c>
      <c r="Q13" s="17">
        <f t="shared" si="5"/>
        <v>-1.6592689295039098E-4</v>
      </c>
      <c r="R13" s="3">
        <f t="shared" si="6"/>
        <v>664.86059968437598</v>
      </c>
      <c r="S13" s="24">
        <f t="shared" si="7"/>
        <v>3.9705882352941098</v>
      </c>
      <c r="T13" s="3">
        <f t="shared" si="6"/>
        <v>664.682341170585</v>
      </c>
      <c r="U13" s="24">
        <f t="shared" si="6"/>
        <v>0.382991495747873</v>
      </c>
      <c r="V13" s="22">
        <f t="shared" si="8"/>
        <v>0.37245444892394658</v>
      </c>
      <c r="X13" s="2">
        <f t="shared" si="0"/>
        <v>664.682341170585</v>
      </c>
      <c r="Y13" s="4">
        <f t="shared" si="9"/>
        <v>4</v>
      </c>
      <c r="Z13" s="4">
        <f t="shared" si="10"/>
        <v>80829.900609302407</v>
      </c>
      <c r="AA13" s="4">
        <f t="shared" si="11"/>
        <v>4</v>
      </c>
      <c r="AB13" s="17">
        <f t="shared" si="12"/>
        <v>-1.6586205350402238E-4</v>
      </c>
      <c r="AC13" s="4">
        <f t="shared" si="13"/>
        <v>4</v>
      </c>
      <c r="AD13" s="24">
        <f t="shared" si="14"/>
        <v>3.971259396780972</v>
      </c>
      <c r="AE13" s="53">
        <f t="shared" si="15"/>
        <v>0.37217912128698105</v>
      </c>
      <c r="AF13" s="78">
        <f t="shared" si="1"/>
        <v>2.9051534173929916E-2</v>
      </c>
      <c r="AG13" s="80">
        <f t="shared" si="16"/>
        <v>1.0812374460891949E-2</v>
      </c>
      <c r="AH13" s="90">
        <f t="shared" si="17"/>
        <v>1.2022390515128811E-3</v>
      </c>
    </row>
    <row r="14" spans="1:34" x14ac:dyDescent="0.6">
      <c r="B14" s="2"/>
      <c r="C14" s="4"/>
      <c r="D14" s="76">
        <v>760.08146639511199</v>
      </c>
      <c r="E14" s="76">
        <v>1.4436064669133199E-3</v>
      </c>
      <c r="F14" s="76">
        <v>759.90783410138204</v>
      </c>
      <c r="G14" s="76">
        <v>-185.50913838120101</v>
      </c>
      <c r="H14" s="76">
        <v>759.54760652288201</v>
      </c>
      <c r="I14" s="76">
        <v>3.8117647058823499E-2</v>
      </c>
      <c r="J14" s="76">
        <v>759.82991495747797</v>
      </c>
      <c r="K14" s="76">
        <v>0.48144072036017999</v>
      </c>
      <c r="N14" s="3">
        <f t="shared" si="2"/>
        <v>760.08146639511199</v>
      </c>
      <c r="O14" s="21">
        <f t="shared" si="3"/>
        <v>69270.955964763227</v>
      </c>
      <c r="P14" s="3">
        <f t="shared" si="4"/>
        <v>759.90783410138204</v>
      </c>
      <c r="Q14" s="17">
        <f t="shared" si="5"/>
        <v>-1.8550913838120099E-4</v>
      </c>
      <c r="R14" s="3">
        <f t="shared" si="6"/>
        <v>759.54760652288201</v>
      </c>
      <c r="S14" s="24">
        <f t="shared" si="7"/>
        <v>3.8117647058823501</v>
      </c>
      <c r="T14" s="3">
        <f t="shared" si="6"/>
        <v>759.82991495747797</v>
      </c>
      <c r="U14" s="24">
        <f t="shared" si="6"/>
        <v>0.48144072036017999</v>
      </c>
      <c r="V14" s="22">
        <f t="shared" si="8"/>
        <v>0.47519526132878587</v>
      </c>
      <c r="X14" s="2">
        <f t="shared" si="0"/>
        <v>759.82991495747797</v>
      </c>
      <c r="Y14" s="4">
        <f t="shared" si="9"/>
        <v>5</v>
      </c>
      <c r="Z14" s="4">
        <f t="shared" si="10"/>
        <v>69301.416586810752</v>
      </c>
      <c r="AA14" s="4">
        <f t="shared" si="11"/>
        <v>5</v>
      </c>
      <c r="AB14" s="17">
        <f t="shared" si="12"/>
        <v>-1.8549306529865088E-4</v>
      </c>
      <c r="AC14" s="4">
        <f t="shared" si="13"/>
        <v>6</v>
      </c>
      <c r="AD14" s="24">
        <f t="shared" si="14"/>
        <v>3.8114998675808467</v>
      </c>
      <c r="AE14" s="53">
        <f t="shared" si="15"/>
        <v>0.4753548695270397</v>
      </c>
      <c r="AF14" s="78">
        <f t="shared" si="1"/>
        <v>1.2802752687051333E-2</v>
      </c>
      <c r="AG14" s="80">
        <f t="shared" si="16"/>
        <v>6.0858508331402827E-3</v>
      </c>
      <c r="AH14" s="90">
        <f t="shared" si="17"/>
        <v>1.4247314621256377E-3</v>
      </c>
    </row>
    <row r="15" spans="1:34" x14ac:dyDescent="0.6">
      <c r="B15" s="2"/>
      <c r="C15" s="4"/>
      <c r="D15" s="76">
        <v>853.86965376781995</v>
      </c>
      <c r="E15" s="76">
        <v>1.7782794100389199E-3</v>
      </c>
      <c r="F15" s="76">
        <v>853.91705069124396</v>
      </c>
      <c r="G15" s="76">
        <v>-205.09138381201001</v>
      </c>
      <c r="H15" s="76">
        <v>853.603366649132</v>
      </c>
      <c r="I15" s="76">
        <v>3.7235294117646998E-2</v>
      </c>
      <c r="J15" s="76">
        <v>853.47673836918398</v>
      </c>
      <c r="K15" s="76">
        <v>0.55947973986993504</v>
      </c>
      <c r="N15" s="3">
        <f t="shared" si="2"/>
        <v>853.86965376781995</v>
      </c>
      <c r="O15" s="21">
        <f t="shared" si="3"/>
        <v>56234.132519034996</v>
      </c>
      <c r="P15" s="3">
        <f t="shared" si="4"/>
        <v>853.91705069124396</v>
      </c>
      <c r="Q15" s="17">
        <f t="shared" si="5"/>
        <v>-2.0509138381201E-4</v>
      </c>
      <c r="R15" s="3">
        <f t="shared" si="6"/>
        <v>853.603366649132</v>
      </c>
      <c r="S15" s="24">
        <f t="shared" si="7"/>
        <v>3.7235294117646998</v>
      </c>
      <c r="T15" s="3">
        <f t="shared" si="6"/>
        <v>853.47673836918398</v>
      </c>
      <c r="U15" s="24">
        <f t="shared" si="6"/>
        <v>0.55947973986993504</v>
      </c>
      <c r="V15" s="22">
        <f t="shared" si="8"/>
        <v>0.54216531607964191</v>
      </c>
      <c r="X15" s="2">
        <f t="shared" si="0"/>
        <v>853.47673836918398</v>
      </c>
      <c r="Y15" s="4">
        <f t="shared" si="9"/>
        <v>6</v>
      </c>
      <c r="Z15" s="4">
        <f t="shared" si="10"/>
        <v>56288.748871313655</v>
      </c>
      <c r="AA15" s="4">
        <f t="shared" si="11"/>
        <v>6</v>
      </c>
      <c r="AB15" s="17">
        <f t="shared" si="12"/>
        <v>-2.0499966616697947E-4</v>
      </c>
      <c r="AC15" s="4">
        <f t="shared" si="13"/>
        <v>6</v>
      </c>
      <c r="AD15" s="24">
        <f t="shared" si="14"/>
        <v>3.7236482038887528</v>
      </c>
      <c r="AE15" s="53">
        <f t="shared" si="15"/>
        <v>0.54218930730547854</v>
      </c>
      <c r="AF15" s="78">
        <f t="shared" si="1"/>
        <v>3.1890028688291272E-2</v>
      </c>
      <c r="AG15" s="80">
        <f t="shared" si="16"/>
        <v>1.7290432564456504E-2</v>
      </c>
      <c r="AH15" s="90">
        <f t="shared" si="17"/>
        <v>1.7216504818798302E-3</v>
      </c>
    </row>
    <row r="17" spans="24:24" x14ac:dyDescent="0.6">
      <c r="X17" t="s">
        <v>148</v>
      </c>
    </row>
    <row r="36" spans="2:14" ht="17.25" thickBot="1" x14ac:dyDescent="0.65">
      <c r="B36" t="s">
        <v>169</v>
      </c>
    </row>
    <row r="37" spans="2:14" x14ac:dyDescent="0.6">
      <c r="B37" s="5" t="s">
        <v>3</v>
      </c>
      <c r="C37" s="6" t="s">
        <v>0</v>
      </c>
      <c r="D37" s="7" t="s">
        <v>3</v>
      </c>
      <c r="E37" s="6" t="s">
        <v>8</v>
      </c>
      <c r="F37" s="7" t="s">
        <v>3</v>
      </c>
      <c r="G37" s="6" t="s">
        <v>1</v>
      </c>
      <c r="H37" s="7" t="s">
        <v>3</v>
      </c>
      <c r="I37" s="6" t="s">
        <v>2</v>
      </c>
      <c r="J37" s="7" t="s">
        <v>3</v>
      </c>
      <c r="K37" s="8" t="s">
        <v>6</v>
      </c>
      <c r="L37" t="s">
        <v>165</v>
      </c>
      <c r="N37" t="s">
        <v>158</v>
      </c>
    </row>
    <row r="38" spans="2:14" ht="17.25" thickBot="1" x14ac:dyDescent="0.65">
      <c r="B38" s="9" t="s">
        <v>4</v>
      </c>
      <c r="C38" s="10" t="s">
        <v>10</v>
      </c>
      <c r="D38" s="11" t="s">
        <v>4</v>
      </c>
      <c r="E38" s="10" t="s">
        <v>53</v>
      </c>
      <c r="F38" s="11" t="s">
        <v>4</v>
      </c>
      <c r="G38" s="27" t="s">
        <v>13</v>
      </c>
      <c r="H38" s="11" t="s">
        <v>4</v>
      </c>
      <c r="I38" s="10" t="s">
        <v>52</v>
      </c>
      <c r="J38" s="11" t="s">
        <v>4</v>
      </c>
      <c r="K38" s="12" t="s">
        <v>7</v>
      </c>
      <c r="L38" t="s">
        <v>160</v>
      </c>
      <c r="N38" t="s">
        <v>160</v>
      </c>
    </row>
    <row r="39" spans="2:14" x14ac:dyDescent="0.6">
      <c r="B39" s="3"/>
      <c r="C39" s="4"/>
      <c r="D39" s="3">
        <v>326.58600000000001</v>
      </c>
      <c r="E39" s="4">
        <v>6.5217499999999996E-4</v>
      </c>
      <c r="F39" s="3">
        <v>327.71100000000001</v>
      </c>
      <c r="G39" s="4">
        <v>-89.456900000000005</v>
      </c>
      <c r="H39" s="3">
        <v>309.86900000000003</v>
      </c>
      <c r="I39" s="4">
        <v>6.5656500000000007E-2</v>
      </c>
      <c r="J39" s="3">
        <v>323.31599999999997</v>
      </c>
      <c r="K39" s="4">
        <v>6.16967E-2</v>
      </c>
      <c r="L39" t="e">
        <v>#N/A</v>
      </c>
      <c r="M39" s="92"/>
      <c r="N39" t="e">
        <v>#N/A</v>
      </c>
    </row>
    <row r="40" spans="2:14" x14ac:dyDescent="0.6">
      <c r="B40" s="3"/>
      <c r="C40" s="4"/>
      <c r="D40" s="3">
        <v>381.08300000000003</v>
      </c>
      <c r="E40" s="4">
        <v>7.0894999999999997E-4</v>
      </c>
      <c r="F40" s="3">
        <v>377.91199999999998</v>
      </c>
      <c r="G40" s="4">
        <v>-102.236</v>
      </c>
      <c r="H40" s="3">
        <v>380.99</v>
      </c>
      <c r="I40" s="4">
        <v>5.5071299999999997E-2</v>
      </c>
      <c r="J40" s="3">
        <v>382.38299999999998</v>
      </c>
      <c r="K40" s="4">
        <v>0.107969</v>
      </c>
      <c r="L40">
        <v>0.10459603100685307</v>
      </c>
      <c r="M40" s="92"/>
      <c r="N40">
        <v>3.3729689931469298E-3</v>
      </c>
    </row>
    <row r="41" spans="2:14" x14ac:dyDescent="0.6">
      <c r="B41" s="2"/>
      <c r="C41" s="4"/>
      <c r="D41" s="2">
        <v>474.49700000000001</v>
      </c>
      <c r="E41" s="1">
        <v>7.9146200000000005E-4</v>
      </c>
      <c r="F41" s="2">
        <v>472.28899999999999</v>
      </c>
      <c r="G41" s="1">
        <v>-125.24</v>
      </c>
      <c r="H41" s="2">
        <v>478.77699999999999</v>
      </c>
      <c r="I41" s="1">
        <v>4.8217200000000002E-2</v>
      </c>
      <c r="J41" s="2">
        <v>472.53899999999999</v>
      </c>
      <c r="K41" s="1">
        <v>0.18663199999999999</v>
      </c>
      <c r="L41">
        <v>0.19315185193424722</v>
      </c>
      <c r="M41" s="92"/>
      <c r="N41">
        <v>-6.5198519342472283E-3</v>
      </c>
    </row>
    <row r="42" spans="2:14" x14ac:dyDescent="0.6">
      <c r="B42" s="2"/>
      <c r="C42" s="4"/>
      <c r="D42" s="2">
        <v>571.81700000000001</v>
      </c>
      <c r="E42" s="1">
        <v>9.3589200000000002E-4</v>
      </c>
      <c r="F42" s="2">
        <v>566.66700000000003</v>
      </c>
      <c r="G42" s="1">
        <v>-150.79900000000001</v>
      </c>
      <c r="H42" s="2">
        <v>573.49300000000005</v>
      </c>
      <c r="I42" s="1">
        <v>4.2240300000000001E-2</v>
      </c>
      <c r="J42" s="2">
        <v>568.91200000000003</v>
      </c>
      <c r="K42" s="1">
        <v>0.28843200000000002</v>
      </c>
      <c r="L42">
        <v>0.32869078817291397</v>
      </c>
      <c r="M42" s="93"/>
      <c r="N42">
        <v>-4.0258788172913951E-2</v>
      </c>
    </row>
    <row r="43" spans="2:14" x14ac:dyDescent="0.6">
      <c r="B43" s="2"/>
      <c r="C43" s="4"/>
      <c r="D43" s="2">
        <v>663.31600000000003</v>
      </c>
      <c r="E43" s="1">
        <v>1.17286E-3</v>
      </c>
      <c r="F43" s="2">
        <v>659.03599999999994</v>
      </c>
      <c r="G43" s="1">
        <v>-168.69</v>
      </c>
      <c r="H43" s="2">
        <v>666.75400000000002</v>
      </c>
      <c r="I43" s="1">
        <v>3.8300099999999997E-2</v>
      </c>
      <c r="J43" s="2">
        <v>665.28499999999997</v>
      </c>
      <c r="K43" s="1">
        <v>0.385604</v>
      </c>
      <c r="L43">
        <v>0.42628131264650665</v>
      </c>
      <c r="M43" s="93"/>
      <c r="N43">
        <v>-4.0677312646506647E-2</v>
      </c>
    </row>
    <row r="44" spans="2:14" x14ac:dyDescent="0.6">
      <c r="B44" s="2"/>
      <c r="C44" s="4"/>
      <c r="D44" s="2">
        <v>760.62800000000004</v>
      </c>
      <c r="E44" s="1">
        <v>1.34742E-3</v>
      </c>
      <c r="F44" s="2">
        <v>755.42200000000003</v>
      </c>
      <c r="G44" s="1">
        <v>-189.137</v>
      </c>
      <c r="H44" s="2">
        <v>761.71799999999996</v>
      </c>
      <c r="I44" s="1">
        <v>3.7262700000000003E-2</v>
      </c>
      <c r="J44" s="2">
        <v>758.54899999999998</v>
      </c>
      <c r="K44" s="1">
        <v>0.48277599999999998</v>
      </c>
      <c r="L44">
        <v>0.54555755090027869</v>
      </c>
      <c r="M44" s="93"/>
      <c r="N44">
        <v>-6.2781550900278704E-2</v>
      </c>
    </row>
    <row r="45" spans="2:14" x14ac:dyDescent="0.6">
      <c r="B45" s="2"/>
      <c r="C45" s="4"/>
      <c r="D45" s="2">
        <v>852.12699999999995</v>
      </c>
      <c r="E45" s="1">
        <v>1.6885800000000001E-3</v>
      </c>
      <c r="F45" s="2">
        <v>849.79899999999998</v>
      </c>
      <c r="G45" s="1">
        <v>-209.58500000000001</v>
      </c>
      <c r="H45" s="2">
        <v>853.55200000000002</v>
      </c>
      <c r="I45" s="1">
        <v>3.5940300000000001E-2</v>
      </c>
      <c r="J45" s="2">
        <v>853.36800000000005</v>
      </c>
      <c r="K45" s="1">
        <v>0.55835500000000005</v>
      </c>
      <c r="L45">
        <v>0.62372578065330098</v>
      </c>
      <c r="M45" s="93"/>
      <c r="N45">
        <v>-6.5370780653300931E-2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H5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16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  <c r="AH7" s="89"/>
    </row>
    <row r="8" spans="1:34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4" x14ac:dyDescent="0.6">
      <c r="B9" s="75">
        <v>334.804753820033</v>
      </c>
      <c r="C9" s="75">
        <v>16702.9328287606</v>
      </c>
      <c r="D9" s="3"/>
      <c r="E9" s="4"/>
      <c r="F9" s="75">
        <v>334.85370051635101</v>
      </c>
      <c r="G9" s="75">
        <v>-155.11811023621999</v>
      </c>
      <c r="H9" s="75">
        <v>334.84912877177999</v>
      </c>
      <c r="I9" s="75">
        <v>5.1824014665444498</v>
      </c>
      <c r="J9" s="75">
        <v>334.40860215053698</v>
      </c>
      <c r="K9" s="75">
        <v>1.1330049261083301E-2</v>
      </c>
      <c r="N9" s="3">
        <f>B9</f>
        <v>334.804753820033</v>
      </c>
      <c r="O9" s="21">
        <f>C9</f>
        <v>16702.9328287606</v>
      </c>
      <c r="P9" s="3">
        <f>F9</f>
        <v>334.85370051635101</v>
      </c>
      <c r="Q9" s="17">
        <f>G9*0.000001</f>
        <v>-1.5511811023621999E-4</v>
      </c>
      <c r="R9" s="3">
        <f>H9</f>
        <v>334.84912877177999</v>
      </c>
      <c r="S9" s="24">
        <f>I9</f>
        <v>5.1824014665444498</v>
      </c>
      <c r="T9" s="3">
        <f>J9</f>
        <v>334.40860215053698</v>
      </c>
      <c r="U9" s="24">
        <f>K9</f>
        <v>1.1330049261083301E-2</v>
      </c>
      <c r="V9" s="22">
        <f>((O9*(Q9)^2)/S9)*T9</f>
        <v>2.5933679056543171E-2</v>
      </c>
      <c r="X9" s="3">
        <f t="shared" ref="X9:X15" si="0">T9</f>
        <v>334.40860215053698</v>
      </c>
      <c r="Y9" s="4" t="e">
        <f>MATCH($X9,$N$9:$N$29,1)</f>
        <v>#N/A</v>
      </c>
      <c r="Z9" s="4" t="e">
        <f>((INDEX($N$9:$O$30,Y9+1,1)-$X9)*INDEX($N$9:$O$30,Y9,2)+($X9-INDEX($N$9:$O$30,Y9,1))*INDEX($N$9:$O$30,Y9+1,2))/(INDEX($N$9:$O$30,Y9+1,1)-INDEX($N$9:$O$30,Y9,1))</f>
        <v>#N/A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 t="e">
        <f>MATCH($X9,$R$9:$R$30,1)</f>
        <v>#N/A</v>
      </c>
      <c r="AD9" s="24" t="e">
        <f>((INDEX($R$9:$S$29,AC9+1,1)-$X9)*INDEX($R$9:$S$29,AC9,2)+($X9-INDEX($R$9:$S$29,AC9,1))*INDEX($R$9:$S$29,AC9+1,2))/(INDEX($R$9:$S$29,AC9+1,1)-INDEX($R$9:$S$29,AC9,1))</f>
        <v>#N/A</v>
      </c>
      <c r="AE9" s="24" t="e">
        <f>((Z9*(AB9)^2)/AD9)*X9</f>
        <v>#N/A</v>
      </c>
      <c r="AF9" s="57" t="e">
        <f t="shared" ref="AF9:AF25" si="1">$U9/$AE9-1</f>
        <v>#N/A</v>
      </c>
      <c r="AG9" s="79" t="e">
        <f>U9-AE9</f>
        <v>#N/A</v>
      </c>
      <c r="AH9" s="90"/>
    </row>
    <row r="10" spans="1:34" x14ac:dyDescent="0.6">
      <c r="B10" s="75">
        <v>365.152801358234</v>
      </c>
      <c r="C10" s="75">
        <v>20085.146641438001</v>
      </c>
      <c r="D10" s="3"/>
      <c r="E10" s="4"/>
      <c r="F10" s="75">
        <v>365.40447504302898</v>
      </c>
      <c r="G10" s="75">
        <v>-164.370078740157</v>
      </c>
      <c r="H10" s="75">
        <v>365.23586910327202</v>
      </c>
      <c r="I10" s="75">
        <v>4.7424381301558203</v>
      </c>
      <c r="J10" s="75">
        <v>365.16129032257999</v>
      </c>
      <c r="K10" s="75">
        <v>4.3842364532020103E-2</v>
      </c>
      <c r="N10" s="3">
        <f t="shared" ref="N10:O25" si="2">B10</f>
        <v>365.152801358234</v>
      </c>
      <c r="O10" s="21">
        <f t="shared" si="2"/>
        <v>20085.146641438001</v>
      </c>
      <c r="P10" s="3">
        <f t="shared" ref="P10:P25" si="3">F10</f>
        <v>365.40447504302898</v>
      </c>
      <c r="Q10" s="17">
        <f t="shared" ref="Q10:Q25" si="4">G10*0.000001</f>
        <v>-1.64370078740157E-4</v>
      </c>
      <c r="R10" s="3">
        <f t="shared" ref="R10:U25" si="5">H10</f>
        <v>365.23586910327202</v>
      </c>
      <c r="S10" s="24">
        <f t="shared" si="5"/>
        <v>4.7424381301558203</v>
      </c>
      <c r="T10" s="3">
        <f t="shared" si="5"/>
        <v>365.16129032257999</v>
      </c>
      <c r="U10" s="24">
        <f t="shared" si="5"/>
        <v>4.3842364532020103E-2</v>
      </c>
      <c r="V10" s="22">
        <f t="shared" ref="V10:V25" si="6">((O10*(Q10)^2)/S10)*T10</f>
        <v>4.1783382295349551E-2</v>
      </c>
      <c r="X10" s="2">
        <f t="shared" si="0"/>
        <v>365.16129032257999</v>
      </c>
      <c r="Y10" s="4">
        <f t="shared" ref="Y10:Y25" si="7">MATCH($X10,$N$9:$N$29,1)</f>
        <v>2</v>
      </c>
      <c r="Z10" s="4">
        <f t="shared" ref="Z10:Z25" si="8">((INDEX($N$9:$O$30,Y10+1,1)-$X10)*INDEX($N$9:$O$30,Y10,2)+($X10-INDEX($N$9:$O$30,Y10,1))*INDEX($N$9:$O$30,Y10+1,2))/(INDEX($N$9:$O$30,Y10+1,1)-INDEX($N$9:$O$30,Y10,1))</f>
        <v>20085.99484552892</v>
      </c>
      <c r="AA10" s="4">
        <f t="shared" ref="AA10:AA25" si="9">MATCH($X10,$P$9:$P$31,1)</f>
        <v>1</v>
      </c>
      <c r="AB10" s="17">
        <f t="shared" ref="AB10:AB25" si="10">((INDEX($P$9:$Q$30,AA10+1,1)-$X10)*INDEX($P$9:$Q$30,AA10,2)+($X10-INDEX($P$9:$Q$30,AA10,1))*INDEX($P$9:$Q$30,AA10+1,2))/(INDEX($P$9:$Q$30,AA10+1,1)-INDEX($P$9:$Q$30,AA10,1))</f>
        <v>-1.6429643290272436E-4</v>
      </c>
      <c r="AC10" s="4">
        <f t="shared" ref="AC10:AC25" si="11">MATCH($X10,$R$9:$R$30,1)</f>
        <v>1</v>
      </c>
      <c r="AD10" s="24">
        <f t="shared" ref="AD10:AD25" si="12">((INDEX($R$9:$S$29,AC10+1,1)-$X10)*INDEX($R$9:$S$29,AC10,2)+($X10-INDEX($R$9:$S$29,AC10,1))*INDEX($R$9:$S$29,AC10+1,2))/(INDEX($R$9:$S$29,AC10+1,1)-INDEX($R$9:$S$29,AC10,1))</f>
        <v>4.7435179409160106</v>
      </c>
      <c r="AE10" s="53">
        <f t="shared" ref="AE10:AE15" si="13">((Z10*(AB10)^2)/AD10)*X10</f>
        <v>4.1738208215988379E-2</v>
      </c>
      <c r="AF10" s="56">
        <f t="shared" si="1"/>
        <v>5.0413192275601704E-2</v>
      </c>
      <c r="AG10" s="79">
        <f t="shared" ref="AG10:AG15" si="14">U10-AE10</f>
        <v>2.1041563160317245E-3</v>
      </c>
      <c r="AH10" s="90"/>
    </row>
    <row r="11" spans="1:34" x14ac:dyDescent="0.6">
      <c r="B11" s="76">
        <v>395.92529711375198</v>
      </c>
      <c r="C11" s="76">
        <v>23159.886471144699</v>
      </c>
      <c r="D11" s="2"/>
      <c r="E11" s="1"/>
      <c r="F11" s="76">
        <v>395.95524956970701</v>
      </c>
      <c r="G11" s="76">
        <v>-173.62204724409401</v>
      </c>
      <c r="H11" s="76">
        <v>395.622609434764</v>
      </c>
      <c r="I11" s="76">
        <v>4.3464711274060503</v>
      </c>
      <c r="J11" s="76">
        <v>395.913978494623</v>
      </c>
      <c r="K11" s="76">
        <v>7.8817733990147604E-2</v>
      </c>
      <c r="N11" s="3">
        <f t="shared" si="2"/>
        <v>395.92529711375198</v>
      </c>
      <c r="O11" s="21">
        <f t="shared" si="2"/>
        <v>23159.886471144699</v>
      </c>
      <c r="P11" s="3">
        <f t="shared" si="3"/>
        <v>395.95524956970701</v>
      </c>
      <c r="Q11" s="17">
        <f t="shared" si="4"/>
        <v>-1.7362204724409398E-4</v>
      </c>
      <c r="R11" s="3">
        <f t="shared" si="5"/>
        <v>395.622609434764</v>
      </c>
      <c r="S11" s="24">
        <f t="shared" si="5"/>
        <v>4.3464711274060503</v>
      </c>
      <c r="T11" s="3">
        <f t="shared" si="5"/>
        <v>395.913978494623</v>
      </c>
      <c r="U11" s="24">
        <f t="shared" si="5"/>
        <v>7.8817733990147604E-2</v>
      </c>
      <c r="V11" s="22">
        <f t="shared" si="6"/>
        <v>6.3593131069787895E-2</v>
      </c>
      <c r="X11" s="2">
        <f t="shared" si="0"/>
        <v>395.913978494623</v>
      </c>
      <c r="Y11" s="4">
        <f t="shared" si="7"/>
        <v>2</v>
      </c>
      <c r="Z11" s="4">
        <f t="shared" si="8"/>
        <v>23158.75553235671</v>
      </c>
      <c r="AA11" s="4">
        <f t="shared" si="9"/>
        <v>2</v>
      </c>
      <c r="AB11" s="17">
        <f t="shared" si="10"/>
        <v>-1.7360954874961335E-4</v>
      </c>
      <c r="AC11" s="4">
        <f t="shared" si="11"/>
        <v>3</v>
      </c>
      <c r="AD11" s="24">
        <f t="shared" si="12"/>
        <v>4.3432941838677985</v>
      </c>
      <c r="AE11" s="53">
        <f t="shared" si="13"/>
        <v>6.3627377576788727E-2</v>
      </c>
      <c r="AF11" s="56">
        <f t="shared" si="1"/>
        <v>0.23873931304219465</v>
      </c>
      <c r="AG11" s="79">
        <f t="shared" si="14"/>
        <v>1.5190356413358877E-2</v>
      </c>
      <c r="AH11" s="90"/>
    </row>
    <row r="12" spans="1:34" x14ac:dyDescent="0.6">
      <c r="B12" s="76">
        <v>426.27334465195202</v>
      </c>
      <c r="C12" s="76">
        <v>25808.8930936613</v>
      </c>
      <c r="D12" s="2"/>
      <c r="E12" s="1"/>
      <c r="F12" s="76">
        <v>426.29087779690099</v>
      </c>
      <c r="G12" s="76">
        <v>-181.49606299212601</v>
      </c>
      <c r="H12" s="76">
        <v>426.22184445388802</v>
      </c>
      <c r="I12" s="76">
        <v>4.0128322639779999</v>
      </c>
      <c r="J12" s="76">
        <v>426.23655913978399</v>
      </c>
      <c r="K12" s="76">
        <v>0.11724137931034501</v>
      </c>
      <c r="N12" s="3">
        <f t="shared" si="2"/>
        <v>426.27334465195202</v>
      </c>
      <c r="O12" s="21">
        <f t="shared" si="2"/>
        <v>25808.8930936613</v>
      </c>
      <c r="P12" s="3">
        <f t="shared" si="3"/>
        <v>426.29087779690099</v>
      </c>
      <c r="Q12" s="17">
        <f t="shared" si="4"/>
        <v>-1.8149606299212601E-4</v>
      </c>
      <c r="R12" s="3">
        <f t="shared" si="5"/>
        <v>426.22184445388802</v>
      </c>
      <c r="S12" s="24">
        <f t="shared" si="5"/>
        <v>4.0128322639779999</v>
      </c>
      <c r="T12" s="3">
        <f t="shared" si="5"/>
        <v>426.23655913978399</v>
      </c>
      <c r="U12" s="24">
        <f t="shared" si="5"/>
        <v>0.11724137931034501</v>
      </c>
      <c r="V12" s="22">
        <f t="shared" si="6"/>
        <v>9.0303272050277911E-2</v>
      </c>
      <c r="X12" s="2">
        <f t="shared" si="0"/>
        <v>426.23655913978399</v>
      </c>
      <c r="Y12" s="4">
        <f t="shared" si="7"/>
        <v>3</v>
      </c>
      <c r="Z12" s="4">
        <f t="shared" si="8"/>
        <v>25805.682176543054</v>
      </c>
      <c r="AA12" s="4">
        <f t="shared" si="9"/>
        <v>3</v>
      </c>
      <c r="AB12" s="17">
        <f t="shared" si="10"/>
        <v>-1.8148196386227289E-4</v>
      </c>
      <c r="AC12" s="4">
        <f t="shared" si="11"/>
        <v>4</v>
      </c>
      <c r="AD12" s="24">
        <f t="shared" si="12"/>
        <v>4.0126929794878716</v>
      </c>
      <c r="AE12" s="53">
        <f t="shared" si="13"/>
        <v>9.0281143204394704E-2</v>
      </c>
      <c r="AF12" s="56">
        <f t="shared" si="1"/>
        <v>0.2986253291555343</v>
      </c>
      <c r="AG12" s="79">
        <f t="shared" si="14"/>
        <v>2.6960236105950303E-2</v>
      </c>
      <c r="AH12" s="90"/>
    </row>
    <row r="13" spans="1:34" x14ac:dyDescent="0.6">
      <c r="B13" s="76">
        <v>456.83361629881102</v>
      </c>
      <c r="C13" s="76">
        <v>28103.122043519299</v>
      </c>
      <c r="D13" s="2"/>
      <c r="E13" s="1"/>
      <c r="F13" s="76">
        <v>457.056798623063</v>
      </c>
      <c r="G13" s="76">
        <v>-189.173228346456</v>
      </c>
      <c r="H13" s="76">
        <v>456.82107947301301</v>
      </c>
      <c r="I13" s="76">
        <v>3.7231897341888098</v>
      </c>
      <c r="J13" s="76">
        <v>456.77419354838702</v>
      </c>
      <c r="K13" s="76">
        <v>0.15665024630541799</v>
      </c>
      <c r="N13" s="3">
        <f t="shared" si="2"/>
        <v>456.83361629881102</v>
      </c>
      <c r="O13" s="21">
        <f t="shared" si="2"/>
        <v>28103.122043519299</v>
      </c>
      <c r="P13" s="3">
        <f t="shared" si="3"/>
        <v>457.056798623063</v>
      </c>
      <c r="Q13" s="17">
        <f t="shared" si="4"/>
        <v>-1.89173228346456E-4</v>
      </c>
      <c r="R13" s="3">
        <f t="shared" si="5"/>
        <v>456.82107947301301</v>
      </c>
      <c r="S13" s="24">
        <f t="shared" si="5"/>
        <v>3.7231897341888098</v>
      </c>
      <c r="T13" s="3">
        <f t="shared" si="5"/>
        <v>456.77419354838702</v>
      </c>
      <c r="U13" s="24">
        <f t="shared" si="5"/>
        <v>0.15665024630541799</v>
      </c>
      <c r="V13" s="22">
        <f t="shared" si="6"/>
        <v>0.12338441639074771</v>
      </c>
      <c r="X13" s="2">
        <f t="shared" si="0"/>
        <v>456.77419354838702</v>
      </c>
      <c r="Y13" s="4">
        <f t="shared" si="7"/>
        <v>4</v>
      </c>
      <c r="Z13" s="4">
        <f t="shared" si="8"/>
        <v>28098.661042783497</v>
      </c>
      <c r="AA13" s="4">
        <f t="shared" si="9"/>
        <v>4</v>
      </c>
      <c r="AB13" s="17">
        <f t="shared" si="10"/>
        <v>-1.8910270856905295E-4</v>
      </c>
      <c r="AC13" s="4">
        <f t="shared" si="11"/>
        <v>4</v>
      </c>
      <c r="AD13" s="24">
        <f t="shared" si="12"/>
        <v>3.7236335412909054</v>
      </c>
      <c r="AE13" s="53">
        <f t="shared" si="13"/>
        <v>0.1232581798133026</v>
      </c>
      <c r="AF13" s="56">
        <f t="shared" si="1"/>
        <v>0.27091156581002473</v>
      </c>
      <c r="AG13" s="79">
        <f t="shared" si="14"/>
        <v>3.3392066492115388E-2</v>
      </c>
      <c r="AH13" s="90"/>
    </row>
    <row r="14" spans="1:34" x14ac:dyDescent="0.6">
      <c r="B14" s="76">
        <v>487.39388794566997</v>
      </c>
      <c r="C14" s="76">
        <v>30042.573320718999</v>
      </c>
      <c r="D14" s="2"/>
      <c r="E14" s="1"/>
      <c r="F14" s="76">
        <v>487.392426850258</v>
      </c>
      <c r="G14" s="76">
        <v>-196.65354330708601</v>
      </c>
      <c r="H14" s="76">
        <v>487.20781980450403</v>
      </c>
      <c r="I14" s="76">
        <v>3.4848762603116299</v>
      </c>
      <c r="J14" s="76">
        <v>487.31182795698902</v>
      </c>
      <c r="K14" s="76">
        <v>0.198522167487684</v>
      </c>
      <c r="N14" s="3">
        <f t="shared" si="2"/>
        <v>487.39388794566997</v>
      </c>
      <c r="O14" s="21">
        <f t="shared" si="2"/>
        <v>30042.573320718999</v>
      </c>
      <c r="P14" s="3">
        <f t="shared" si="3"/>
        <v>487.392426850258</v>
      </c>
      <c r="Q14" s="17">
        <f t="shared" si="4"/>
        <v>-1.9665354330708601E-4</v>
      </c>
      <c r="R14" s="3">
        <f t="shared" si="5"/>
        <v>487.20781980450403</v>
      </c>
      <c r="S14" s="24">
        <f t="shared" si="5"/>
        <v>3.4848762603116299</v>
      </c>
      <c r="T14" s="3">
        <f t="shared" si="5"/>
        <v>487.31182795698902</v>
      </c>
      <c r="U14" s="24">
        <f t="shared" si="5"/>
        <v>0.198522167487684</v>
      </c>
      <c r="V14" s="22">
        <f t="shared" si="6"/>
        <v>0.16246517113039782</v>
      </c>
      <c r="X14" s="2">
        <f t="shared" si="0"/>
        <v>487.31182795698902</v>
      </c>
      <c r="Y14" s="4">
        <f t="shared" si="7"/>
        <v>5</v>
      </c>
      <c r="Z14" s="4">
        <f t="shared" si="8"/>
        <v>30037.365534882101</v>
      </c>
      <c r="AA14" s="4">
        <f t="shared" si="9"/>
        <v>5</v>
      </c>
      <c r="AB14" s="17">
        <f t="shared" si="10"/>
        <v>-1.9663366881816444E-4</v>
      </c>
      <c r="AC14" s="4">
        <f t="shared" si="11"/>
        <v>6</v>
      </c>
      <c r="AD14" s="24">
        <f t="shared" si="12"/>
        <v>3.4841659192677636</v>
      </c>
      <c r="AE14" s="53">
        <f t="shared" si="13"/>
        <v>0.16243728753194278</v>
      </c>
      <c r="AF14" s="56">
        <f t="shared" si="1"/>
        <v>0.2221465311568025</v>
      </c>
      <c r="AG14" s="79">
        <f t="shared" si="14"/>
        <v>3.6084879955741223E-2</v>
      </c>
      <c r="AH14" s="90"/>
    </row>
    <row r="15" spans="1:34" x14ac:dyDescent="0.6">
      <c r="B15" s="76">
        <v>517.95415959252898</v>
      </c>
      <c r="C15" s="76">
        <v>31579.9432355723</v>
      </c>
      <c r="D15" s="2"/>
      <c r="E15" s="1"/>
      <c r="F15" s="76">
        <v>517.72805507745204</v>
      </c>
      <c r="G15" s="76">
        <v>-204.13385826771599</v>
      </c>
      <c r="H15" s="76">
        <v>517.80705482362896</v>
      </c>
      <c r="I15" s="76">
        <v>3.2758936755270298</v>
      </c>
      <c r="J15" s="76">
        <v>517.84946236559097</v>
      </c>
      <c r="K15" s="76">
        <v>0.24236453201970401</v>
      </c>
      <c r="N15" s="3">
        <f t="shared" si="2"/>
        <v>517.95415959252898</v>
      </c>
      <c r="O15" s="21">
        <f t="shared" si="2"/>
        <v>31579.9432355723</v>
      </c>
      <c r="P15" s="3">
        <f t="shared" si="3"/>
        <v>517.72805507745204</v>
      </c>
      <c r="Q15" s="17">
        <f t="shared" si="4"/>
        <v>-2.0413385826771599E-4</v>
      </c>
      <c r="R15" s="3">
        <f t="shared" si="5"/>
        <v>517.80705482362896</v>
      </c>
      <c r="S15" s="24">
        <f t="shared" si="5"/>
        <v>3.2758936755270298</v>
      </c>
      <c r="T15" s="3">
        <f t="shared" si="5"/>
        <v>517.84946236559097</v>
      </c>
      <c r="U15" s="24">
        <f t="shared" si="5"/>
        <v>0.24236453201970401</v>
      </c>
      <c r="V15" s="22">
        <f t="shared" si="6"/>
        <v>0.20802482501282046</v>
      </c>
      <c r="X15" s="2">
        <f t="shared" si="0"/>
        <v>517.84946236559097</v>
      </c>
      <c r="Y15" s="4">
        <f t="shared" si="7"/>
        <v>6</v>
      </c>
      <c r="Z15" s="4">
        <f t="shared" si="8"/>
        <v>31574.676320123282</v>
      </c>
      <c r="AA15" s="4">
        <f t="shared" si="9"/>
        <v>7</v>
      </c>
      <c r="AB15" s="17">
        <f t="shared" si="10"/>
        <v>-2.0416337679761556E-4</v>
      </c>
      <c r="AC15" s="4">
        <f t="shared" si="11"/>
        <v>7</v>
      </c>
      <c r="AD15" s="24">
        <f t="shared" si="12"/>
        <v>3.2756599395291235</v>
      </c>
      <c r="AE15" s="53">
        <f t="shared" si="13"/>
        <v>0.20806513273189889</v>
      </c>
      <c r="AF15" s="56">
        <f t="shared" si="1"/>
        <v>0.16484933750049025</v>
      </c>
      <c r="AG15" s="79">
        <f t="shared" si="14"/>
        <v>3.4299399287805121E-2</v>
      </c>
      <c r="AH15" s="90"/>
    </row>
    <row r="16" spans="1:34" x14ac:dyDescent="0.6">
      <c r="B16" s="76">
        <v>548.30220713072902</v>
      </c>
      <c r="C16" s="76">
        <v>32809.839167455</v>
      </c>
      <c r="D16" s="2"/>
      <c r="E16" s="1"/>
      <c r="F16" s="76">
        <v>548.493975903614</v>
      </c>
      <c r="G16" s="76">
        <v>-211.614173228346</v>
      </c>
      <c r="H16" s="76">
        <v>548.40628984275304</v>
      </c>
      <c r="I16" s="76">
        <v>3.1072410632447198</v>
      </c>
      <c r="J16" s="76">
        <v>548.17204301075196</v>
      </c>
      <c r="K16" s="76">
        <v>0.28866995073891599</v>
      </c>
      <c r="N16" s="3">
        <f t="shared" si="2"/>
        <v>548.30220713072902</v>
      </c>
      <c r="O16" s="21">
        <f t="shared" si="2"/>
        <v>32809.839167455</v>
      </c>
      <c r="P16" s="3">
        <f t="shared" si="3"/>
        <v>548.493975903614</v>
      </c>
      <c r="Q16" s="17">
        <f t="shared" si="4"/>
        <v>-2.11614173228346E-4</v>
      </c>
      <c r="R16" s="3">
        <f t="shared" si="5"/>
        <v>548.40628984275304</v>
      </c>
      <c r="S16" s="24">
        <f t="shared" si="5"/>
        <v>3.1072410632447198</v>
      </c>
      <c r="T16" s="3">
        <f t="shared" si="5"/>
        <v>548.17204301075196</v>
      </c>
      <c r="U16" s="24">
        <f t="shared" si="5"/>
        <v>0.28866995073891599</v>
      </c>
      <c r="V16" s="22">
        <f t="shared" si="6"/>
        <v>0.25920032419719813</v>
      </c>
      <c r="X16" s="2">
        <f t="shared" ref="X16:X25" si="15">T16</f>
        <v>548.17204301075196</v>
      </c>
      <c r="Y16" s="4">
        <f t="shared" si="7"/>
        <v>7</v>
      </c>
      <c r="Z16" s="4">
        <f t="shared" si="8"/>
        <v>32804.564089332249</v>
      </c>
      <c r="AA16" s="4">
        <f t="shared" si="9"/>
        <v>7</v>
      </c>
      <c r="AB16" s="17">
        <f t="shared" si="10"/>
        <v>-2.1153589962657728E-4</v>
      </c>
      <c r="AC16" s="4">
        <f t="shared" si="11"/>
        <v>7</v>
      </c>
      <c r="AD16" s="24">
        <f t="shared" si="12"/>
        <v>3.1085321523883263</v>
      </c>
      <c r="AE16" s="53">
        <f t="shared" ref="AE16:AE25" si="16">((Z16*(AB16)^2)/AD16)*X16</f>
        <v>0.25885940800367907</v>
      </c>
      <c r="AF16" s="56">
        <f t="shared" si="1"/>
        <v>0.11516113308430831</v>
      </c>
      <c r="AG16" s="79">
        <f t="shared" ref="AG16:AG25" si="17">U16-AE16</f>
        <v>2.9810542735236922E-2</v>
      </c>
      <c r="AH16" s="90"/>
    </row>
    <row r="17" spans="2:34" x14ac:dyDescent="0.6">
      <c r="B17" s="76">
        <v>578.86247877758899</v>
      </c>
      <c r="C17" s="76">
        <v>33637.6537369914</v>
      </c>
      <c r="D17" s="2"/>
      <c r="E17" s="1"/>
      <c r="F17" s="76">
        <v>578.82960413080798</v>
      </c>
      <c r="G17" s="76">
        <v>-218.89763779527499</v>
      </c>
      <c r="H17" s="76">
        <v>578.79303017424502</v>
      </c>
      <c r="I17" s="76">
        <v>2.97525206232813</v>
      </c>
      <c r="J17" s="76">
        <v>578.92473118279497</v>
      </c>
      <c r="K17" s="76">
        <v>0.33793103448275802</v>
      </c>
      <c r="N17" s="3">
        <f t="shared" si="2"/>
        <v>578.86247877758899</v>
      </c>
      <c r="O17" s="21">
        <f t="shared" si="2"/>
        <v>33637.6537369914</v>
      </c>
      <c r="P17" s="3">
        <f t="shared" si="3"/>
        <v>578.82960413080798</v>
      </c>
      <c r="Q17" s="17">
        <f t="shared" si="4"/>
        <v>-2.1889763779527497E-4</v>
      </c>
      <c r="R17" s="3">
        <f t="shared" si="5"/>
        <v>578.79303017424502</v>
      </c>
      <c r="S17" s="24">
        <f t="shared" si="5"/>
        <v>2.97525206232813</v>
      </c>
      <c r="T17" s="3">
        <f t="shared" si="5"/>
        <v>578.92473118279497</v>
      </c>
      <c r="U17" s="24">
        <f t="shared" si="5"/>
        <v>0.33793103448275802</v>
      </c>
      <c r="V17" s="22">
        <f t="shared" si="6"/>
        <v>0.31362175687103538</v>
      </c>
      <c r="X17" s="2">
        <f t="shared" si="15"/>
        <v>578.92473118279497</v>
      </c>
      <c r="Y17" s="4">
        <f t="shared" si="7"/>
        <v>9</v>
      </c>
      <c r="Z17" s="4">
        <f t="shared" si="8"/>
        <v>33638.858229089921</v>
      </c>
      <c r="AA17" s="4">
        <f t="shared" si="9"/>
        <v>9</v>
      </c>
      <c r="AB17" s="17">
        <f t="shared" si="10"/>
        <v>-2.1892092952260965E-4</v>
      </c>
      <c r="AC17" s="4">
        <f t="shared" si="11"/>
        <v>9</v>
      </c>
      <c r="AD17" s="24">
        <f t="shared" si="12"/>
        <v>2.9748071255986366</v>
      </c>
      <c r="AE17" s="53">
        <f t="shared" si="16"/>
        <v>0.31374665408574354</v>
      </c>
      <c r="AF17" s="56">
        <f t="shared" si="1"/>
        <v>7.7082512537026693E-2</v>
      </c>
      <c r="AG17" s="79">
        <f t="shared" si="17"/>
        <v>2.4184380397014482E-2</v>
      </c>
      <c r="AH17" s="90"/>
    </row>
    <row r="18" spans="2:34" x14ac:dyDescent="0.6">
      <c r="B18" s="76">
        <v>609.42275042444805</v>
      </c>
      <c r="C18" s="76">
        <v>34228.949858088898</v>
      </c>
      <c r="D18" s="2"/>
      <c r="E18" s="1"/>
      <c r="F18" s="76">
        <v>609.38037865748697</v>
      </c>
      <c r="G18" s="76">
        <v>-226.377952755905</v>
      </c>
      <c r="H18" s="76">
        <v>609.179770505737</v>
      </c>
      <c r="I18" s="76">
        <v>2.87259395050412</v>
      </c>
      <c r="J18" s="76">
        <v>609.24731182795699</v>
      </c>
      <c r="K18" s="76">
        <v>0.387684729064039</v>
      </c>
      <c r="N18" s="3">
        <f t="shared" si="2"/>
        <v>609.42275042444805</v>
      </c>
      <c r="O18" s="21">
        <f t="shared" si="2"/>
        <v>34228.949858088898</v>
      </c>
      <c r="P18" s="3">
        <f t="shared" si="3"/>
        <v>609.38037865748697</v>
      </c>
      <c r="Q18" s="17">
        <f t="shared" si="4"/>
        <v>-2.2637795275590498E-4</v>
      </c>
      <c r="R18" s="3">
        <f t="shared" si="5"/>
        <v>609.179770505737</v>
      </c>
      <c r="S18" s="24">
        <f t="shared" si="5"/>
        <v>2.87259395050412</v>
      </c>
      <c r="T18" s="3">
        <f t="shared" si="5"/>
        <v>609.24731182795699</v>
      </c>
      <c r="U18" s="24">
        <f t="shared" si="5"/>
        <v>0.387684729064039</v>
      </c>
      <c r="V18" s="22">
        <f t="shared" si="6"/>
        <v>0.37203278339532297</v>
      </c>
      <c r="X18" s="2">
        <f t="shared" si="15"/>
        <v>609.24731182795699</v>
      </c>
      <c r="Y18" s="4">
        <f t="shared" si="7"/>
        <v>9</v>
      </c>
      <c r="Z18" s="4">
        <f t="shared" si="8"/>
        <v>34225.555380356673</v>
      </c>
      <c r="AA18" s="4">
        <f t="shared" si="9"/>
        <v>9</v>
      </c>
      <c r="AB18" s="17">
        <f t="shared" si="10"/>
        <v>-2.2634537152642329E-4</v>
      </c>
      <c r="AC18" s="4">
        <f t="shared" si="11"/>
        <v>10</v>
      </c>
      <c r="AD18" s="24">
        <f t="shared" si="12"/>
        <v>2.8724159107808265</v>
      </c>
      <c r="AE18" s="53">
        <f t="shared" si="16"/>
        <v>0.37191186901114481</v>
      </c>
      <c r="AF18" s="56">
        <f t="shared" si="1"/>
        <v>4.2410208888551404E-2</v>
      </c>
      <c r="AG18" s="79">
        <f t="shared" si="17"/>
        <v>1.5772860052894189E-2</v>
      </c>
      <c r="AH18" s="90"/>
    </row>
    <row r="19" spans="2:34" x14ac:dyDescent="0.6">
      <c r="B19" s="76">
        <v>639.983022071307</v>
      </c>
      <c r="C19" s="76">
        <v>34725.6385998107</v>
      </c>
      <c r="D19" s="2"/>
      <c r="E19" s="1"/>
      <c r="F19" s="76">
        <v>639.93115318416505</v>
      </c>
      <c r="G19" s="76">
        <v>-233.85826771653501</v>
      </c>
      <c r="H19" s="76">
        <v>639.77900552486096</v>
      </c>
      <c r="I19" s="76">
        <v>2.7919340054995399</v>
      </c>
      <c r="J19" s="76">
        <v>639.99999999999898</v>
      </c>
      <c r="K19" s="76">
        <v>0.44039408866995</v>
      </c>
      <c r="N19" s="3">
        <f t="shared" si="2"/>
        <v>639.983022071307</v>
      </c>
      <c r="O19" s="21">
        <f t="shared" si="2"/>
        <v>34725.6385998107</v>
      </c>
      <c r="P19" s="3">
        <f t="shared" si="3"/>
        <v>639.93115318416505</v>
      </c>
      <c r="Q19" s="17">
        <f t="shared" si="4"/>
        <v>-2.3385826771653501E-4</v>
      </c>
      <c r="R19" s="3">
        <f t="shared" si="5"/>
        <v>639.77900552486096</v>
      </c>
      <c r="S19" s="24">
        <f t="shared" si="5"/>
        <v>2.7919340054995399</v>
      </c>
      <c r="T19" s="3">
        <f t="shared" si="5"/>
        <v>639.99999999999898</v>
      </c>
      <c r="U19" s="24">
        <f t="shared" si="5"/>
        <v>0.44039408866995</v>
      </c>
      <c r="V19" s="22">
        <f t="shared" si="6"/>
        <v>0.43534195516846363</v>
      </c>
      <c r="X19" s="2">
        <f t="shared" si="15"/>
        <v>639.99999999999898</v>
      </c>
      <c r="Y19" s="4">
        <f t="shared" si="7"/>
        <v>11</v>
      </c>
      <c r="Z19" s="4">
        <f t="shared" si="8"/>
        <v>34725.942931240847</v>
      </c>
      <c r="AA19" s="4">
        <f t="shared" si="9"/>
        <v>11</v>
      </c>
      <c r="AB19" s="17">
        <f t="shared" si="10"/>
        <v>-2.3387524431786391E-4</v>
      </c>
      <c r="AC19" s="4">
        <f t="shared" si="11"/>
        <v>11</v>
      </c>
      <c r="AD19" s="24">
        <f t="shared" si="12"/>
        <v>2.791534038830096</v>
      </c>
      <c r="AE19" s="53">
        <f t="shared" si="16"/>
        <v>0.43547136406009773</v>
      </c>
      <c r="AF19" s="56">
        <f t="shared" si="1"/>
        <v>1.1304358945569914E-2</v>
      </c>
      <c r="AG19" s="79">
        <f t="shared" si="17"/>
        <v>4.9227246098522692E-3</v>
      </c>
      <c r="AH19" s="90"/>
    </row>
    <row r="20" spans="2:34" x14ac:dyDescent="0.6">
      <c r="B20" s="76">
        <v>670.33106960950704</v>
      </c>
      <c r="C20" s="76">
        <v>35269.6310312204</v>
      </c>
      <c r="D20" s="2"/>
      <c r="E20" s="1"/>
      <c r="F20" s="76">
        <v>670.26678141135903</v>
      </c>
      <c r="G20" s="76">
        <v>-241.33858267716499</v>
      </c>
      <c r="H20" s="76">
        <v>670.16574585635306</v>
      </c>
      <c r="I20" s="76">
        <v>2.7369385884509598</v>
      </c>
      <c r="J20" s="76">
        <v>670.322580645161</v>
      </c>
      <c r="K20" s="76">
        <v>0.495566502463054</v>
      </c>
      <c r="N20" s="3">
        <f t="shared" si="2"/>
        <v>670.33106960950704</v>
      </c>
      <c r="O20" s="21">
        <f t="shared" si="2"/>
        <v>35269.6310312204</v>
      </c>
      <c r="P20" s="3">
        <f t="shared" si="3"/>
        <v>670.26678141135903</v>
      </c>
      <c r="Q20" s="17">
        <f t="shared" si="4"/>
        <v>-2.4133858267716499E-4</v>
      </c>
      <c r="R20" s="3">
        <f t="shared" si="5"/>
        <v>670.16574585635306</v>
      </c>
      <c r="S20" s="24">
        <f t="shared" si="5"/>
        <v>2.7369385884509598</v>
      </c>
      <c r="T20" s="3">
        <f t="shared" si="5"/>
        <v>670.322580645161</v>
      </c>
      <c r="U20" s="24">
        <f t="shared" si="5"/>
        <v>0.495566502463054</v>
      </c>
      <c r="V20" s="22">
        <f t="shared" si="6"/>
        <v>0.5031219080576933</v>
      </c>
      <c r="X20" s="2">
        <f t="shared" si="15"/>
        <v>670.322580645161</v>
      </c>
      <c r="Y20" s="4">
        <f t="shared" si="7"/>
        <v>11</v>
      </c>
      <c r="Z20" s="4">
        <f t="shared" si="8"/>
        <v>35269.478865505327</v>
      </c>
      <c r="AA20" s="4">
        <f t="shared" si="9"/>
        <v>12</v>
      </c>
      <c r="AB20" s="17">
        <f t="shared" si="10"/>
        <v>-2.4135188550658765E-4</v>
      </c>
      <c r="AC20" s="4">
        <f t="shared" si="11"/>
        <v>12</v>
      </c>
      <c r="AD20" s="24">
        <f t="shared" si="12"/>
        <v>2.7367318792729014</v>
      </c>
      <c r="AE20" s="53">
        <f t="shared" si="16"/>
        <v>0.50321320941371483</v>
      </c>
      <c r="AF20" s="56">
        <f t="shared" si="1"/>
        <v>-1.5195759585822199E-2</v>
      </c>
      <c r="AG20" s="79">
        <f t="shared" si="17"/>
        <v>-7.6467069506608309E-3</v>
      </c>
      <c r="AH20" s="90"/>
    </row>
    <row r="21" spans="2:34" x14ac:dyDescent="0.6">
      <c r="B21" s="76">
        <v>701.10356536502502</v>
      </c>
      <c r="C21" s="76">
        <v>35789.971617786097</v>
      </c>
      <c r="D21" s="2"/>
      <c r="E21" s="1"/>
      <c r="F21" s="76">
        <v>700.817555938037</v>
      </c>
      <c r="G21" s="76">
        <v>-248.62204724409401</v>
      </c>
      <c r="H21" s="76">
        <v>700.76498087547702</v>
      </c>
      <c r="I21" s="76">
        <v>2.69660861594866</v>
      </c>
      <c r="J21" s="76">
        <v>700.860215053763</v>
      </c>
      <c r="K21" s="76">
        <v>0.55320197044334896</v>
      </c>
      <c r="N21" s="3">
        <f t="shared" si="2"/>
        <v>701.10356536502502</v>
      </c>
      <c r="O21" s="21">
        <f t="shared" si="2"/>
        <v>35789.971617786097</v>
      </c>
      <c r="P21" s="3">
        <f t="shared" si="3"/>
        <v>700.817555938037</v>
      </c>
      <c r="Q21" s="17">
        <f t="shared" si="4"/>
        <v>-2.4862204724409399E-4</v>
      </c>
      <c r="R21" s="3">
        <f t="shared" si="5"/>
        <v>700.76498087547702</v>
      </c>
      <c r="S21" s="24">
        <f t="shared" si="5"/>
        <v>2.69660861594866</v>
      </c>
      <c r="T21" s="3">
        <f t="shared" si="5"/>
        <v>700.860215053763</v>
      </c>
      <c r="U21" s="24">
        <f t="shared" si="5"/>
        <v>0.55320197044334896</v>
      </c>
      <c r="V21" s="22">
        <f t="shared" si="6"/>
        <v>0.57498182938171383</v>
      </c>
      <c r="X21" s="2">
        <f t="shared" si="15"/>
        <v>700.860215053763</v>
      </c>
      <c r="Y21" s="4">
        <f t="shared" si="7"/>
        <v>12</v>
      </c>
      <c r="Z21" s="4">
        <f t="shared" si="8"/>
        <v>35785.856740503827</v>
      </c>
      <c r="AA21" s="4">
        <f t="shared" si="9"/>
        <v>13</v>
      </c>
      <c r="AB21" s="17">
        <f t="shared" si="10"/>
        <v>-2.4863249226967895E-4</v>
      </c>
      <c r="AC21" s="4">
        <f t="shared" si="11"/>
        <v>13</v>
      </c>
      <c r="AD21" s="24">
        <f t="shared" si="12"/>
        <v>2.6965166908823099</v>
      </c>
      <c r="AE21" s="53">
        <f t="shared" si="16"/>
        <v>0.57498363008850706</v>
      </c>
      <c r="AF21" s="56">
        <f t="shared" si="1"/>
        <v>-3.788222569363453E-2</v>
      </c>
      <c r="AG21" s="79">
        <f t="shared" si="17"/>
        <v>-2.1781659645158102E-2</v>
      </c>
      <c r="AH21" s="90"/>
    </row>
    <row r="22" spans="2:34" x14ac:dyDescent="0.6">
      <c r="B22" s="76">
        <v>731.45161290322505</v>
      </c>
      <c r="C22" s="76">
        <v>36286.660359508001</v>
      </c>
      <c r="D22" s="2"/>
      <c r="E22" s="1"/>
      <c r="F22" s="76">
        <v>731.36833046471497</v>
      </c>
      <c r="G22" s="76">
        <v>-256.10236220472399</v>
      </c>
      <c r="H22" s="76">
        <v>731.151721206969</v>
      </c>
      <c r="I22" s="76">
        <v>2.6672777268560899</v>
      </c>
      <c r="J22" s="76">
        <v>731.397849462365</v>
      </c>
      <c r="K22" s="76">
        <v>0.61379310344827598</v>
      </c>
      <c r="N22" s="3">
        <f t="shared" si="2"/>
        <v>731.45161290322505</v>
      </c>
      <c r="O22" s="21">
        <f t="shared" si="2"/>
        <v>36286.660359508001</v>
      </c>
      <c r="P22" s="3">
        <f t="shared" si="3"/>
        <v>731.36833046471497</v>
      </c>
      <c r="Q22" s="17">
        <f t="shared" si="4"/>
        <v>-2.5610236220472397E-4</v>
      </c>
      <c r="R22" s="3">
        <f t="shared" si="5"/>
        <v>731.151721206969</v>
      </c>
      <c r="S22" s="24">
        <f t="shared" si="5"/>
        <v>2.6672777268560899</v>
      </c>
      <c r="T22" s="3">
        <f t="shared" si="5"/>
        <v>731.397849462365</v>
      </c>
      <c r="U22" s="24">
        <f t="shared" si="5"/>
        <v>0.61379310344827598</v>
      </c>
      <c r="V22" s="22">
        <f t="shared" si="6"/>
        <v>0.65261884300023909</v>
      </c>
      <c r="X22" s="2">
        <f t="shared" si="15"/>
        <v>731.397849462365</v>
      </c>
      <c r="Y22" s="4">
        <f t="shared" si="7"/>
        <v>13</v>
      </c>
      <c r="Z22" s="4">
        <f t="shared" si="8"/>
        <v>36285.780444720804</v>
      </c>
      <c r="AA22" s="4">
        <f t="shared" si="9"/>
        <v>14</v>
      </c>
      <c r="AB22" s="17">
        <f t="shared" si="10"/>
        <v>-2.5610972821945617E-4</v>
      </c>
      <c r="AC22" s="4">
        <f t="shared" si="11"/>
        <v>14</v>
      </c>
      <c r="AD22" s="24">
        <f t="shared" si="12"/>
        <v>2.6671605773057356</v>
      </c>
      <c r="AE22" s="53">
        <f t="shared" si="16"/>
        <v>0.6526692244185911</v>
      </c>
      <c r="AF22" s="56">
        <f t="shared" si="1"/>
        <v>-5.9564814021906165E-2</v>
      </c>
      <c r="AG22" s="79">
        <f t="shared" si="17"/>
        <v>-3.887612097031512E-2</v>
      </c>
      <c r="AH22" s="90"/>
    </row>
    <row r="23" spans="2:34" x14ac:dyDescent="0.6">
      <c r="B23" s="76">
        <v>762.01188455008503</v>
      </c>
      <c r="C23" s="76">
        <v>36830.6527909176</v>
      </c>
      <c r="D23" s="2"/>
      <c r="E23" s="1"/>
      <c r="F23" s="76">
        <v>762.13425129087705</v>
      </c>
      <c r="G23" s="76">
        <v>-263.779527559055</v>
      </c>
      <c r="H23" s="76">
        <v>761.963450913727</v>
      </c>
      <c r="I23" s="76">
        <v>2.6526122823098</v>
      </c>
      <c r="J23" s="76">
        <v>762.15053763440801</v>
      </c>
      <c r="K23" s="76">
        <v>0.67536945812807803</v>
      </c>
      <c r="N23" s="3">
        <f t="shared" si="2"/>
        <v>762.01188455008503</v>
      </c>
      <c r="O23" s="21">
        <f t="shared" si="2"/>
        <v>36830.6527909176</v>
      </c>
      <c r="P23" s="3">
        <f t="shared" si="3"/>
        <v>762.13425129087705</v>
      </c>
      <c r="Q23" s="17">
        <f t="shared" si="4"/>
        <v>-2.6377952755905499E-4</v>
      </c>
      <c r="R23" s="3">
        <f t="shared" si="5"/>
        <v>761.963450913727</v>
      </c>
      <c r="S23" s="24">
        <f t="shared" si="5"/>
        <v>2.6526122823098</v>
      </c>
      <c r="T23" s="3">
        <f t="shared" si="5"/>
        <v>762.15053763440801</v>
      </c>
      <c r="U23" s="24">
        <f t="shared" si="5"/>
        <v>0.67536945812807803</v>
      </c>
      <c r="V23" s="22">
        <f t="shared" si="6"/>
        <v>0.73630639543518017</v>
      </c>
      <c r="X23" s="2">
        <f t="shared" si="15"/>
        <v>762.15053763440801</v>
      </c>
      <c r="Y23" s="4">
        <f t="shared" si="7"/>
        <v>15</v>
      </c>
      <c r="Z23" s="4">
        <f t="shared" si="8"/>
        <v>36832.997314020278</v>
      </c>
      <c r="AA23" s="4">
        <f t="shared" si="9"/>
        <v>15</v>
      </c>
      <c r="AB23" s="17">
        <f t="shared" si="10"/>
        <v>-2.6378351524778158E-4</v>
      </c>
      <c r="AC23" s="4">
        <f t="shared" si="11"/>
        <v>15</v>
      </c>
      <c r="AD23" s="24">
        <f t="shared" si="12"/>
        <v>2.6525001998539075</v>
      </c>
      <c r="AE23" s="53">
        <f t="shared" si="16"/>
        <v>0.73640664603737827</v>
      </c>
      <c r="AF23" s="84">
        <f t="shared" si="1"/>
        <v>-8.2885167098562751E-2</v>
      </c>
      <c r="AG23" s="85">
        <f t="shared" si="17"/>
        <v>-6.1037187909300239E-2</v>
      </c>
      <c r="AH23" s="90"/>
    </row>
    <row r="24" spans="2:34" x14ac:dyDescent="0.6">
      <c r="B24" s="76">
        <v>792.78438030560199</v>
      </c>
      <c r="C24" s="76">
        <v>37350.993377483399</v>
      </c>
      <c r="D24" s="2"/>
      <c r="E24" s="1"/>
      <c r="F24" s="76">
        <v>792.68502581755604</v>
      </c>
      <c r="G24" s="76">
        <v>-271.25984251968498</v>
      </c>
      <c r="H24" s="76">
        <v>792.56268593285097</v>
      </c>
      <c r="I24" s="76">
        <v>2.6342804766269401</v>
      </c>
      <c r="J24" s="76">
        <v>792.68817204301001</v>
      </c>
      <c r="K24" s="76">
        <v>0.73940886699507302</v>
      </c>
      <c r="N24" s="3">
        <f t="shared" si="2"/>
        <v>792.78438030560199</v>
      </c>
      <c r="O24" s="21">
        <f t="shared" si="2"/>
        <v>37350.993377483399</v>
      </c>
      <c r="P24" s="3">
        <f t="shared" si="3"/>
        <v>792.68502581755604</v>
      </c>
      <c r="Q24" s="17">
        <f t="shared" si="4"/>
        <v>-2.7125984251968497E-4</v>
      </c>
      <c r="R24" s="3">
        <f t="shared" si="5"/>
        <v>792.56268593285097</v>
      </c>
      <c r="S24" s="24">
        <f t="shared" si="5"/>
        <v>2.6342804766269401</v>
      </c>
      <c r="T24" s="3">
        <f t="shared" si="5"/>
        <v>792.68817204301001</v>
      </c>
      <c r="U24" s="24">
        <f t="shared" si="5"/>
        <v>0.73940886699507302</v>
      </c>
      <c r="V24" s="22">
        <f t="shared" si="6"/>
        <v>0.82701527688226395</v>
      </c>
      <c r="X24" s="2">
        <f t="shared" si="15"/>
        <v>792.68817204301001</v>
      </c>
      <c r="Y24" s="4">
        <f t="shared" si="7"/>
        <v>15</v>
      </c>
      <c r="Z24" s="4">
        <f t="shared" si="8"/>
        <v>37349.366565534598</v>
      </c>
      <c r="AA24" s="4">
        <f t="shared" si="9"/>
        <v>16</v>
      </c>
      <c r="AB24" s="17">
        <f t="shared" si="10"/>
        <v>-2.7126059791599455E-4</v>
      </c>
      <c r="AC24" s="4">
        <f t="shared" si="11"/>
        <v>16</v>
      </c>
      <c r="AD24" s="24">
        <f t="shared" si="12"/>
        <v>2.6342199137113465</v>
      </c>
      <c r="AE24" s="53">
        <f t="shared" si="16"/>
        <v>0.82700287541615136</v>
      </c>
      <c r="AF24" s="84">
        <f t="shared" si="1"/>
        <v>-0.10591741700656199</v>
      </c>
      <c r="AG24" s="85">
        <f t="shared" si="17"/>
        <v>-8.759400842107834E-2</v>
      </c>
      <c r="AH24" s="90"/>
    </row>
    <row r="25" spans="2:34" x14ac:dyDescent="0.6">
      <c r="B25" s="76">
        <v>823.34465195246105</v>
      </c>
      <c r="C25" s="76">
        <v>37824.030274361401</v>
      </c>
      <c r="D25" s="2"/>
      <c r="E25" s="1"/>
      <c r="F25" s="76">
        <v>823.02065404475002</v>
      </c>
      <c r="G25" s="76">
        <v>-278.54330708661399</v>
      </c>
      <c r="H25" s="76">
        <v>822.94942626434295</v>
      </c>
      <c r="I25" s="76">
        <v>2.6196150320806599</v>
      </c>
      <c r="J25" s="76">
        <v>823.22580645161202</v>
      </c>
      <c r="K25" s="76">
        <v>0.80541871921182195</v>
      </c>
      <c r="N25" s="3">
        <f t="shared" si="2"/>
        <v>823.34465195246105</v>
      </c>
      <c r="O25" s="21">
        <f t="shared" si="2"/>
        <v>37824.030274361401</v>
      </c>
      <c r="P25" s="3">
        <f t="shared" si="3"/>
        <v>823.02065404475002</v>
      </c>
      <c r="Q25" s="17">
        <f t="shared" si="4"/>
        <v>-2.7854330708661397E-4</v>
      </c>
      <c r="R25" s="3">
        <f t="shared" si="5"/>
        <v>822.94942626434295</v>
      </c>
      <c r="S25" s="24">
        <f t="shared" si="5"/>
        <v>2.6196150320806599</v>
      </c>
      <c r="T25" s="3">
        <f t="shared" si="5"/>
        <v>823.22580645161202</v>
      </c>
      <c r="U25" s="24">
        <f t="shared" si="5"/>
        <v>0.80541871921182195</v>
      </c>
      <c r="V25" s="22">
        <f t="shared" si="6"/>
        <v>0.92222047467007362</v>
      </c>
      <c r="X25" s="2">
        <f t="shared" si="15"/>
        <v>823.22580645161202</v>
      </c>
      <c r="Y25" s="4">
        <f t="shared" si="7"/>
        <v>16</v>
      </c>
      <c r="Z25" s="4">
        <f t="shared" si="8"/>
        <v>37822.190686429094</v>
      </c>
      <c r="AA25" s="4">
        <f t="shared" si="9"/>
        <v>17</v>
      </c>
      <c r="AB25" s="17">
        <f t="shared" si="10"/>
        <v>-2.7861273891628105E-4</v>
      </c>
      <c r="AC25" s="4">
        <f t="shared" si="11"/>
        <v>17</v>
      </c>
      <c r="AD25" s="24">
        <f t="shared" si="12"/>
        <v>2.6204948063049716</v>
      </c>
      <c r="AE25" s="53">
        <f t="shared" si="16"/>
        <v>0.92232566163681518</v>
      </c>
      <c r="AF25" s="84">
        <f t="shared" si="1"/>
        <v>-0.12675234712381644</v>
      </c>
      <c r="AG25" s="85">
        <f t="shared" si="17"/>
        <v>-0.11690694242499322</v>
      </c>
      <c r="AH25" s="90"/>
    </row>
    <row r="27" spans="2:34" x14ac:dyDescent="0.6">
      <c r="X27" t="s">
        <v>148</v>
      </c>
    </row>
    <row r="40" spans="2:14" ht="17.25" thickBot="1" x14ac:dyDescent="0.65">
      <c r="B40" t="s">
        <v>169</v>
      </c>
    </row>
    <row r="41" spans="2:14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L41" t="s">
        <v>165</v>
      </c>
      <c r="N41" t="s">
        <v>158</v>
      </c>
    </row>
    <row r="42" spans="2:14" ht="17.25" thickBot="1" x14ac:dyDescent="0.65">
      <c r="B42" s="9" t="s">
        <v>4</v>
      </c>
      <c r="C42" s="10" t="s">
        <v>5</v>
      </c>
      <c r="D42" s="11" t="s">
        <v>4</v>
      </c>
      <c r="E42" s="10" t="s">
        <v>11</v>
      </c>
      <c r="F42" s="11" t="s">
        <v>4</v>
      </c>
      <c r="G42" s="27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L42" t="s">
        <v>160</v>
      </c>
      <c r="N42" t="s">
        <v>160</v>
      </c>
    </row>
    <row r="43" spans="2:14" x14ac:dyDescent="0.6">
      <c r="B43" s="3">
        <v>337.49799999999999</v>
      </c>
      <c r="C43" s="4">
        <v>16487.8</v>
      </c>
      <c r="D43" s="3"/>
      <c r="E43" s="4"/>
      <c r="F43" s="3">
        <v>326.44799999999998</v>
      </c>
      <c r="G43" s="4">
        <v>-155.68600000000001</v>
      </c>
      <c r="H43" s="3">
        <v>330.779</v>
      </c>
      <c r="I43" s="4">
        <v>5.15733</v>
      </c>
      <c r="J43" s="3">
        <v>331.10899999999998</v>
      </c>
      <c r="K43" s="4">
        <v>2.0191199999999999E-2</v>
      </c>
      <c r="L43" t="e">
        <v>#N/A</v>
      </c>
      <c r="M43" s="92"/>
      <c r="N43" t="e">
        <v>#N/A</v>
      </c>
    </row>
    <row r="44" spans="2:14" x14ac:dyDescent="0.6">
      <c r="B44" s="3">
        <v>368.39699999999999</v>
      </c>
      <c r="C44" s="4">
        <v>20251.5</v>
      </c>
      <c r="D44" s="3"/>
      <c r="E44" s="4"/>
      <c r="F44" s="3">
        <v>361.178</v>
      </c>
      <c r="G44" s="4">
        <v>-165.48</v>
      </c>
      <c r="H44" s="3">
        <v>362.63099999999997</v>
      </c>
      <c r="I44" s="4">
        <v>4.7569699999999999</v>
      </c>
      <c r="J44" s="3">
        <v>364.36099999999999</v>
      </c>
      <c r="K44" s="4">
        <v>5.4564700000000001E-2</v>
      </c>
      <c r="L44">
        <v>4.2174889676351988E-2</v>
      </c>
      <c r="M44" s="92"/>
      <c r="N44">
        <v>1.2389810323648012E-2</v>
      </c>
    </row>
    <row r="45" spans="2:14" x14ac:dyDescent="0.6">
      <c r="B45" s="2">
        <v>396.166</v>
      </c>
      <c r="C45" s="1">
        <v>22471.4</v>
      </c>
      <c r="D45" s="2"/>
      <c r="E45" s="1"/>
      <c r="F45" s="2">
        <v>391.18400000000003</v>
      </c>
      <c r="G45" s="1">
        <v>-175.30699999999999</v>
      </c>
      <c r="H45" s="2">
        <v>394.47699999999998</v>
      </c>
      <c r="I45" s="1">
        <v>4.3300599999999996</v>
      </c>
      <c r="J45" s="2">
        <v>394.39</v>
      </c>
      <c r="K45" s="1">
        <v>7.49224E-2</v>
      </c>
      <c r="L45">
        <v>6.2867325792889853E-2</v>
      </c>
      <c r="M45" s="92"/>
      <c r="N45">
        <v>1.2055074207110147E-2</v>
      </c>
    </row>
    <row r="46" spans="2:14" x14ac:dyDescent="0.6">
      <c r="B46" s="2">
        <v>430.13</v>
      </c>
      <c r="C46" s="1">
        <v>25890.400000000001</v>
      </c>
      <c r="D46" s="2"/>
      <c r="E46" s="1"/>
      <c r="F46" s="2">
        <v>424.303</v>
      </c>
      <c r="G46" s="1">
        <v>-180.80699999999999</v>
      </c>
      <c r="H46" s="2">
        <v>424.82600000000002</v>
      </c>
      <c r="I46" s="1">
        <v>4.0094599999999998</v>
      </c>
      <c r="J46" s="2">
        <v>427.73500000000001</v>
      </c>
      <c r="K46" s="1">
        <v>0.12692000000000001</v>
      </c>
      <c r="L46">
        <v>9.0684128013726203E-2</v>
      </c>
      <c r="M46" s="92"/>
      <c r="N46">
        <v>3.6235871986273802E-2</v>
      </c>
    </row>
    <row r="47" spans="2:14" x14ac:dyDescent="0.6">
      <c r="B47" s="2">
        <v>462.52</v>
      </c>
      <c r="C47" s="1">
        <v>28280</v>
      </c>
      <c r="D47" s="2"/>
      <c r="E47" s="1"/>
      <c r="F47" s="2">
        <v>451.12200000000001</v>
      </c>
      <c r="G47" s="1">
        <v>-186.35400000000001</v>
      </c>
      <c r="H47" s="2">
        <v>458.22800000000001</v>
      </c>
      <c r="I47" s="1">
        <v>3.7417400000000001</v>
      </c>
      <c r="J47" s="2">
        <v>457.80099999999999</v>
      </c>
      <c r="K47" s="1">
        <v>0.15432699999999999</v>
      </c>
      <c r="L47">
        <v>0.12137218484565301</v>
      </c>
      <c r="M47" s="92"/>
      <c r="N47">
        <v>3.2954815154346978E-2</v>
      </c>
    </row>
    <row r="48" spans="2:14" x14ac:dyDescent="0.6">
      <c r="B48" s="2">
        <v>490.26499999999999</v>
      </c>
      <c r="C48" s="1">
        <v>29813.200000000001</v>
      </c>
      <c r="D48" s="2"/>
      <c r="E48" s="1"/>
      <c r="F48" s="2">
        <v>481.12799999999999</v>
      </c>
      <c r="G48" s="1">
        <v>-196.18100000000001</v>
      </c>
      <c r="H48" s="2">
        <v>487.072</v>
      </c>
      <c r="I48" s="1">
        <v>3.50088</v>
      </c>
      <c r="J48" s="2">
        <v>486.34800000000001</v>
      </c>
      <c r="K48" s="1">
        <v>0.19234999999999999</v>
      </c>
      <c r="L48">
        <v>0.15992834973214229</v>
      </c>
      <c r="M48" s="92"/>
      <c r="N48">
        <v>3.2421650267857705E-2</v>
      </c>
    </row>
    <row r="49" spans="2:14" x14ac:dyDescent="0.6">
      <c r="B49" s="2">
        <v>521.09900000000005</v>
      </c>
      <c r="C49" s="1">
        <v>31688.5</v>
      </c>
      <c r="D49" s="2"/>
      <c r="E49" s="1"/>
      <c r="F49" s="2">
        <v>511.11</v>
      </c>
      <c r="G49" s="1">
        <v>-203.13900000000001</v>
      </c>
      <c r="H49" s="2">
        <v>512.88099999999997</v>
      </c>
      <c r="I49" s="1">
        <v>3.2867700000000002</v>
      </c>
      <c r="J49" s="2">
        <v>518.06299999999999</v>
      </c>
      <c r="K49" s="1">
        <v>0.233815</v>
      </c>
      <c r="L49">
        <v>0.20760853383289687</v>
      </c>
      <c r="M49" s="92"/>
      <c r="N49">
        <v>2.6206466167103121E-2</v>
      </c>
    </row>
    <row r="50" spans="2:14" x14ac:dyDescent="0.6">
      <c r="B50" s="2">
        <v>550.35900000000004</v>
      </c>
      <c r="C50" s="1">
        <v>32534.3</v>
      </c>
      <c r="D50" s="2"/>
      <c r="E50" s="1"/>
      <c r="F50" s="2">
        <v>544.20299999999997</v>
      </c>
      <c r="G50" s="1">
        <v>-205.77</v>
      </c>
      <c r="H50" s="2">
        <v>546.30600000000004</v>
      </c>
      <c r="I50" s="1">
        <v>3.1252599999999999</v>
      </c>
      <c r="J50" s="2">
        <v>548.24</v>
      </c>
      <c r="K50" s="1">
        <v>0.28237099999999998</v>
      </c>
      <c r="L50">
        <v>0.24578353596065733</v>
      </c>
      <c r="M50" s="92"/>
      <c r="N50">
        <v>3.6587464039342654E-2</v>
      </c>
    </row>
    <row r="51" spans="2:14" x14ac:dyDescent="0.6">
      <c r="B51" s="2">
        <v>581.15700000000004</v>
      </c>
      <c r="C51" s="1">
        <v>33379.5</v>
      </c>
      <c r="D51" s="2"/>
      <c r="E51" s="1"/>
      <c r="F51" s="2">
        <v>574.22199999999998</v>
      </c>
      <c r="G51" s="1">
        <v>-217.03200000000001</v>
      </c>
      <c r="H51" s="2">
        <v>578.19899999999996</v>
      </c>
      <c r="I51" s="1">
        <v>2.9107500000000002</v>
      </c>
      <c r="J51" s="2">
        <v>583.16</v>
      </c>
      <c r="K51" s="1">
        <v>0.33432699999999999</v>
      </c>
      <c r="L51">
        <v>0.31887908302862061</v>
      </c>
      <c r="M51" s="92"/>
      <c r="N51">
        <v>1.5447916971379372E-2</v>
      </c>
    </row>
    <row r="52" spans="2:14" x14ac:dyDescent="0.6">
      <c r="B52" s="2">
        <v>610.40499999999997</v>
      </c>
      <c r="C52" s="1">
        <v>33882</v>
      </c>
      <c r="D52" s="2"/>
      <c r="E52" s="1"/>
      <c r="F52" s="2">
        <v>608.90300000000002</v>
      </c>
      <c r="G52" s="1">
        <v>-221.08699999999999</v>
      </c>
      <c r="H52" s="2">
        <v>608.61099999999999</v>
      </c>
      <c r="I52" s="1">
        <v>2.88218</v>
      </c>
      <c r="J52" s="2">
        <v>614.89300000000003</v>
      </c>
      <c r="K52" s="1">
        <v>0.37931599999999999</v>
      </c>
      <c r="L52">
        <v>0.36059874086052174</v>
      </c>
      <c r="M52" s="92"/>
      <c r="N52">
        <v>1.8717259139478248E-2</v>
      </c>
    </row>
    <row r="53" spans="2:14" x14ac:dyDescent="0.6">
      <c r="B53" s="2">
        <v>641.19200000000001</v>
      </c>
      <c r="C53" s="1">
        <v>34383.800000000003</v>
      </c>
      <c r="D53" s="2"/>
      <c r="E53" s="1"/>
      <c r="F53" s="2">
        <v>637.322</v>
      </c>
      <c r="G53" s="1">
        <v>-229.49100000000001</v>
      </c>
      <c r="H53" s="2">
        <v>635.98099999999999</v>
      </c>
      <c r="I53" s="1">
        <v>2.8538100000000002</v>
      </c>
      <c r="J53" s="2">
        <v>641.90300000000002</v>
      </c>
      <c r="K53" s="1">
        <v>0.424431</v>
      </c>
      <c r="L53">
        <v>0.41569036738085602</v>
      </c>
      <c r="M53" s="92"/>
      <c r="N53">
        <v>8.7406326191439843E-3</v>
      </c>
    </row>
    <row r="54" spans="2:14" x14ac:dyDescent="0.6">
      <c r="B54" s="2">
        <v>673.529</v>
      </c>
      <c r="C54" s="1">
        <v>35228.300000000003</v>
      </c>
      <c r="D54" s="2"/>
      <c r="E54" s="1"/>
      <c r="F54" s="2">
        <v>668.89</v>
      </c>
      <c r="G54" s="1">
        <v>-237.87200000000001</v>
      </c>
      <c r="H54" s="2">
        <v>666.37</v>
      </c>
      <c r="I54" s="1">
        <v>2.7190500000000002</v>
      </c>
      <c r="J54" s="2">
        <v>672.11800000000005</v>
      </c>
      <c r="K54" s="1">
        <v>0.48003600000000002</v>
      </c>
      <c r="L54">
        <v>0.49506838833728667</v>
      </c>
      <c r="M54" s="92"/>
      <c r="N54">
        <v>-1.5032388337286651E-2</v>
      </c>
    </row>
    <row r="55" spans="2:14" x14ac:dyDescent="0.6">
      <c r="B55" s="2">
        <v>705.84199999999998</v>
      </c>
      <c r="C55" s="1">
        <v>35386.1</v>
      </c>
      <c r="D55" s="2"/>
      <c r="E55" s="1"/>
      <c r="F55" s="2">
        <v>698.84699999999998</v>
      </c>
      <c r="G55" s="1">
        <v>-241.96100000000001</v>
      </c>
      <c r="H55" s="2">
        <v>695.26099999999997</v>
      </c>
      <c r="I55" s="1">
        <v>2.6905800000000002</v>
      </c>
      <c r="J55" s="2">
        <v>705.53700000000003</v>
      </c>
      <c r="K55" s="1">
        <v>0.54613299999999998</v>
      </c>
      <c r="L55">
        <v>0.55533532403110164</v>
      </c>
      <c r="M55" s="92"/>
      <c r="N55">
        <v>-9.2023240311016608E-3</v>
      </c>
    </row>
    <row r="56" spans="2:14" x14ac:dyDescent="0.6">
      <c r="B56" s="2">
        <v>733.56299999999999</v>
      </c>
      <c r="C56" s="1">
        <v>36232.6</v>
      </c>
      <c r="D56" s="2"/>
      <c r="E56" s="1"/>
      <c r="F56" s="2">
        <v>727.29100000000005</v>
      </c>
      <c r="G56" s="1">
        <v>-253.23400000000001</v>
      </c>
      <c r="H56" s="2">
        <v>728.721</v>
      </c>
      <c r="I56" s="1">
        <v>2.6883599999999999</v>
      </c>
      <c r="J56" s="2">
        <v>738.90099999999995</v>
      </c>
      <c r="K56" s="1">
        <v>0.60165500000000005</v>
      </c>
      <c r="L56">
        <v>0.65184523553034279</v>
      </c>
      <c r="M56" s="93"/>
      <c r="N56">
        <v>-5.0190235530342742E-2</v>
      </c>
    </row>
    <row r="57" spans="2:14" x14ac:dyDescent="0.6">
      <c r="B57" s="2">
        <v>761.26700000000005</v>
      </c>
      <c r="C57" s="1">
        <v>36564.1</v>
      </c>
      <c r="D57" s="2"/>
      <c r="E57" s="1"/>
      <c r="F57" s="2">
        <v>760.40899999999999</v>
      </c>
      <c r="G57" s="1">
        <v>-258.73500000000001</v>
      </c>
      <c r="H57" s="2">
        <v>759.13300000000004</v>
      </c>
      <c r="I57" s="1">
        <v>2.6597900000000001</v>
      </c>
      <c r="J57" s="2">
        <v>769.11599999999999</v>
      </c>
      <c r="K57" s="1">
        <v>0.65725999999999996</v>
      </c>
      <c r="L57">
        <v>0.72156385157537328</v>
      </c>
      <c r="M57" s="93"/>
      <c r="N57">
        <v>-6.4303851575373328E-2</v>
      </c>
    </row>
    <row r="58" spans="2:14" x14ac:dyDescent="0.6">
      <c r="B58" s="2">
        <v>795.13599999999997</v>
      </c>
      <c r="C58" s="1">
        <v>37236.300000000003</v>
      </c>
      <c r="D58" s="2"/>
      <c r="E58" s="1"/>
      <c r="F58" s="2">
        <v>791.96500000000003</v>
      </c>
      <c r="G58" s="1">
        <v>-265.68099999999998</v>
      </c>
      <c r="H58" s="2">
        <v>786.50900000000001</v>
      </c>
      <c r="I58" s="1">
        <v>2.6579700000000002</v>
      </c>
      <c r="J58" s="2">
        <v>800.97900000000004</v>
      </c>
      <c r="K58" s="1">
        <v>0.72692299999999999</v>
      </c>
      <c r="L58">
        <v>0.81179133730713815</v>
      </c>
      <c r="M58" s="93"/>
      <c r="N58">
        <v>-8.4868337307138164E-2</v>
      </c>
    </row>
    <row r="59" spans="2:14" x14ac:dyDescent="0.6">
      <c r="B59" s="2">
        <v>825.91099999999994</v>
      </c>
      <c r="C59" s="1">
        <v>37394.699999999997</v>
      </c>
      <c r="D59" s="2"/>
      <c r="E59" s="1"/>
      <c r="F59" s="2">
        <v>821.95899999999995</v>
      </c>
      <c r="G59" s="1">
        <v>-274.07400000000001</v>
      </c>
      <c r="H59" s="2">
        <v>818.44200000000001</v>
      </c>
      <c r="I59" s="1">
        <v>2.6293000000000002</v>
      </c>
      <c r="J59" s="2">
        <v>834.38</v>
      </c>
      <c r="K59" s="1">
        <v>0.78949499999999995</v>
      </c>
      <c r="L59">
        <v>0.91023093741691452</v>
      </c>
      <c r="M59" s="93"/>
      <c r="N59">
        <v>-0.12073593741691457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G3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81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>
        <v>293.71199999999999</v>
      </c>
      <c r="C9" s="4">
        <v>20.752400000000002</v>
      </c>
      <c r="D9" s="3"/>
      <c r="E9" s="4"/>
      <c r="F9" s="3">
        <v>298.54000000000002</v>
      </c>
      <c r="G9" s="4">
        <v>-125.209</v>
      </c>
      <c r="H9" s="3">
        <v>294.57900000000001</v>
      </c>
      <c r="I9" s="4">
        <v>3.1745800000000002</v>
      </c>
      <c r="J9" s="75">
        <v>296.81099999999998</v>
      </c>
      <c r="K9" s="75">
        <v>0.30730200000000002</v>
      </c>
      <c r="N9" s="3">
        <f>B9</f>
        <v>293.71199999999999</v>
      </c>
      <c r="O9" s="21">
        <f>C9*10000</f>
        <v>207524.00000000003</v>
      </c>
      <c r="P9" s="3">
        <f>F9</f>
        <v>298.54000000000002</v>
      </c>
      <c r="Q9" s="17">
        <f>G9*0.000001</f>
        <v>-1.2520899999999999E-4</v>
      </c>
      <c r="R9" s="3">
        <f>H9</f>
        <v>294.57900000000001</v>
      </c>
      <c r="S9" s="24">
        <f>I9</f>
        <v>3.1745800000000002</v>
      </c>
      <c r="T9" s="3">
        <f>J9</f>
        <v>296.81099999999998</v>
      </c>
      <c r="U9" s="24">
        <f>K9</f>
        <v>0.30730200000000002</v>
      </c>
      <c r="V9" s="22">
        <f>((O9*(Q9)^2)/S9)*T9</f>
        <v>0.30418174016658794</v>
      </c>
      <c r="X9" s="3">
        <f t="shared" ref="X9:X25" si="0">T9</f>
        <v>296.81099999999998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206305.98507462692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3.1665020431292303</v>
      </c>
      <c r="AE9" s="24" t="e">
        <f>((Z9*(AB9)^2)/AD9)*X9</f>
        <v>#N/A</v>
      </c>
      <c r="AF9" s="57" t="e">
        <f t="shared" ref="AF9:AF29" si="1">$U9/$AE9-1</f>
        <v>#N/A</v>
      </c>
      <c r="AG9" s="79" t="e">
        <f>U9-AE9</f>
        <v>#N/A</v>
      </c>
    </row>
    <row r="10" spans="1:33" x14ac:dyDescent="0.6">
      <c r="B10" s="3">
        <v>320.04300000000001</v>
      </c>
      <c r="C10" s="4">
        <v>19.717500000000001</v>
      </c>
      <c r="D10" s="3"/>
      <c r="E10" s="4"/>
      <c r="F10" s="3">
        <v>324.61900000000003</v>
      </c>
      <c r="G10" s="4">
        <v>-134.61099999999999</v>
      </c>
      <c r="H10" s="3">
        <v>319.99099999999999</v>
      </c>
      <c r="I10" s="4">
        <v>3.0826099999999999</v>
      </c>
      <c r="J10" s="3">
        <v>322.94600000000003</v>
      </c>
      <c r="K10" s="4">
        <v>0.38562400000000002</v>
      </c>
      <c r="N10" s="3">
        <f t="shared" ref="N10:N29" si="2">B10</f>
        <v>320.04300000000001</v>
      </c>
      <c r="O10" s="21">
        <f t="shared" ref="O10:O29" si="3">C10*10000</f>
        <v>197175</v>
      </c>
      <c r="P10" s="3">
        <f t="shared" ref="P10:P29" si="4">F10</f>
        <v>324.61900000000003</v>
      </c>
      <c r="Q10" s="17">
        <f t="shared" ref="Q10:Q29" si="5">G10*0.000001</f>
        <v>-1.3461099999999998E-4</v>
      </c>
      <c r="R10" s="3">
        <f t="shared" ref="R10:U27" si="6">H10</f>
        <v>319.99099999999999</v>
      </c>
      <c r="S10" s="24">
        <f t="shared" si="6"/>
        <v>3.0826099999999999</v>
      </c>
      <c r="T10" s="3">
        <f t="shared" si="6"/>
        <v>322.94600000000003</v>
      </c>
      <c r="U10" s="24">
        <f t="shared" si="6"/>
        <v>0.38562400000000002</v>
      </c>
      <c r="V10" s="22">
        <f t="shared" ref="V10:V29" si="7">((O10*(Q10)^2)/S10)*T10</f>
        <v>0.37430383556416841</v>
      </c>
      <c r="X10" s="2">
        <f t="shared" si="0"/>
        <v>322.94600000000003</v>
      </c>
      <c r="Y10" s="4">
        <f t="shared" ref="Y10:Y29" si="8">MATCH($X10,$N$9:$N$29,1)</f>
        <v>2</v>
      </c>
      <c r="Z10" s="4">
        <f t="shared" ref="Z10:Z29" si="9">((INDEX($N$9:$O$30,Y10+1,1)-$X10)*INDEX($N$9:$O$30,Y10,2)+($X10-INDEX($N$9:$O$30,Y10,1))*INDEX($N$9:$O$30,Y10+1,2))/(INDEX($N$9:$O$30,Y10+1,1)-INDEX($N$9:$O$30,Y10,1))</f>
        <v>196421.14235281901</v>
      </c>
      <c r="AA10" s="4">
        <f t="shared" ref="AA10:AA29" si="10">MATCH($X10,$P$9:$P$31,1)</f>
        <v>1</v>
      </c>
      <c r="AB10" s="17">
        <f t="shared" ref="AB10:AB29" si="11">((INDEX($P$9:$Q$30,AA10+1,1)-$X10)*INDEX($P$9:$Q$30,AA10,2)+($X10-INDEX($P$9:$Q$30,AA10,1))*INDEX($P$9:$Q$30,AA10+1,2))/(INDEX($P$9:$Q$30,AA10+1,1)-INDEX($P$9:$Q$30,AA10,1))</f>
        <v>-1.3400785010928329E-4</v>
      </c>
      <c r="AC10" s="4">
        <f t="shared" ref="AC10:AC29" si="12">MATCH($X10,$R$9:$R$30,1)</f>
        <v>2</v>
      </c>
      <c r="AD10" s="24">
        <f t="shared" ref="AD10:AD29" si="13">((INDEX($R$9:$S$29,AC10+1,1)-$X10)*INDEX($R$9:$S$29,AC10,2)+($X10-INDEX($R$9:$S$29,AC10,1))*INDEX($R$9:$S$29,AC10+1,2))/(INDEX($R$9:$S$29,AC10+1,1)-INDEX($R$9:$S$29,AC10,1))</f>
        <v>3.07582606058515</v>
      </c>
      <c r="AE10" s="53">
        <f t="shared" ref="AE10:AE25" si="14">((Z10*(AB10)^2)/AD10)*X10</f>
        <v>0.37035383804970401</v>
      </c>
      <c r="AF10" s="78">
        <f t="shared" si="1"/>
        <v>4.123127771730184E-2</v>
      </c>
      <c r="AG10" s="80">
        <f t="shared" ref="AG10:AG25" si="15">U10-AE10</f>
        <v>1.5270161950296013E-2</v>
      </c>
    </row>
    <row r="11" spans="1:33" x14ac:dyDescent="0.6">
      <c r="B11" s="2">
        <v>348.93599999999998</v>
      </c>
      <c r="C11" s="1">
        <v>18.967199999999998</v>
      </c>
      <c r="D11" s="2"/>
      <c r="E11" s="1"/>
      <c r="F11" s="2">
        <v>349.399</v>
      </c>
      <c r="G11" s="1">
        <v>-143.042</v>
      </c>
      <c r="H11" s="2">
        <v>348.97500000000002</v>
      </c>
      <c r="I11" s="1">
        <v>3.01607</v>
      </c>
      <c r="J11" s="2">
        <v>347.79700000000003</v>
      </c>
      <c r="K11" s="1">
        <v>0.44446799999999997</v>
      </c>
      <c r="N11" s="3">
        <f t="shared" si="2"/>
        <v>348.93599999999998</v>
      </c>
      <c r="O11" s="21">
        <f t="shared" si="3"/>
        <v>189671.99999999997</v>
      </c>
      <c r="P11" s="3">
        <f t="shared" si="4"/>
        <v>349.399</v>
      </c>
      <c r="Q11" s="17">
        <f t="shared" si="5"/>
        <v>-1.4304199999999999E-4</v>
      </c>
      <c r="R11" s="3">
        <f t="shared" si="6"/>
        <v>348.97500000000002</v>
      </c>
      <c r="S11" s="24">
        <f t="shared" si="6"/>
        <v>3.01607</v>
      </c>
      <c r="T11" s="3">
        <f t="shared" si="6"/>
        <v>347.79700000000003</v>
      </c>
      <c r="U11" s="24">
        <f t="shared" si="6"/>
        <v>0.44446799999999997</v>
      </c>
      <c r="V11" s="22">
        <f t="shared" si="7"/>
        <v>0.44752240803292515</v>
      </c>
      <c r="X11" s="2">
        <f t="shared" si="0"/>
        <v>347.79700000000003</v>
      </c>
      <c r="Y11" s="4">
        <f t="shared" si="8"/>
        <v>2</v>
      </c>
      <c r="Z11" s="4">
        <f t="shared" si="9"/>
        <v>189967.77811234552</v>
      </c>
      <c r="AA11" s="4">
        <f t="shared" si="10"/>
        <v>2</v>
      </c>
      <c r="AB11" s="17">
        <f t="shared" si="11"/>
        <v>-1.4249694503631961E-4</v>
      </c>
      <c r="AC11" s="4">
        <f t="shared" si="12"/>
        <v>2</v>
      </c>
      <c r="AD11" s="24">
        <f t="shared" si="13"/>
        <v>3.0187743927684241</v>
      </c>
      <c r="AE11" s="53">
        <f t="shared" si="14"/>
        <v>0.44441245798242995</v>
      </c>
      <c r="AF11" s="78">
        <f t="shared" si="1"/>
        <v>1.2497853418014238E-4</v>
      </c>
      <c r="AG11" s="80">
        <f t="shared" si="15"/>
        <v>5.554201757002053E-5</v>
      </c>
    </row>
    <row r="12" spans="1:33" x14ac:dyDescent="0.6">
      <c r="B12" s="2">
        <v>375.24099999999999</v>
      </c>
      <c r="C12" s="1">
        <v>18.074300000000001</v>
      </c>
      <c r="D12" s="2"/>
      <c r="E12" s="1"/>
      <c r="F12" s="2">
        <v>374.19900000000001</v>
      </c>
      <c r="G12" s="1">
        <v>-149.53</v>
      </c>
      <c r="H12" s="2">
        <v>370.77800000000002</v>
      </c>
      <c r="I12" s="1">
        <v>2.9239700000000002</v>
      </c>
      <c r="J12" s="2">
        <v>372.61399999999998</v>
      </c>
      <c r="K12" s="1">
        <v>0.52762799999999999</v>
      </c>
      <c r="N12" s="3">
        <f t="shared" si="2"/>
        <v>375.24099999999999</v>
      </c>
      <c r="O12" s="21">
        <f t="shared" si="3"/>
        <v>180743</v>
      </c>
      <c r="P12" s="3">
        <f t="shared" si="4"/>
        <v>374.19900000000001</v>
      </c>
      <c r="Q12" s="17">
        <f t="shared" si="5"/>
        <v>-1.4952999999999999E-4</v>
      </c>
      <c r="R12" s="3">
        <f t="shared" si="6"/>
        <v>370.77800000000002</v>
      </c>
      <c r="S12" s="24">
        <f t="shared" si="6"/>
        <v>2.9239700000000002</v>
      </c>
      <c r="T12" s="3">
        <f t="shared" si="6"/>
        <v>372.61399999999998</v>
      </c>
      <c r="U12" s="24">
        <f t="shared" si="6"/>
        <v>0.52762799999999999</v>
      </c>
      <c r="V12" s="22">
        <f t="shared" si="7"/>
        <v>0.51499665595031308</v>
      </c>
      <c r="X12" s="2">
        <f t="shared" si="0"/>
        <v>372.61399999999998</v>
      </c>
      <c r="Y12" s="4">
        <f t="shared" si="8"/>
        <v>3</v>
      </c>
      <c r="Z12" s="4">
        <f t="shared" si="9"/>
        <v>181634.7119559019</v>
      </c>
      <c r="AA12" s="4">
        <f t="shared" si="10"/>
        <v>3</v>
      </c>
      <c r="AB12" s="17">
        <f t="shared" si="11"/>
        <v>-1.4911534354838707E-4</v>
      </c>
      <c r="AC12" s="4">
        <f t="shared" si="12"/>
        <v>4</v>
      </c>
      <c r="AD12" s="24">
        <f t="shared" si="13"/>
        <v>2.9200399624530666</v>
      </c>
      <c r="AE12" s="53">
        <f t="shared" si="14"/>
        <v>0.5153637762036386</v>
      </c>
      <c r="AF12" s="78">
        <f t="shared" si="1"/>
        <v>2.3797217349469602E-2</v>
      </c>
      <c r="AG12" s="80">
        <f t="shared" si="15"/>
        <v>1.2264223796361384E-2</v>
      </c>
    </row>
    <row r="13" spans="1:33" x14ac:dyDescent="0.6">
      <c r="B13" s="2">
        <v>401.512</v>
      </c>
      <c r="C13" s="1">
        <v>17.370699999999999</v>
      </c>
      <c r="D13" s="2"/>
      <c r="E13" s="1"/>
      <c r="F13" s="2">
        <v>396.37799999999999</v>
      </c>
      <c r="G13" s="1">
        <v>-156.34100000000001</v>
      </c>
      <c r="H13" s="2">
        <v>397.94400000000002</v>
      </c>
      <c r="I13" s="1">
        <v>2.8658199999999998</v>
      </c>
      <c r="J13" s="2">
        <v>397.44400000000002</v>
      </c>
      <c r="K13" s="1">
        <v>0.60106099999999996</v>
      </c>
      <c r="N13" s="3">
        <f t="shared" si="2"/>
        <v>401.512</v>
      </c>
      <c r="O13" s="21">
        <f t="shared" si="3"/>
        <v>173707</v>
      </c>
      <c r="P13" s="3">
        <f t="shared" si="4"/>
        <v>396.37799999999999</v>
      </c>
      <c r="Q13" s="17">
        <f t="shared" si="5"/>
        <v>-1.56341E-4</v>
      </c>
      <c r="R13" s="3">
        <f t="shared" si="6"/>
        <v>397.94400000000002</v>
      </c>
      <c r="S13" s="24">
        <f t="shared" si="6"/>
        <v>2.8658199999999998</v>
      </c>
      <c r="T13" s="3">
        <f t="shared" si="6"/>
        <v>397.44400000000002</v>
      </c>
      <c r="U13" s="24">
        <f t="shared" si="6"/>
        <v>0.60106099999999996</v>
      </c>
      <c r="V13" s="22">
        <f t="shared" si="7"/>
        <v>0.58883026870987476</v>
      </c>
      <c r="X13" s="2">
        <f t="shared" si="0"/>
        <v>397.44400000000002</v>
      </c>
      <c r="Y13" s="4">
        <f t="shared" si="8"/>
        <v>4</v>
      </c>
      <c r="Z13" s="4">
        <f t="shared" si="9"/>
        <v>174796.50736553615</v>
      </c>
      <c r="AA13" s="4">
        <f t="shared" si="10"/>
        <v>5</v>
      </c>
      <c r="AB13" s="17">
        <f t="shared" si="11"/>
        <v>-1.5663384155341372E-4</v>
      </c>
      <c r="AC13" s="4">
        <f t="shared" si="12"/>
        <v>4</v>
      </c>
      <c r="AD13" s="24">
        <f t="shared" si="13"/>
        <v>2.8668902716631077</v>
      </c>
      <c r="AE13" s="53">
        <f t="shared" si="14"/>
        <v>0.5945232232418628</v>
      </c>
      <c r="AF13" s="78">
        <f t="shared" si="1"/>
        <v>1.099667179103192E-2</v>
      </c>
      <c r="AG13" s="80">
        <f t="shared" si="15"/>
        <v>6.5377767581371593E-3</v>
      </c>
    </row>
    <row r="14" spans="1:33" x14ac:dyDescent="0.6">
      <c r="B14" s="2">
        <v>427.79199999999997</v>
      </c>
      <c r="C14" s="1">
        <v>16.619800000000001</v>
      </c>
      <c r="D14" s="2"/>
      <c r="E14" s="1"/>
      <c r="F14" s="2">
        <v>421.17500000000001</v>
      </c>
      <c r="G14" s="1">
        <v>-163.15299999999999</v>
      </c>
      <c r="H14" s="2">
        <v>425.161</v>
      </c>
      <c r="I14" s="1">
        <v>2.7738999999999998</v>
      </c>
      <c r="J14" s="2">
        <v>423.59399999999999</v>
      </c>
      <c r="K14" s="1">
        <v>0.66965699999999995</v>
      </c>
      <c r="N14" s="3">
        <f t="shared" si="2"/>
        <v>427.79199999999997</v>
      </c>
      <c r="O14" s="21">
        <f t="shared" si="3"/>
        <v>166198.00000000003</v>
      </c>
      <c r="P14" s="3">
        <f t="shared" si="4"/>
        <v>421.17500000000001</v>
      </c>
      <c r="Q14" s="17">
        <f t="shared" si="5"/>
        <v>-1.6315299999999997E-4</v>
      </c>
      <c r="R14" s="3">
        <f t="shared" si="6"/>
        <v>425.161</v>
      </c>
      <c r="S14" s="24">
        <f t="shared" si="6"/>
        <v>2.7738999999999998</v>
      </c>
      <c r="T14" s="3">
        <f t="shared" si="6"/>
        <v>423.59399999999999</v>
      </c>
      <c r="U14" s="24">
        <f t="shared" si="6"/>
        <v>0.66965699999999995</v>
      </c>
      <c r="V14" s="22">
        <f t="shared" si="7"/>
        <v>0.67557710063900533</v>
      </c>
      <c r="X14" s="2">
        <f t="shared" si="0"/>
        <v>423.59399999999999</v>
      </c>
      <c r="Y14" s="4">
        <f t="shared" si="8"/>
        <v>5</v>
      </c>
      <c r="Z14" s="4">
        <f t="shared" si="9"/>
        <v>167397.49703196346</v>
      </c>
      <c r="AA14" s="4">
        <f t="shared" si="10"/>
        <v>6</v>
      </c>
      <c r="AB14" s="17">
        <f t="shared" si="11"/>
        <v>-1.6366837710118503E-4</v>
      </c>
      <c r="AC14" s="4">
        <f t="shared" si="12"/>
        <v>5</v>
      </c>
      <c r="AD14" s="24">
        <f t="shared" si="13"/>
        <v>2.7791922305911747</v>
      </c>
      <c r="AE14" s="53">
        <f t="shared" si="14"/>
        <v>0.68345468528527509</v>
      </c>
      <c r="AF14" s="78">
        <f t="shared" si="1"/>
        <v>-2.0188149386255128E-2</v>
      </c>
      <c r="AG14" s="80">
        <f t="shared" si="15"/>
        <v>-1.3797685285275141E-2</v>
      </c>
    </row>
    <row r="15" spans="1:33" x14ac:dyDescent="0.6">
      <c r="B15" s="2">
        <v>447.53500000000003</v>
      </c>
      <c r="C15" s="1">
        <v>15.8673</v>
      </c>
      <c r="D15" s="2"/>
      <c r="E15" s="1"/>
      <c r="F15" s="2">
        <v>448.6</v>
      </c>
      <c r="G15" s="1">
        <v>-168.99600000000001</v>
      </c>
      <c r="H15" s="2">
        <v>450.53500000000003</v>
      </c>
      <c r="I15" s="1">
        <v>2.7072500000000002</v>
      </c>
      <c r="J15" s="2">
        <v>445.786</v>
      </c>
      <c r="K15" s="1">
        <v>0.75276500000000002</v>
      </c>
      <c r="N15" s="3">
        <f t="shared" si="2"/>
        <v>447.53500000000003</v>
      </c>
      <c r="O15" s="21">
        <f t="shared" si="3"/>
        <v>158673</v>
      </c>
      <c r="P15" s="3">
        <f t="shared" si="4"/>
        <v>448.6</v>
      </c>
      <c r="Q15" s="17">
        <f t="shared" si="5"/>
        <v>-1.6899600000000001E-4</v>
      </c>
      <c r="R15" s="3">
        <f t="shared" si="6"/>
        <v>450.53500000000003</v>
      </c>
      <c r="S15" s="24">
        <f t="shared" si="6"/>
        <v>2.7072500000000002</v>
      </c>
      <c r="T15" s="3">
        <f t="shared" si="6"/>
        <v>445.786</v>
      </c>
      <c r="U15" s="24">
        <f t="shared" si="6"/>
        <v>0.75276500000000002</v>
      </c>
      <c r="V15" s="22">
        <f t="shared" si="7"/>
        <v>0.74619776939120175</v>
      </c>
      <c r="X15" s="2">
        <f t="shared" si="0"/>
        <v>445.786</v>
      </c>
      <c r="Y15" s="4">
        <f t="shared" si="8"/>
        <v>6</v>
      </c>
      <c r="Z15" s="4">
        <f t="shared" si="9"/>
        <v>159339.62741224738</v>
      </c>
      <c r="AA15" s="4">
        <f t="shared" si="10"/>
        <v>6</v>
      </c>
      <c r="AB15" s="17">
        <f t="shared" si="11"/>
        <v>-1.6839646665451228E-4</v>
      </c>
      <c r="AC15" s="4">
        <f t="shared" si="12"/>
        <v>6</v>
      </c>
      <c r="AD15" s="24">
        <f t="shared" si="13"/>
        <v>2.7197242196736817</v>
      </c>
      <c r="AE15" s="53">
        <f t="shared" si="14"/>
        <v>0.74061295286622764</v>
      </c>
      <c r="AF15" s="78">
        <f t="shared" si="1"/>
        <v>1.6408094250502936E-2</v>
      </c>
      <c r="AG15" s="80">
        <f t="shared" si="15"/>
        <v>1.2152047133772381E-2</v>
      </c>
    </row>
    <row r="16" spans="1:33" x14ac:dyDescent="0.6">
      <c r="B16" s="2">
        <v>476.42</v>
      </c>
      <c r="C16" s="1">
        <v>15.164300000000001</v>
      </c>
      <c r="D16" s="2"/>
      <c r="E16" s="1"/>
      <c r="F16" s="2">
        <v>474.72699999999998</v>
      </c>
      <c r="G16" s="1">
        <v>-173.86699999999999</v>
      </c>
      <c r="H16" s="2">
        <v>474.07799999999997</v>
      </c>
      <c r="I16" s="1">
        <v>2.65741</v>
      </c>
      <c r="J16" s="2">
        <v>471.935</v>
      </c>
      <c r="K16" s="1">
        <v>0.82136100000000001</v>
      </c>
      <c r="N16" s="3">
        <f t="shared" si="2"/>
        <v>476.42</v>
      </c>
      <c r="O16" s="21">
        <f t="shared" si="3"/>
        <v>151643</v>
      </c>
      <c r="P16" s="3">
        <f t="shared" si="4"/>
        <v>474.72699999999998</v>
      </c>
      <c r="Q16" s="17">
        <f t="shared" si="5"/>
        <v>-1.7386699999999999E-4</v>
      </c>
      <c r="R16" s="3">
        <f t="shared" si="6"/>
        <v>474.07799999999997</v>
      </c>
      <c r="S16" s="24">
        <f t="shared" si="6"/>
        <v>2.65741</v>
      </c>
      <c r="T16" s="3">
        <f t="shared" si="6"/>
        <v>471.935</v>
      </c>
      <c r="U16" s="24">
        <f t="shared" si="6"/>
        <v>0.82136100000000001</v>
      </c>
      <c r="V16" s="22">
        <f t="shared" si="7"/>
        <v>0.81410479167693628</v>
      </c>
      <c r="X16" s="2">
        <f t="shared" si="0"/>
        <v>471.935</v>
      </c>
      <c r="Y16" s="4">
        <f t="shared" si="8"/>
        <v>7</v>
      </c>
      <c r="Z16" s="4">
        <f t="shared" si="9"/>
        <v>152734.55444002076</v>
      </c>
      <c r="AA16" s="4">
        <f t="shared" si="10"/>
        <v>7</v>
      </c>
      <c r="AB16" s="17">
        <f t="shared" si="11"/>
        <v>-1.7334647211696711E-4</v>
      </c>
      <c r="AC16" s="4">
        <f t="shared" si="12"/>
        <v>7</v>
      </c>
      <c r="AD16" s="24">
        <f t="shared" si="13"/>
        <v>2.6619466826657607</v>
      </c>
      <c r="AE16" s="53">
        <f t="shared" si="14"/>
        <v>0.81367346210550628</v>
      </c>
      <c r="AF16" s="78">
        <f t="shared" si="1"/>
        <v>9.4479398094182709E-3</v>
      </c>
      <c r="AG16" s="80">
        <f t="shared" si="15"/>
        <v>7.6875378944937234E-3</v>
      </c>
    </row>
    <row r="17" spans="2:33" x14ac:dyDescent="0.6">
      <c r="B17" s="2">
        <v>496.13</v>
      </c>
      <c r="C17" s="1">
        <v>14.601100000000001</v>
      </c>
      <c r="D17" s="2"/>
      <c r="E17" s="1"/>
      <c r="F17" s="2">
        <v>499.541</v>
      </c>
      <c r="G17" s="1">
        <v>-179.06100000000001</v>
      </c>
      <c r="H17" s="2">
        <v>501.21699999999998</v>
      </c>
      <c r="I17" s="1">
        <v>2.6161300000000001</v>
      </c>
      <c r="J17" s="2">
        <v>495.46</v>
      </c>
      <c r="K17" s="1">
        <v>0.88990599999999997</v>
      </c>
      <c r="N17" s="3">
        <f t="shared" si="2"/>
        <v>496.13</v>
      </c>
      <c r="O17" s="21">
        <f t="shared" si="3"/>
        <v>146011</v>
      </c>
      <c r="P17" s="3">
        <f t="shared" si="4"/>
        <v>499.541</v>
      </c>
      <c r="Q17" s="17">
        <f t="shared" si="5"/>
        <v>-1.79061E-4</v>
      </c>
      <c r="R17" s="3">
        <f t="shared" si="6"/>
        <v>501.21699999999998</v>
      </c>
      <c r="S17" s="24">
        <f t="shared" si="6"/>
        <v>2.6161300000000001</v>
      </c>
      <c r="T17" s="3">
        <f t="shared" si="6"/>
        <v>495.46</v>
      </c>
      <c r="U17" s="24">
        <f t="shared" si="6"/>
        <v>0.88990599999999997</v>
      </c>
      <c r="V17" s="22">
        <f t="shared" si="7"/>
        <v>0.88661865275724139</v>
      </c>
      <c r="X17" s="2">
        <f t="shared" si="0"/>
        <v>495.46</v>
      </c>
      <c r="Y17" s="4">
        <f t="shared" si="8"/>
        <v>8</v>
      </c>
      <c r="Z17" s="4">
        <f t="shared" si="9"/>
        <v>146202.44799594115</v>
      </c>
      <c r="AA17" s="4">
        <f t="shared" si="10"/>
        <v>8</v>
      </c>
      <c r="AB17" s="17">
        <f t="shared" si="11"/>
        <v>-1.7820677601354073E-4</v>
      </c>
      <c r="AC17" s="4">
        <f t="shared" si="12"/>
        <v>8</v>
      </c>
      <c r="AD17" s="24">
        <f t="shared" si="13"/>
        <v>2.6248867323777589</v>
      </c>
      <c r="AE17" s="53">
        <f t="shared" si="14"/>
        <v>0.87639744287960752</v>
      </c>
      <c r="AF17" s="78">
        <f t="shared" si="1"/>
        <v>1.5413734065684803E-2</v>
      </c>
      <c r="AG17" s="80">
        <f t="shared" si="15"/>
        <v>1.350855712039245E-2</v>
      </c>
    </row>
    <row r="18" spans="2:33" x14ac:dyDescent="0.6">
      <c r="B18" s="2">
        <v>526.31399999999996</v>
      </c>
      <c r="C18" s="1">
        <v>13.9458</v>
      </c>
      <c r="D18" s="2"/>
      <c r="E18" s="1"/>
      <c r="F18" s="2">
        <v>526.97299999999996</v>
      </c>
      <c r="G18" s="1">
        <v>-184.25700000000001</v>
      </c>
      <c r="H18" s="2">
        <v>524.78599999999994</v>
      </c>
      <c r="I18" s="1">
        <v>2.54941</v>
      </c>
      <c r="J18" s="2">
        <v>520.26300000000003</v>
      </c>
      <c r="K18" s="1">
        <v>0.982792</v>
      </c>
      <c r="N18" s="3">
        <f t="shared" si="2"/>
        <v>526.31399999999996</v>
      </c>
      <c r="O18" s="21">
        <f t="shared" si="3"/>
        <v>139458</v>
      </c>
      <c r="P18" s="3">
        <f t="shared" si="4"/>
        <v>526.97299999999996</v>
      </c>
      <c r="Q18" s="17">
        <f t="shared" si="5"/>
        <v>-1.8425700000000001E-4</v>
      </c>
      <c r="R18" s="3">
        <f t="shared" si="6"/>
        <v>524.78599999999994</v>
      </c>
      <c r="S18" s="24">
        <f t="shared" si="6"/>
        <v>2.54941</v>
      </c>
      <c r="T18" s="3">
        <f t="shared" si="6"/>
        <v>520.26300000000003</v>
      </c>
      <c r="U18" s="24">
        <f t="shared" si="6"/>
        <v>0.982792</v>
      </c>
      <c r="V18" s="22">
        <f t="shared" si="7"/>
        <v>0.96621701308307917</v>
      </c>
      <c r="X18" s="2">
        <f t="shared" si="0"/>
        <v>520.26300000000003</v>
      </c>
      <c r="Y18" s="4">
        <f t="shared" si="8"/>
        <v>9</v>
      </c>
      <c r="Z18" s="4">
        <f t="shared" si="9"/>
        <v>140771.68284521598</v>
      </c>
      <c r="AA18" s="4">
        <f t="shared" si="10"/>
        <v>9</v>
      </c>
      <c r="AB18" s="17">
        <f t="shared" si="11"/>
        <v>-1.8298603324584428E-4</v>
      </c>
      <c r="AC18" s="4">
        <f t="shared" si="12"/>
        <v>9</v>
      </c>
      <c r="AD18" s="24">
        <f t="shared" si="13"/>
        <v>2.5622138762781619</v>
      </c>
      <c r="AE18" s="53">
        <f t="shared" si="14"/>
        <v>0.9571031590730309</v>
      </c>
      <c r="AF18" s="78">
        <f t="shared" si="1"/>
        <v>2.6840200748944554E-2</v>
      </c>
      <c r="AG18" s="80">
        <f t="shared" si="15"/>
        <v>2.5688840926969103E-2</v>
      </c>
    </row>
    <row r="19" spans="2:33" x14ac:dyDescent="0.6">
      <c r="B19" s="2">
        <v>547.33900000000006</v>
      </c>
      <c r="C19" s="1">
        <v>13.335599999999999</v>
      </c>
      <c r="D19" s="2"/>
      <c r="E19" s="1"/>
      <c r="F19" s="2">
        <v>550.48800000000006</v>
      </c>
      <c r="G19" s="1">
        <v>-188.48</v>
      </c>
      <c r="H19" s="2">
        <v>548.34199999999998</v>
      </c>
      <c r="I19" s="1">
        <v>2.4911300000000001</v>
      </c>
      <c r="J19" s="2">
        <v>550.35</v>
      </c>
      <c r="K19" s="1">
        <v>1.0514600000000001</v>
      </c>
      <c r="N19" s="3">
        <f t="shared" si="2"/>
        <v>547.33900000000006</v>
      </c>
      <c r="O19" s="21">
        <f t="shared" si="3"/>
        <v>133356</v>
      </c>
      <c r="P19" s="3">
        <f t="shared" si="4"/>
        <v>550.48800000000006</v>
      </c>
      <c r="Q19" s="17">
        <f t="shared" si="5"/>
        <v>-1.8847999999999998E-4</v>
      </c>
      <c r="R19" s="3">
        <f t="shared" si="6"/>
        <v>548.34199999999998</v>
      </c>
      <c r="S19" s="24">
        <f t="shared" si="6"/>
        <v>2.4911300000000001</v>
      </c>
      <c r="T19" s="3">
        <f t="shared" si="6"/>
        <v>550.35</v>
      </c>
      <c r="U19" s="24">
        <f t="shared" si="6"/>
        <v>1.0514600000000001</v>
      </c>
      <c r="V19" s="22">
        <f t="shared" si="7"/>
        <v>1.0466119414500068</v>
      </c>
      <c r="X19" s="2">
        <f t="shared" si="0"/>
        <v>550.35</v>
      </c>
      <c r="Y19" s="4">
        <f t="shared" si="8"/>
        <v>11</v>
      </c>
      <c r="Z19" s="4">
        <f t="shared" si="9"/>
        <v>132819.8794418179</v>
      </c>
      <c r="AA19" s="4">
        <f t="shared" si="10"/>
        <v>10</v>
      </c>
      <c r="AB19" s="17">
        <f t="shared" si="11"/>
        <v>-1.8845521692536677E-4</v>
      </c>
      <c r="AC19" s="4">
        <f t="shared" si="12"/>
        <v>11</v>
      </c>
      <c r="AD19" s="24">
        <f t="shared" si="13"/>
        <v>2.4891884890153309</v>
      </c>
      <c r="AE19" s="53">
        <f t="shared" si="14"/>
        <v>1.0429430568248927</v>
      </c>
      <c r="AF19" s="78">
        <f t="shared" si="1"/>
        <v>8.1662590487308062E-3</v>
      </c>
      <c r="AG19" s="80">
        <f t="shared" si="15"/>
        <v>8.5169431751073166E-3</v>
      </c>
    </row>
    <row r="20" spans="2:33" x14ac:dyDescent="0.6">
      <c r="B20" s="2">
        <v>573.56700000000001</v>
      </c>
      <c r="C20" s="1">
        <v>12.868600000000001</v>
      </c>
      <c r="D20" s="2"/>
      <c r="E20" s="1"/>
      <c r="F20" s="2">
        <v>570.07399999999996</v>
      </c>
      <c r="G20" s="1">
        <v>-193.023</v>
      </c>
      <c r="H20" s="2">
        <v>573.65</v>
      </c>
      <c r="I20" s="1">
        <v>2.4666600000000001</v>
      </c>
      <c r="J20" s="2">
        <v>572.55499999999995</v>
      </c>
      <c r="K20" s="1">
        <v>1.1248499999999999</v>
      </c>
      <c r="N20" s="3">
        <f t="shared" si="2"/>
        <v>573.56700000000001</v>
      </c>
      <c r="O20" s="21">
        <f t="shared" si="3"/>
        <v>128686</v>
      </c>
      <c r="P20" s="3">
        <f t="shared" si="4"/>
        <v>570.07399999999996</v>
      </c>
      <c r="Q20" s="17">
        <f t="shared" si="5"/>
        <v>-1.9302299999999998E-4</v>
      </c>
      <c r="R20" s="3">
        <f t="shared" si="6"/>
        <v>573.65</v>
      </c>
      <c r="S20" s="24">
        <f t="shared" si="6"/>
        <v>2.4666600000000001</v>
      </c>
      <c r="T20" s="3">
        <f t="shared" si="6"/>
        <v>572.55499999999995</v>
      </c>
      <c r="U20" s="24">
        <f t="shared" si="6"/>
        <v>1.1248499999999999</v>
      </c>
      <c r="V20" s="22">
        <f t="shared" si="7"/>
        <v>1.1129030805760856</v>
      </c>
      <c r="X20" s="2">
        <f t="shared" si="0"/>
        <v>572.55499999999995</v>
      </c>
      <c r="Y20" s="4">
        <f t="shared" si="8"/>
        <v>11</v>
      </c>
      <c r="Z20" s="4">
        <f t="shared" si="9"/>
        <v>128866.19063596158</v>
      </c>
      <c r="AA20" s="4">
        <f t="shared" si="10"/>
        <v>12</v>
      </c>
      <c r="AB20" s="17">
        <f t="shared" si="11"/>
        <v>-1.9346358436303989E-4</v>
      </c>
      <c r="AC20" s="4">
        <f t="shared" si="12"/>
        <v>11</v>
      </c>
      <c r="AD20" s="24">
        <f t="shared" si="13"/>
        <v>2.4677187422949269</v>
      </c>
      <c r="AE20" s="53">
        <f t="shared" si="14"/>
        <v>1.1190745069293522</v>
      </c>
      <c r="AF20" s="78">
        <f t="shared" si="1"/>
        <v>5.1609549095128493E-3</v>
      </c>
      <c r="AG20" s="80">
        <f t="shared" si="15"/>
        <v>5.7754930706477303E-3</v>
      </c>
    </row>
    <row r="21" spans="2:33" x14ac:dyDescent="0.6">
      <c r="B21" s="2">
        <v>598.48800000000006</v>
      </c>
      <c r="C21" s="1">
        <v>12.401199999999999</v>
      </c>
      <c r="D21" s="2"/>
      <c r="E21" s="1"/>
      <c r="F21" s="2">
        <v>597.50900000000001</v>
      </c>
      <c r="G21" s="1">
        <v>-197.89500000000001</v>
      </c>
      <c r="H21" s="2">
        <v>600.77700000000004</v>
      </c>
      <c r="I21" s="1">
        <v>2.4338199999999999</v>
      </c>
      <c r="J21" s="2">
        <v>594.76099999999997</v>
      </c>
      <c r="K21" s="1">
        <v>1.1982299999999999</v>
      </c>
      <c r="N21" s="3">
        <f t="shared" si="2"/>
        <v>598.48800000000006</v>
      </c>
      <c r="O21" s="21">
        <f t="shared" si="3"/>
        <v>124012</v>
      </c>
      <c r="P21" s="3">
        <f t="shared" si="4"/>
        <v>597.50900000000001</v>
      </c>
      <c r="Q21" s="17">
        <f t="shared" si="5"/>
        <v>-1.9789499999999999E-4</v>
      </c>
      <c r="R21" s="3">
        <f t="shared" si="6"/>
        <v>600.77700000000004</v>
      </c>
      <c r="S21" s="24">
        <f t="shared" si="6"/>
        <v>2.4338199999999999</v>
      </c>
      <c r="T21" s="3">
        <f t="shared" si="6"/>
        <v>594.76099999999997</v>
      </c>
      <c r="U21" s="24">
        <f t="shared" si="6"/>
        <v>1.1982299999999999</v>
      </c>
      <c r="V21" s="22">
        <f t="shared" si="7"/>
        <v>1.186826902013423</v>
      </c>
      <c r="X21" s="2">
        <f t="shared" si="0"/>
        <v>594.76099999999997</v>
      </c>
      <c r="Y21" s="4">
        <f t="shared" si="8"/>
        <v>12</v>
      </c>
      <c r="Z21" s="4">
        <f t="shared" si="9"/>
        <v>124711.00878776936</v>
      </c>
      <c r="AA21" s="4">
        <f t="shared" si="10"/>
        <v>12</v>
      </c>
      <c r="AB21" s="17">
        <f t="shared" si="11"/>
        <v>-1.9740700087479492E-4</v>
      </c>
      <c r="AC21" s="4">
        <f t="shared" si="12"/>
        <v>12</v>
      </c>
      <c r="AD21" s="24">
        <f t="shared" si="13"/>
        <v>2.4411029815313152</v>
      </c>
      <c r="AE21" s="53">
        <f t="shared" si="14"/>
        <v>1.1840942579096285</v>
      </c>
      <c r="AF21" s="78">
        <f t="shared" si="1"/>
        <v>1.1938020977592112E-2</v>
      </c>
      <c r="AG21" s="80">
        <f t="shared" si="15"/>
        <v>1.4135742090371384E-2</v>
      </c>
    </row>
    <row r="22" spans="2:33" x14ac:dyDescent="0.6">
      <c r="B22" s="2">
        <v>624.70699999999999</v>
      </c>
      <c r="C22" s="1">
        <v>11.9815</v>
      </c>
      <c r="D22" s="2"/>
      <c r="E22" s="1"/>
      <c r="F22" s="2">
        <v>623.649</v>
      </c>
      <c r="G22" s="1">
        <v>-201.47200000000001</v>
      </c>
      <c r="H22" s="2">
        <v>626.09799999999996</v>
      </c>
      <c r="I22" s="1">
        <v>2.4009200000000002</v>
      </c>
      <c r="J22" s="2">
        <v>620.91800000000001</v>
      </c>
      <c r="K22" s="1">
        <v>1.26196</v>
      </c>
      <c r="N22" s="3">
        <f t="shared" si="2"/>
        <v>624.70699999999999</v>
      </c>
      <c r="O22" s="21">
        <f t="shared" si="3"/>
        <v>119815</v>
      </c>
      <c r="P22" s="3">
        <f t="shared" si="4"/>
        <v>623.649</v>
      </c>
      <c r="Q22" s="17">
        <f t="shared" si="5"/>
        <v>-2.0147200000000001E-4</v>
      </c>
      <c r="R22" s="3">
        <f t="shared" si="6"/>
        <v>626.09799999999996</v>
      </c>
      <c r="S22" s="24">
        <f t="shared" si="6"/>
        <v>2.4009200000000002</v>
      </c>
      <c r="T22" s="3">
        <f t="shared" si="6"/>
        <v>620.91800000000001</v>
      </c>
      <c r="U22" s="24">
        <f t="shared" si="6"/>
        <v>1.26196</v>
      </c>
      <c r="V22" s="22">
        <f t="shared" si="7"/>
        <v>1.2577581727739833</v>
      </c>
      <c r="X22" s="2">
        <f t="shared" si="0"/>
        <v>620.91800000000001</v>
      </c>
      <c r="Y22" s="4">
        <f t="shared" si="8"/>
        <v>13</v>
      </c>
      <c r="Z22" s="4">
        <f t="shared" si="9"/>
        <v>120421.52324650064</v>
      </c>
      <c r="AA22" s="4">
        <f t="shared" si="10"/>
        <v>13</v>
      </c>
      <c r="AB22" s="17">
        <f t="shared" si="11"/>
        <v>-2.0109828970925786E-4</v>
      </c>
      <c r="AC22" s="4">
        <f t="shared" si="12"/>
        <v>13</v>
      </c>
      <c r="AD22" s="24">
        <f t="shared" si="13"/>
        <v>2.4076504608822713</v>
      </c>
      <c r="AE22" s="53">
        <f t="shared" si="14"/>
        <v>1.2559191528741427</v>
      </c>
      <c r="AF22" s="78">
        <f t="shared" si="1"/>
        <v>4.8099012679541087E-3</v>
      </c>
      <c r="AG22" s="80">
        <f t="shared" si="15"/>
        <v>6.0408471258572849E-3</v>
      </c>
    </row>
    <row r="23" spans="2:33" x14ac:dyDescent="0.6">
      <c r="B23" s="2">
        <v>648.33799999999997</v>
      </c>
      <c r="C23" s="1">
        <v>11.4193</v>
      </c>
      <c r="D23" s="2"/>
      <c r="E23" s="1"/>
      <c r="F23" s="2">
        <v>648.48</v>
      </c>
      <c r="G23" s="1">
        <v>-205.048</v>
      </c>
      <c r="H23" s="2">
        <v>649.60199999999998</v>
      </c>
      <c r="I23" s="1">
        <v>2.3763999999999998</v>
      </c>
      <c r="J23" s="2">
        <v>645.78200000000004</v>
      </c>
      <c r="K23" s="1">
        <v>1.31108</v>
      </c>
      <c r="N23" s="3">
        <f t="shared" si="2"/>
        <v>648.33799999999997</v>
      </c>
      <c r="O23" s="21">
        <f t="shared" si="3"/>
        <v>114193</v>
      </c>
      <c r="P23" s="3">
        <f t="shared" si="4"/>
        <v>648.48</v>
      </c>
      <c r="Q23" s="17">
        <f t="shared" si="5"/>
        <v>-2.0504799999999999E-4</v>
      </c>
      <c r="R23" s="3">
        <f t="shared" si="6"/>
        <v>649.60199999999998</v>
      </c>
      <c r="S23" s="24">
        <f t="shared" si="6"/>
        <v>2.3763999999999998</v>
      </c>
      <c r="T23" s="3">
        <f t="shared" si="6"/>
        <v>645.78200000000004</v>
      </c>
      <c r="U23" s="24">
        <f t="shared" si="6"/>
        <v>1.31108</v>
      </c>
      <c r="V23" s="22">
        <f t="shared" si="7"/>
        <v>1.3047188886818264</v>
      </c>
      <c r="X23" s="2">
        <f t="shared" si="0"/>
        <v>645.78200000000004</v>
      </c>
      <c r="Y23" s="4">
        <f t="shared" si="8"/>
        <v>14</v>
      </c>
      <c r="Z23" s="4">
        <f t="shared" si="9"/>
        <v>114801.09242097245</v>
      </c>
      <c r="AA23" s="4">
        <f t="shared" si="10"/>
        <v>14</v>
      </c>
      <c r="AB23" s="17">
        <f t="shared" si="11"/>
        <v>-2.0465945149208652E-4</v>
      </c>
      <c r="AC23" s="4">
        <f t="shared" si="12"/>
        <v>14</v>
      </c>
      <c r="AD23" s="24">
        <f t="shared" si="13"/>
        <v>2.3803851259360109</v>
      </c>
      <c r="AE23" s="53">
        <f t="shared" si="14"/>
        <v>1.3045127862517323</v>
      </c>
      <c r="AF23" s="94">
        <f t="shared" si="1"/>
        <v>5.0342271976784314E-3</v>
      </c>
      <c r="AG23" s="95">
        <f t="shared" si="15"/>
        <v>6.5672137482677417E-3</v>
      </c>
    </row>
    <row r="24" spans="2:33" x14ac:dyDescent="0.6">
      <c r="B24" s="2">
        <v>674.55799999999999</v>
      </c>
      <c r="C24" s="1">
        <v>10.999599999999999</v>
      </c>
      <c r="D24" s="2"/>
      <c r="E24" s="1"/>
      <c r="F24" s="2">
        <v>673.30799999999999</v>
      </c>
      <c r="G24" s="1">
        <v>-208.94800000000001</v>
      </c>
      <c r="H24" s="2">
        <v>676.68899999999996</v>
      </c>
      <c r="I24" s="1">
        <v>2.3688699999999998</v>
      </c>
      <c r="J24" s="2">
        <v>670.64700000000005</v>
      </c>
      <c r="K24" s="1">
        <v>1.3602000000000001</v>
      </c>
      <c r="N24" s="3">
        <f t="shared" si="2"/>
        <v>674.55799999999999</v>
      </c>
      <c r="O24" s="21">
        <f t="shared" si="3"/>
        <v>109995.99999999999</v>
      </c>
      <c r="P24" s="3">
        <f t="shared" si="4"/>
        <v>673.30799999999999</v>
      </c>
      <c r="Q24" s="17">
        <f t="shared" si="5"/>
        <v>-2.0894800000000001E-4</v>
      </c>
      <c r="R24" s="3">
        <f t="shared" si="6"/>
        <v>676.68899999999996</v>
      </c>
      <c r="S24" s="24">
        <f t="shared" si="6"/>
        <v>2.3688699999999998</v>
      </c>
      <c r="T24" s="3">
        <f t="shared" si="6"/>
        <v>670.64700000000005</v>
      </c>
      <c r="U24" s="24">
        <f t="shared" si="6"/>
        <v>1.3602000000000001</v>
      </c>
      <c r="V24" s="22">
        <f t="shared" si="7"/>
        <v>1.3595841334776391</v>
      </c>
      <c r="X24" s="2">
        <f t="shared" si="0"/>
        <v>670.64700000000005</v>
      </c>
      <c r="Y24" s="4">
        <f t="shared" si="8"/>
        <v>15</v>
      </c>
      <c r="Z24" s="4">
        <f t="shared" si="9"/>
        <v>110622.0284897025</v>
      </c>
      <c r="AA24" s="4">
        <f t="shared" si="10"/>
        <v>15</v>
      </c>
      <c r="AB24" s="17">
        <f t="shared" si="11"/>
        <v>-2.0853000821652971E-4</v>
      </c>
      <c r="AC24" s="4">
        <f t="shared" si="12"/>
        <v>15</v>
      </c>
      <c r="AD24" s="24">
        <f t="shared" si="13"/>
        <v>2.3705496345110202</v>
      </c>
      <c r="AE24" s="53">
        <f t="shared" si="14"/>
        <v>1.3608920335907708</v>
      </c>
      <c r="AF24" s="94">
        <f t="shared" si="1"/>
        <v>-5.0851469013657447E-4</v>
      </c>
      <c r="AG24" s="95">
        <f t="shared" si="15"/>
        <v>-6.9203359077074644E-4</v>
      </c>
    </row>
    <row r="25" spans="2:33" x14ac:dyDescent="0.6">
      <c r="B25" s="2">
        <v>699.45299999999997</v>
      </c>
      <c r="C25" s="1">
        <v>10.674200000000001</v>
      </c>
      <c r="D25" s="2"/>
      <c r="E25" s="1"/>
      <c r="F25" s="2">
        <v>696.84400000000005</v>
      </c>
      <c r="G25" s="1">
        <v>-211.22800000000001</v>
      </c>
      <c r="H25" s="2">
        <v>700.16700000000003</v>
      </c>
      <c r="I25" s="1">
        <v>2.3612199999999999</v>
      </c>
      <c r="J25" s="2">
        <v>696.84500000000003</v>
      </c>
      <c r="K25" s="1">
        <v>1.3947499999999999</v>
      </c>
      <c r="N25" s="3">
        <f t="shared" si="2"/>
        <v>699.45299999999997</v>
      </c>
      <c r="O25" s="21">
        <f t="shared" si="3"/>
        <v>106742.00000000001</v>
      </c>
      <c r="P25" s="3">
        <f t="shared" si="4"/>
        <v>696.84400000000005</v>
      </c>
      <c r="Q25" s="17">
        <f t="shared" si="5"/>
        <v>-2.1122799999999999E-4</v>
      </c>
      <c r="R25" s="3">
        <f t="shared" si="6"/>
        <v>700.16700000000003</v>
      </c>
      <c r="S25" s="24">
        <f t="shared" si="6"/>
        <v>2.3612199999999999</v>
      </c>
      <c r="T25" s="3">
        <f t="shared" si="6"/>
        <v>696.84500000000003</v>
      </c>
      <c r="U25" s="24">
        <f t="shared" si="6"/>
        <v>1.3947499999999999</v>
      </c>
      <c r="V25" s="22">
        <f t="shared" si="7"/>
        <v>1.4055232849972801</v>
      </c>
      <c r="X25" s="2">
        <f t="shared" si="0"/>
        <v>696.84500000000003</v>
      </c>
      <c r="Y25" s="4">
        <f t="shared" si="8"/>
        <v>16</v>
      </c>
      <c r="Z25" s="4">
        <f t="shared" si="9"/>
        <v>107082.88901385821</v>
      </c>
      <c r="AA25" s="4">
        <f t="shared" si="10"/>
        <v>17</v>
      </c>
      <c r="AB25" s="17">
        <f t="shared" si="11"/>
        <v>-2.1122811852985099E-4</v>
      </c>
      <c r="AC25" s="4">
        <f t="shared" si="12"/>
        <v>16</v>
      </c>
      <c r="AD25" s="24">
        <f t="shared" si="13"/>
        <v>2.3623024303603368</v>
      </c>
      <c r="AE25" s="53">
        <f t="shared" si="14"/>
        <v>1.4093674349943721</v>
      </c>
      <c r="AF25" s="94">
        <f t="shared" si="1"/>
        <v>-1.0371628172628045E-2</v>
      </c>
      <c r="AG25" s="95">
        <f t="shared" si="15"/>
        <v>-1.461743499437218E-2</v>
      </c>
    </row>
    <row r="26" spans="2:33" x14ac:dyDescent="0.6">
      <c r="B26" s="2">
        <v>725.673</v>
      </c>
      <c r="C26" s="1">
        <v>10.2545</v>
      </c>
      <c r="D26" s="2"/>
      <c r="E26" s="1"/>
      <c r="F26" s="2">
        <v>724.29700000000003</v>
      </c>
      <c r="G26" s="1">
        <v>-214.482</v>
      </c>
      <c r="H26" s="2">
        <v>725.423</v>
      </c>
      <c r="I26" s="1">
        <v>2.37052</v>
      </c>
      <c r="J26" s="2">
        <v>720.41800000000001</v>
      </c>
      <c r="K26" s="1">
        <v>1.4292499999999999</v>
      </c>
      <c r="N26" s="3">
        <f t="shared" si="2"/>
        <v>725.673</v>
      </c>
      <c r="O26" s="21">
        <f t="shared" si="3"/>
        <v>102545</v>
      </c>
      <c r="P26" s="3">
        <f t="shared" si="4"/>
        <v>724.29700000000003</v>
      </c>
      <c r="Q26" s="17">
        <f t="shared" si="5"/>
        <v>-2.14482E-4</v>
      </c>
      <c r="R26" s="3">
        <f t="shared" si="6"/>
        <v>725.423</v>
      </c>
      <c r="S26" s="24">
        <f t="shared" si="6"/>
        <v>2.37052</v>
      </c>
      <c r="T26" s="3">
        <f t="shared" si="6"/>
        <v>720.41800000000001</v>
      </c>
      <c r="U26" s="24">
        <f t="shared" si="6"/>
        <v>1.4292499999999999</v>
      </c>
      <c r="V26" s="22">
        <f t="shared" si="7"/>
        <v>1.4336301384769996</v>
      </c>
      <c r="X26" s="2">
        <f t="shared" ref="X26:X29" si="16">T26</f>
        <v>720.41800000000001</v>
      </c>
      <c r="Y26" s="4">
        <f t="shared" si="8"/>
        <v>17</v>
      </c>
      <c r="Z26" s="4">
        <f t="shared" si="9"/>
        <v>103386.16075514873</v>
      </c>
      <c r="AA26" s="4">
        <f t="shared" si="10"/>
        <v>17</v>
      </c>
      <c r="AB26" s="17">
        <f t="shared" si="11"/>
        <v>-2.1402222270790075E-4</v>
      </c>
      <c r="AC26" s="4">
        <f t="shared" si="12"/>
        <v>17</v>
      </c>
      <c r="AD26" s="24">
        <f t="shared" si="13"/>
        <v>2.3686770121951217</v>
      </c>
      <c r="AE26" s="53">
        <f t="shared" ref="AE26:AE29" si="17">((Z26*(AB26)^2)/AD26)*X26</f>
        <v>1.4403195590739575</v>
      </c>
      <c r="AF26" s="94">
        <f t="shared" si="1"/>
        <v>-7.6854882683635717E-3</v>
      </c>
      <c r="AG26" s="95">
        <f t="shared" ref="AG26:AG29" si="18">U26-AE26</f>
        <v>-1.1069559073957569E-2</v>
      </c>
    </row>
    <row r="27" spans="2:33" x14ac:dyDescent="0.6">
      <c r="B27" s="2">
        <v>746.66399999999999</v>
      </c>
      <c r="C27" s="1">
        <v>9.8336100000000002</v>
      </c>
      <c r="D27" s="2"/>
      <c r="E27" s="1"/>
      <c r="F27" s="2">
        <v>747.83299999999997</v>
      </c>
      <c r="G27" s="1">
        <v>-216.76300000000001</v>
      </c>
      <c r="H27" s="2">
        <v>752.48500000000001</v>
      </c>
      <c r="I27" s="1">
        <v>2.3798699999999999</v>
      </c>
      <c r="J27" s="2">
        <v>745.33100000000002</v>
      </c>
      <c r="K27" s="1">
        <v>1.4443299999999999</v>
      </c>
      <c r="N27" s="3">
        <f t="shared" si="2"/>
        <v>746.66399999999999</v>
      </c>
      <c r="O27" s="21">
        <f t="shared" si="3"/>
        <v>98336.1</v>
      </c>
      <c r="P27" s="3">
        <f t="shared" si="4"/>
        <v>747.83299999999997</v>
      </c>
      <c r="Q27" s="17">
        <f t="shared" si="5"/>
        <v>-2.16763E-4</v>
      </c>
      <c r="R27" s="3">
        <f t="shared" si="6"/>
        <v>752.48500000000001</v>
      </c>
      <c r="S27" s="24">
        <f t="shared" si="6"/>
        <v>2.3798699999999999</v>
      </c>
      <c r="T27" s="3">
        <f t="shared" si="6"/>
        <v>745.33100000000002</v>
      </c>
      <c r="U27" s="24">
        <f t="shared" si="6"/>
        <v>1.4443299999999999</v>
      </c>
      <c r="V27" s="22">
        <f t="shared" si="7"/>
        <v>1.4470356697569962</v>
      </c>
      <c r="X27" s="2">
        <f t="shared" si="16"/>
        <v>745.33100000000002</v>
      </c>
      <c r="Y27" s="4">
        <f t="shared" si="8"/>
        <v>18</v>
      </c>
      <c r="Z27" s="4">
        <f t="shared" si="9"/>
        <v>98603.379486446574</v>
      </c>
      <c r="AA27" s="4">
        <f t="shared" si="10"/>
        <v>18</v>
      </c>
      <c r="AB27" s="17">
        <f t="shared" si="11"/>
        <v>-2.1652051776002717E-4</v>
      </c>
      <c r="AC27" s="4">
        <f t="shared" si="12"/>
        <v>18</v>
      </c>
      <c r="AD27" s="24">
        <f t="shared" si="13"/>
        <v>2.3773982721158822</v>
      </c>
      <c r="AE27" s="53">
        <f t="shared" si="17"/>
        <v>1.4492294674661352</v>
      </c>
      <c r="AF27" s="94">
        <f t="shared" si="1"/>
        <v>-3.3807396110304699E-3</v>
      </c>
      <c r="AG27" s="95">
        <f t="shared" si="18"/>
        <v>-4.8994674661353432E-3</v>
      </c>
    </row>
    <row r="28" spans="2:33" x14ac:dyDescent="0.6">
      <c r="B28" s="2">
        <v>778.11199999999997</v>
      </c>
      <c r="C28" s="1">
        <v>9.4151500000000006</v>
      </c>
      <c r="D28" s="2"/>
      <c r="E28" s="1"/>
      <c r="F28" s="2">
        <v>772.68100000000004</v>
      </c>
      <c r="G28" s="1">
        <v>-218.721</v>
      </c>
      <c r="H28" s="2">
        <v>777.71500000000003</v>
      </c>
      <c r="I28" s="1">
        <v>2.40604</v>
      </c>
      <c r="J28" s="2">
        <v>768.93899999999996</v>
      </c>
      <c r="K28" s="1">
        <v>1.45451</v>
      </c>
      <c r="N28" s="3">
        <f t="shared" si="2"/>
        <v>778.11199999999997</v>
      </c>
      <c r="O28" s="21">
        <f t="shared" si="3"/>
        <v>94151.5</v>
      </c>
      <c r="P28" s="3">
        <f t="shared" si="4"/>
        <v>772.68100000000004</v>
      </c>
      <c r="Q28" s="17">
        <f t="shared" si="5"/>
        <v>-2.1872099999999998E-4</v>
      </c>
      <c r="R28" s="3">
        <f t="shared" ref="R28:U29" si="19">H28</f>
        <v>777.71500000000003</v>
      </c>
      <c r="S28" s="24">
        <f t="shared" si="19"/>
        <v>2.40604</v>
      </c>
      <c r="T28" s="3">
        <f t="shared" si="19"/>
        <v>768.93899999999996</v>
      </c>
      <c r="U28" s="24">
        <f t="shared" si="19"/>
        <v>1.45451</v>
      </c>
      <c r="V28" s="22">
        <f t="shared" si="7"/>
        <v>1.4394522224472677</v>
      </c>
      <c r="X28" s="2">
        <f t="shared" si="16"/>
        <v>768.93899999999996</v>
      </c>
      <c r="Y28" s="4">
        <f t="shared" si="8"/>
        <v>19</v>
      </c>
      <c r="Z28" s="4">
        <f t="shared" si="9"/>
        <v>95372.097042737223</v>
      </c>
      <c r="AA28" s="4">
        <f t="shared" si="10"/>
        <v>19</v>
      </c>
      <c r="AB28" s="17">
        <f t="shared" si="11"/>
        <v>-2.1842613377334188E-4</v>
      </c>
      <c r="AC28" s="4">
        <f t="shared" si="12"/>
        <v>19</v>
      </c>
      <c r="AD28" s="24">
        <f t="shared" si="13"/>
        <v>2.396937030519223</v>
      </c>
      <c r="AE28" s="53">
        <f t="shared" si="17"/>
        <v>1.459707343786796</v>
      </c>
      <c r="AF28" s="94">
        <f t="shared" si="1"/>
        <v>-3.560538219471443E-3</v>
      </c>
      <c r="AG28" s="95">
        <f t="shared" si="18"/>
        <v>-5.1973437867960381E-3</v>
      </c>
    </row>
    <row r="29" spans="2:33" x14ac:dyDescent="0.6">
      <c r="B29" s="2">
        <v>799.077</v>
      </c>
      <c r="C29" s="1">
        <v>9.1361899999999991</v>
      </c>
      <c r="D29" s="2"/>
      <c r="E29" s="1"/>
      <c r="F29" s="2">
        <v>798.84199999999998</v>
      </c>
      <c r="G29" s="1">
        <v>-220.35599999999999</v>
      </c>
      <c r="H29" s="2">
        <v>802.91899999999998</v>
      </c>
      <c r="I29" s="1">
        <v>2.44909</v>
      </c>
      <c r="J29" s="76">
        <v>792.56</v>
      </c>
      <c r="K29" s="76">
        <v>1.4549700000000001</v>
      </c>
      <c r="N29" s="3">
        <f t="shared" si="2"/>
        <v>799.077</v>
      </c>
      <c r="O29" s="21">
        <f t="shared" si="3"/>
        <v>91361.9</v>
      </c>
      <c r="P29" s="3">
        <f t="shared" si="4"/>
        <v>798.84199999999998</v>
      </c>
      <c r="Q29" s="17">
        <f t="shared" si="5"/>
        <v>-2.2035599999999998E-4</v>
      </c>
      <c r="R29" s="3">
        <f t="shared" si="19"/>
        <v>802.91899999999998</v>
      </c>
      <c r="S29" s="24">
        <f t="shared" si="19"/>
        <v>2.44909</v>
      </c>
      <c r="T29" s="3">
        <f t="shared" si="19"/>
        <v>792.56</v>
      </c>
      <c r="U29" s="24">
        <f t="shared" si="19"/>
        <v>1.4549700000000001</v>
      </c>
      <c r="V29" s="22">
        <f t="shared" si="7"/>
        <v>1.4356292170940161</v>
      </c>
      <c r="X29" s="2">
        <f t="shared" si="16"/>
        <v>792.56</v>
      </c>
      <c r="Y29" s="4">
        <f t="shared" si="8"/>
        <v>20</v>
      </c>
      <c r="Z29" s="4">
        <f t="shared" si="9"/>
        <v>92229.051118530886</v>
      </c>
      <c r="AA29" s="4">
        <f t="shared" si="10"/>
        <v>20</v>
      </c>
      <c r="AB29" s="17">
        <f t="shared" si="11"/>
        <v>-2.199633900080272E-4</v>
      </c>
      <c r="AC29" s="4">
        <f t="shared" si="12"/>
        <v>20</v>
      </c>
      <c r="AD29" s="24">
        <f t="shared" si="13"/>
        <v>2.4313961835422946</v>
      </c>
      <c r="AE29" s="53">
        <f t="shared" si="17"/>
        <v>1.4546046392841727</v>
      </c>
      <c r="AF29" s="94">
        <f t="shared" si="1"/>
        <v>2.5117527193319056E-4</v>
      </c>
      <c r="AG29" s="95">
        <f t="shared" si="18"/>
        <v>3.6536071582737861E-4</v>
      </c>
    </row>
    <row r="31" spans="2:33" x14ac:dyDescent="0.6">
      <c r="X31" t="s">
        <v>148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G2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16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27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>
        <v>318.36700000000002</v>
      </c>
      <c r="C9" s="4">
        <v>108.333</v>
      </c>
      <c r="D9" s="3"/>
      <c r="E9" s="4"/>
      <c r="F9" s="3">
        <v>319.28100000000001</v>
      </c>
      <c r="G9" s="4">
        <v>-156.14400000000001</v>
      </c>
      <c r="H9" s="3">
        <v>297.12599999999998</v>
      </c>
      <c r="I9" s="4">
        <v>2.8144900000000002</v>
      </c>
      <c r="J9" s="75">
        <v>321.178</v>
      </c>
      <c r="K9" s="75">
        <v>0.29661799999999999</v>
      </c>
      <c r="N9" s="3">
        <f>B9</f>
        <v>318.36700000000002</v>
      </c>
      <c r="O9" s="21">
        <f>C9*1000</f>
        <v>108333</v>
      </c>
      <c r="P9" s="3">
        <f>F9</f>
        <v>319.28100000000001</v>
      </c>
      <c r="Q9" s="17">
        <f>G9*0.000001</f>
        <v>-1.5614399999999999E-4</v>
      </c>
      <c r="R9" s="3">
        <f>H9</f>
        <v>297.12599999999998</v>
      </c>
      <c r="S9" s="24">
        <f>I9</f>
        <v>2.8144900000000002</v>
      </c>
      <c r="T9" s="3">
        <f>J9</f>
        <v>321.178</v>
      </c>
      <c r="U9" s="24">
        <f>K9</f>
        <v>0.29661799999999999</v>
      </c>
      <c r="V9" s="22">
        <f>((O9*(Q9)^2)/S9)*T9</f>
        <v>0.30140985686491739</v>
      </c>
      <c r="X9" s="3">
        <f t="shared" ref="X9:X20" si="0">T9</f>
        <v>321.178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107932.17817392724</v>
      </c>
      <c r="AA9" s="4">
        <f>MATCH($X9,$P$9:$P$31,1)</f>
        <v>1</v>
      </c>
      <c r="AB9" s="17">
        <f>((INDEX($P$9:$Q$30,AA9+1,1)-$X9)*INDEX($P$9:$Q$30,AA9,2)+($X9-INDEX($P$9:$Q$30,AA9,1))*INDEX($P$9:$Q$30,AA9+1,2))/(INDEX($P$9:$Q$30,AA9+1,1)-INDEX($P$9:$Q$30,AA9,1))</f>
        <v>-1.5641540304766547E-4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2.7766581500994296</v>
      </c>
      <c r="AE9" s="24">
        <f>((Z9*(AB9)^2)/AD9)*X9</f>
        <v>0.30544523368397403</v>
      </c>
      <c r="AF9" s="77">
        <f t="shared" ref="AF9:AF20" si="1">$U9/$AE9-1</f>
        <v>-2.8899562705591464E-2</v>
      </c>
      <c r="AG9" s="80">
        <f>U9-AE9</f>
        <v>-8.827233683974034E-3</v>
      </c>
    </row>
    <row r="10" spans="1:33" x14ac:dyDescent="0.6">
      <c r="B10" s="3">
        <v>361.22399999999999</v>
      </c>
      <c r="C10" s="4">
        <v>102.22199999999999</v>
      </c>
      <c r="D10" s="3"/>
      <c r="E10" s="4"/>
      <c r="F10" s="3">
        <v>360.29599999999999</v>
      </c>
      <c r="G10" s="4">
        <v>-162.012</v>
      </c>
      <c r="H10" s="3">
        <v>374.56799999999998</v>
      </c>
      <c r="I10" s="4">
        <v>2.6926800000000002</v>
      </c>
      <c r="J10" s="3">
        <v>358.85199999999998</v>
      </c>
      <c r="K10" s="4">
        <v>0.369531</v>
      </c>
      <c r="N10" s="3">
        <f t="shared" ref="N10:N20" si="2">B10</f>
        <v>361.22399999999999</v>
      </c>
      <c r="O10" s="21">
        <f t="shared" ref="O10:O20" si="3">C10*1000</f>
        <v>102222</v>
      </c>
      <c r="P10" s="3">
        <f t="shared" ref="P10:P20" si="4">F10</f>
        <v>360.29599999999999</v>
      </c>
      <c r="Q10" s="17">
        <f t="shared" ref="Q10:Q20" si="5">G10*0.000001</f>
        <v>-1.6201199999999998E-4</v>
      </c>
      <c r="R10" s="3">
        <f t="shared" ref="R10:U20" si="6">H10</f>
        <v>374.56799999999998</v>
      </c>
      <c r="S10" s="24">
        <f t="shared" si="6"/>
        <v>2.6926800000000002</v>
      </c>
      <c r="T10" s="3">
        <f t="shared" si="6"/>
        <v>358.85199999999998</v>
      </c>
      <c r="U10" s="24">
        <f t="shared" si="6"/>
        <v>0.369531</v>
      </c>
      <c r="V10" s="22">
        <f t="shared" ref="V10:V14" si="7">((O10*(Q10)^2)/S10)*T10</f>
        <v>0.35757682744561459</v>
      </c>
      <c r="X10" s="2">
        <f t="shared" si="0"/>
        <v>358.85199999999998</v>
      </c>
      <c r="Y10" s="4">
        <f t="shared" ref="Y10:Y20" si="8">MATCH($X10,$N$9:$N$29,1)</f>
        <v>1</v>
      </c>
      <c r="Z10" s="4">
        <f t="shared" ref="Z10:Z20" si="9">((INDEX($N$9:$O$30,Y10+1,1)-$X10)*INDEX($N$9:$O$30,Y10,2)+($X10-INDEX($N$9:$O$30,Y10,1))*INDEX($N$9:$O$30,Y10+1,2))/(INDEX($N$9:$O$30,Y10+1,1)-INDEX($N$9:$O$30,Y10,1))</f>
        <v>102560.22460741537</v>
      </c>
      <c r="AA10" s="4">
        <f t="shared" ref="AA10:AA20" si="10">MATCH($X10,$P$9:$P$31,1)</f>
        <v>1</v>
      </c>
      <c r="AB10" s="17">
        <f t="shared" ref="AB10:AB20" si="11">((INDEX($P$9:$Q$30,AA10+1,1)-$X10)*INDEX($P$9:$Q$30,AA10,2)+($X10-INDEX($P$9:$Q$30,AA10,1))*INDEX($P$9:$Q$30,AA10+1,2))/(INDEX($P$9:$Q$30,AA10+1,1)-INDEX($P$9:$Q$30,AA10,1))</f>
        <v>-1.6180540748506644E-4</v>
      </c>
      <c r="AC10" s="4">
        <f t="shared" ref="AC10:AC20" si="12">MATCH($X10,$R$9:$R$30,1)</f>
        <v>1</v>
      </c>
      <c r="AD10" s="24">
        <f t="shared" ref="AD10:AD20" si="13">((INDEX($R$9:$S$29,AC10+1,1)-$X10)*INDEX($R$9:$S$29,AC10,2)+($X10-INDEX($R$9:$S$29,AC10,1))*INDEX($R$9:$S$29,AC10+1,2))/(INDEX($R$9:$S$29,AC10+1,1)-INDEX($R$9:$S$29,AC10,1))</f>
        <v>2.7173999963843913</v>
      </c>
      <c r="AE10" s="53">
        <f t="shared" ref="AE10:AE20" si="14">((Z10*(AB10)^2)/AD10)*X10</f>
        <v>0.35459028020859557</v>
      </c>
      <c r="AF10" s="78">
        <f t="shared" si="1"/>
        <v>4.2135164513294576E-2</v>
      </c>
      <c r="AG10" s="80">
        <f t="shared" ref="AG10:AG20" si="15">U10-AE10</f>
        <v>1.4940719791404433E-2</v>
      </c>
    </row>
    <row r="11" spans="1:33" x14ac:dyDescent="0.6">
      <c r="B11" s="2">
        <v>400</v>
      </c>
      <c r="C11" s="1">
        <v>92.777799999999999</v>
      </c>
      <c r="D11" s="2"/>
      <c r="E11" s="1"/>
      <c r="F11" s="2">
        <v>397.262</v>
      </c>
      <c r="G11" s="1">
        <v>-177.52199999999999</v>
      </c>
      <c r="H11" s="2">
        <v>474.36599999999999</v>
      </c>
      <c r="I11" s="1">
        <v>2.46861</v>
      </c>
      <c r="J11" s="2">
        <v>399.31200000000001</v>
      </c>
      <c r="K11" s="1">
        <v>0.44242300000000001</v>
      </c>
      <c r="N11" s="3">
        <f t="shared" si="2"/>
        <v>400</v>
      </c>
      <c r="O11" s="21">
        <f t="shared" si="3"/>
        <v>92777.8</v>
      </c>
      <c r="P11" s="3">
        <f t="shared" si="4"/>
        <v>397.262</v>
      </c>
      <c r="Q11" s="17">
        <f t="shared" si="5"/>
        <v>-1.7752199999999997E-4</v>
      </c>
      <c r="R11" s="3">
        <f t="shared" si="6"/>
        <v>474.36599999999999</v>
      </c>
      <c r="S11" s="24">
        <f t="shared" si="6"/>
        <v>2.46861</v>
      </c>
      <c r="T11" s="3">
        <f t="shared" si="6"/>
        <v>399.31200000000001</v>
      </c>
      <c r="U11" s="24">
        <f t="shared" si="6"/>
        <v>0.44242300000000001</v>
      </c>
      <c r="V11" s="22">
        <f t="shared" si="7"/>
        <v>0.47294246654224464</v>
      </c>
      <c r="X11" s="2">
        <f t="shared" si="0"/>
        <v>399.31200000000001</v>
      </c>
      <c r="Y11" s="4">
        <f t="shared" si="8"/>
        <v>2</v>
      </c>
      <c r="Z11" s="4">
        <f t="shared" si="9"/>
        <v>92945.367815143385</v>
      </c>
      <c r="AA11" s="4">
        <f t="shared" si="10"/>
        <v>3</v>
      </c>
      <c r="AB11" s="17">
        <f t="shared" si="11"/>
        <v>-1.7833551624974367E-4</v>
      </c>
      <c r="AC11" s="4">
        <f t="shared" si="12"/>
        <v>2</v>
      </c>
      <c r="AD11" s="24">
        <f t="shared" si="13"/>
        <v>2.637123895869657</v>
      </c>
      <c r="AE11" s="53">
        <f t="shared" si="14"/>
        <v>0.4475950393665053</v>
      </c>
      <c r="AF11" s="78">
        <f t="shared" si="1"/>
        <v>-1.1555175798698358E-2</v>
      </c>
      <c r="AG11" s="80">
        <f t="shared" si="15"/>
        <v>-5.1720393665052877E-3</v>
      </c>
    </row>
    <row r="12" spans="1:33" x14ac:dyDescent="0.6">
      <c r="B12" s="2">
        <v>434.69400000000002</v>
      </c>
      <c r="C12" s="1">
        <v>87.777799999999999</v>
      </c>
      <c r="D12" s="2"/>
      <c r="E12" s="1"/>
      <c r="F12" s="2">
        <v>436.27800000000002</v>
      </c>
      <c r="G12" s="1">
        <v>-193.005</v>
      </c>
      <c r="H12" s="2">
        <v>572.149</v>
      </c>
      <c r="I12" s="1">
        <v>2.2723599999999999</v>
      </c>
      <c r="J12" s="2">
        <v>438.42899999999997</v>
      </c>
      <c r="K12" s="1">
        <v>0.56820599999999999</v>
      </c>
      <c r="N12" s="3">
        <f t="shared" si="2"/>
        <v>434.69400000000002</v>
      </c>
      <c r="O12" s="21">
        <f t="shared" si="3"/>
        <v>87777.8</v>
      </c>
      <c r="P12" s="3">
        <f t="shared" si="4"/>
        <v>436.27800000000002</v>
      </c>
      <c r="Q12" s="17">
        <f t="shared" si="5"/>
        <v>-1.93005E-4</v>
      </c>
      <c r="R12" s="3">
        <f t="shared" si="6"/>
        <v>572.149</v>
      </c>
      <c r="S12" s="24">
        <f t="shared" si="6"/>
        <v>2.2723599999999999</v>
      </c>
      <c r="T12" s="3">
        <f t="shared" si="6"/>
        <v>438.42899999999997</v>
      </c>
      <c r="U12" s="24">
        <f t="shared" si="6"/>
        <v>0.56820599999999999</v>
      </c>
      <c r="V12" s="22">
        <f t="shared" si="7"/>
        <v>0.63087591687950817</v>
      </c>
      <c r="X12" s="2">
        <f t="shared" si="0"/>
        <v>438.42899999999997</v>
      </c>
      <c r="Y12" s="4">
        <f t="shared" si="8"/>
        <v>4</v>
      </c>
      <c r="Z12" s="4">
        <f t="shared" si="9"/>
        <v>87247.321623809621</v>
      </c>
      <c r="AA12" s="4">
        <f t="shared" si="10"/>
        <v>4</v>
      </c>
      <c r="AB12" s="17">
        <f t="shared" si="11"/>
        <v>-1.9358670289726664E-4</v>
      </c>
      <c r="AC12" s="4">
        <f t="shared" si="12"/>
        <v>2</v>
      </c>
      <c r="AD12" s="24">
        <f t="shared" si="13"/>
        <v>2.5492970236878496</v>
      </c>
      <c r="AE12" s="53">
        <f t="shared" si="14"/>
        <v>0.56231799767390722</v>
      </c>
      <c r="AF12" s="78">
        <f t="shared" si="1"/>
        <v>1.0470947667421626E-2</v>
      </c>
      <c r="AG12" s="80">
        <f t="shared" si="15"/>
        <v>5.8880023260927672E-3</v>
      </c>
    </row>
    <row r="13" spans="1:33" x14ac:dyDescent="0.6">
      <c r="B13" s="2">
        <v>481.63299999999998</v>
      </c>
      <c r="C13" s="1">
        <v>81.111099999999993</v>
      </c>
      <c r="D13" s="2"/>
      <c r="E13" s="1"/>
      <c r="F13" s="2">
        <v>481.42399999999998</v>
      </c>
      <c r="G13" s="1">
        <v>-205.214</v>
      </c>
      <c r="H13" s="2">
        <v>670.06500000000005</v>
      </c>
      <c r="I13" s="1">
        <v>2.2242500000000001</v>
      </c>
      <c r="J13" s="2">
        <v>477.5</v>
      </c>
      <c r="K13" s="1">
        <v>0.64517599999999997</v>
      </c>
      <c r="N13" s="3">
        <f t="shared" si="2"/>
        <v>481.63299999999998</v>
      </c>
      <c r="O13" s="21">
        <f t="shared" si="3"/>
        <v>81111.099999999991</v>
      </c>
      <c r="P13" s="3">
        <f t="shared" si="4"/>
        <v>481.42399999999998</v>
      </c>
      <c r="Q13" s="17">
        <f t="shared" si="5"/>
        <v>-2.0521399999999998E-4</v>
      </c>
      <c r="R13" s="3">
        <f t="shared" si="6"/>
        <v>670.06500000000005</v>
      </c>
      <c r="S13" s="24">
        <f t="shared" si="6"/>
        <v>2.2242500000000001</v>
      </c>
      <c r="T13" s="3">
        <f t="shared" si="6"/>
        <v>477.5</v>
      </c>
      <c r="U13" s="24">
        <f t="shared" si="6"/>
        <v>0.64517599999999997</v>
      </c>
      <c r="V13" s="22">
        <f t="shared" si="7"/>
        <v>0.73330397502055233</v>
      </c>
      <c r="X13" s="2">
        <f t="shared" si="0"/>
        <v>477.5</v>
      </c>
      <c r="Y13" s="4">
        <f t="shared" si="8"/>
        <v>4</v>
      </c>
      <c r="Z13" s="4">
        <f t="shared" si="9"/>
        <v>81698.105924710777</v>
      </c>
      <c r="AA13" s="4">
        <f t="shared" si="10"/>
        <v>4</v>
      </c>
      <c r="AB13" s="17">
        <f t="shared" si="11"/>
        <v>-2.0415281814557213E-4</v>
      </c>
      <c r="AC13" s="4">
        <f t="shared" si="12"/>
        <v>3</v>
      </c>
      <c r="AD13" s="24">
        <f t="shared" si="13"/>
        <v>2.4623200774163196</v>
      </c>
      <c r="AE13" s="53">
        <f t="shared" si="14"/>
        <v>0.66031568930354068</v>
      </c>
      <c r="AF13" s="78">
        <f t="shared" si="1"/>
        <v>-2.2927956352981838E-2</v>
      </c>
      <c r="AG13" s="80">
        <f t="shared" si="15"/>
        <v>-1.5139689303540704E-2</v>
      </c>
    </row>
    <row r="14" spans="1:33" x14ac:dyDescent="0.6">
      <c r="B14" s="2">
        <v>520.40800000000002</v>
      </c>
      <c r="C14" s="1">
        <v>75.555599999999998</v>
      </c>
      <c r="D14" s="2"/>
      <c r="E14" s="1"/>
      <c r="F14" s="2">
        <v>522.42200000000003</v>
      </c>
      <c r="G14" s="1">
        <v>-207.886</v>
      </c>
      <c r="H14" s="2">
        <v>772.22900000000004</v>
      </c>
      <c r="I14" s="1">
        <v>2.3612500000000001</v>
      </c>
      <c r="J14" s="2">
        <v>515.18100000000004</v>
      </c>
      <c r="K14" s="1">
        <v>0.72622500000000001</v>
      </c>
      <c r="N14" s="3">
        <f t="shared" si="2"/>
        <v>520.40800000000002</v>
      </c>
      <c r="O14" s="21">
        <f t="shared" si="3"/>
        <v>75555.599999999991</v>
      </c>
      <c r="P14" s="3">
        <f t="shared" si="4"/>
        <v>522.42200000000003</v>
      </c>
      <c r="Q14" s="17">
        <f t="shared" si="5"/>
        <v>-2.0788599999999998E-4</v>
      </c>
      <c r="R14" s="3">
        <f t="shared" si="6"/>
        <v>772.22900000000004</v>
      </c>
      <c r="S14" s="24">
        <f t="shared" si="6"/>
        <v>2.3612500000000001</v>
      </c>
      <c r="T14" s="3">
        <f t="shared" si="6"/>
        <v>515.18100000000004</v>
      </c>
      <c r="U14" s="24">
        <f t="shared" si="6"/>
        <v>0.72622500000000001</v>
      </c>
      <c r="V14" s="22">
        <f t="shared" si="7"/>
        <v>0.71241820927799726</v>
      </c>
      <c r="X14" s="2">
        <f t="shared" si="0"/>
        <v>515.18100000000004</v>
      </c>
      <c r="Y14" s="4">
        <f t="shared" si="8"/>
        <v>5</v>
      </c>
      <c r="Z14" s="4">
        <f t="shared" si="9"/>
        <v>76304.500025789792</v>
      </c>
      <c r="AA14" s="4">
        <f t="shared" si="10"/>
        <v>5</v>
      </c>
      <c r="AB14" s="17">
        <f t="shared" si="11"/>
        <v>-2.0741407571101027E-4</v>
      </c>
      <c r="AC14" s="4">
        <f t="shared" si="12"/>
        <v>3</v>
      </c>
      <c r="AD14" s="24">
        <f t="shared" si="13"/>
        <v>2.3866944957712484</v>
      </c>
      <c r="AE14" s="53">
        <f t="shared" si="14"/>
        <v>0.70858117194647707</v>
      </c>
      <c r="AF14" s="78">
        <f t="shared" si="1"/>
        <v>2.4900221388969745E-2</v>
      </c>
      <c r="AG14" s="80">
        <f t="shared" si="15"/>
        <v>1.7643828053522936E-2</v>
      </c>
    </row>
    <row r="15" spans="1:33" x14ac:dyDescent="0.6">
      <c r="B15" s="2">
        <v>557.14300000000003</v>
      </c>
      <c r="C15" s="1">
        <v>70.555599999999998</v>
      </c>
      <c r="D15" s="2"/>
      <c r="E15" s="1"/>
      <c r="F15" s="2">
        <v>557.37300000000005</v>
      </c>
      <c r="G15" s="1">
        <v>-229.81399999999999</v>
      </c>
      <c r="H15" s="2"/>
      <c r="I15" s="1"/>
      <c r="J15" s="2">
        <v>559.85</v>
      </c>
      <c r="K15" s="1">
        <v>0.83162400000000003</v>
      </c>
      <c r="N15" s="3">
        <f t="shared" si="2"/>
        <v>557.14300000000003</v>
      </c>
      <c r="O15" s="21">
        <f t="shared" si="3"/>
        <v>70555.599999999991</v>
      </c>
      <c r="P15" s="3">
        <f t="shared" si="4"/>
        <v>557.37300000000005</v>
      </c>
      <c r="Q15" s="17">
        <f t="shared" si="5"/>
        <v>-2.2981399999999998E-4</v>
      </c>
      <c r="R15" s="3"/>
      <c r="S15" s="24"/>
      <c r="T15" s="3">
        <f t="shared" si="6"/>
        <v>559.85</v>
      </c>
      <c r="U15" s="24">
        <f t="shared" si="6"/>
        <v>0.83162400000000003</v>
      </c>
      <c r="X15" s="2">
        <f t="shared" si="0"/>
        <v>559.85</v>
      </c>
      <c r="Y15" s="4">
        <f t="shared" si="8"/>
        <v>7</v>
      </c>
      <c r="Z15" s="4">
        <f t="shared" si="9"/>
        <v>70297.680255292027</v>
      </c>
      <c r="AA15" s="4">
        <f t="shared" si="10"/>
        <v>7</v>
      </c>
      <c r="AB15" s="17">
        <f t="shared" si="11"/>
        <v>-2.2978232805446428E-4</v>
      </c>
      <c r="AC15" s="4">
        <f t="shared" si="12"/>
        <v>3</v>
      </c>
      <c r="AD15" s="24">
        <f t="shared" si="13"/>
        <v>2.297044032500537</v>
      </c>
      <c r="AE15" s="53">
        <f t="shared" si="14"/>
        <v>0.90464170769721897</v>
      </c>
      <c r="AF15" s="78">
        <f t="shared" si="1"/>
        <v>-8.0714505064205744E-2</v>
      </c>
      <c r="AG15" s="80">
        <f t="shared" si="15"/>
        <v>-7.3017707697218937E-2</v>
      </c>
    </row>
    <row r="16" spans="1:33" x14ac:dyDescent="0.6">
      <c r="B16" s="2">
        <v>597.95899999999995</v>
      </c>
      <c r="C16" s="1">
        <v>66.666700000000006</v>
      </c>
      <c r="D16" s="2"/>
      <c r="E16" s="1"/>
      <c r="F16" s="2">
        <v>598.35400000000004</v>
      </c>
      <c r="G16" s="1">
        <v>-229.29</v>
      </c>
      <c r="H16" s="2"/>
      <c r="I16" s="1"/>
      <c r="J16" s="2">
        <v>598.93200000000002</v>
      </c>
      <c r="K16" s="1">
        <v>0.92079800000000001</v>
      </c>
      <c r="N16" s="3">
        <f t="shared" si="2"/>
        <v>597.95899999999995</v>
      </c>
      <c r="O16" s="21">
        <f t="shared" si="3"/>
        <v>66666.700000000012</v>
      </c>
      <c r="P16" s="3">
        <f t="shared" si="4"/>
        <v>598.35400000000004</v>
      </c>
      <c r="Q16" s="17">
        <f t="shared" si="5"/>
        <v>-2.2929E-4</v>
      </c>
      <c r="R16" s="3"/>
      <c r="S16" s="24"/>
      <c r="T16" s="3">
        <f t="shared" si="6"/>
        <v>598.93200000000002</v>
      </c>
      <c r="U16" s="24">
        <f t="shared" si="6"/>
        <v>0.92079800000000001</v>
      </c>
      <c r="X16" s="2">
        <f t="shared" si="0"/>
        <v>598.93200000000002</v>
      </c>
      <c r="Y16" s="4">
        <f t="shared" si="8"/>
        <v>8</v>
      </c>
      <c r="Z16" s="4">
        <f t="shared" si="9"/>
        <v>66560.751534899682</v>
      </c>
      <c r="AA16" s="4">
        <f t="shared" si="10"/>
        <v>8</v>
      </c>
      <c r="AB16" s="17">
        <f t="shared" si="11"/>
        <v>-2.294176978382199E-4</v>
      </c>
      <c r="AC16" s="4">
        <f t="shared" si="12"/>
        <v>4</v>
      </c>
      <c r="AD16" s="24">
        <f t="shared" si="13"/>
        <v>2.2592004537562809</v>
      </c>
      <c r="AE16" s="53">
        <f t="shared" si="14"/>
        <v>0.92874139397172639</v>
      </c>
      <c r="AF16" s="78">
        <f t="shared" si="1"/>
        <v>-8.5528587648675547E-3</v>
      </c>
      <c r="AG16" s="80">
        <f t="shared" si="15"/>
        <v>-7.9433939717263868E-3</v>
      </c>
    </row>
    <row r="17" spans="2:33" x14ac:dyDescent="0.6">
      <c r="B17" s="2">
        <v>638.77599999999995</v>
      </c>
      <c r="C17" s="1">
        <v>62.222200000000001</v>
      </c>
      <c r="D17" s="2"/>
      <c r="E17" s="1"/>
      <c r="F17" s="2">
        <v>639.38499999999999</v>
      </c>
      <c r="G17" s="1">
        <v>-238.35499999999999</v>
      </c>
      <c r="H17" s="2"/>
      <c r="I17" s="1"/>
      <c r="J17" s="2">
        <v>643.58600000000001</v>
      </c>
      <c r="K17" s="1">
        <v>1.00993</v>
      </c>
      <c r="N17" s="3">
        <f t="shared" si="2"/>
        <v>638.77599999999995</v>
      </c>
      <c r="O17" s="21">
        <f t="shared" si="3"/>
        <v>62222.200000000004</v>
      </c>
      <c r="P17" s="3">
        <f t="shared" si="4"/>
        <v>639.38499999999999</v>
      </c>
      <c r="Q17" s="17">
        <f t="shared" si="5"/>
        <v>-2.3835499999999999E-4</v>
      </c>
      <c r="R17" s="3"/>
      <c r="S17" s="24"/>
      <c r="T17" s="3">
        <f t="shared" si="6"/>
        <v>643.58600000000001</v>
      </c>
      <c r="U17" s="24">
        <f t="shared" si="6"/>
        <v>1.00993</v>
      </c>
      <c r="X17" s="2">
        <f t="shared" si="0"/>
        <v>643.58600000000001</v>
      </c>
      <c r="Y17" s="4">
        <f t="shared" si="8"/>
        <v>9</v>
      </c>
      <c r="Z17" s="4">
        <f t="shared" si="9"/>
        <v>61763.908913171304</v>
      </c>
      <c r="AA17" s="4">
        <f t="shared" si="10"/>
        <v>9</v>
      </c>
      <c r="AB17" s="17">
        <f t="shared" si="11"/>
        <v>-2.3830121214904975E-4</v>
      </c>
      <c r="AC17" s="4">
        <f t="shared" si="12"/>
        <v>4</v>
      </c>
      <c r="AD17" s="24">
        <f t="shared" si="13"/>
        <v>2.237260179031006</v>
      </c>
      <c r="AE17" s="53">
        <f t="shared" si="14"/>
        <v>1.0089679528970985</v>
      </c>
      <c r="AF17" s="78">
        <f t="shared" si="1"/>
        <v>9.5349619394657914E-4</v>
      </c>
      <c r="AG17" s="80">
        <f t="shared" si="15"/>
        <v>9.6204710290148654E-4</v>
      </c>
    </row>
    <row r="18" spans="2:33" x14ac:dyDescent="0.6">
      <c r="B18" s="2">
        <v>679.59199999999998</v>
      </c>
      <c r="C18" s="1">
        <v>58.333300000000001</v>
      </c>
      <c r="D18" s="2"/>
      <c r="E18" s="1"/>
      <c r="F18" s="2">
        <v>674.21900000000005</v>
      </c>
      <c r="G18" s="1">
        <v>-237.90899999999999</v>
      </c>
      <c r="H18" s="2"/>
      <c r="I18" s="1"/>
      <c r="J18" s="2">
        <v>679.84</v>
      </c>
      <c r="K18" s="1">
        <v>1.0543800000000001</v>
      </c>
      <c r="N18" s="3">
        <f t="shared" si="2"/>
        <v>679.59199999999998</v>
      </c>
      <c r="O18" s="21">
        <f t="shared" si="3"/>
        <v>58333.3</v>
      </c>
      <c r="P18" s="3">
        <f t="shared" si="4"/>
        <v>674.21900000000005</v>
      </c>
      <c r="Q18" s="17">
        <f t="shared" si="5"/>
        <v>-2.3790899999999999E-4</v>
      </c>
      <c r="R18" s="3"/>
      <c r="S18" s="24"/>
      <c r="T18" s="3">
        <f t="shared" si="6"/>
        <v>679.84</v>
      </c>
      <c r="U18" s="24">
        <f t="shared" si="6"/>
        <v>1.0543800000000001</v>
      </c>
      <c r="X18" s="2">
        <f t="shared" si="0"/>
        <v>679.84</v>
      </c>
      <c r="Y18" s="4">
        <f t="shared" si="8"/>
        <v>10</v>
      </c>
      <c r="Z18" s="4">
        <f t="shared" si="9"/>
        <v>58319.087089619599</v>
      </c>
      <c r="AA18" s="4">
        <f t="shared" si="10"/>
        <v>10</v>
      </c>
      <c r="AB18" s="17">
        <f t="shared" si="11"/>
        <v>-2.3825450993100565E-4</v>
      </c>
      <c r="AC18" s="4">
        <f t="shared" si="12"/>
        <v>5</v>
      </c>
      <c r="AD18" s="24">
        <f t="shared" si="13"/>
        <v>2.2373580909126503</v>
      </c>
      <c r="AE18" s="53">
        <f t="shared" si="14"/>
        <v>1.0059217355132291</v>
      </c>
      <c r="AF18" s="78">
        <f t="shared" si="1"/>
        <v>4.8172996741190133E-2</v>
      </c>
      <c r="AG18" s="80">
        <f t="shared" si="15"/>
        <v>4.8458264486771041E-2</v>
      </c>
    </row>
    <row r="19" spans="2:33" x14ac:dyDescent="0.6">
      <c r="B19" s="2">
        <v>718.36699999999996</v>
      </c>
      <c r="C19" s="1">
        <v>56.1111</v>
      </c>
      <c r="D19" s="2"/>
      <c r="E19" s="1"/>
      <c r="F19" s="2">
        <v>717.26599999999996</v>
      </c>
      <c r="G19" s="1">
        <v>-240.55500000000001</v>
      </c>
      <c r="H19" s="2"/>
      <c r="I19" s="1"/>
      <c r="J19" s="2">
        <v>723.03399999999999</v>
      </c>
      <c r="K19" s="1">
        <v>1.07436</v>
      </c>
      <c r="N19" s="3">
        <f t="shared" si="2"/>
        <v>718.36699999999996</v>
      </c>
      <c r="O19" s="21">
        <f t="shared" si="3"/>
        <v>56111.1</v>
      </c>
      <c r="P19" s="3">
        <f t="shared" si="4"/>
        <v>717.26599999999996</v>
      </c>
      <c r="Q19" s="17">
        <f t="shared" si="5"/>
        <v>-2.4055499999999999E-4</v>
      </c>
      <c r="R19" s="3"/>
      <c r="S19" s="24"/>
      <c r="T19" s="3">
        <f t="shared" si="6"/>
        <v>723.03399999999999</v>
      </c>
      <c r="U19" s="24">
        <f t="shared" si="6"/>
        <v>1.07436</v>
      </c>
      <c r="X19" s="2">
        <f t="shared" si="0"/>
        <v>723.03399999999999</v>
      </c>
      <c r="Y19" s="4">
        <f t="shared" si="8"/>
        <v>11</v>
      </c>
      <c r="Z19" s="4">
        <f t="shared" si="9"/>
        <v>55760.633407677749</v>
      </c>
      <c r="AA19" s="4">
        <f t="shared" si="10"/>
        <v>11</v>
      </c>
      <c r="AB19" s="17">
        <f t="shared" si="11"/>
        <v>-2.4114746071860827E-4</v>
      </c>
      <c r="AC19" s="4">
        <f t="shared" si="12"/>
        <v>5</v>
      </c>
      <c r="AD19" s="24">
        <f t="shared" si="13"/>
        <v>2.2952804314631376</v>
      </c>
      <c r="AE19" s="53">
        <f t="shared" si="14"/>
        <v>1.0214475021525782</v>
      </c>
      <c r="AF19" s="78">
        <f t="shared" si="1"/>
        <v>5.1801485378264678E-2</v>
      </c>
      <c r="AG19" s="80">
        <f t="shared" si="15"/>
        <v>5.2912497847421802E-2</v>
      </c>
    </row>
    <row r="20" spans="2:33" x14ac:dyDescent="0.6">
      <c r="B20" s="2">
        <v>777.55100000000004</v>
      </c>
      <c r="C20" s="1">
        <v>51.666699999999999</v>
      </c>
      <c r="D20" s="2"/>
      <c r="E20" s="1"/>
      <c r="F20" s="2">
        <v>772.62300000000005</v>
      </c>
      <c r="G20" s="1">
        <v>-246.24100000000001</v>
      </c>
      <c r="H20" s="2"/>
      <c r="I20" s="1"/>
      <c r="J20" s="76">
        <v>774.57</v>
      </c>
      <c r="K20" s="76">
        <v>1.0780099999999999</v>
      </c>
      <c r="N20" s="3">
        <f t="shared" si="2"/>
        <v>777.55100000000004</v>
      </c>
      <c r="O20" s="21">
        <f t="shared" si="3"/>
        <v>51666.7</v>
      </c>
      <c r="P20" s="3">
        <f t="shared" si="4"/>
        <v>772.62300000000005</v>
      </c>
      <c r="Q20" s="17">
        <f t="shared" si="5"/>
        <v>-2.4624100000000002E-4</v>
      </c>
      <c r="R20" s="3"/>
      <c r="S20" s="24"/>
      <c r="T20" s="3">
        <f t="shared" si="6"/>
        <v>774.57</v>
      </c>
      <c r="U20" s="24">
        <f t="shared" si="6"/>
        <v>1.0780099999999999</v>
      </c>
      <c r="X20" s="2">
        <f t="shared" si="0"/>
        <v>774.57</v>
      </c>
      <c r="Y20" s="4">
        <f t="shared" si="8"/>
        <v>11</v>
      </c>
      <c r="Z20" s="4">
        <f t="shared" si="9"/>
        <v>51890.55706271965</v>
      </c>
      <c r="AA20" s="4">
        <f t="shared" si="10"/>
        <v>12</v>
      </c>
      <c r="AB20" s="17">
        <f t="shared" si="11"/>
        <v>-2.4686152414567003E-4</v>
      </c>
      <c r="AC20" s="4">
        <f t="shared" si="12"/>
        <v>6</v>
      </c>
      <c r="AD20" s="24">
        <f t="shared" si="13"/>
        <v>2.3684080920296959</v>
      </c>
      <c r="AE20" s="53">
        <f t="shared" si="14"/>
        <v>1.0341874924936509</v>
      </c>
      <c r="AF20" s="78">
        <f t="shared" si="1"/>
        <v>4.2373851767133042E-2</v>
      </c>
      <c r="AG20" s="80">
        <f t="shared" si="15"/>
        <v>4.3822507506348973E-2</v>
      </c>
    </row>
    <row r="22" spans="2:33" x14ac:dyDescent="0.6">
      <c r="X22" t="s">
        <v>148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2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16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27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>
        <v>296.221</v>
      </c>
      <c r="C9" s="4">
        <v>56.885100000000001</v>
      </c>
      <c r="D9" s="3"/>
      <c r="E9" s="4"/>
      <c r="F9" s="3">
        <v>320.30099999999999</v>
      </c>
      <c r="G9" s="4">
        <v>-106.474</v>
      </c>
      <c r="H9" s="3">
        <v>297.90800000000002</v>
      </c>
      <c r="I9" s="4">
        <v>3.1275599999999999</v>
      </c>
      <c r="J9" s="75">
        <v>308.95499999999998</v>
      </c>
      <c r="K9" s="75">
        <v>6.7896700000000004E-2</v>
      </c>
      <c r="N9" s="3">
        <f>B9</f>
        <v>296.221</v>
      </c>
      <c r="O9" s="21">
        <f>C9*1000</f>
        <v>56885.1</v>
      </c>
      <c r="P9" s="3">
        <f>F9</f>
        <v>320.30099999999999</v>
      </c>
      <c r="Q9" s="17">
        <f>G9*0.000001</f>
        <v>-1.06474E-4</v>
      </c>
      <c r="R9" s="3">
        <f>H9</f>
        <v>297.90800000000002</v>
      </c>
      <c r="S9" s="24">
        <f>I9</f>
        <v>3.1275599999999999</v>
      </c>
      <c r="T9" s="3">
        <f>J9</f>
        <v>308.95499999999998</v>
      </c>
      <c r="U9" s="24">
        <f>K9</f>
        <v>6.7896700000000004E-2</v>
      </c>
      <c r="V9" s="22">
        <f t="shared" ref="V9:V15" si="0">((O9*(Q9)^2)/S9)*T9</f>
        <v>6.3705252826589093E-2</v>
      </c>
      <c r="X9" s="3">
        <f t="shared" ref="X9:X19" si="1">T9</f>
        <v>308.95499999999998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58551.23249185102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3.0904017983906522</v>
      </c>
      <c r="AE9" s="24" t="e">
        <f>((Z9*(AB9)^2)/AD9)*X9</f>
        <v>#N/A</v>
      </c>
      <c r="AF9" s="77" t="e">
        <f t="shared" ref="AF9:AF19" si="2">$U9/$AE9-1</f>
        <v>#N/A</v>
      </c>
      <c r="AG9" s="80" t="e">
        <f>U9-AE9</f>
        <v>#N/A</v>
      </c>
    </row>
    <row r="10" spans="1:33" x14ac:dyDescent="0.6">
      <c r="B10" s="3">
        <v>325.05900000000003</v>
      </c>
      <c r="C10" s="4">
        <v>60.658299999999997</v>
      </c>
      <c r="D10" s="3"/>
      <c r="E10" s="4"/>
      <c r="F10" s="3">
        <v>340.78</v>
      </c>
      <c r="G10" s="4">
        <v>-113.40300000000001</v>
      </c>
      <c r="H10" s="3">
        <v>370.48399999999998</v>
      </c>
      <c r="I10" s="4">
        <v>2.8834399999999998</v>
      </c>
      <c r="J10" s="3">
        <v>362.68700000000001</v>
      </c>
      <c r="K10" s="4">
        <v>0.11808100000000001</v>
      </c>
      <c r="N10" s="3">
        <f t="shared" ref="N10:N18" si="3">B10</f>
        <v>325.05900000000003</v>
      </c>
      <c r="O10" s="21">
        <f>C10*1000</f>
        <v>60658.299999999996</v>
      </c>
      <c r="P10" s="3">
        <f t="shared" ref="P10:P26" si="4">F10</f>
        <v>340.78</v>
      </c>
      <c r="Q10" s="17">
        <f t="shared" ref="Q10:Q26" si="5">G10*0.000001</f>
        <v>-1.13403E-4</v>
      </c>
      <c r="R10" s="3">
        <f t="shared" ref="R10:U19" si="6">H10</f>
        <v>370.48399999999998</v>
      </c>
      <c r="S10" s="24">
        <f t="shared" si="6"/>
        <v>2.8834399999999998</v>
      </c>
      <c r="T10" s="3">
        <f t="shared" si="6"/>
        <v>362.68700000000001</v>
      </c>
      <c r="U10" s="24">
        <f t="shared" si="6"/>
        <v>0.11808100000000001</v>
      </c>
      <c r="V10" s="22">
        <f t="shared" si="0"/>
        <v>9.8120644546250663E-2</v>
      </c>
      <c r="X10" s="2">
        <f t="shared" si="1"/>
        <v>362.68700000000001</v>
      </c>
      <c r="Y10" s="4">
        <f t="shared" ref="Y10:Y19" si="7">MATCH($X10,$N$9:$N$29,1)</f>
        <v>2</v>
      </c>
      <c r="Z10" s="4">
        <f t="shared" ref="Z10:Z19" si="8">((INDEX($N$9:$O$30,Y10+1,1)-$X10)*INDEX($N$9:$O$30,Y10,2)+($X10-INDEX($N$9:$O$30,Y10,1))*INDEX($N$9:$O$30,Y10+1,2))/(INDEX($N$9:$O$30,Y10+1,1)-INDEX($N$9:$O$30,Y10,1))</f>
        <v>64579.341912342512</v>
      </c>
      <c r="AA10" s="4">
        <f t="shared" ref="AA10:AA19" si="9">MATCH($X10,$P$9:$P$31,1)</f>
        <v>2</v>
      </c>
      <c r="AB10" s="17">
        <f t="shared" ref="AB10:AB19" si="10">((INDEX($P$9:$Q$30,AA10+1,1)-$X10)*INDEX($P$9:$Q$30,AA10,2)+($X10-INDEX($P$9:$Q$30,AA10,1))*INDEX($P$9:$Q$30,AA10+1,2))/(INDEX($P$9:$Q$30,AA10+1,1)-INDEX($P$9:$Q$30,AA10,1))</f>
        <v>-1.1943498453117563E-4</v>
      </c>
      <c r="AC10" s="4">
        <f t="shared" ref="AC10:AC19" si="11">MATCH($X10,$R$9:$R$30,1)</f>
        <v>1</v>
      </c>
      <c r="AD10" s="24">
        <f t="shared" ref="AD10:AD19" si="12">((INDEX($R$9:$S$29,AC10+1,1)-$X10)*INDEX($R$9:$S$29,AC10,2)+($X10-INDEX($R$9:$S$29,AC10,1))*INDEX($R$9:$S$29,AC10+1,2))/(INDEX($R$9:$S$29,AC10+1,1)-INDEX($R$9:$S$29,AC10,1))</f>
        <v>2.9096663508597884</v>
      </c>
      <c r="AE10" s="53">
        <f t="shared" ref="AE10:AE19" si="13">((Z10*(AB10)^2)/AD10)*X10</f>
        <v>0.11482739909442996</v>
      </c>
      <c r="AF10" s="78">
        <f t="shared" si="2"/>
        <v>2.8334708712633994E-2</v>
      </c>
      <c r="AG10" s="80">
        <f t="shared" ref="AG10:AG19" si="14">U10-AE10</f>
        <v>3.2536009055700449E-3</v>
      </c>
    </row>
    <row r="11" spans="1:33" x14ac:dyDescent="0.6">
      <c r="B11" s="2">
        <v>364.50799999999998</v>
      </c>
      <c r="C11" s="1">
        <v>64.769099999999995</v>
      </c>
      <c r="D11" s="2"/>
      <c r="E11" s="1"/>
      <c r="F11" s="2">
        <v>365.99200000000002</v>
      </c>
      <c r="G11" s="1">
        <v>-120.345</v>
      </c>
      <c r="H11" s="2">
        <v>447.48099999999999</v>
      </c>
      <c r="I11" s="1">
        <v>2.6862499999999998</v>
      </c>
      <c r="J11" s="2">
        <v>408.95499999999998</v>
      </c>
      <c r="K11" s="1">
        <v>0.17121800000000001</v>
      </c>
      <c r="N11" s="3">
        <f t="shared" si="3"/>
        <v>364.50799999999998</v>
      </c>
      <c r="O11" s="21">
        <f t="shared" ref="O11:O18" si="15">C11*1000</f>
        <v>64769.099999999991</v>
      </c>
      <c r="P11" s="3">
        <f t="shared" si="4"/>
        <v>365.99200000000002</v>
      </c>
      <c r="Q11" s="17">
        <f t="shared" si="5"/>
        <v>-1.2034499999999999E-4</v>
      </c>
      <c r="R11" s="3">
        <f t="shared" si="6"/>
        <v>447.48099999999999</v>
      </c>
      <c r="S11" s="24">
        <f t="shared" si="6"/>
        <v>2.6862499999999998</v>
      </c>
      <c r="T11" s="3">
        <f t="shared" si="6"/>
        <v>408.95499999999998</v>
      </c>
      <c r="U11" s="24">
        <f t="shared" si="6"/>
        <v>0.17121800000000001</v>
      </c>
      <c r="V11" s="22">
        <f t="shared" si="0"/>
        <v>0.142808171566709</v>
      </c>
      <c r="X11" s="2">
        <f t="shared" si="1"/>
        <v>408.95499999999998</v>
      </c>
      <c r="Y11" s="4">
        <f t="shared" si="7"/>
        <v>3</v>
      </c>
      <c r="Z11" s="4">
        <f t="shared" si="8"/>
        <v>66522.592875713002</v>
      </c>
      <c r="AA11" s="4">
        <f t="shared" si="9"/>
        <v>4</v>
      </c>
      <c r="AB11" s="17">
        <f t="shared" si="10"/>
        <v>-1.298781646162859E-4</v>
      </c>
      <c r="AC11" s="4">
        <f t="shared" si="11"/>
        <v>2</v>
      </c>
      <c r="AD11" s="24">
        <f t="shared" si="12"/>
        <v>2.7849154277439379</v>
      </c>
      <c r="AE11" s="53">
        <f t="shared" si="13"/>
        <v>0.16478017710406248</v>
      </c>
      <c r="AF11" s="78">
        <f t="shared" si="2"/>
        <v>3.906915873668404E-2</v>
      </c>
      <c r="AG11" s="80">
        <f t="shared" si="14"/>
        <v>6.4378228959375283E-3</v>
      </c>
    </row>
    <row r="12" spans="1:33" x14ac:dyDescent="0.6">
      <c r="B12" s="2">
        <v>416.05</v>
      </c>
      <c r="C12" s="1">
        <v>66.802499999999995</v>
      </c>
      <c r="D12" s="2"/>
      <c r="E12" s="1"/>
      <c r="F12" s="2">
        <v>394.363</v>
      </c>
      <c r="G12" s="1">
        <v>-125.92100000000001</v>
      </c>
      <c r="H12" s="2">
        <v>522.95500000000004</v>
      </c>
      <c r="I12" s="1">
        <v>2.6060699999999999</v>
      </c>
      <c r="J12" s="2">
        <v>462.68700000000001</v>
      </c>
      <c r="K12" s="1">
        <v>0.24501800000000001</v>
      </c>
      <c r="N12" s="3">
        <f t="shared" si="3"/>
        <v>416.05</v>
      </c>
      <c r="O12" s="21">
        <f t="shared" si="15"/>
        <v>66802.5</v>
      </c>
      <c r="P12" s="3">
        <f t="shared" si="4"/>
        <v>394.363</v>
      </c>
      <c r="Q12" s="17">
        <f t="shared" si="5"/>
        <v>-1.25921E-4</v>
      </c>
      <c r="R12" s="3">
        <f t="shared" si="6"/>
        <v>522.95500000000004</v>
      </c>
      <c r="S12" s="24">
        <f t="shared" si="6"/>
        <v>2.6060699999999999</v>
      </c>
      <c r="T12" s="3">
        <f t="shared" si="6"/>
        <v>462.68700000000001</v>
      </c>
      <c r="U12" s="24">
        <f t="shared" si="6"/>
        <v>0.24501800000000001</v>
      </c>
      <c r="V12" s="22">
        <f t="shared" si="0"/>
        <v>0.18805732931916613</v>
      </c>
      <c r="X12" s="2">
        <f t="shared" si="1"/>
        <v>462.68700000000001</v>
      </c>
      <c r="Y12" s="4">
        <f t="shared" si="7"/>
        <v>4</v>
      </c>
      <c r="Z12" s="4">
        <f t="shared" si="8"/>
        <v>65385.362837129869</v>
      </c>
      <c r="AA12" s="4">
        <f t="shared" si="9"/>
        <v>7</v>
      </c>
      <c r="AB12" s="17">
        <f t="shared" si="10"/>
        <v>-1.4800336229792149E-4</v>
      </c>
      <c r="AC12" s="4">
        <f t="shared" si="11"/>
        <v>3</v>
      </c>
      <c r="AD12" s="24">
        <f t="shared" si="12"/>
        <v>2.6700958663910748</v>
      </c>
      <c r="AE12" s="53">
        <f t="shared" si="13"/>
        <v>0.248189923060367</v>
      </c>
      <c r="AF12" s="78">
        <f t="shared" si="2"/>
        <v>-1.2780225003718115E-2</v>
      </c>
      <c r="AG12" s="80">
        <f t="shared" si="14"/>
        <v>-3.1719230603669823E-3</v>
      </c>
    </row>
    <row r="13" spans="1:33" x14ac:dyDescent="0.6">
      <c r="B13" s="2">
        <v>485.71899999999999</v>
      </c>
      <c r="C13" s="1">
        <v>64.685500000000005</v>
      </c>
      <c r="D13" s="2"/>
      <c r="E13" s="1"/>
      <c r="F13" s="2">
        <v>414.84699999999998</v>
      </c>
      <c r="G13" s="1">
        <v>-131.476</v>
      </c>
      <c r="H13" s="2">
        <v>598.42399999999998</v>
      </c>
      <c r="I13" s="1">
        <v>2.5376099999999999</v>
      </c>
      <c r="J13" s="2">
        <v>513.43299999999999</v>
      </c>
      <c r="K13" s="1">
        <v>0.312915</v>
      </c>
      <c r="N13" s="3">
        <f t="shared" si="3"/>
        <v>485.71899999999999</v>
      </c>
      <c r="O13" s="21">
        <f t="shared" si="15"/>
        <v>64685.500000000007</v>
      </c>
      <c r="P13" s="3">
        <f t="shared" si="4"/>
        <v>414.84699999999998</v>
      </c>
      <c r="Q13" s="17">
        <f t="shared" si="5"/>
        <v>-1.31476E-4</v>
      </c>
      <c r="R13" s="3">
        <f t="shared" si="6"/>
        <v>598.42399999999998</v>
      </c>
      <c r="S13" s="24">
        <f t="shared" si="6"/>
        <v>2.5376099999999999</v>
      </c>
      <c r="T13" s="3">
        <f t="shared" si="6"/>
        <v>513.43299999999999</v>
      </c>
      <c r="U13" s="24">
        <f t="shared" si="6"/>
        <v>0.312915</v>
      </c>
      <c r="V13" s="22">
        <f t="shared" si="0"/>
        <v>0.22623448567108867</v>
      </c>
      <c r="X13" s="2">
        <f t="shared" si="1"/>
        <v>513.43299999999999</v>
      </c>
      <c r="Y13" s="4">
        <f t="shared" si="7"/>
        <v>5</v>
      </c>
      <c r="Z13" s="4">
        <f t="shared" si="8"/>
        <v>62920.306096806838</v>
      </c>
      <c r="AA13" s="4">
        <f t="shared" si="9"/>
        <v>9</v>
      </c>
      <c r="AB13" s="17">
        <f t="shared" si="10"/>
        <v>-1.6130568023255815E-4</v>
      </c>
      <c r="AC13" s="4">
        <f t="shared" si="11"/>
        <v>3</v>
      </c>
      <c r="AD13" s="24">
        <f t="shared" si="12"/>
        <v>2.616185721440496</v>
      </c>
      <c r="AE13" s="53">
        <f t="shared" si="13"/>
        <v>0.32129602774698257</v>
      </c>
      <c r="AF13" s="78">
        <f t="shared" si="2"/>
        <v>-2.6085064934517455E-2</v>
      </c>
      <c r="AG13" s="80">
        <f t="shared" si="14"/>
        <v>-8.3810277469825722E-3</v>
      </c>
    </row>
    <row r="14" spans="1:33" x14ac:dyDescent="0.6">
      <c r="B14" s="2">
        <v>556.87099999999998</v>
      </c>
      <c r="C14" s="1">
        <v>60.153599999999997</v>
      </c>
      <c r="D14" s="2"/>
      <c r="E14" s="1"/>
      <c r="F14" s="2">
        <v>438.48599999999999</v>
      </c>
      <c r="G14" s="1">
        <v>-137.03899999999999</v>
      </c>
      <c r="H14" s="2">
        <v>673.90700000000004</v>
      </c>
      <c r="I14" s="1">
        <v>2.4340199999999999</v>
      </c>
      <c r="J14" s="2">
        <v>558.20899999999995</v>
      </c>
      <c r="K14" s="1">
        <v>0.40738000000000002</v>
      </c>
      <c r="N14" s="3">
        <f t="shared" si="3"/>
        <v>556.87099999999998</v>
      </c>
      <c r="O14" s="21">
        <f t="shared" si="15"/>
        <v>60153.599999999999</v>
      </c>
      <c r="P14" s="3">
        <f t="shared" si="4"/>
        <v>438.48599999999999</v>
      </c>
      <c r="Q14" s="17">
        <f t="shared" si="5"/>
        <v>-1.3703899999999999E-4</v>
      </c>
      <c r="R14" s="3">
        <f t="shared" si="6"/>
        <v>673.90700000000004</v>
      </c>
      <c r="S14" s="24">
        <f t="shared" si="6"/>
        <v>2.4340199999999999</v>
      </c>
      <c r="T14" s="3">
        <f t="shared" si="6"/>
        <v>558.20899999999995</v>
      </c>
      <c r="U14" s="24">
        <f t="shared" si="6"/>
        <v>0.40738000000000002</v>
      </c>
      <c r="V14" s="22">
        <f t="shared" si="0"/>
        <v>0.25907331198570011</v>
      </c>
      <c r="X14" s="2">
        <f t="shared" si="1"/>
        <v>558.20899999999995</v>
      </c>
      <c r="Y14" s="4">
        <f t="shared" si="7"/>
        <v>6</v>
      </c>
      <c r="Z14" s="4">
        <f t="shared" si="8"/>
        <v>60033.700346511527</v>
      </c>
      <c r="AA14" s="4">
        <f t="shared" si="9"/>
        <v>10</v>
      </c>
      <c r="AB14" s="17">
        <f t="shared" si="10"/>
        <v>-1.7407802690985988E-4</v>
      </c>
      <c r="AC14" s="4">
        <f t="shared" si="11"/>
        <v>4</v>
      </c>
      <c r="AD14" s="24">
        <f t="shared" si="12"/>
        <v>2.5740901295896328</v>
      </c>
      <c r="AE14" s="53">
        <f t="shared" si="13"/>
        <v>0.39450826780105042</v>
      </c>
      <c r="AF14" s="78">
        <f t="shared" si="2"/>
        <v>3.2627281224536508E-2</v>
      </c>
      <c r="AG14" s="80">
        <f t="shared" si="14"/>
        <v>1.2871732198949604E-2</v>
      </c>
    </row>
    <row r="15" spans="1:33" x14ac:dyDescent="0.6">
      <c r="B15" s="2">
        <v>618.91800000000001</v>
      </c>
      <c r="C15" s="1">
        <v>54.593499999999999</v>
      </c>
      <c r="D15" s="2"/>
      <c r="E15" s="1"/>
      <c r="F15" s="2">
        <v>454.23399999999998</v>
      </c>
      <c r="G15" s="1">
        <v>-143.95500000000001</v>
      </c>
      <c r="H15" s="2">
        <v>744.93899999999996</v>
      </c>
      <c r="I15" s="1">
        <v>2.3654500000000001</v>
      </c>
      <c r="J15" s="2">
        <v>611.94000000000005</v>
      </c>
      <c r="K15" s="1">
        <v>0.48708499999999999</v>
      </c>
      <c r="N15" s="3">
        <f t="shared" si="3"/>
        <v>618.91800000000001</v>
      </c>
      <c r="O15" s="21">
        <f t="shared" si="15"/>
        <v>54593.5</v>
      </c>
      <c r="P15" s="3">
        <f t="shared" si="4"/>
        <v>454.23399999999998</v>
      </c>
      <c r="Q15" s="17">
        <f t="shared" si="5"/>
        <v>-1.43955E-4</v>
      </c>
      <c r="R15" s="3">
        <f t="shared" si="6"/>
        <v>744.93899999999996</v>
      </c>
      <c r="S15" s="24">
        <f t="shared" si="6"/>
        <v>2.3654500000000001</v>
      </c>
      <c r="T15" s="3">
        <f t="shared" si="6"/>
        <v>611.94000000000005</v>
      </c>
      <c r="U15" s="24">
        <f t="shared" si="6"/>
        <v>0.48708499999999999</v>
      </c>
      <c r="V15" s="22">
        <f t="shared" si="0"/>
        <v>0.2926776203297119</v>
      </c>
      <c r="X15" s="2">
        <f t="shared" si="1"/>
        <v>611.94000000000005</v>
      </c>
      <c r="Y15" s="4">
        <f t="shared" si="7"/>
        <v>6</v>
      </c>
      <c r="Z15" s="4">
        <f t="shared" si="8"/>
        <v>55218.806264605861</v>
      </c>
      <c r="AA15" s="4">
        <f t="shared" si="9"/>
        <v>12</v>
      </c>
      <c r="AB15" s="17">
        <f t="shared" si="10"/>
        <v>-1.8689816436095951E-4</v>
      </c>
      <c r="AC15" s="4">
        <f t="shared" si="11"/>
        <v>5</v>
      </c>
      <c r="AD15" s="24">
        <f t="shared" si="12"/>
        <v>2.5190611553594846</v>
      </c>
      <c r="AE15" s="53">
        <f t="shared" si="13"/>
        <v>0.46856216396220096</v>
      </c>
      <c r="AF15" s="78">
        <f t="shared" si="2"/>
        <v>3.9531224376224472E-2</v>
      </c>
      <c r="AG15" s="80">
        <f t="shared" si="14"/>
        <v>1.8522836037799029E-2</v>
      </c>
    </row>
    <row r="16" spans="1:33" x14ac:dyDescent="0.6">
      <c r="B16" s="2">
        <v>687.04899999999998</v>
      </c>
      <c r="C16" s="1">
        <v>50.753399999999999</v>
      </c>
      <c r="D16" s="2"/>
      <c r="E16" s="1"/>
      <c r="F16" s="2">
        <v>471.55399999999997</v>
      </c>
      <c r="G16" s="1">
        <v>-152.25</v>
      </c>
      <c r="H16" s="2">
        <v>805.61099999999999</v>
      </c>
      <c r="I16" s="1">
        <v>2.3083399999999998</v>
      </c>
      <c r="J16" s="2">
        <v>661.19399999999996</v>
      </c>
      <c r="K16" s="1">
        <v>0.57859799999999995</v>
      </c>
      <c r="N16" s="3">
        <f t="shared" si="3"/>
        <v>687.04899999999998</v>
      </c>
      <c r="O16" s="21">
        <f t="shared" si="15"/>
        <v>50753.4</v>
      </c>
      <c r="P16" s="3">
        <f t="shared" si="4"/>
        <v>471.55399999999997</v>
      </c>
      <c r="Q16" s="17">
        <f t="shared" si="5"/>
        <v>-1.5224999999999999E-4</v>
      </c>
      <c r="R16" s="3">
        <f t="shared" si="6"/>
        <v>805.61099999999999</v>
      </c>
      <c r="S16" s="24">
        <f t="shared" si="6"/>
        <v>2.3083399999999998</v>
      </c>
      <c r="T16" s="3">
        <f t="shared" si="6"/>
        <v>661.19399999999996</v>
      </c>
      <c r="U16" s="24">
        <f t="shared" si="6"/>
        <v>0.57859799999999995</v>
      </c>
      <c r="X16" s="2">
        <f t="shared" si="1"/>
        <v>661.19399999999996</v>
      </c>
      <c r="Y16" s="4">
        <f t="shared" si="7"/>
        <v>7</v>
      </c>
      <c r="Z16" s="4">
        <f t="shared" si="8"/>
        <v>52210.677678296233</v>
      </c>
      <c r="AA16" s="4">
        <f t="shared" si="9"/>
        <v>13</v>
      </c>
      <c r="AB16" s="17">
        <f t="shared" si="10"/>
        <v>-1.9975842644103648E-4</v>
      </c>
      <c r="AC16" s="4">
        <f t="shared" si="11"/>
        <v>5</v>
      </c>
      <c r="AD16" s="24">
        <f t="shared" si="12"/>
        <v>2.4514668379635149</v>
      </c>
      <c r="AE16" s="53">
        <f t="shared" si="13"/>
        <v>0.56191733219587092</v>
      </c>
      <c r="AF16" s="78">
        <f t="shared" si="2"/>
        <v>2.9685270142752129E-2</v>
      </c>
      <c r="AG16" s="80">
        <f t="shared" si="14"/>
        <v>1.6680667804129024E-2</v>
      </c>
    </row>
    <row r="17" spans="2:33" x14ac:dyDescent="0.6">
      <c r="B17" s="2">
        <v>743.06299999999999</v>
      </c>
      <c r="C17" s="1">
        <v>47.266500000000001</v>
      </c>
      <c r="D17" s="2"/>
      <c r="E17" s="1"/>
      <c r="F17" s="2">
        <v>507.80700000000002</v>
      </c>
      <c r="G17" s="1">
        <v>-159.22300000000001</v>
      </c>
      <c r="H17" s="2"/>
      <c r="I17" s="1"/>
      <c r="J17" s="2">
        <v>708.95500000000004</v>
      </c>
      <c r="K17" s="1">
        <v>0.66420699999999999</v>
      </c>
      <c r="N17" s="3">
        <f t="shared" si="3"/>
        <v>743.06299999999999</v>
      </c>
      <c r="O17" s="21">
        <f t="shared" si="15"/>
        <v>47266.5</v>
      </c>
      <c r="P17" s="3">
        <f t="shared" si="4"/>
        <v>507.80700000000002</v>
      </c>
      <c r="Q17" s="17">
        <f t="shared" si="5"/>
        <v>-1.59223E-4</v>
      </c>
      <c r="R17" s="3"/>
      <c r="S17" s="24"/>
      <c r="T17" s="3">
        <f t="shared" si="6"/>
        <v>708.95500000000004</v>
      </c>
      <c r="U17" s="24">
        <f t="shared" si="6"/>
        <v>0.66420699999999999</v>
      </c>
      <c r="V17"/>
      <c r="X17" s="2">
        <f t="shared" si="1"/>
        <v>708.95500000000004</v>
      </c>
      <c r="Y17" s="4">
        <f t="shared" si="7"/>
        <v>8</v>
      </c>
      <c r="Z17" s="4">
        <f t="shared" si="8"/>
        <v>49389.740354197165</v>
      </c>
      <c r="AA17" s="4">
        <f t="shared" si="9"/>
        <v>14</v>
      </c>
      <c r="AB17" s="17">
        <f t="shared" si="10"/>
        <v>-2.1051959020455024E-4</v>
      </c>
      <c r="AC17" s="4">
        <f t="shared" si="11"/>
        <v>6</v>
      </c>
      <c r="AD17" s="24">
        <f t="shared" si="12"/>
        <v>2.4001867789165447</v>
      </c>
      <c r="AE17" s="53">
        <f t="shared" si="13"/>
        <v>0.64654000993716809</v>
      </c>
      <c r="AF17" s="78">
        <f t="shared" si="2"/>
        <v>2.7325439711842092E-2</v>
      </c>
      <c r="AG17" s="80">
        <f t="shared" si="14"/>
        <v>1.76669900628319E-2</v>
      </c>
    </row>
    <row r="18" spans="2:33" x14ac:dyDescent="0.6">
      <c r="B18" s="2">
        <v>809.70100000000002</v>
      </c>
      <c r="C18" s="1">
        <v>45.151499999999999</v>
      </c>
      <c r="D18" s="2"/>
      <c r="E18" s="1"/>
      <c r="F18" s="2">
        <v>537.73500000000001</v>
      </c>
      <c r="G18" s="1">
        <v>-170.30199999999999</v>
      </c>
      <c r="H18" s="2"/>
      <c r="I18" s="1"/>
      <c r="J18" s="2">
        <v>761.19399999999996</v>
      </c>
      <c r="K18" s="1">
        <v>0.74981600000000004</v>
      </c>
      <c r="N18" s="3">
        <f t="shared" si="3"/>
        <v>809.70100000000002</v>
      </c>
      <c r="O18" s="21">
        <f t="shared" si="15"/>
        <v>45151.5</v>
      </c>
      <c r="P18" s="3">
        <f t="shared" si="4"/>
        <v>537.73500000000001</v>
      </c>
      <c r="Q18" s="17">
        <f t="shared" si="5"/>
        <v>-1.70302E-4</v>
      </c>
      <c r="R18" s="3"/>
      <c r="S18" s="24"/>
      <c r="T18" s="3">
        <f t="shared" si="6"/>
        <v>761.19399999999996</v>
      </c>
      <c r="U18" s="24">
        <f t="shared" si="6"/>
        <v>0.74981600000000004</v>
      </c>
      <c r="V18"/>
      <c r="X18" s="2">
        <f t="shared" si="1"/>
        <v>761.19399999999996</v>
      </c>
      <c r="Y18" s="4">
        <f t="shared" si="7"/>
        <v>9</v>
      </c>
      <c r="Z18" s="4">
        <f t="shared" si="8"/>
        <v>46691.046580029411</v>
      </c>
      <c r="AA18" s="4">
        <f t="shared" si="9"/>
        <v>16</v>
      </c>
      <c r="AB18" s="17">
        <f t="shared" si="10"/>
        <v>-2.1956475068888595E-4</v>
      </c>
      <c r="AC18" s="4">
        <f t="shared" si="11"/>
        <v>7</v>
      </c>
      <c r="AD18" s="24">
        <f t="shared" si="12"/>
        <v>2.3501493168183019</v>
      </c>
      <c r="AE18" s="53">
        <f t="shared" si="13"/>
        <v>0.72905240508750802</v>
      </c>
      <c r="AF18" s="78">
        <f t="shared" si="2"/>
        <v>2.8480250209173663E-2</v>
      </c>
      <c r="AG18" s="80">
        <f t="shared" si="14"/>
        <v>2.0763594912492023E-2</v>
      </c>
    </row>
    <row r="19" spans="2:33" x14ac:dyDescent="0.6">
      <c r="B19" s="2"/>
      <c r="C19" s="1"/>
      <c r="D19" s="2"/>
      <c r="E19" s="1"/>
      <c r="F19" s="2">
        <v>575.56500000000005</v>
      </c>
      <c r="G19" s="1">
        <v>-177.279</v>
      </c>
      <c r="H19" s="2"/>
      <c r="I19" s="1"/>
      <c r="J19" s="76">
        <v>817.91</v>
      </c>
      <c r="K19" s="76">
        <v>0.81771199999999999</v>
      </c>
      <c r="N19" s="3"/>
      <c r="O19" s="21"/>
      <c r="P19" s="3">
        <f t="shared" si="4"/>
        <v>575.56500000000005</v>
      </c>
      <c r="Q19" s="17">
        <f t="shared" si="5"/>
        <v>-1.7727899999999999E-4</v>
      </c>
      <c r="R19" s="3"/>
      <c r="S19" s="24"/>
      <c r="T19" s="3">
        <f t="shared" si="6"/>
        <v>817.91</v>
      </c>
      <c r="U19" s="24">
        <f t="shared" si="6"/>
        <v>0.81771199999999999</v>
      </c>
      <c r="V19" s="22">
        <f>((O18*(Q25)^2)/S16)*T19</f>
        <v>0.79743606609381346</v>
      </c>
      <c r="X19" s="2">
        <f t="shared" si="1"/>
        <v>817.91</v>
      </c>
      <c r="Y19" s="4">
        <f t="shared" si="7"/>
        <v>10</v>
      </c>
      <c r="Z19" s="4">
        <f t="shared" si="8"/>
        <v>45609.259918167321</v>
      </c>
      <c r="AA19" s="4">
        <f t="shared" si="9"/>
        <v>17</v>
      </c>
      <c r="AB19" s="17">
        <f t="shared" si="10"/>
        <v>-2.2444289073170732E-4</v>
      </c>
      <c r="AC19" s="4">
        <f t="shared" si="11"/>
        <v>8</v>
      </c>
      <c r="AD19" s="24">
        <f t="shared" si="12"/>
        <v>2.3435806728061062</v>
      </c>
      <c r="AE19" s="53">
        <f t="shared" si="13"/>
        <v>0.80184484709921489</v>
      </c>
      <c r="AF19" s="78">
        <f t="shared" si="2"/>
        <v>1.9788308122433929E-2</v>
      </c>
      <c r="AG19" s="80">
        <f t="shared" si="14"/>
        <v>1.5867152900785109E-2</v>
      </c>
    </row>
    <row r="20" spans="2:33" x14ac:dyDescent="0.6">
      <c r="B20" s="2"/>
      <c r="C20" s="1"/>
      <c r="D20" s="2"/>
      <c r="E20" s="1"/>
      <c r="F20" s="2">
        <v>607.08000000000004</v>
      </c>
      <c r="G20" s="1">
        <v>-185.613</v>
      </c>
      <c r="H20" s="2"/>
      <c r="I20" s="1"/>
      <c r="J20" s="2"/>
      <c r="K20" s="1"/>
      <c r="N20" s="3"/>
      <c r="O20" s="21"/>
      <c r="P20" s="3">
        <f t="shared" si="4"/>
        <v>607.08000000000004</v>
      </c>
      <c r="Q20" s="17">
        <f t="shared" si="5"/>
        <v>-1.85613E-4</v>
      </c>
      <c r="R20" s="3"/>
      <c r="S20" s="24"/>
      <c r="T20" s="3"/>
      <c r="U20" s="24"/>
      <c r="V20"/>
    </row>
    <row r="21" spans="2:33" x14ac:dyDescent="0.6">
      <c r="B21" s="2"/>
      <c r="C21" s="1"/>
      <c r="D21" s="2"/>
      <c r="E21" s="1"/>
      <c r="F21" s="2">
        <v>638.596</v>
      </c>
      <c r="G21" s="1">
        <v>-193.947</v>
      </c>
      <c r="H21" s="2"/>
      <c r="I21" s="1"/>
      <c r="J21" s="2"/>
      <c r="K21" s="1"/>
      <c r="N21" s="3"/>
      <c r="O21" s="21"/>
      <c r="P21" s="3">
        <f t="shared" si="4"/>
        <v>638.596</v>
      </c>
      <c r="Q21" s="17">
        <f t="shared" si="5"/>
        <v>-1.9394700000000001E-4</v>
      </c>
      <c r="R21" s="3"/>
      <c r="S21" s="24"/>
      <c r="T21" s="3"/>
      <c r="U21" s="24"/>
      <c r="V21"/>
      <c r="X21" t="s">
        <v>148</v>
      </c>
    </row>
    <row r="22" spans="2:33" x14ac:dyDescent="0.6">
      <c r="B22" s="2"/>
      <c r="C22" s="1"/>
      <c r="D22" s="2"/>
      <c r="E22" s="1"/>
      <c r="F22" s="2">
        <v>676.41600000000005</v>
      </c>
      <c r="G22" s="1">
        <v>-203.673</v>
      </c>
      <c r="H22" s="2"/>
      <c r="I22" s="1"/>
      <c r="J22" s="2"/>
      <c r="K22" s="1"/>
      <c r="N22" s="3"/>
      <c r="O22" s="21"/>
      <c r="P22" s="3">
        <f t="shared" si="4"/>
        <v>676.41600000000005</v>
      </c>
      <c r="Q22" s="17">
        <f t="shared" si="5"/>
        <v>-2.03673E-4</v>
      </c>
      <c r="R22" s="3"/>
      <c r="S22" s="24"/>
      <c r="T22" s="3"/>
      <c r="U22" s="24"/>
      <c r="V22"/>
    </row>
    <row r="23" spans="2:33" x14ac:dyDescent="0.6">
      <c r="B23" s="2"/>
      <c r="C23" s="1"/>
      <c r="D23" s="2"/>
      <c r="E23" s="1"/>
      <c r="F23" s="2">
        <v>709.51300000000003</v>
      </c>
      <c r="G23" s="1">
        <v>-210.637</v>
      </c>
      <c r="H23" s="2"/>
      <c r="I23" s="1"/>
      <c r="J23" s="2"/>
      <c r="K23" s="1"/>
      <c r="N23" s="3"/>
      <c r="O23" s="21"/>
      <c r="P23" s="3">
        <f t="shared" si="4"/>
        <v>709.51300000000003</v>
      </c>
      <c r="Q23" s="17">
        <f t="shared" si="5"/>
        <v>-2.1063699999999998E-4</v>
      </c>
      <c r="R23" s="3"/>
      <c r="S23" s="24"/>
      <c r="T23" s="3"/>
      <c r="U23" s="24"/>
      <c r="V23"/>
    </row>
    <row r="24" spans="2:33" x14ac:dyDescent="0.6">
      <c r="B24" s="2"/>
      <c r="C24" s="1"/>
      <c r="D24" s="2"/>
      <c r="E24" s="1"/>
      <c r="F24" s="2">
        <v>755.22400000000005</v>
      </c>
      <c r="G24" s="1">
        <v>-219.01</v>
      </c>
      <c r="H24" s="2"/>
      <c r="I24" s="1"/>
      <c r="J24" s="2"/>
      <c r="K24" s="1"/>
      <c r="N24" s="3"/>
      <c r="O24" s="21"/>
      <c r="P24" s="3">
        <f t="shared" si="4"/>
        <v>755.22400000000005</v>
      </c>
      <c r="Q24" s="17">
        <f t="shared" si="5"/>
        <v>-2.1900999999999998E-4</v>
      </c>
      <c r="R24" s="3"/>
      <c r="S24" s="24"/>
      <c r="T24" s="3"/>
      <c r="U24" s="24"/>
      <c r="V24"/>
    </row>
    <row r="25" spans="2:33" x14ac:dyDescent="0.6">
      <c r="B25" s="2"/>
      <c r="C25" s="1"/>
      <c r="D25" s="2"/>
      <c r="E25" s="1"/>
      <c r="F25" s="2">
        <v>800.95</v>
      </c>
      <c r="G25" s="1">
        <v>-223.25899999999999</v>
      </c>
      <c r="H25" s="2"/>
      <c r="I25" s="1"/>
      <c r="J25" s="2"/>
      <c r="K25" s="1"/>
      <c r="N25" s="3"/>
      <c r="O25" s="21"/>
      <c r="P25" s="3">
        <f t="shared" si="4"/>
        <v>800.95</v>
      </c>
      <c r="Q25" s="17">
        <f t="shared" si="5"/>
        <v>-2.2325899999999998E-4</v>
      </c>
      <c r="R25" s="3"/>
      <c r="S25" s="24"/>
      <c r="T25" s="3"/>
      <c r="U25" s="24"/>
      <c r="V25"/>
    </row>
    <row r="26" spans="2:33" x14ac:dyDescent="0.6">
      <c r="B26" s="2"/>
      <c r="C26" s="1"/>
      <c r="D26" s="2"/>
      <c r="E26" s="1"/>
      <c r="F26" s="2">
        <v>821.45</v>
      </c>
      <c r="G26" s="1">
        <v>-224.69</v>
      </c>
      <c r="H26" s="2"/>
      <c r="I26" s="1"/>
      <c r="J26" s="2"/>
      <c r="K26" s="1"/>
      <c r="N26" s="3"/>
      <c r="O26" s="21"/>
      <c r="P26" s="3">
        <f t="shared" si="4"/>
        <v>821.45</v>
      </c>
      <c r="Q26" s="17">
        <f t="shared" si="5"/>
        <v>-2.2468999999999999E-4</v>
      </c>
      <c r="R26" s="3"/>
      <c r="S26" s="24"/>
      <c r="T26" s="3"/>
      <c r="U26" s="24"/>
      <c r="V2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F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315.73700000000002</v>
      </c>
      <c r="C9" s="50">
        <v>10146.5</v>
      </c>
      <c r="D9" s="3"/>
      <c r="E9" s="4"/>
      <c r="F9" s="50">
        <v>317.358</v>
      </c>
      <c r="G9" s="50">
        <v>196.00399999999999</v>
      </c>
      <c r="H9" s="50">
        <v>304.113</v>
      </c>
      <c r="I9" s="50">
        <v>0.66288499999999995</v>
      </c>
      <c r="J9" s="50">
        <v>316.65899999999999</v>
      </c>
      <c r="K9" s="50">
        <v>0.19034999999999999</v>
      </c>
      <c r="N9" s="3">
        <f>B9</f>
        <v>315.73700000000002</v>
      </c>
      <c r="O9" s="21">
        <f>C9</f>
        <v>10146.5</v>
      </c>
      <c r="P9" s="3">
        <f>F9</f>
        <v>317.358</v>
      </c>
      <c r="Q9" s="17">
        <f>G9*0.000001</f>
        <v>1.9600399999999998E-4</v>
      </c>
      <c r="R9" s="3">
        <f>H9</f>
        <v>304.113</v>
      </c>
      <c r="S9" s="24">
        <f>I9</f>
        <v>0.66288499999999995</v>
      </c>
      <c r="T9" s="3">
        <f>J9</f>
        <v>316.65899999999999</v>
      </c>
      <c r="U9" s="24">
        <f>K9</f>
        <v>0.19034999999999999</v>
      </c>
      <c r="V9" s="22">
        <f>((O9*(Q9)^2)/S9)*T9</f>
        <v>0.18620861622151033</v>
      </c>
      <c r="W9" s="52"/>
      <c r="X9" s="3">
        <f t="shared" ref="X9:X14" si="0">T9</f>
        <v>316.65899999999999</v>
      </c>
      <c r="Y9" s="4">
        <f t="shared" ref="Y9:Y14" si="1">MATCH($X9,$N$9:$N$26,1)</f>
        <v>1</v>
      </c>
      <c r="Z9" s="4">
        <f t="shared" ref="Z9:Z14" si="2">((INDEX($N$9:$O$26,Y9+1,1)-$X9)*INDEX($N$9:$O$26,Y9,2)+($X9-INDEX($N$9:$O$26,Y9,1))*INDEX($N$9:$O$26,Y9+1,2))/(INDEX($N$9:$O$26,Y9+1,1)-INDEX($N$9:$O$26,Y9,1))</f>
        <v>10136.407298962758</v>
      </c>
      <c r="AA9" s="4" t="e">
        <f t="shared" ref="AA9:AA14" si="3">MATCH($X9,$P$9:$P$26,1)</f>
        <v>#N/A</v>
      </c>
      <c r="AB9" s="17" t="e">
        <f t="shared" ref="AB9:AB14" si="4">((INDEX($P$9:$Q$26,AA9+1,1)-$X9)*INDEX($P$9:$Q$26,AA9,2)+($X9-INDEX($P$9:$Q$26,AA9,1))*INDEX($P$9:$Q$26,AA9+1,2))/(INDEX($P$9:$Q$26,AA9+1,1)-INDEX($P$9:$Q$26,AA9,1))</f>
        <v>#N/A</v>
      </c>
      <c r="AC9" s="4">
        <f t="shared" ref="AC9:AC14" si="5">MATCH($X9,$R$9:$R$26,1)</f>
        <v>1</v>
      </c>
      <c r="AD9" s="24">
        <f t="shared" ref="AD9:AD14" si="6">((INDEX($R$9:$S$26,AC9+1,1)-$X9)*INDEX($R$9:$S$26,AC9,2)+($X9-INDEX($R$9:$S$26,AC9,1))*INDEX($R$9:$S$26,AC9+1,2))/(INDEX($R$9:$S$26,AC9+1,1)-INDEX($R$9:$S$26,AC9,1))</f>
        <v>0.66349579258421099</v>
      </c>
      <c r="AE9" s="24" t="e">
        <f t="shared" ref="AE9:AE14" si="7">((Z9*(AB9)^2)/AD9)*X9</f>
        <v>#N/A</v>
      </c>
      <c r="AF9" s="57" t="e">
        <f t="shared" ref="AF9:AF14" si="8">$U9/$AE9-1</f>
        <v>#N/A</v>
      </c>
    </row>
    <row r="10" spans="1:32" x14ac:dyDescent="0.6">
      <c r="B10" s="3">
        <v>341.86399999999998</v>
      </c>
      <c r="C10" s="4">
        <v>9860.5</v>
      </c>
      <c r="D10" s="3"/>
      <c r="E10" s="4"/>
      <c r="F10" s="3">
        <v>340.4</v>
      </c>
      <c r="G10" s="4">
        <v>211.536</v>
      </c>
      <c r="H10" s="3">
        <v>373.04700000000003</v>
      </c>
      <c r="I10" s="4">
        <v>0.66624099999999997</v>
      </c>
      <c r="J10" s="3">
        <v>365.64299999999997</v>
      </c>
      <c r="K10" s="4">
        <v>0.26460099999999998</v>
      </c>
      <c r="N10" s="3">
        <f t="shared" ref="N10:N21" si="9">B10</f>
        <v>341.86399999999998</v>
      </c>
      <c r="O10" s="21">
        <f t="shared" ref="O10:O21" si="10">C10</f>
        <v>9860.5</v>
      </c>
      <c r="P10" s="3">
        <f t="shared" ref="P10:P21" si="11">F10</f>
        <v>340.4</v>
      </c>
      <c r="Q10" s="17">
        <f t="shared" ref="Q10:Q21" si="12">G10*0.000001</f>
        <v>2.1153599999999999E-4</v>
      </c>
      <c r="R10" s="3">
        <f t="shared" ref="R10:U14" si="13">H10</f>
        <v>373.04700000000003</v>
      </c>
      <c r="S10" s="24">
        <f t="shared" si="13"/>
        <v>0.66624099999999997</v>
      </c>
      <c r="T10" s="3">
        <f t="shared" si="13"/>
        <v>365.64299999999997</v>
      </c>
      <c r="U10" s="24">
        <f t="shared" si="13"/>
        <v>0.26460099999999998</v>
      </c>
      <c r="V10" s="22">
        <f>((O11*(Q11)^2)/S10)*T10</f>
        <v>0.26487926915592241</v>
      </c>
      <c r="W10" s="52"/>
      <c r="X10" s="2">
        <f t="shared" si="0"/>
        <v>365.64299999999997</v>
      </c>
      <c r="Y10" s="1">
        <f t="shared" si="1"/>
        <v>3</v>
      </c>
      <c r="Z10" s="1">
        <f t="shared" si="2"/>
        <v>9678.6458704755605</v>
      </c>
      <c r="AA10" s="1">
        <f t="shared" si="3"/>
        <v>2</v>
      </c>
      <c r="AB10" s="28">
        <f t="shared" si="4"/>
        <v>2.2277065358484836E-4</v>
      </c>
      <c r="AC10" s="1">
        <f t="shared" si="5"/>
        <v>1</v>
      </c>
      <c r="AD10" s="30">
        <f t="shared" si="6"/>
        <v>0.66588054182261291</v>
      </c>
      <c r="AE10" s="30">
        <f t="shared" si="7"/>
        <v>0.26374941025181392</v>
      </c>
      <c r="AF10" s="56">
        <f t="shared" si="8"/>
        <v>3.2287835160389466E-3</v>
      </c>
    </row>
    <row r="11" spans="1:32" x14ac:dyDescent="0.6">
      <c r="B11" s="2">
        <v>365.30900000000003</v>
      </c>
      <c r="C11" s="1">
        <v>9682.61</v>
      </c>
      <c r="D11" s="2"/>
      <c r="E11" s="1"/>
      <c r="F11" s="2">
        <v>366.74700000000001</v>
      </c>
      <c r="G11" s="1">
        <v>223.262</v>
      </c>
      <c r="H11" s="2">
        <v>475.351</v>
      </c>
      <c r="I11" s="1">
        <v>0.64711799999999997</v>
      </c>
      <c r="J11" s="2">
        <v>483.05599999999998</v>
      </c>
      <c r="K11" s="1">
        <v>0.40636800000000001</v>
      </c>
      <c r="N11" s="3">
        <f t="shared" si="9"/>
        <v>365.30900000000003</v>
      </c>
      <c r="O11" s="21">
        <f t="shared" si="10"/>
        <v>9682.61</v>
      </c>
      <c r="P11" s="3">
        <f t="shared" si="11"/>
        <v>366.74700000000001</v>
      </c>
      <c r="Q11" s="17">
        <f t="shared" si="12"/>
        <v>2.2326199999999998E-4</v>
      </c>
      <c r="R11" s="3">
        <f t="shared" si="13"/>
        <v>475.351</v>
      </c>
      <c r="S11" s="24">
        <f t="shared" si="13"/>
        <v>0.64711799999999997</v>
      </c>
      <c r="T11" s="3">
        <f t="shared" si="13"/>
        <v>483.05599999999998</v>
      </c>
      <c r="U11" s="24">
        <f t="shared" si="13"/>
        <v>0.40636800000000001</v>
      </c>
      <c r="V11" s="22">
        <f>((O16*(Q16)^2)/S11)*T11</f>
        <v>0.40355244241584931</v>
      </c>
      <c r="W11" s="52"/>
      <c r="X11" s="2">
        <f t="shared" si="0"/>
        <v>483.05599999999998</v>
      </c>
      <c r="Y11" s="1">
        <f t="shared" si="1"/>
        <v>8</v>
      </c>
      <c r="Z11" s="1">
        <f t="shared" si="2"/>
        <v>8574.4246493038772</v>
      </c>
      <c r="AA11" s="1">
        <f t="shared" si="3"/>
        <v>8</v>
      </c>
      <c r="AB11" s="28">
        <f t="shared" si="4"/>
        <v>2.5143459533164751E-4</v>
      </c>
      <c r="AC11" s="1">
        <f t="shared" si="5"/>
        <v>3</v>
      </c>
      <c r="AD11" s="30">
        <f t="shared" si="6"/>
        <v>0.64653834916476238</v>
      </c>
      <c r="AE11" s="30">
        <f t="shared" si="7"/>
        <v>0.40500300413898965</v>
      </c>
      <c r="AF11" s="56">
        <f t="shared" si="8"/>
        <v>3.3703351507534673E-3</v>
      </c>
    </row>
    <row r="12" spans="1:32" x14ac:dyDescent="0.6">
      <c r="B12" s="2">
        <v>389.428</v>
      </c>
      <c r="C12" s="1">
        <v>9396.35</v>
      </c>
      <c r="D12" s="2"/>
      <c r="E12" s="1"/>
      <c r="F12" s="2">
        <v>390.49200000000002</v>
      </c>
      <c r="G12" s="1">
        <v>219.631</v>
      </c>
      <c r="H12" s="2">
        <v>526.11500000000001</v>
      </c>
      <c r="I12" s="1">
        <v>0.64329899999999995</v>
      </c>
      <c r="J12" s="2">
        <v>531.39200000000005</v>
      </c>
      <c r="K12" s="1">
        <v>0.41413299999999997</v>
      </c>
      <c r="N12" s="3">
        <f t="shared" si="9"/>
        <v>389.428</v>
      </c>
      <c r="O12" s="21">
        <f t="shared" si="10"/>
        <v>9396.35</v>
      </c>
      <c r="P12" s="3">
        <f t="shared" si="11"/>
        <v>390.49200000000002</v>
      </c>
      <c r="Q12" s="17">
        <f t="shared" si="12"/>
        <v>2.19631E-4</v>
      </c>
      <c r="R12" s="3">
        <f t="shared" si="13"/>
        <v>526.11500000000001</v>
      </c>
      <c r="S12" s="24">
        <f t="shared" si="13"/>
        <v>0.64329899999999995</v>
      </c>
      <c r="T12" s="3">
        <f t="shared" si="13"/>
        <v>531.39200000000005</v>
      </c>
      <c r="U12" s="24">
        <f t="shared" si="13"/>
        <v>0.41413299999999997</v>
      </c>
      <c r="V12" s="22">
        <f>((O18*(Q18)^2)/S12)*T12</f>
        <v>0.41857159854331305</v>
      </c>
      <c r="W12" s="52"/>
      <c r="X12" s="2">
        <f t="shared" si="0"/>
        <v>531.39200000000005</v>
      </c>
      <c r="Y12" s="1">
        <f t="shared" si="1"/>
        <v>10</v>
      </c>
      <c r="Z12" s="1">
        <f t="shared" si="2"/>
        <v>8866.6944545492315</v>
      </c>
      <c r="AA12" s="1">
        <f t="shared" si="3"/>
        <v>10</v>
      </c>
      <c r="AB12" s="28">
        <f t="shared" si="4"/>
        <v>2.3986736425291711E-4</v>
      </c>
      <c r="AC12" s="1">
        <f t="shared" si="5"/>
        <v>4</v>
      </c>
      <c r="AD12" s="30">
        <f t="shared" si="6"/>
        <v>0.65582641865982694</v>
      </c>
      <c r="AE12" s="30">
        <f t="shared" si="7"/>
        <v>0.41336164178431906</v>
      </c>
      <c r="AF12" s="56">
        <f t="shared" si="8"/>
        <v>1.8660614283203536E-3</v>
      </c>
    </row>
    <row r="13" spans="1:32" x14ac:dyDescent="0.6">
      <c r="B13" s="2">
        <v>413.553</v>
      </c>
      <c r="C13" s="1">
        <v>8965.52</v>
      </c>
      <c r="D13" s="2"/>
      <c r="E13" s="1"/>
      <c r="F13" s="2">
        <v>412.86799999999999</v>
      </c>
      <c r="G13" s="1">
        <v>237.71299999999999</v>
      </c>
      <c r="H13" s="2">
        <v>572.9</v>
      </c>
      <c r="I13" s="1">
        <v>0.75436499999999995</v>
      </c>
      <c r="J13" s="2">
        <v>579.72199999999998</v>
      </c>
      <c r="K13" s="1">
        <v>0.41391899999999998</v>
      </c>
      <c r="N13" s="3">
        <f t="shared" si="9"/>
        <v>413.553</v>
      </c>
      <c r="O13" s="21">
        <f t="shared" si="10"/>
        <v>8965.52</v>
      </c>
      <c r="P13" s="3">
        <f t="shared" si="11"/>
        <v>412.86799999999999</v>
      </c>
      <c r="Q13" s="17">
        <f t="shared" si="12"/>
        <v>2.3771299999999999E-4</v>
      </c>
      <c r="R13" s="3">
        <f t="shared" si="13"/>
        <v>572.9</v>
      </c>
      <c r="S13" s="24">
        <f t="shared" si="13"/>
        <v>0.75436499999999995</v>
      </c>
      <c r="T13" s="3">
        <f t="shared" si="13"/>
        <v>579.72199999999998</v>
      </c>
      <c r="U13" s="24">
        <f t="shared" si="13"/>
        <v>0.41391899999999998</v>
      </c>
      <c r="V13" s="22">
        <f>((O20*(Q20)^2)/S13)*T13</f>
        <v>0.42358481599994546</v>
      </c>
      <c r="W13" s="52"/>
      <c r="X13" s="2">
        <f t="shared" si="0"/>
        <v>579.72199999999998</v>
      </c>
      <c r="Y13" s="1">
        <f t="shared" si="1"/>
        <v>12</v>
      </c>
      <c r="Z13" s="1">
        <f t="shared" si="2"/>
        <v>10227.678195913753</v>
      </c>
      <c r="AA13" s="1">
        <f t="shared" si="3"/>
        <v>12</v>
      </c>
      <c r="AB13" s="28">
        <f t="shared" si="4"/>
        <v>2.3256538497830575E-4</v>
      </c>
      <c r="AC13" s="1">
        <f t="shared" si="5"/>
        <v>5</v>
      </c>
      <c r="AD13" s="30">
        <f t="shared" si="6"/>
        <v>0.76409324080998664</v>
      </c>
      <c r="AE13" s="30">
        <f t="shared" si="7"/>
        <v>0.41970160350639724</v>
      </c>
      <c r="AF13" s="56">
        <f t="shared" si="8"/>
        <v>-1.3777892336094277E-2</v>
      </c>
    </row>
    <row r="14" spans="1:32" x14ac:dyDescent="0.6">
      <c r="B14" s="2">
        <v>436.995</v>
      </c>
      <c r="C14" s="1">
        <v>8859.91</v>
      </c>
      <c r="D14" s="2"/>
      <c r="E14" s="1"/>
      <c r="F14" s="2">
        <v>435.93599999999998</v>
      </c>
      <c r="G14" s="1">
        <v>241.74299999999999</v>
      </c>
      <c r="H14" s="50">
        <v>625.04899999999998</v>
      </c>
      <c r="I14" s="50">
        <v>0.82872999999999997</v>
      </c>
      <c r="J14" s="50">
        <v>599.18600000000004</v>
      </c>
      <c r="K14" s="50">
        <v>0.42979000000000001</v>
      </c>
      <c r="N14" s="3">
        <f t="shared" si="9"/>
        <v>436.995</v>
      </c>
      <c r="O14" s="21">
        <f t="shared" si="10"/>
        <v>8859.91</v>
      </c>
      <c r="P14" s="3">
        <f t="shared" si="11"/>
        <v>435.93599999999998</v>
      </c>
      <c r="Q14" s="17">
        <f t="shared" si="12"/>
        <v>2.4174299999999999E-4</v>
      </c>
      <c r="R14" s="3">
        <f t="shared" si="13"/>
        <v>625.04899999999998</v>
      </c>
      <c r="S14" s="24">
        <f t="shared" si="13"/>
        <v>0.82872999999999997</v>
      </c>
      <c r="T14" s="3">
        <f t="shared" si="13"/>
        <v>599.18600000000004</v>
      </c>
      <c r="U14" s="24">
        <f t="shared" si="13"/>
        <v>0.42979000000000001</v>
      </c>
      <c r="X14" s="2">
        <f t="shared" si="0"/>
        <v>599.18600000000004</v>
      </c>
      <c r="Y14" s="1">
        <f t="shared" si="1"/>
        <v>12</v>
      </c>
      <c r="Z14" s="1">
        <f t="shared" si="2"/>
        <v>10428.872736816604</v>
      </c>
      <c r="AA14" s="1">
        <f t="shared" si="3"/>
        <v>12</v>
      </c>
      <c r="AB14" s="28">
        <f t="shared" si="4"/>
        <v>2.3168397464088631E-4</v>
      </c>
      <c r="AC14" s="1">
        <f t="shared" si="5"/>
        <v>5</v>
      </c>
      <c r="AD14" s="30">
        <f t="shared" si="6"/>
        <v>0.79184910113329132</v>
      </c>
      <c r="AE14" s="30">
        <f t="shared" si="7"/>
        <v>0.4235928173995695</v>
      </c>
      <c r="AF14" s="56">
        <f t="shared" si="8"/>
        <v>1.4630046464137347E-2</v>
      </c>
    </row>
    <row r="15" spans="1:32" x14ac:dyDescent="0.6">
      <c r="B15" s="2">
        <v>460.44299999999998</v>
      </c>
      <c r="C15" s="1">
        <v>8609.7199999999993</v>
      </c>
      <c r="D15" s="2"/>
      <c r="E15" s="1"/>
      <c r="F15" s="2">
        <v>458.99799999999999</v>
      </c>
      <c r="G15" s="1">
        <v>248.33</v>
      </c>
      <c r="H15" s="2"/>
      <c r="I15" s="1"/>
      <c r="J15" s="2"/>
      <c r="K15" s="1"/>
      <c r="N15" s="3">
        <f t="shared" si="9"/>
        <v>460.44299999999998</v>
      </c>
      <c r="O15" s="21">
        <f t="shared" si="10"/>
        <v>8609.7199999999993</v>
      </c>
      <c r="P15" s="3">
        <f t="shared" si="11"/>
        <v>458.99799999999999</v>
      </c>
      <c r="Q15" s="17">
        <f t="shared" si="12"/>
        <v>2.4833E-4</v>
      </c>
      <c r="R15" s="3"/>
      <c r="S15" s="24"/>
      <c r="T15" s="3"/>
      <c r="U15" s="24"/>
    </row>
    <row r="16" spans="1:32" x14ac:dyDescent="0.6">
      <c r="B16" s="2">
        <v>481.87299999999999</v>
      </c>
      <c r="C16" s="1">
        <v>8576.16</v>
      </c>
      <c r="D16" s="2"/>
      <c r="E16" s="1"/>
      <c r="F16" s="2">
        <v>480.75</v>
      </c>
      <c r="G16" s="1">
        <v>251.071</v>
      </c>
      <c r="H16" s="2"/>
      <c r="I16" s="1"/>
      <c r="J16" s="2"/>
      <c r="K16" s="1"/>
      <c r="N16" s="3">
        <f t="shared" si="9"/>
        <v>481.87299999999999</v>
      </c>
      <c r="O16" s="21">
        <f t="shared" si="10"/>
        <v>8576.16</v>
      </c>
      <c r="P16" s="3">
        <f t="shared" si="11"/>
        <v>480.75</v>
      </c>
      <c r="Q16" s="17">
        <f t="shared" si="12"/>
        <v>2.5107100000000001E-4</v>
      </c>
      <c r="R16" s="3"/>
      <c r="S16" s="24"/>
      <c r="T16" s="3"/>
      <c r="U16" s="24"/>
      <c r="X16" t="s">
        <v>148</v>
      </c>
    </row>
    <row r="17" spans="2:22" x14ac:dyDescent="0.6">
      <c r="B17" s="2">
        <v>504.642</v>
      </c>
      <c r="C17" s="1">
        <v>8542.76</v>
      </c>
      <c r="D17" s="2"/>
      <c r="E17" s="1"/>
      <c r="F17" s="2">
        <v>506.45499999999998</v>
      </c>
      <c r="G17" s="1">
        <v>255.124</v>
      </c>
      <c r="H17" s="2"/>
      <c r="I17" s="1"/>
      <c r="J17" s="2"/>
      <c r="K17" s="1"/>
      <c r="N17" s="3">
        <f t="shared" si="9"/>
        <v>504.642</v>
      </c>
      <c r="O17" s="21">
        <f t="shared" si="10"/>
        <v>8542.76</v>
      </c>
      <c r="P17" s="3">
        <f t="shared" si="11"/>
        <v>506.45499999999998</v>
      </c>
      <c r="Q17" s="17">
        <f t="shared" si="12"/>
        <v>2.5512399999999996E-4</v>
      </c>
      <c r="R17" s="3"/>
      <c r="S17" s="24"/>
      <c r="T17" s="3"/>
      <c r="U17" s="24"/>
      <c r="V17"/>
    </row>
    <row r="18" spans="2:22" x14ac:dyDescent="0.6">
      <c r="B18" s="2">
        <v>528.73900000000003</v>
      </c>
      <c r="C18" s="1">
        <v>8798.68</v>
      </c>
      <c r="D18" s="2"/>
      <c r="E18" s="1"/>
      <c r="F18" s="2">
        <v>528.90700000000004</v>
      </c>
      <c r="G18" s="1">
        <v>239.98</v>
      </c>
      <c r="H18" s="2"/>
      <c r="I18" s="1"/>
      <c r="J18" s="2"/>
      <c r="K18" s="1"/>
      <c r="N18" s="3">
        <f t="shared" si="9"/>
        <v>528.73900000000003</v>
      </c>
      <c r="O18" s="21">
        <f t="shared" si="10"/>
        <v>8798.68</v>
      </c>
      <c r="P18" s="3">
        <f t="shared" si="11"/>
        <v>528.90700000000004</v>
      </c>
      <c r="Q18" s="17">
        <f t="shared" si="12"/>
        <v>2.3997999999999999E-4</v>
      </c>
      <c r="R18" s="3"/>
      <c r="S18" s="24"/>
      <c r="T18" s="3"/>
      <c r="U18" s="24"/>
      <c r="V18"/>
    </row>
    <row r="19" spans="2:22" x14ac:dyDescent="0.6">
      <c r="B19" s="2">
        <v>552.82000000000005</v>
      </c>
      <c r="C19" s="1">
        <v>9416.0400000000009</v>
      </c>
      <c r="D19" s="2"/>
      <c r="E19" s="1"/>
      <c r="F19" s="2">
        <v>552.64599999999996</v>
      </c>
      <c r="G19" s="1">
        <v>238.904</v>
      </c>
      <c r="H19" s="2"/>
      <c r="I19" s="1"/>
      <c r="J19" s="2"/>
      <c r="K19" s="1"/>
      <c r="N19" s="3">
        <f t="shared" si="9"/>
        <v>552.82000000000005</v>
      </c>
      <c r="O19" s="21">
        <f t="shared" si="10"/>
        <v>9416.0400000000009</v>
      </c>
      <c r="P19" s="3">
        <f t="shared" si="11"/>
        <v>552.64599999999996</v>
      </c>
      <c r="Q19" s="17">
        <f t="shared" si="12"/>
        <v>2.3890399999999999E-4</v>
      </c>
      <c r="R19" s="3"/>
      <c r="S19" s="24"/>
      <c r="T19" s="3"/>
      <c r="U19" s="24"/>
      <c r="V19"/>
    </row>
    <row r="20" spans="2:22" x14ac:dyDescent="0.6">
      <c r="B20" s="2">
        <v>574.88699999999994</v>
      </c>
      <c r="C20" s="1">
        <v>10177.700000000001</v>
      </c>
      <c r="D20" s="2"/>
      <c r="E20" s="1"/>
      <c r="F20" s="2">
        <v>576.39599999999996</v>
      </c>
      <c r="G20" s="1">
        <v>232.71600000000001</v>
      </c>
      <c r="H20" s="2"/>
      <c r="I20" s="1"/>
      <c r="J20" s="2"/>
      <c r="K20" s="1"/>
      <c r="N20" s="3">
        <f t="shared" si="9"/>
        <v>574.88699999999994</v>
      </c>
      <c r="O20" s="21">
        <f t="shared" si="10"/>
        <v>10177.700000000001</v>
      </c>
      <c r="P20" s="3">
        <f t="shared" si="11"/>
        <v>576.39599999999996</v>
      </c>
      <c r="Q20" s="17">
        <f t="shared" si="12"/>
        <v>2.32716E-4</v>
      </c>
      <c r="R20" s="3"/>
      <c r="S20" s="24"/>
      <c r="T20" s="3"/>
      <c r="U20" s="24"/>
      <c r="V20"/>
    </row>
    <row r="21" spans="2:22" x14ac:dyDescent="0.6">
      <c r="B21" s="50">
        <v>599.65300000000002</v>
      </c>
      <c r="C21" s="50">
        <v>10433.700000000001</v>
      </c>
      <c r="D21" s="2"/>
      <c r="E21" s="1"/>
      <c r="F21" s="50">
        <v>600.13499999999999</v>
      </c>
      <c r="G21" s="50">
        <v>231.64099999999999</v>
      </c>
      <c r="H21" s="2"/>
      <c r="I21" s="1"/>
      <c r="J21" s="2"/>
      <c r="K21" s="1"/>
      <c r="N21" s="3">
        <f t="shared" si="9"/>
        <v>599.65300000000002</v>
      </c>
      <c r="O21" s="21">
        <f t="shared" si="10"/>
        <v>10433.700000000001</v>
      </c>
      <c r="P21" s="3">
        <f t="shared" si="11"/>
        <v>600.13499999999999</v>
      </c>
      <c r="Q21" s="17">
        <f t="shared" si="12"/>
        <v>2.3164099999999999E-4</v>
      </c>
      <c r="R21" s="3"/>
      <c r="S21" s="24"/>
      <c r="T21" s="3"/>
      <c r="U21" s="24"/>
      <c r="V21"/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62"/>
  <sheetViews>
    <sheetView tabSelected="1"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28" max="28" width="9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16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81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12.671905697445901</v>
      </c>
      <c r="C9" s="75">
        <v>27.427785419532299</v>
      </c>
      <c r="D9" s="3"/>
      <c r="E9" s="4"/>
      <c r="F9" s="75">
        <v>88.361045130641301</v>
      </c>
      <c r="G9" s="75">
        <v>-39.262798634812299</v>
      </c>
      <c r="H9" s="75">
        <v>300</v>
      </c>
      <c r="I9" s="75">
        <v>3.1650485436893199</v>
      </c>
      <c r="J9" s="75">
        <v>300.25290844714198</v>
      </c>
      <c r="K9" s="75">
        <v>0.16331877729257599</v>
      </c>
      <c r="N9" s="3">
        <f>B9</f>
        <v>12.671905697445901</v>
      </c>
      <c r="O9" s="21">
        <f>C9*10000</f>
        <v>274277.85419532302</v>
      </c>
      <c r="P9" s="3">
        <f>F9</f>
        <v>88.361045130641301</v>
      </c>
      <c r="Q9" s="17">
        <f>G9*0.000001</f>
        <v>-3.9262798634812299E-5</v>
      </c>
      <c r="R9" s="3">
        <f>H9</f>
        <v>300</v>
      </c>
      <c r="S9" s="24">
        <f>I9</f>
        <v>3.1650485436893199</v>
      </c>
      <c r="T9" s="3">
        <f>J9</f>
        <v>300.25290844714198</v>
      </c>
      <c r="U9" s="24">
        <f>K9</f>
        <v>0.16331877729257599</v>
      </c>
      <c r="V9" s="22">
        <f>((O9*(Q9)^2)/S9)*T9</f>
        <v>4.0110686594627784E-2</v>
      </c>
      <c r="X9" s="3">
        <f t="shared" ref="X9:X19" si="0">T9</f>
        <v>300.25290844714198</v>
      </c>
      <c r="Y9" s="4">
        <f>MATCH($X9,$N$9:$N$39,1)</f>
        <v>5</v>
      </c>
      <c r="Z9" s="4">
        <f>((INDEX($N$9:$O$39,Y9+1,1)-$X9)*INDEX($N$9:$O$39,Y9,2)+($X9-INDEX($N$9:$O$39,Y9,1))*INDEX($N$9:$O$39,Y9+1,2))/(INDEX($N$9:$O$39,Y9+1,1)-INDEX($N$9:$O$39,Y9,1))</f>
        <v>182586.7640292868</v>
      </c>
      <c r="AA9" s="4">
        <f>MATCH($X9,$P$9:$P$39,1)</f>
        <v>5</v>
      </c>
      <c r="AB9" s="17">
        <f>((INDEX($P$9:$Q$39,AA9+1,1)-$X9)*INDEX($P$9:$Q$39,AA9,2)+($X9-INDEX($P$9:$Q$39,AA9,1))*INDEX($P$9:$Q$39,AA9+1,2))/(INDEX($P$9:$Q$39,AA9+1,1)-INDEX($P$9:$Q$39,AA9,1))</f>
        <v>-9.7386899486886605E-5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3.1649896135657141</v>
      </c>
      <c r="AE9" s="24">
        <f>((Z9*(AB9)^2)/AD9)*X9</f>
        <v>0.16428023079528026</v>
      </c>
      <c r="AF9" s="77">
        <f t="shared" ref="AF9:AF19" si="1">$U9/$AE9-1</f>
        <v>-5.8525210127223781E-3</v>
      </c>
      <c r="AG9" s="80">
        <f>U9-AE9</f>
        <v>-9.614535027042681E-4</v>
      </c>
    </row>
    <row r="10" spans="1:33" x14ac:dyDescent="0.6">
      <c r="B10" s="75">
        <v>100</v>
      </c>
      <c r="C10" s="75">
        <v>26.074277854195302</v>
      </c>
      <c r="D10" s="3"/>
      <c r="E10" s="4"/>
      <c r="F10" s="75">
        <v>152.874109263658</v>
      </c>
      <c r="G10" s="75">
        <v>-58.307167235494802</v>
      </c>
      <c r="H10" s="75">
        <v>350</v>
      </c>
      <c r="I10" s="75">
        <v>3.1533980582524199</v>
      </c>
      <c r="J10" s="75">
        <v>350.32878098128401</v>
      </c>
      <c r="K10" s="75">
        <v>0.227365356622998</v>
      </c>
      <c r="N10" s="3">
        <f t="shared" ref="N10:N19" si="2">B10</f>
        <v>100</v>
      </c>
      <c r="O10" s="21">
        <f t="shared" ref="O10:O19" si="3">C10*10000</f>
        <v>260742.77854195301</v>
      </c>
      <c r="P10" s="3">
        <f t="shared" ref="P10:P19" si="4">F10</f>
        <v>152.874109263658</v>
      </c>
      <c r="Q10" s="17">
        <f t="shared" ref="Q10:Q19" si="5">G10*0.000001</f>
        <v>-5.8307167235494796E-5</v>
      </c>
      <c r="R10" s="3">
        <f t="shared" ref="R10:U19" si="6">H10</f>
        <v>350</v>
      </c>
      <c r="S10" s="24">
        <f t="shared" si="6"/>
        <v>3.1533980582524199</v>
      </c>
      <c r="T10" s="3">
        <f t="shared" si="6"/>
        <v>350.32878098128401</v>
      </c>
      <c r="U10" s="24">
        <f t="shared" si="6"/>
        <v>0.227365356622998</v>
      </c>
      <c r="V10" s="22">
        <f t="shared" ref="V10:V19" si="7">((O10*(Q10)^2)/S10)*T10</f>
        <v>9.8481169192823417E-2</v>
      </c>
      <c r="X10" s="2">
        <f t="shared" si="0"/>
        <v>350.32878098128401</v>
      </c>
      <c r="Y10" s="4">
        <f t="shared" ref="Y10:Y19" si="8">MATCH($X10,$N$9:$N$39,1)</f>
        <v>8</v>
      </c>
      <c r="Z10" s="4">
        <f t="shared" ref="Z10:Z19" si="9">((INDEX($N$9:$O$39,Y10+1,1)-$X10)*INDEX($N$9:$O$39,Y10,2)+($X10-INDEX($N$9:$O$39,Y10,1))*INDEX($N$9:$O$39,Y10+1,2))/(INDEX($N$9:$O$39,Y10+1,1)-INDEX($N$9:$O$39,Y10,1))</f>
        <v>167770.94078463508</v>
      </c>
      <c r="AA10" s="4">
        <f t="shared" ref="AA10:AA19" si="10">MATCH($X10,$P$9:$P$39,1)</f>
        <v>7</v>
      </c>
      <c r="AB10" s="17">
        <f t="shared" ref="AB10:AB19" si="11">((INDEX($P$9:$Q$39,AA10+1,1)-$X10)*INDEX($P$9:$Q$39,AA10,2)+($X10-INDEX($P$9:$Q$39,AA10,1))*INDEX($P$9:$Q$39,AA10+1,2))/(INDEX($P$9:$Q$39,AA10+1,1)-INDEX($P$9:$Q$39,AA10,1))</f>
        <v>-1.124161750920565E-4</v>
      </c>
      <c r="AC10" s="4">
        <f t="shared" ref="AC10:AC19" si="12">MATCH($X10,$R$9:$R$39,1)</f>
        <v>2</v>
      </c>
      <c r="AD10" s="24">
        <f t="shared" ref="AD10:AD19" si="13">((INDEX($R$9:$S$39,AC10+1,1)-$X10)*INDEX($R$9:$S$39,AC10,2)+($X10-INDEX($R$9:$S$39,AC10,1))*INDEX($R$9:$S$39,AC10+1,2))/(INDEX($R$9:$S$39,AC10+1,1)-INDEX($R$9:$S$39,AC10,1))</f>
        <v>3.1531217526116317</v>
      </c>
      <c r="AE10" s="53">
        <f t="shared" ref="AE10:AE19" si="14">((Z10*(AB10)^2)/AD10)*X10</f>
        <v>0.23556427443169684</v>
      </c>
      <c r="AF10" s="78">
        <f t="shared" si="1"/>
        <v>-3.4805438254501331E-2</v>
      </c>
      <c r="AG10" s="80">
        <f t="shared" ref="AG10:AG19" si="15">U10-AE10</f>
        <v>-8.1989178086988301E-3</v>
      </c>
    </row>
    <row r="11" spans="1:33" x14ac:dyDescent="0.6">
      <c r="B11" s="76">
        <v>150.19646365422301</v>
      </c>
      <c r="C11" s="76">
        <v>24.1100412654745</v>
      </c>
      <c r="D11" s="2"/>
      <c r="E11" s="1"/>
      <c r="F11" s="76">
        <v>200.09501187648399</v>
      </c>
      <c r="G11" s="76">
        <v>-70.225255972696203</v>
      </c>
      <c r="H11" s="76">
        <v>400.25380710659903</v>
      </c>
      <c r="I11" s="76">
        <v>3.1111650485436799</v>
      </c>
      <c r="J11" s="76">
        <v>400.40465351542701</v>
      </c>
      <c r="K11" s="76">
        <v>0.30305676855895203</v>
      </c>
      <c r="N11" s="3">
        <f t="shared" si="2"/>
        <v>150.19646365422301</v>
      </c>
      <c r="O11" s="21">
        <f t="shared" si="3"/>
        <v>241100.41265474501</v>
      </c>
      <c r="P11" s="3">
        <f t="shared" si="4"/>
        <v>200.09501187648399</v>
      </c>
      <c r="Q11" s="17">
        <f t="shared" si="5"/>
        <v>-7.0225255972696204E-5</v>
      </c>
      <c r="R11" s="3">
        <f t="shared" si="6"/>
        <v>400.25380710659903</v>
      </c>
      <c r="S11" s="24">
        <f t="shared" si="6"/>
        <v>3.1111650485436799</v>
      </c>
      <c r="T11" s="3">
        <f t="shared" si="6"/>
        <v>400.40465351542701</v>
      </c>
      <c r="U11" s="24">
        <f t="shared" si="6"/>
        <v>0.30305676855895203</v>
      </c>
      <c r="V11" s="22">
        <f t="shared" si="7"/>
        <v>0.15302439829070946</v>
      </c>
      <c r="X11" s="2">
        <f t="shared" si="0"/>
        <v>400.40465351542701</v>
      </c>
      <c r="Y11" s="4">
        <f t="shared" si="8"/>
        <v>10</v>
      </c>
      <c r="Z11" s="4">
        <f t="shared" si="9"/>
        <v>154187.66633120386</v>
      </c>
      <c r="AA11" s="4">
        <f t="shared" si="10"/>
        <v>9</v>
      </c>
      <c r="AB11" s="17">
        <f t="shared" si="11"/>
        <v>-1.2081011539153426E-4</v>
      </c>
      <c r="AC11" s="4">
        <f t="shared" si="12"/>
        <v>3</v>
      </c>
      <c r="AD11" s="24">
        <f t="shared" si="13"/>
        <v>3.1108802164810037</v>
      </c>
      <c r="AE11" s="53">
        <f t="shared" si="14"/>
        <v>0.28964901822933331</v>
      </c>
      <c r="AF11" s="78">
        <f t="shared" si="1"/>
        <v>4.6289645349334441E-2</v>
      </c>
      <c r="AG11" s="80">
        <f t="shared" si="15"/>
        <v>1.3407750329618717E-2</v>
      </c>
    </row>
    <row r="12" spans="1:33" x14ac:dyDescent="0.6">
      <c r="B12" s="76">
        <v>200.04911591355599</v>
      </c>
      <c r="C12" s="76">
        <v>22.145804676753698</v>
      </c>
      <c r="D12" s="2"/>
      <c r="E12" s="1"/>
      <c r="F12" s="76">
        <v>247.648456057007</v>
      </c>
      <c r="G12" s="76">
        <v>-83.372013651877097</v>
      </c>
      <c r="H12" s="76">
        <v>450</v>
      </c>
      <c r="I12" s="76">
        <v>3.0172330097087299</v>
      </c>
      <c r="J12" s="76">
        <v>450.22761760242702</v>
      </c>
      <c r="K12" s="76">
        <v>0.39694323144104798</v>
      </c>
      <c r="N12" s="3">
        <f t="shared" si="2"/>
        <v>200.04911591355599</v>
      </c>
      <c r="O12" s="21">
        <f t="shared" si="3"/>
        <v>221458.04676753699</v>
      </c>
      <c r="P12" s="3">
        <f t="shared" si="4"/>
        <v>247.648456057007</v>
      </c>
      <c r="Q12" s="17">
        <f t="shared" si="5"/>
        <v>-8.3372013651877088E-5</v>
      </c>
      <c r="R12" s="3">
        <f t="shared" si="6"/>
        <v>450</v>
      </c>
      <c r="S12" s="24">
        <f t="shared" si="6"/>
        <v>3.0172330097087299</v>
      </c>
      <c r="T12" s="3">
        <f t="shared" si="6"/>
        <v>450.22761760242702</v>
      </c>
      <c r="U12" s="24">
        <f t="shared" si="6"/>
        <v>0.39694323144104798</v>
      </c>
      <c r="V12" s="22">
        <f t="shared" si="7"/>
        <v>0.22969700283743127</v>
      </c>
      <c r="X12" s="2">
        <f t="shared" si="0"/>
        <v>450.22761760242702</v>
      </c>
      <c r="Y12" s="4">
        <f t="shared" si="8"/>
        <v>13</v>
      </c>
      <c r="Z12" s="4">
        <f t="shared" si="9"/>
        <v>141988.79247186662</v>
      </c>
      <c r="AA12" s="4">
        <f t="shared" si="10"/>
        <v>12</v>
      </c>
      <c r="AB12" s="17">
        <f t="shared" si="11"/>
        <v>-1.4237342866241831E-4</v>
      </c>
      <c r="AC12" s="4">
        <f t="shared" si="12"/>
        <v>4</v>
      </c>
      <c r="AD12" s="24">
        <f t="shared" si="13"/>
        <v>3.0167877691867715</v>
      </c>
      <c r="AE12" s="53">
        <f t="shared" si="14"/>
        <v>0.42953576083816591</v>
      </c>
      <c r="AF12" s="78">
        <f t="shared" si="1"/>
        <v>-7.5878500391956094E-2</v>
      </c>
      <c r="AG12" s="80">
        <f t="shared" si="15"/>
        <v>-3.2592529397117931E-2</v>
      </c>
    </row>
    <row r="13" spans="1:33" x14ac:dyDescent="0.6">
      <c r="B13" s="76">
        <v>250.24557956778</v>
      </c>
      <c r="C13" s="76">
        <v>20.297111416781199</v>
      </c>
      <c r="D13" s="2"/>
      <c r="E13" s="1"/>
      <c r="F13" s="76">
        <v>290.54631828978597</v>
      </c>
      <c r="G13" s="76">
        <v>-95.781569965870204</v>
      </c>
      <c r="H13" s="76">
        <v>500.253807106598</v>
      </c>
      <c r="I13" s="76">
        <v>2.9189320388349498</v>
      </c>
      <c r="J13" s="76">
        <v>500.30349013657002</v>
      </c>
      <c r="K13" s="76">
        <v>0.50029112081513805</v>
      </c>
      <c r="N13" s="3">
        <f t="shared" si="2"/>
        <v>250.24557956778</v>
      </c>
      <c r="O13" s="21">
        <f t="shared" si="3"/>
        <v>202971.11416781199</v>
      </c>
      <c r="P13" s="3">
        <f t="shared" si="4"/>
        <v>290.54631828978597</v>
      </c>
      <c r="Q13" s="17">
        <f t="shared" si="5"/>
        <v>-9.5781569965870206E-5</v>
      </c>
      <c r="R13" s="3">
        <f t="shared" si="6"/>
        <v>500.253807106598</v>
      </c>
      <c r="S13" s="24">
        <f t="shared" si="6"/>
        <v>2.9189320388349498</v>
      </c>
      <c r="T13" s="3">
        <f t="shared" si="6"/>
        <v>500.30349013657002</v>
      </c>
      <c r="U13" s="24">
        <f t="shared" si="6"/>
        <v>0.50029112081513805</v>
      </c>
      <c r="V13" s="22">
        <f t="shared" si="7"/>
        <v>0.31915943489063037</v>
      </c>
      <c r="X13" s="2">
        <f t="shared" si="0"/>
        <v>500.30349013657002</v>
      </c>
      <c r="Y13" s="4">
        <f t="shared" si="8"/>
        <v>15</v>
      </c>
      <c r="Z13" s="4">
        <f t="shared" si="9"/>
        <v>133052.25209930367</v>
      </c>
      <c r="AA13" s="4">
        <f t="shared" si="10"/>
        <v>14</v>
      </c>
      <c r="AB13" s="17">
        <f t="shared" si="11"/>
        <v>-1.5347068456321471E-4</v>
      </c>
      <c r="AC13" s="4">
        <f t="shared" si="12"/>
        <v>5</v>
      </c>
      <c r="AD13" s="24">
        <f t="shared" si="13"/>
        <v>2.9188331354463766</v>
      </c>
      <c r="AE13" s="53">
        <f t="shared" si="14"/>
        <v>0.53715219571102479</v>
      </c>
      <c r="AF13" s="78">
        <f t="shared" si="1"/>
        <v>-6.8623148504669107E-2</v>
      </c>
      <c r="AG13" s="80">
        <f t="shared" si="15"/>
        <v>-3.6861074895886747E-2</v>
      </c>
    </row>
    <row r="14" spans="1:33" x14ac:dyDescent="0.6">
      <c r="B14" s="76">
        <v>304.911591355599</v>
      </c>
      <c r="C14" s="76">
        <v>18.068775790921499</v>
      </c>
      <c r="D14" s="2"/>
      <c r="E14" s="1"/>
      <c r="F14" s="76">
        <v>325.463182897862</v>
      </c>
      <c r="G14" s="76">
        <v>-101.556313993174</v>
      </c>
      <c r="H14" s="76">
        <v>550</v>
      </c>
      <c r="I14" s="76">
        <v>2.81990291262135</v>
      </c>
      <c r="J14" s="76">
        <v>550.12645422357105</v>
      </c>
      <c r="K14" s="76">
        <v>0.62256186317321704</v>
      </c>
      <c r="N14" s="3">
        <f t="shared" si="2"/>
        <v>304.911591355599</v>
      </c>
      <c r="O14" s="21">
        <f t="shared" si="3"/>
        <v>180687.757909215</v>
      </c>
      <c r="P14" s="3">
        <f t="shared" si="4"/>
        <v>325.463182897862</v>
      </c>
      <c r="Q14" s="17">
        <f t="shared" si="5"/>
        <v>-1.0155631399317399E-4</v>
      </c>
      <c r="R14" s="3">
        <f t="shared" si="6"/>
        <v>550</v>
      </c>
      <c r="S14" s="24">
        <f t="shared" si="6"/>
        <v>2.81990291262135</v>
      </c>
      <c r="T14" s="3">
        <f t="shared" si="6"/>
        <v>550.12645422357105</v>
      </c>
      <c r="U14" s="24">
        <f t="shared" si="6"/>
        <v>0.62256186317321704</v>
      </c>
      <c r="V14" s="22">
        <f t="shared" si="7"/>
        <v>0.36355570306872453</v>
      </c>
      <c r="X14" s="2">
        <f t="shared" si="0"/>
        <v>550.12645422357105</v>
      </c>
      <c r="Y14" s="4">
        <f t="shared" si="8"/>
        <v>18</v>
      </c>
      <c r="Z14" s="4">
        <f t="shared" si="9"/>
        <v>121748.28368644509</v>
      </c>
      <c r="AA14" s="4">
        <f t="shared" si="10"/>
        <v>17</v>
      </c>
      <c r="AB14" s="17">
        <f t="shared" si="11"/>
        <v>-1.6069513653726753E-4</v>
      </c>
      <c r="AC14" s="4">
        <f t="shared" si="12"/>
        <v>6</v>
      </c>
      <c r="AD14" s="24">
        <f t="shared" si="13"/>
        <v>2.8196727168260143</v>
      </c>
      <c r="AE14" s="53">
        <f t="shared" si="14"/>
        <v>0.6133835730641588</v>
      </c>
      <c r="AF14" s="78">
        <f t="shared" si="1"/>
        <v>1.4963377749436679E-2</v>
      </c>
      <c r="AG14" s="80">
        <f t="shared" si="15"/>
        <v>9.1782901090582403E-3</v>
      </c>
    </row>
    <row r="15" spans="1:33" x14ac:dyDescent="0.6">
      <c r="B15" s="76">
        <v>324.85265225933199</v>
      </c>
      <c r="C15" s="76">
        <v>17.623108665749601</v>
      </c>
      <c r="D15" s="2"/>
      <c r="E15" s="1"/>
      <c r="F15" s="76">
        <v>345.41567695961999</v>
      </c>
      <c r="G15" s="76">
        <v>-111.508532423208</v>
      </c>
      <c r="H15" s="76">
        <v>600</v>
      </c>
      <c r="I15" s="76">
        <v>2.72888349514563</v>
      </c>
      <c r="J15" s="76">
        <v>600.20232675771297</v>
      </c>
      <c r="K15" s="76">
        <v>0.75720524017467195</v>
      </c>
      <c r="N15" s="3">
        <f t="shared" si="2"/>
        <v>324.85265225933199</v>
      </c>
      <c r="O15" s="21">
        <f t="shared" si="3"/>
        <v>176231.08665749602</v>
      </c>
      <c r="P15" s="3">
        <f t="shared" si="4"/>
        <v>345.41567695961999</v>
      </c>
      <c r="Q15" s="17">
        <f t="shared" si="5"/>
        <v>-1.11508532423208E-4</v>
      </c>
      <c r="R15" s="3">
        <f t="shared" si="6"/>
        <v>600</v>
      </c>
      <c r="S15" s="24">
        <f t="shared" si="6"/>
        <v>2.72888349514563</v>
      </c>
      <c r="T15" s="3">
        <f t="shared" si="6"/>
        <v>600.20232675771297</v>
      </c>
      <c r="U15" s="24">
        <f t="shared" si="6"/>
        <v>0.75720524017467195</v>
      </c>
      <c r="V15" s="22">
        <f t="shared" si="7"/>
        <v>0.48196044788310244</v>
      </c>
      <c r="X15" s="2">
        <f t="shared" si="0"/>
        <v>600.20232675771297</v>
      </c>
      <c r="Y15" s="4">
        <f t="shared" si="8"/>
        <v>20</v>
      </c>
      <c r="Z15" s="4">
        <f t="shared" si="9"/>
        <v>116173.16089031954</v>
      </c>
      <c r="AA15" s="4">
        <f t="shared" si="10"/>
        <v>19</v>
      </c>
      <c r="AB15" s="17">
        <f t="shared" si="11"/>
        <v>-1.7532206434624543E-4</v>
      </c>
      <c r="AC15" s="4">
        <f t="shared" si="12"/>
        <v>7</v>
      </c>
      <c r="AD15" s="24">
        <f t="shared" si="13"/>
        <v>2.7285874010371995</v>
      </c>
      <c r="AE15" s="53">
        <f t="shared" si="14"/>
        <v>0.78548656726058108</v>
      </c>
      <c r="AF15" s="78">
        <f t="shared" si="1"/>
        <v>-3.6004851342705368E-2</v>
      </c>
      <c r="AG15" s="80">
        <f t="shared" si="15"/>
        <v>-2.8281327085909136E-2</v>
      </c>
    </row>
    <row r="16" spans="1:33" x14ac:dyDescent="0.6">
      <c r="B16" s="76">
        <v>344.44990176817203</v>
      </c>
      <c r="C16" s="76">
        <v>16.9793672627235</v>
      </c>
      <c r="D16" s="2"/>
      <c r="E16" s="1"/>
      <c r="F16" s="76">
        <v>365.36817102137701</v>
      </c>
      <c r="G16" s="76">
        <v>-115.194539249146</v>
      </c>
      <c r="H16" s="76">
        <v>650.25380710659897</v>
      </c>
      <c r="I16" s="76">
        <v>2.65533980582524</v>
      </c>
      <c r="J16" s="76">
        <v>650.27819929185603</v>
      </c>
      <c r="K16" s="76">
        <v>0.88457059679767103</v>
      </c>
      <c r="N16" s="3">
        <f t="shared" si="2"/>
        <v>344.44990176817203</v>
      </c>
      <c r="O16" s="21">
        <f t="shared" si="3"/>
        <v>169793.67262723501</v>
      </c>
      <c r="P16" s="3">
        <f t="shared" si="4"/>
        <v>365.36817102137701</v>
      </c>
      <c r="Q16" s="17">
        <f t="shared" si="5"/>
        <v>-1.15194539249146E-4</v>
      </c>
      <c r="R16" s="3">
        <f t="shared" si="6"/>
        <v>650.25380710659897</v>
      </c>
      <c r="S16" s="24">
        <f t="shared" si="6"/>
        <v>2.65533980582524</v>
      </c>
      <c r="T16" s="3">
        <f t="shared" si="6"/>
        <v>650.27819929185603</v>
      </c>
      <c r="U16" s="24">
        <f t="shared" si="6"/>
        <v>0.88457059679767103</v>
      </c>
      <c r="V16" s="22">
        <f t="shared" si="7"/>
        <v>0.5517779924105356</v>
      </c>
      <c r="X16" s="2">
        <f t="shared" si="0"/>
        <v>650.27819929185603</v>
      </c>
      <c r="Y16" s="4">
        <f t="shared" si="8"/>
        <v>23</v>
      </c>
      <c r="Z16" s="4">
        <f t="shared" si="9"/>
        <v>108641.69805782741</v>
      </c>
      <c r="AA16" s="4">
        <f t="shared" si="10"/>
        <v>22</v>
      </c>
      <c r="AB16" s="17">
        <f t="shared" si="11"/>
        <v>-1.8856577634023046E-4</v>
      </c>
      <c r="AC16" s="4">
        <f t="shared" si="12"/>
        <v>8</v>
      </c>
      <c r="AD16" s="24">
        <f t="shared" si="13"/>
        <v>2.6553169553691482</v>
      </c>
      <c r="AE16" s="53">
        <f t="shared" si="14"/>
        <v>0.94603045522401863</v>
      </c>
      <c r="AF16" s="78">
        <f t="shared" si="1"/>
        <v>-6.49660463751075E-2</v>
      </c>
      <c r="AG16" s="80">
        <f t="shared" si="15"/>
        <v>-6.1459858426347602E-2</v>
      </c>
    </row>
    <row r="17" spans="2:33" x14ac:dyDescent="0.6">
      <c r="B17" s="76">
        <v>365.07858546168899</v>
      </c>
      <c r="C17" s="76">
        <v>16.269601100412601</v>
      </c>
      <c r="D17" s="2"/>
      <c r="E17" s="1"/>
      <c r="F17" s="76">
        <v>385.320665083135</v>
      </c>
      <c r="G17" s="76">
        <v>-123.549488054607</v>
      </c>
      <c r="H17" s="76">
        <v>700</v>
      </c>
      <c r="I17" s="76">
        <v>2.6087378640776699</v>
      </c>
      <c r="J17" s="76">
        <v>699.848254931714</v>
      </c>
      <c r="K17" s="76">
        <v>1.00393013100436</v>
      </c>
      <c r="N17" s="3">
        <f t="shared" si="2"/>
        <v>365.07858546168899</v>
      </c>
      <c r="O17" s="21">
        <f t="shared" si="3"/>
        <v>162696.01100412602</v>
      </c>
      <c r="P17" s="3">
        <f t="shared" si="4"/>
        <v>385.320665083135</v>
      </c>
      <c r="Q17" s="17">
        <f t="shared" si="5"/>
        <v>-1.2354948805460699E-4</v>
      </c>
      <c r="R17" s="3">
        <f t="shared" si="6"/>
        <v>700</v>
      </c>
      <c r="S17" s="24">
        <f t="shared" si="6"/>
        <v>2.6087378640776699</v>
      </c>
      <c r="T17" s="3">
        <f t="shared" si="6"/>
        <v>699.848254931714</v>
      </c>
      <c r="U17" s="24">
        <f t="shared" si="6"/>
        <v>1.00393013100436</v>
      </c>
      <c r="V17" s="22">
        <f t="shared" si="7"/>
        <v>0.66624236885942123</v>
      </c>
      <c r="X17" s="2">
        <f t="shared" si="0"/>
        <v>699.848254931714</v>
      </c>
      <c r="Y17" s="4">
        <f t="shared" si="8"/>
        <v>25</v>
      </c>
      <c r="Z17" s="4">
        <f t="shared" si="9"/>
        <v>102024.67698636412</v>
      </c>
      <c r="AA17" s="4">
        <f t="shared" si="10"/>
        <v>24</v>
      </c>
      <c r="AB17" s="17">
        <f t="shared" si="11"/>
        <v>-2.0074375845599546E-4</v>
      </c>
      <c r="AC17" s="4">
        <f t="shared" si="12"/>
        <v>8</v>
      </c>
      <c r="AD17" s="24">
        <f t="shared" si="13"/>
        <v>2.6088800179676754</v>
      </c>
      <c r="AE17" s="53">
        <f t="shared" si="14"/>
        <v>1.1029075460027218</v>
      </c>
      <c r="AF17" s="78">
        <f t="shared" si="1"/>
        <v>-8.9742259319093964E-2</v>
      </c>
      <c r="AG17" s="80">
        <f t="shared" si="15"/>
        <v>-9.8977414998361768E-2</v>
      </c>
    </row>
    <row r="18" spans="2:33" x14ac:dyDescent="0.6">
      <c r="B18" s="76">
        <v>385.01964636542198</v>
      </c>
      <c r="C18" s="76">
        <v>15.889958734525401</v>
      </c>
      <c r="D18" s="2"/>
      <c r="E18" s="1"/>
      <c r="F18" s="76">
        <v>404.94061757719697</v>
      </c>
      <c r="G18" s="76">
        <v>-119.986348122866</v>
      </c>
      <c r="H18" s="76">
        <v>750.25380710659795</v>
      </c>
      <c r="I18" s="76">
        <v>2.5876213592232999</v>
      </c>
      <c r="J18" s="76">
        <v>750.17703591299903</v>
      </c>
      <c r="K18" s="76">
        <v>1.08034934497816</v>
      </c>
      <c r="N18" s="3">
        <f t="shared" si="2"/>
        <v>385.01964636542198</v>
      </c>
      <c r="O18" s="21">
        <f t="shared" si="3"/>
        <v>158899.587345254</v>
      </c>
      <c r="P18" s="3">
        <f t="shared" si="4"/>
        <v>404.94061757719697</v>
      </c>
      <c r="Q18" s="17">
        <f t="shared" si="5"/>
        <v>-1.19986348122866E-4</v>
      </c>
      <c r="R18" s="3">
        <f t="shared" si="6"/>
        <v>750.25380710659795</v>
      </c>
      <c r="S18" s="24">
        <f t="shared" si="6"/>
        <v>2.5876213592232999</v>
      </c>
      <c r="T18" s="3">
        <f t="shared" si="6"/>
        <v>750.17703591299903</v>
      </c>
      <c r="U18" s="24">
        <f t="shared" si="6"/>
        <v>1.08034934497816</v>
      </c>
      <c r="V18" s="22">
        <f t="shared" si="7"/>
        <v>0.66320757584002443</v>
      </c>
      <c r="X18" s="2">
        <f t="shared" si="0"/>
        <v>750.17703591299903</v>
      </c>
      <c r="Y18" s="4">
        <f t="shared" si="8"/>
        <v>28</v>
      </c>
      <c r="Z18" s="4">
        <f t="shared" si="9"/>
        <v>91968.766357369022</v>
      </c>
      <c r="AA18" s="4">
        <f t="shared" si="10"/>
        <v>27</v>
      </c>
      <c r="AB18" s="17">
        <f t="shared" si="11"/>
        <v>-2.0492247247665168E-4</v>
      </c>
      <c r="AC18" s="4">
        <f t="shared" si="12"/>
        <v>9</v>
      </c>
      <c r="AD18" s="24">
        <f t="shared" si="13"/>
        <v>2.5876536182575038</v>
      </c>
      <c r="AE18" s="53">
        <f t="shared" si="14"/>
        <v>1.1196367875011977</v>
      </c>
      <c r="AF18" s="78">
        <f t="shared" si="1"/>
        <v>-3.5089453081225797E-2</v>
      </c>
      <c r="AG18" s="80">
        <f t="shared" si="15"/>
        <v>-3.9287442523037619E-2</v>
      </c>
    </row>
    <row r="19" spans="2:33" x14ac:dyDescent="0.6">
      <c r="B19" s="76">
        <v>404.96070726915502</v>
      </c>
      <c r="C19" s="76">
        <v>15.2792297111416</v>
      </c>
      <c r="D19" s="2"/>
      <c r="E19" s="1"/>
      <c r="F19" s="76">
        <v>424.893111638954</v>
      </c>
      <c r="G19" s="76">
        <v>-129.56996587030699</v>
      </c>
      <c r="H19" s="76">
        <v>800</v>
      </c>
      <c r="I19" s="76">
        <v>2.5890776699029101</v>
      </c>
      <c r="J19" s="76">
        <v>799.747091552857</v>
      </c>
      <c r="K19" s="76">
        <v>1.1138282387190599</v>
      </c>
      <c r="N19" s="3">
        <f t="shared" si="2"/>
        <v>404.96070726915502</v>
      </c>
      <c r="O19" s="21">
        <f t="shared" si="3"/>
        <v>152792.297111416</v>
      </c>
      <c r="P19" s="3">
        <f t="shared" si="4"/>
        <v>424.893111638954</v>
      </c>
      <c r="Q19" s="17">
        <f t="shared" si="5"/>
        <v>-1.2956996587030697E-4</v>
      </c>
      <c r="R19" s="3">
        <f t="shared" si="6"/>
        <v>800</v>
      </c>
      <c r="S19" s="24">
        <f t="shared" si="6"/>
        <v>2.5890776699029101</v>
      </c>
      <c r="T19" s="3">
        <f t="shared" si="6"/>
        <v>799.747091552857</v>
      </c>
      <c r="U19" s="24">
        <f t="shared" si="6"/>
        <v>1.1138282387190599</v>
      </c>
      <c r="V19" s="22">
        <f t="shared" si="7"/>
        <v>0.79235123515295269</v>
      </c>
      <c r="X19" s="2">
        <f t="shared" si="0"/>
        <v>799.747091552857</v>
      </c>
      <c r="Y19" s="4">
        <f t="shared" si="8"/>
        <v>30</v>
      </c>
      <c r="Z19" s="4">
        <f t="shared" si="9"/>
        <v>85387.308668507409</v>
      </c>
      <c r="AA19" s="4">
        <f t="shared" si="10"/>
        <v>29</v>
      </c>
      <c r="AB19" s="17">
        <f t="shared" si="11"/>
        <v>-2.1037634414829335E-4</v>
      </c>
      <c r="AC19" s="4">
        <f t="shared" si="12"/>
        <v>10</v>
      </c>
      <c r="AD19" s="24">
        <f t="shared" si="13"/>
        <v>2.5890702660544727</v>
      </c>
      <c r="AE19" s="53">
        <f t="shared" si="14"/>
        <v>1.1673362309399691</v>
      </c>
      <c r="AF19" s="78">
        <f t="shared" si="1"/>
        <v>-4.5837686523122145E-2</v>
      </c>
      <c r="AG19" s="80">
        <f t="shared" si="15"/>
        <v>-5.3507992220909184E-2</v>
      </c>
    </row>
    <row r="20" spans="2:33" x14ac:dyDescent="0.6">
      <c r="B20" s="76">
        <v>425.24557956777898</v>
      </c>
      <c r="C20" s="76">
        <v>14.5364511691884</v>
      </c>
      <c r="D20" s="2"/>
      <c r="E20" s="1"/>
      <c r="F20" s="76">
        <v>445.178147268408</v>
      </c>
      <c r="G20" s="76">
        <v>-141.11945392491401</v>
      </c>
      <c r="H20" s="2"/>
      <c r="I20" s="1"/>
      <c r="J20" s="2"/>
      <c r="K20" s="1"/>
      <c r="N20" s="3">
        <f t="shared" ref="N20:N39" si="16">B20</f>
        <v>425.24557956777898</v>
      </c>
      <c r="O20" s="21">
        <f t="shared" ref="O20:O39" si="17">C20*10000</f>
        <v>145364.51169188399</v>
      </c>
      <c r="P20" s="3">
        <f t="shared" ref="P20:P38" si="18">F20</f>
        <v>445.178147268408</v>
      </c>
      <c r="Q20" s="17">
        <f t="shared" ref="Q20:Q38" si="19">G20*0.000001</f>
        <v>-1.41119453924914E-4</v>
      </c>
      <c r="R20" s="3"/>
      <c r="S20" s="24"/>
      <c r="T20" s="3"/>
      <c r="U20" s="24"/>
    </row>
    <row r="21" spans="2:33" x14ac:dyDescent="0.6">
      <c r="B21" s="76">
        <v>444.84282907661998</v>
      </c>
      <c r="C21" s="76">
        <v>14.3548830811554</v>
      </c>
      <c r="D21" s="2"/>
      <c r="E21" s="1"/>
      <c r="F21" s="76">
        <v>465.463182897862</v>
      </c>
      <c r="G21" s="76">
        <v>-146.15699658702999</v>
      </c>
      <c r="H21" s="2"/>
      <c r="I21" s="1"/>
      <c r="J21" s="2"/>
      <c r="K21" s="1"/>
      <c r="N21" s="3">
        <f t="shared" si="16"/>
        <v>444.84282907661998</v>
      </c>
      <c r="O21" s="21">
        <f t="shared" si="17"/>
        <v>143548.83081155398</v>
      </c>
      <c r="P21" s="3">
        <f t="shared" si="18"/>
        <v>465.463182897862</v>
      </c>
      <c r="Q21" s="17">
        <f t="shared" si="19"/>
        <v>-1.4615699658702998E-4</v>
      </c>
      <c r="R21" s="3"/>
      <c r="S21" s="24"/>
      <c r="T21" s="3"/>
      <c r="U21" s="24"/>
      <c r="X21" t="s">
        <v>148</v>
      </c>
    </row>
    <row r="22" spans="2:33" x14ac:dyDescent="0.6">
      <c r="B22" s="76">
        <v>464.78388998035302</v>
      </c>
      <c r="C22" s="76">
        <v>13.777166437413999</v>
      </c>
      <c r="D22" s="2"/>
      <c r="E22" s="1"/>
      <c r="F22" s="76">
        <v>485.08313539192397</v>
      </c>
      <c r="G22" s="76">
        <v>-146.27986348122801</v>
      </c>
      <c r="H22" s="2"/>
      <c r="I22" s="1"/>
      <c r="J22" s="2"/>
      <c r="K22" s="1"/>
      <c r="N22" s="3">
        <f t="shared" si="16"/>
        <v>464.78388998035302</v>
      </c>
      <c r="O22" s="21">
        <f t="shared" si="17"/>
        <v>137771.66437414</v>
      </c>
      <c r="P22" s="3">
        <f t="shared" si="18"/>
        <v>485.08313539192397</v>
      </c>
      <c r="Q22" s="17">
        <f t="shared" si="19"/>
        <v>-1.4627986348122801E-4</v>
      </c>
      <c r="R22" s="3"/>
      <c r="S22" s="24"/>
      <c r="T22" s="3"/>
      <c r="U22" s="24"/>
    </row>
    <row r="23" spans="2:33" x14ac:dyDescent="0.6">
      <c r="B23" s="76">
        <v>484.72495088408601</v>
      </c>
      <c r="C23" s="76">
        <v>13.546079779917401</v>
      </c>
      <c r="D23" s="2"/>
      <c r="E23" s="1"/>
      <c r="F23" s="76">
        <v>505.36817102137701</v>
      </c>
      <c r="G23" s="76">
        <v>-155.86348122866801</v>
      </c>
      <c r="H23" s="2"/>
      <c r="I23" s="1"/>
      <c r="J23" s="2"/>
      <c r="K23" s="1"/>
      <c r="N23" s="3">
        <f t="shared" si="16"/>
        <v>484.72495088408601</v>
      </c>
      <c r="O23" s="21">
        <f t="shared" si="17"/>
        <v>135460.797799174</v>
      </c>
      <c r="P23" s="3">
        <f t="shared" si="18"/>
        <v>505.36817102137701</v>
      </c>
      <c r="Q23" s="17">
        <f t="shared" si="19"/>
        <v>-1.5586348122866801E-4</v>
      </c>
      <c r="R23" s="3"/>
      <c r="S23" s="24"/>
      <c r="T23" s="3"/>
      <c r="U23" s="24"/>
    </row>
    <row r="24" spans="2:33" x14ac:dyDescent="0.6">
      <c r="B24" s="76">
        <v>505.00982318271099</v>
      </c>
      <c r="C24" s="76">
        <v>13.2324621733149</v>
      </c>
      <c r="D24" s="2"/>
      <c r="E24" s="1"/>
      <c r="F24" s="76">
        <v>524.98812351543904</v>
      </c>
      <c r="G24" s="76">
        <v>-147.63139931740599</v>
      </c>
      <c r="H24" s="2"/>
      <c r="I24" s="1"/>
      <c r="J24" s="2"/>
      <c r="K24" s="1"/>
      <c r="N24" s="3">
        <f t="shared" si="16"/>
        <v>505.00982318271099</v>
      </c>
      <c r="O24" s="21">
        <f t="shared" si="17"/>
        <v>132324.62173314899</v>
      </c>
      <c r="P24" s="3">
        <f t="shared" si="18"/>
        <v>524.98812351543904</v>
      </c>
      <c r="Q24" s="17">
        <f t="shared" si="19"/>
        <v>-1.4763139931740597E-4</v>
      </c>
      <c r="R24" s="3"/>
      <c r="S24" s="24"/>
      <c r="T24" s="3"/>
      <c r="U24" s="24"/>
    </row>
    <row r="25" spans="2:33" x14ac:dyDescent="0.6">
      <c r="B25" s="76">
        <v>524.95088408644301</v>
      </c>
      <c r="C25" s="76">
        <v>12.5557083906464</v>
      </c>
      <c r="D25" s="2"/>
      <c r="E25" s="1"/>
      <c r="F25" s="76">
        <v>545.27315914489304</v>
      </c>
      <c r="G25" s="76">
        <v>-159.918088737201</v>
      </c>
      <c r="H25" s="2"/>
      <c r="I25" s="1"/>
      <c r="J25" s="2"/>
      <c r="K25" s="1"/>
      <c r="N25" s="3">
        <f t="shared" si="16"/>
        <v>524.95088408644301</v>
      </c>
      <c r="O25" s="21">
        <f t="shared" si="17"/>
        <v>125557.083906464</v>
      </c>
      <c r="P25" s="3">
        <f t="shared" si="18"/>
        <v>545.27315914489304</v>
      </c>
      <c r="Q25" s="17">
        <f t="shared" si="19"/>
        <v>-1.5991808873720099E-4</v>
      </c>
      <c r="R25" s="3"/>
      <c r="S25" s="24"/>
      <c r="T25" s="3"/>
      <c r="U25" s="24"/>
    </row>
    <row r="26" spans="2:33" x14ac:dyDescent="0.6">
      <c r="B26" s="76">
        <v>544.89194499017594</v>
      </c>
      <c r="C26" s="76">
        <v>12.258596973865099</v>
      </c>
      <c r="D26" s="2"/>
      <c r="E26" s="1"/>
      <c r="F26" s="76">
        <v>565.22565320665001</v>
      </c>
      <c r="G26" s="76">
        <v>-163.112627986348</v>
      </c>
      <c r="H26" s="2"/>
      <c r="I26" s="1"/>
      <c r="J26" s="2"/>
      <c r="K26" s="1"/>
      <c r="N26" s="3">
        <f t="shared" si="16"/>
        <v>544.89194499017594</v>
      </c>
      <c r="O26" s="21">
        <f t="shared" si="17"/>
        <v>122585.96973865099</v>
      </c>
      <c r="P26" s="3">
        <f t="shared" si="18"/>
        <v>565.22565320665001</v>
      </c>
      <c r="Q26" s="17">
        <f t="shared" si="19"/>
        <v>-1.6311262798634799E-4</v>
      </c>
      <c r="R26" s="3"/>
      <c r="S26" s="24"/>
      <c r="T26" s="3"/>
      <c r="U26" s="24"/>
    </row>
    <row r="27" spans="2:33" x14ac:dyDescent="0.6">
      <c r="B27" s="76">
        <v>564.489194499017</v>
      </c>
      <c r="C27" s="76">
        <v>11.9449793672627</v>
      </c>
      <c r="D27" s="2"/>
      <c r="E27" s="1"/>
      <c r="F27" s="76">
        <v>585.51068883610401</v>
      </c>
      <c r="G27" s="76">
        <v>-170.361774744027</v>
      </c>
      <c r="H27" s="2"/>
      <c r="I27" s="1"/>
      <c r="J27" s="2"/>
      <c r="K27" s="1"/>
      <c r="N27" s="3">
        <f t="shared" si="16"/>
        <v>564.489194499017</v>
      </c>
      <c r="O27" s="21">
        <f t="shared" si="17"/>
        <v>119449.793672627</v>
      </c>
      <c r="P27" s="3">
        <f t="shared" si="18"/>
        <v>585.51068883610401</v>
      </c>
      <c r="Q27" s="17">
        <f t="shared" si="19"/>
        <v>-1.7036177474402699E-4</v>
      </c>
      <c r="R27" s="3"/>
      <c r="S27" s="24"/>
      <c r="T27" s="3"/>
      <c r="U27" s="24"/>
    </row>
    <row r="28" spans="2:33" x14ac:dyDescent="0.6">
      <c r="B28" s="76">
        <v>584.77406679764204</v>
      </c>
      <c r="C28" s="76">
        <v>11.5653370013755</v>
      </c>
      <c r="D28" s="2"/>
      <c r="E28" s="1"/>
      <c r="F28" s="76">
        <v>604.79809976246997</v>
      </c>
      <c r="G28" s="76">
        <v>-176.87372013651799</v>
      </c>
      <c r="H28" s="2"/>
      <c r="I28" s="1"/>
      <c r="J28" s="2"/>
      <c r="K28" s="1"/>
      <c r="N28" s="3">
        <f t="shared" si="16"/>
        <v>584.77406679764204</v>
      </c>
      <c r="O28" s="21">
        <f t="shared" si="17"/>
        <v>115653.370013755</v>
      </c>
      <c r="P28" s="3">
        <f t="shared" si="18"/>
        <v>604.79809976246997</v>
      </c>
      <c r="Q28" s="17">
        <f t="shared" si="19"/>
        <v>-1.7687372013651799E-4</v>
      </c>
      <c r="R28" s="3"/>
      <c r="S28" s="24"/>
      <c r="T28" s="3"/>
      <c r="U28" s="24"/>
    </row>
    <row r="29" spans="2:33" x14ac:dyDescent="0.6">
      <c r="B29" s="76">
        <v>604.37131630648298</v>
      </c>
      <c r="C29" s="76">
        <v>11.6313617606602</v>
      </c>
      <c r="D29" s="2"/>
      <c r="E29" s="1"/>
      <c r="F29" s="76">
        <v>625.08313539192397</v>
      </c>
      <c r="G29" s="76">
        <v>-175.64505119453901</v>
      </c>
      <c r="H29" s="2"/>
      <c r="I29" s="1"/>
      <c r="J29" s="2"/>
      <c r="K29" s="1"/>
      <c r="N29" s="3">
        <f t="shared" si="16"/>
        <v>604.37131630648298</v>
      </c>
      <c r="O29" s="21">
        <f t="shared" si="17"/>
        <v>116313.617606602</v>
      </c>
      <c r="P29" s="3">
        <f t="shared" si="18"/>
        <v>625.08313539192397</v>
      </c>
      <c r="Q29" s="17">
        <f t="shared" si="19"/>
        <v>-1.7564505119453899E-4</v>
      </c>
      <c r="R29" s="3"/>
      <c r="S29" s="24"/>
      <c r="T29" s="3"/>
      <c r="U29" s="24"/>
    </row>
    <row r="30" spans="2:33" x14ac:dyDescent="0.6">
      <c r="B30" s="76">
        <v>624.65618860510801</v>
      </c>
      <c r="C30" s="76">
        <v>11.103163686382301</v>
      </c>
      <c r="D30" s="2"/>
      <c r="E30" s="1"/>
      <c r="F30" s="76">
        <v>645.03562945368105</v>
      </c>
      <c r="G30" s="76">
        <v>-183.26279863481199</v>
      </c>
      <c r="H30" s="2"/>
      <c r="I30" s="1"/>
      <c r="J30" s="2"/>
      <c r="K30" s="1"/>
      <c r="N30" s="3">
        <f t="shared" si="16"/>
        <v>624.65618860510801</v>
      </c>
      <c r="O30" s="21">
        <f t="shared" si="17"/>
        <v>111031.63686382301</v>
      </c>
      <c r="P30" s="3">
        <f t="shared" si="18"/>
        <v>645.03562945368105</v>
      </c>
      <c r="Q30" s="17">
        <f t="shared" si="19"/>
        <v>-1.8326279863481199E-4</v>
      </c>
      <c r="R30" s="3"/>
      <c r="S30" s="24"/>
      <c r="T30" s="3"/>
      <c r="U30" s="24"/>
    </row>
    <row r="31" spans="2:33" x14ac:dyDescent="0.6">
      <c r="B31" s="76">
        <v>644.25343811394896</v>
      </c>
      <c r="C31" s="76">
        <v>11.119669876203499</v>
      </c>
      <c r="D31" s="2"/>
      <c r="E31" s="1"/>
      <c r="F31" s="76">
        <v>665.32066508313505</v>
      </c>
      <c r="G31" s="76">
        <v>-203.78156996587001</v>
      </c>
      <c r="H31" s="2"/>
      <c r="I31" s="1"/>
      <c r="J31" s="2"/>
      <c r="K31" s="1"/>
      <c r="N31" s="3">
        <f t="shared" si="16"/>
        <v>644.25343811394896</v>
      </c>
      <c r="O31" s="21">
        <f t="shared" si="17"/>
        <v>111196.698762035</v>
      </c>
      <c r="P31" s="3">
        <f t="shared" si="18"/>
        <v>665.32066508313505</v>
      </c>
      <c r="Q31" s="17">
        <f t="shared" si="19"/>
        <v>-2.0378156996586998E-4</v>
      </c>
      <c r="R31" s="3"/>
      <c r="S31" s="24"/>
      <c r="T31" s="3"/>
      <c r="U31" s="24"/>
    </row>
    <row r="32" spans="2:33" x14ac:dyDescent="0.6">
      <c r="B32" s="76">
        <v>664.88212180746496</v>
      </c>
      <c r="C32" s="76">
        <v>10.2448418156808</v>
      </c>
      <c r="D32" s="2"/>
      <c r="E32" s="1"/>
      <c r="F32" s="76">
        <v>684.94061757719703</v>
      </c>
      <c r="G32" s="76">
        <v>-196.40955631399299</v>
      </c>
      <c r="H32" s="2"/>
      <c r="I32" s="1"/>
      <c r="J32" s="2"/>
      <c r="K32" s="1"/>
      <c r="N32" s="3">
        <f t="shared" si="16"/>
        <v>664.88212180746496</v>
      </c>
      <c r="O32" s="21">
        <f t="shared" si="17"/>
        <v>102448.41815680801</v>
      </c>
      <c r="P32" s="3">
        <f t="shared" si="18"/>
        <v>684.94061757719703</v>
      </c>
      <c r="Q32" s="17">
        <f t="shared" si="19"/>
        <v>-1.9640955631399298E-4</v>
      </c>
      <c r="R32" s="3"/>
      <c r="S32" s="24"/>
      <c r="T32" s="3"/>
      <c r="U32" s="24"/>
    </row>
    <row r="33" spans="2:21" x14ac:dyDescent="0.6">
      <c r="B33" s="76">
        <v>684.823182711198</v>
      </c>
      <c r="C33" s="76">
        <v>10.442916093535</v>
      </c>
      <c r="D33" s="2"/>
      <c r="E33" s="1"/>
      <c r="F33" s="76">
        <v>705.22565320665103</v>
      </c>
      <c r="G33" s="76">
        <v>-202.30716723549401</v>
      </c>
      <c r="H33" s="2"/>
      <c r="I33" s="1"/>
      <c r="J33" s="2"/>
      <c r="K33" s="1"/>
      <c r="N33" s="3">
        <f t="shared" si="16"/>
        <v>684.823182711198</v>
      </c>
      <c r="O33" s="21">
        <f t="shared" si="17"/>
        <v>104429.16093535001</v>
      </c>
      <c r="P33" s="3">
        <f t="shared" si="18"/>
        <v>705.22565320665103</v>
      </c>
      <c r="Q33" s="17">
        <f t="shared" si="19"/>
        <v>-2.0230716723549399E-4</v>
      </c>
      <c r="R33" s="3"/>
      <c r="S33" s="24"/>
      <c r="T33" s="3"/>
      <c r="U33" s="24"/>
    </row>
    <row r="34" spans="2:21" x14ac:dyDescent="0.6">
      <c r="B34" s="76">
        <v>704.42043222003895</v>
      </c>
      <c r="C34" s="76">
        <v>10.1292984869325</v>
      </c>
      <c r="D34" s="2"/>
      <c r="E34" s="1"/>
      <c r="F34" s="76">
        <v>724.84560570071199</v>
      </c>
      <c r="G34" s="76">
        <v>-211.15358361774699</v>
      </c>
      <c r="H34" s="2"/>
      <c r="I34" s="1"/>
      <c r="J34" s="2"/>
      <c r="K34" s="1"/>
      <c r="N34" s="3">
        <f t="shared" si="16"/>
        <v>704.42043222003895</v>
      </c>
      <c r="O34" s="21">
        <f t="shared" si="17"/>
        <v>101292.984869325</v>
      </c>
      <c r="P34" s="3">
        <f t="shared" si="18"/>
        <v>724.84560570071199</v>
      </c>
      <c r="Q34" s="17">
        <f t="shared" si="19"/>
        <v>-2.1115358361774699E-4</v>
      </c>
      <c r="R34" s="3"/>
      <c r="S34" s="24"/>
      <c r="T34" s="3"/>
      <c r="U34" s="24"/>
    </row>
    <row r="35" spans="2:21" x14ac:dyDescent="0.6">
      <c r="B35" s="76">
        <v>724.36149312377199</v>
      </c>
      <c r="C35" s="76">
        <v>9.0729023383768794</v>
      </c>
      <c r="D35" s="2"/>
      <c r="E35" s="1"/>
      <c r="F35" s="76">
        <v>745.463182897862</v>
      </c>
      <c r="G35" s="76">
        <v>-204.273037542662</v>
      </c>
      <c r="H35" s="2"/>
      <c r="I35" s="1"/>
      <c r="J35" s="2"/>
      <c r="K35" s="1"/>
      <c r="N35" s="3">
        <f t="shared" si="16"/>
        <v>724.36149312377199</v>
      </c>
      <c r="O35" s="21">
        <f t="shared" si="17"/>
        <v>90729.023383768799</v>
      </c>
      <c r="P35" s="3">
        <f t="shared" si="18"/>
        <v>745.463182897862</v>
      </c>
      <c r="Q35" s="17">
        <f t="shared" si="19"/>
        <v>-2.0427303754266197E-4</v>
      </c>
      <c r="R35" s="3"/>
      <c r="S35" s="24"/>
      <c r="T35" s="3"/>
      <c r="U35" s="24"/>
    </row>
    <row r="36" spans="2:21" x14ac:dyDescent="0.6">
      <c r="B36" s="76">
        <v>744.30255402750402</v>
      </c>
      <c r="C36" s="76">
        <v>9.41953232462172</v>
      </c>
      <c r="D36" s="2"/>
      <c r="E36" s="1"/>
      <c r="F36" s="76">
        <v>765.08313539192397</v>
      </c>
      <c r="G36" s="76">
        <v>-206.976109215017</v>
      </c>
      <c r="H36" s="2"/>
      <c r="I36" s="1"/>
      <c r="J36" s="2"/>
      <c r="K36" s="1"/>
      <c r="N36" s="3">
        <f t="shared" si="16"/>
        <v>744.30255402750402</v>
      </c>
      <c r="O36" s="21">
        <f t="shared" si="17"/>
        <v>94195.323246217202</v>
      </c>
      <c r="P36" s="3">
        <f t="shared" si="18"/>
        <v>765.08313539192397</v>
      </c>
      <c r="Q36" s="17">
        <f t="shared" si="19"/>
        <v>-2.0697610921501699E-4</v>
      </c>
      <c r="R36" s="3"/>
      <c r="S36" s="24"/>
      <c r="T36" s="3"/>
      <c r="U36" s="24"/>
    </row>
    <row r="37" spans="2:21" x14ac:dyDescent="0.6">
      <c r="B37" s="76">
        <v>763.89980353634496</v>
      </c>
      <c r="C37" s="76">
        <v>8.6767537826684897</v>
      </c>
      <c r="D37" s="2"/>
      <c r="E37" s="1"/>
      <c r="F37" s="76">
        <v>785.70071258907296</v>
      </c>
      <c r="G37" s="76">
        <v>-206.976109215017</v>
      </c>
      <c r="H37" s="2"/>
      <c r="I37" s="1"/>
      <c r="J37" s="2"/>
      <c r="K37" s="1"/>
      <c r="N37" s="3">
        <f t="shared" si="16"/>
        <v>763.89980353634496</v>
      </c>
      <c r="O37" s="21">
        <f t="shared" si="17"/>
        <v>86767.5378266849</v>
      </c>
      <c r="P37" s="3">
        <f t="shared" si="18"/>
        <v>785.70071258907296</v>
      </c>
      <c r="Q37" s="17">
        <f t="shared" si="19"/>
        <v>-2.0697610921501699E-4</v>
      </c>
      <c r="R37" s="3"/>
      <c r="S37" s="24"/>
      <c r="T37" s="3"/>
      <c r="U37" s="24"/>
    </row>
    <row r="38" spans="2:21" x14ac:dyDescent="0.6">
      <c r="B38" s="76">
        <v>784.87229862475397</v>
      </c>
      <c r="C38" s="76">
        <v>8.9573590096286004</v>
      </c>
      <c r="D38" s="2"/>
      <c r="E38" s="1"/>
      <c r="F38" s="76">
        <v>804.98812351543904</v>
      </c>
      <c r="G38" s="76">
        <v>-211.64505119453901</v>
      </c>
      <c r="H38" s="2"/>
      <c r="I38" s="1"/>
      <c r="J38" s="2"/>
      <c r="K38" s="1"/>
      <c r="N38" s="3">
        <f t="shared" si="16"/>
        <v>784.87229862475397</v>
      </c>
      <c r="O38" s="21">
        <f t="shared" si="17"/>
        <v>89573.590096286003</v>
      </c>
      <c r="P38" s="3">
        <f t="shared" si="18"/>
        <v>804.98812351543904</v>
      </c>
      <c r="Q38" s="17">
        <f t="shared" si="19"/>
        <v>-2.11645051194539E-4</v>
      </c>
      <c r="R38" s="3"/>
      <c r="S38" s="24"/>
      <c r="T38" s="3"/>
      <c r="U38" s="24"/>
    </row>
    <row r="39" spans="2:21" x14ac:dyDescent="0.6">
      <c r="B39" s="76">
        <v>804.81335952848701</v>
      </c>
      <c r="C39" s="76">
        <v>8.3961485557083808</v>
      </c>
      <c r="D39" s="2"/>
      <c r="E39" s="1"/>
      <c r="F39" s="2"/>
      <c r="G39" s="1"/>
      <c r="H39" s="2"/>
      <c r="I39" s="1"/>
      <c r="J39" s="2"/>
      <c r="K39" s="1"/>
      <c r="N39" s="3">
        <f t="shared" si="16"/>
        <v>804.81335952848701</v>
      </c>
      <c r="O39" s="21">
        <f t="shared" si="17"/>
        <v>83961.485557083812</v>
      </c>
      <c r="P39" s="3"/>
      <c r="Q39" s="17"/>
      <c r="R39" s="3"/>
      <c r="S39" s="24"/>
      <c r="T39" s="3"/>
      <c r="U39" s="24"/>
    </row>
    <row r="49" spans="2:14" ht="17.25" thickBot="1" x14ac:dyDescent="0.65">
      <c r="B49" t="s">
        <v>169</v>
      </c>
    </row>
    <row r="50" spans="2:14" x14ac:dyDescent="0.6">
      <c r="B50" s="5" t="s">
        <v>3</v>
      </c>
      <c r="C50" s="6" t="s">
        <v>0</v>
      </c>
      <c r="D50" s="7" t="s">
        <v>3</v>
      </c>
      <c r="E50" s="6" t="s">
        <v>8</v>
      </c>
      <c r="F50" s="7" t="s">
        <v>3</v>
      </c>
      <c r="G50" s="6" t="s">
        <v>1</v>
      </c>
      <c r="H50" s="7" t="s">
        <v>3</v>
      </c>
      <c r="I50" s="6" t="s">
        <v>2</v>
      </c>
      <c r="J50" s="7" t="s">
        <v>3</v>
      </c>
      <c r="K50" s="8" t="s">
        <v>6</v>
      </c>
      <c r="L50" t="s">
        <v>165</v>
      </c>
      <c r="N50" t="s">
        <v>158</v>
      </c>
    </row>
    <row r="51" spans="2:14" ht="17.25" thickBot="1" x14ac:dyDescent="0.65">
      <c r="B51" s="9" t="s">
        <v>4</v>
      </c>
      <c r="C51" s="10" t="s">
        <v>81</v>
      </c>
      <c r="D51" s="11" t="s">
        <v>4</v>
      </c>
      <c r="E51" s="10" t="s">
        <v>11</v>
      </c>
      <c r="F51" s="11" t="s">
        <v>4</v>
      </c>
      <c r="G51" s="27" t="s">
        <v>13</v>
      </c>
      <c r="H51" s="11" t="s">
        <v>4</v>
      </c>
      <c r="I51" s="10" t="s">
        <v>15</v>
      </c>
      <c r="J51" s="11" t="s">
        <v>4</v>
      </c>
      <c r="K51" s="12" t="s">
        <v>7</v>
      </c>
      <c r="L51" t="s">
        <v>160</v>
      </c>
      <c r="N51" t="s">
        <v>160</v>
      </c>
    </row>
    <row r="52" spans="2:14" x14ac:dyDescent="0.6">
      <c r="B52" s="3">
        <v>307.85300000000001</v>
      </c>
      <c r="C52" s="4">
        <v>18.378399999999999</v>
      </c>
      <c r="D52" s="3"/>
      <c r="E52" s="4"/>
      <c r="F52" s="3">
        <v>329.15100000000001</v>
      </c>
      <c r="G52" s="4">
        <v>-104.38500000000001</v>
      </c>
      <c r="H52" s="3">
        <v>301.19299999999998</v>
      </c>
      <c r="I52" s="4">
        <v>3.1755900000000001</v>
      </c>
      <c r="J52" s="3">
        <v>298.084</v>
      </c>
      <c r="K52" s="4">
        <v>0.18248800000000001</v>
      </c>
      <c r="L52" t="e">
        <v>#N/A</v>
      </c>
      <c r="M52" s="92"/>
      <c r="N52" t="e">
        <v>#N/A</v>
      </c>
    </row>
    <row r="53" spans="2:14" x14ac:dyDescent="0.6">
      <c r="B53" s="3">
        <v>365.44499999999999</v>
      </c>
      <c r="C53" s="4">
        <v>16.360399999999998</v>
      </c>
      <c r="D53" s="3"/>
      <c r="E53" s="4"/>
      <c r="F53" s="3">
        <v>365.15100000000001</v>
      </c>
      <c r="G53" s="4">
        <v>-114.812</v>
      </c>
      <c r="H53" s="3">
        <v>349.43200000000002</v>
      </c>
      <c r="I53" s="4">
        <v>3.1585399999999999</v>
      </c>
      <c r="J53" s="3">
        <v>351.72399999999999</v>
      </c>
      <c r="K53" s="4">
        <v>0.22672800000000001</v>
      </c>
      <c r="L53">
        <v>0.23089947820776627</v>
      </c>
      <c r="M53" s="92"/>
      <c r="N53">
        <v>-4.1714782077662549E-3</v>
      </c>
    </row>
    <row r="54" spans="2:14" x14ac:dyDescent="0.6">
      <c r="B54" s="2">
        <v>423.03699999999998</v>
      </c>
      <c r="C54" s="1">
        <v>14.720700000000001</v>
      </c>
      <c r="D54" s="2"/>
      <c r="E54" s="1"/>
      <c r="F54" s="2">
        <v>408.79599999999999</v>
      </c>
      <c r="G54" s="1">
        <v>-120.467</v>
      </c>
      <c r="H54" s="2">
        <v>397.63400000000001</v>
      </c>
      <c r="I54" s="1">
        <v>3.1139700000000001</v>
      </c>
      <c r="J54" s="2">
        <v>401.53300000000002</v>
      </c>
      <c r="K54" s="1">
        <v>0.31520700000000001</v>
      </c>
      <c r="L54">
        <v>0.28306396905713443</v>
      </c>
      <c r="M54" s="92"/>
      <c r="N54">
        <v>3.214303094286558E-2</v>
      </c>
    </row>
    <row r="55" spans="2:14" x14ac:dyDescent="0.6">
      <c r="B55" s="2">
        <v>485.86399999999998</v>
      </c>
      <c r="C55" s="1">
        <v>13.585599999999999</v>
      </c>
      <c r="D55" s="2"/>
      <c r="E55" s="1"/>
      <c r="F55" s="2">
        <v>452.59199999999998</v>
      </c>
      <c r="G55" s="1">
        <v>-141.36099999999999</v>
      </c>
      <c r="H55" s="2">
        <v>449.63799999999998</v>
      </c>
      <c r="I55" s="1">
        <v>3.0253199999999998</v>
      </c>
      <c r="J55" s="2">
        <v>449.42500000000001</v>
      </c>
      <c r="K55" s="1">
        <v>0.39815699999999998</v>
      </c>
      <c r="L55">
        <v>0.41379923423087761</v>
      </c>
      <c r="M55" s="92"/>
      <c r="N55">
        <v>-1.5642234230877627E-2</v>
      </c>
    </row>
    <row r="56" spans="2:14" x14ac:dyDescent="0.6">
      <c r="B56" s="2">
        <v>548.69100000000003</v>
      </c>
      <c r="C56" s="1">
        <v>12.4505</v>
      </c>
      <c r="D56" s="2"/>
      <c r="E56" s="1"/>
      <c r="F56" s="2">
        <v>488.54599999999999</v>
      </c>
      <c r="G56" s="1">
        <v>-147.02600000000001</v>
      </c>
      <c r="H56" s="2">
        <v>503.54199999999997</v>
      </c>
      <c r="I56" s="1">
        <v>2.9146299999999998</v>
      </c>
      <c r="J56" s="2">
        <v>503.065</v>
      </c>
      <c r="K56" s="1">
        <v>0.50875599999999999</v>
      </c>
      <c r="L56">
        <v>0.51999708864871586</v>
      </c>
      <c r="M56" s="92"/>
      <c r="N56">
        <v>-1.1241088648715869E-2</v>
      </c>
    </row>
    <row r="57" spans="2:14" x14ac:dyDescent="0.6">
      <c r="B57" s="2">
        <v>611.51800000000003</v>
      </c>
      <c r="C57" s="1">
        <v>11.567600000000001</v>
      </c>
      <c r="D57" s="2"/>
      <c r="E57" s="1"/>
      <c r="F57" s="2">
        <v>545.096</v>
      </c>
      <c r="G57" s="1">
        <v>-161.23500000000001</v>
      </c>
      <c r="H57" s="2">
        <v>551.67700000000002</v>
      </c>
      <c r="I57" s="1">
        <v>2.8205200000000001</v>
      </c>
      <c r="J57" s="2">
        <v>545.21100000000001</v>
      </c>
      <c r="K57" s="1">
        <v>0.62488500000000002</v>
      </c>
      <c r="L57">
        <v>0.62619126888517085</v>
      </c>
      <c r="M57" s="92"/>
      <c r="N57">
        <v>-1.3062688851708248E-3</v>
      </c>
    </row>
    <row r="58" spans="2:14" x14ac:dyDescent="0.6">
      <c r="B58" s="2">
        <v>650.78499999999997</v>
      </c>
      <c r="C58" s="1">
        <v>11.315300000000001</v>
      </c>
      <c r="D58" s="2"/>
      <c r="E58" s="1"/>
      <c r="F58" s="2">
        <v>588.77</v>
      </c>
      <c r="G58" s="1">
        <v>-169.74700000000001</v>
      </c>
      <c r="H58" s="2">
        <v>599.83500000000004</v>
      </c>
      <c r="I58" s="1">
        <v>2.7429299999999999</v>
      </c>
      <c r="J58" s="2">
        <v>598.851</v>
      </c>
      <c r="K58" s="1">
        <v>0.76866400000000001</v>
      </c>
      <c r="L58">
        <v>0.76291794200835583</v>
      </c>
      <c r="M58" s="92"/>
      <c r="N58">
        <v>5.7460579916441823E-3</v>
      </c>
    </row>
    <row r="59" spans="2:14" x14ac:dyDescent="0.6">
      <c r="B59" s="2">
        <v>687.43499999999995</v>
      </c>
      <c r="C59" s="1">
        <v>10.432399999999999</v>
      </c>
      <c r="D59" s="2"/>
      <c r="E59" s="1"/>
      <c r="F59" s="2">
        <v>640.19200000000001</v>
      </c>
      <c r="G59" s="1">
        <v>-183.96299999999999</v>
      </c>
      <c r="H59" s="2">
        <v>649.91499999999996</v>
      </c>
      <c r="I59" s="1">
        <v>2.6598000000000002</v>
      </c>
      <c r="J59" s="2">
        <v>646.74300000000005</v>
      </c>
      <c r="K59" s="1">
        <v>0.90138300000000005</v>
      </c>
      <c r="L59">
        <v>0.95127915463289858</v>
      </c>
      <c r="M59" s="92"/>
      <c r="N59">
        <v>-4.9896154632898537E-2</v>
      </c>
    </row>
    <row r="60" spans="2:14" x14ac:dyDescent="0.6">
      <c r="B60" s="2">
        <v>750.26199999999994</v>
      </c>
      <c r="C60" s="1">
        <v>9.54955</v>
      </c>
      <c r="D60" s="2"/>
      <c r="E60" s="1"/>
      <c r="F60" s="2">
        <v>707.05499999999995</v>
      </c>
      <c r="G60" s="1">
        <v>-203.87200000000001</v>
      </c>
      <c r="H60" s="2">
        <v>700.05499999999995</v>
      </c>
      <c r="I60" s="1">
        <v>2.6207199999999999</v>
      </c>
      <c r="J60" s="2">
        <v>694.63599999999997</v>
      </c>
      <c r="K60" s="1">
        <v>1.0175099999999999</v>
      </c>
      <c r="L60">
        <v>1.0954800738287918</v>
      </c>
      <c r="M60" s="93"/>
      <c r="N60">
        <v>-7.7970073828791842E-2</v>
      </c>
    </row>
    <row r="61" spans="2:14" x14ac:dyDescent="0.6">
      <c r="B61" s="2">
        <v>784.29300000000001</v>
      </c>
      <c r="C61" s="1">
        <v>9.0450400000000002</v>
      </c>
      <c r="D61" s="2"/>
      <c r="E61" s="1"/>
      <c r="F61" s="2">
        <v>763.51099999999997</v>
      </c>
      <c r="G61" s="1">
        <v>-208.55699999999999</v>
      </c>
      <c r="H61" s="2">
        <v>750.21</v>
      </c>
      <c r="I61" s="1">
        <v>2.5926399999999998</v>
      </c>
      <c r="J61" s="2">
        <v>744.44399999999996</v>
      </c>
      <c r="K61" s="1">
        <v>1.0838699999999999</v>
      </c>
      <c r="L61">
        <v>1.183229981445487</v>
      </c>
      <c r="M61" s="93"/>
      <c r="N61">
        <v>-9.9359981445487078E-2</v>
      </c>
    </row>
    <row r="62" spans="2:14" x14ac:dyDescent="0.6">
      <c r="B62" s="2">
        <v>800</v>
      </c>
      <c r="C62" s="1">
        <v>8.7927900000000001</v>
      </c>
      <c r="D62" s="2"/>
      <c r="E62" s="1"/>
      <c r="F62" s="2">
        <v>807.13800000000003</v>
      </c>
      <c r="G62" s="1">
        <v>-212.30799999999999</v>
      </c>
      <c r="H62" s="2">
        <v>802.34</v>
      </c>
      <c r="I62" s="1">
        <v>2.5975700000000002</v>
      </c>
      <c r="J62" s="2">
        <v>796.16899999999998</v>
      </c>
      <c r="K62" s="1">
        <v>1.1225799999999999</v>
      </c>
      <c r="L62">
        <v>1.2127080875459249</v>
      </c>
      <c r="M62" s="93"/>
      <c r="N62">
        <v>-9.012808754592494E-2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9"/>
  <sheetViews>
    <sheetView tabSelected="1"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16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27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308.19799999999998</v>
      </c>
      <c r="C9" s="75">
        <v>72.771000000000001</v>
      </c>
      <c r="D9" s="3"/>
      <c r="E9" s="4"/>
      <c r="F9" s="75">
        <v>318.39999999999998</v>
      </c>
      <c r="G9" s="75">
        <v>159.565</v>
      </c>
      <c r="H9" s="75">
        <v>297.61</v>
      </c>
      <c r="I9" s="75">
        <v>1.1000000000000001</v>
      </c>
      <c r="J9" s="75">
        <v>321.17599999999999</v>
      </c>
      <c r="K9" s="75">
        <v>0.55759800000000004</v>
      </c>
      <c r="N9" s="3">
        <f>B9</f>
        <v>308.19799999999998</v>
      </c>
      <c r="O9" s="21">
        <f>C9*1000</f>
        <v>72771</v>
      </c>
      <c r="P9" s="3">
        <f>F9</f>
        <v>318.39999999999998</v>
      </c>
      <c r="Q9" s="17">
        <f>G9*0.000001</f>
        <v>1.5956499999999999E-4</v>
      </c>
      <c r="R9" s="3">
        <f>H9</f>
        <v>297.61</v>
      </c>
      <c r="S9" s="24">
        <f>I9</f>
        <v>1.1000000000000001</v>
      </c>
      <c r="T9" s="3">
        <f>J9</f>
        <v>321.17599999999999</v>
      </c>
      <c r="U9" s="24">
        <f>K9</f>
        <v>0.55759800000000004</v>
      </c>
      <c r="V9" s="22">
        <f>((O9*(Q9)^2)/S9)*T9</f>
        <v>0.54098349569303406</v>
      </c>
      <c r="X9" s="3">
        <f t="shared" ref="X9:X17" si="0">T9</f>
        <v>321.17599999999999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73203.740196607978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1.5985703967741937E-4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1.078526126560539</v>
      </c>
      <c r="AE9" s="24">
        <f>((Z9*(AB9)^2)/AD9)*X9</f>
        <v>0.55706929120345328</v>
      </c>
      <c r="AF9" s="77">
        <f t="shared" ref="AF9:AF17" si="1">$U9/$AE9-1</f>
        <v>9.4908982579999801E-4</v>
      </c>
      <c r="AG9" s="80">
        <f>U9-AE9</f>
        <v>5.2870879654676184E-4</v>
      </c>
    </row>
    <row r="10" spans="1:33" x14ac:dyDescent="0.6">
      <c r="B10" s="3">
        <v>335.96899999999999</v>
      </c>
      <c r="C10" s="4">
        <v>73.697000000000003</v>
      </c>
      <c r="D10" s="3"/>
      <c r="E10" s="4"/>
      <c r="F10" s="3">
        <v>343.2</v>
      </c>
      <c r="G10" s="4">
        <v>162.17400000000001</v>
      </c>
      <c r="H10" s="3">
        <v>327.88799999999998</v>
      </c>
      <c r="I10" s="4">
        <v>1.0724100000000001</v>
      </c>
      <c r="J10" s="3">
        <v>342.57900000000001</v>
      </c>
      <c r="K10" s="4">
        <v>0.61399599999999999</v>
      </c>
      <c r="N10" s="3">
        <f t="shared" ref="N10:N17" si="2">B10</f>
        <v>335.96899999999999</v>
      </c>
      <c r="O10" s="21">
        <f t="shared" ref="O10:O17" si="3">C10*1000</f>
        <v>73697</v>
      </c>
      <c r="P10" s="3">
        <f t="shared" ref="P10:P17" si="4">F10</f>
        <v>343.2</v>
      </c>
      <c r="Q10" s="17">
        <f t="shared" ref="Q10:Q17" si="5">G10*0.000001</f>
        <v>1.6217400000000001E-4</v>
      </c>
      <c r="R10" s="3">
        <f t="shared" ref="R10:U17" si="6">H10</f>
        <v>327.88799999999998</v>
      </c>
      <c r="S10" s="24">
        <f t="shared" si="6"/>
        <v>1.0724100000000001</v>
      </c>
      <c r="T10" s="3">
        <f t="shared" si="6"/>
        <v>342.57900000000001</v>
      </c>
      <c r="U10" s="24">
        <f t="shared" si="6"/>
        <v>0.61399599999999999</v>
      </c>
      <c r="V10" s="22">
        <f t="shared" ref="V10:V17" si="7">((O10*(Q10)^2)/S10)*T10</f>
        <v>0.61917319800745696</v>
      </c>
      <c r="X10" s="2">
        <f t="shared" si="0"/>
        <v>342.57900000000001</v>
      </c>
      <c r="Y10" s="4">
        <f t="shared" ref="Y10:Y17" si="8">MATCH($X10,$N$9:$N$39,1)</f>
        <v>2</v>
      </c>
      <c r="Z10" s="4">
        <f t="shared" ref="Z10:Z17" si="9">((INDEX($N$9:$O$39,Y10+1,1)-$X10)*INDEX($N$9:$O$39,Y10,2)+($X10-INDEX($N$9:$O$39,Y10,1))*INDEX($N$9:$O$39,Y10+1,2))/(INDEX($N$9:$O$39,Y10+1,1)-INDEX($N$9:$O$39,Y10,1))</f>
        <v>73896.25054128292</v>
      </c>
      <c r="AA10" s="4">
        <f t="shared" ref="AA10:AA17" si="10">MATCH($X10,$P$9:$P$39,1)</f>
        <v>1</v>
      </c>
      <c r="AB10" s="17">
        <f t="shared" ref="AB10:AB17" si="11">((INDEX($P$9:$Q$39,AA10+1,1)-$X10)*INDEX($P$9:$Q$39,AA10,2)+($X10-INDEX($P$9:$Q$39,AA10,1))*INDEX($P$9:$Q$39,AA10+1,2))/(INDEX($P$9:$Q$39,AA10+1,1)-INDEX($P$9:$Q$39,AA10,1))</f>
        <v>1.6210866979838711E-4</v>
      </c>
      <c r="AC10" s="4">
        <f t="shared" ref="AC10:AC17" si="12">MATCH($X10,$R$9:$R$39,1)</f>
        <v>2</v>
      </c>
      <c r="AD10" s="24">
        <f t="shared" ref="AD10:AD17" si="13">((INDEX($R$9:$S$39,AC10+1,1)-$X10)*INDEX($R$9:$S$39,AC10,2)+($X10-INDEX($R$9:$S$39,AC10,1))*INDEX($R$9:$S$39,AC10+1,2))/(INDEX($R$9:$S$39,AC10+1,1)-INDEX($R$9:$S$39,AC10,1))</f>
        <v>1.069587092617899</v>
      </c>
      <c r="AE10" s="53">
        <f t="shared" ref="AE10:AE17" si="14">((Z10*(AB10)^2)/AD10)*X10</f>
        <v>0.62198436994074646</v>
      </c>
      <c r="AF10" s="78">
        <f t="shared" si="1"/>
        <v>-1.2843361227079519E-2</v>
      </c>
      <c r="AG10" s="80">
        <f t="shared" ref="AG10:AG17" si="15">U10-AE10</f>
        <v>-7.9883699407464759E-3</v>
      </c>
    </row>
    <row r="11" spans="1:33" x14ac:dyDescent="0.6">
      <c r="B11" s="2">
        <v>366.91399999999999</v>
      </c>
      <c r="C11" s="1">
        <v>74.629800000000003</v>
      </c>
      <c r="D11" s="2"/>
      <c r="E11" s="1"/>
      <c r="F11" s="2">
        <v>370.4</v>
      </c>
      <c r="G11" s="1">
        <v>169.13</v>
      </c>
      <c r="H11" s="2">
        <v>363.745</v>
      </c>
      <c r="I11" s="1">
        <v>1.06552</v>
      </c>
      <c r="J11" s="2">
        <v>359.995</v>
      </c>
      <c r="K11" s="1">
        <v>0.71199400000000002</v>
      </c>
      <c r="N11" s="3">
        <f t="shared" si="2"/>
        <v>366.91399999999999</v>
      </c>
      <c r="O11" s="21">
        <f t="shared" si="3"/>
        <v>74629.8</v>
      </c>
      <c r="P11" s="3">
        <f t="shared" si="4"/>
        <v>370.4</v>
      </c>
      <c r="Q11" s="17">
        <f t="shared" si="5"/>
        <v>1.6912999999999997E-4</v>
      </c>
      <c r="R11" s="3">
        <f t="shared" si="6"/>
        <v>363.745</v>
      </c>
      <c r="S11" s="24">
        <f t="shared" si="6"/>
        <v>1.06552</v>
      </c>
      <c r="T11" s="3">
        <f t="shared" si="6"/>
        <v>359.995</v>
      </c>
      <c r="U11" s="24">
        <f t="shared" si="6"/>
        <v>0.71199400000000002</v>
      </c>
      <c r="V11" s="22">
        <f t="shared" si="7"/>
        <v>0.72125433832585106</v>
      </c>
      <c r="X11" s="2">
        <f t="shared" si="0"/>
        <v>359.995</v>
      </c>
      <c r="Y11" s="4">
        <f t="shared" si="8"/>
        <v>2</v>
      </c>
      <c r="Z11" s="4">
        <f t="shared" si="9"/>
        <v>74421.235023428671</v>
      </c>
      <c r="AA11" s="4">
        <f t="shared" si="10"/>
        <v>2</v>
      </c>
      <c r="AB11" s="17">
        <f t="shared" si="11"/>
        <v>1.6646907426470588E-4</v>
      </c>
      <c r="AC11" s="4">
        <f t="shared" si="12"/>
        <v>2</v>
      </c>
      <c r="AD11" s="24">
        <f t="shared" si="13"/>
        <v>1.066240570599883</v>
      </c>
      <c r="AE11" s="53">
        <f t="shared" si="14"/>
        <v>0.69631422445060298</v>
      </c>
      <c r="AF11" s="78">
        <f t="shared" si="1"/>
        <v>2.2518246789757113E-2</v>
      </c>
      <c r="AG11" s="80">
        <f t="shared" si="15"/>
        <v>1.5679775549397035E-2</v>
      </c>
    </row>
    <row r="12" spans="1:33" x14ac:dyDescent="0.6">
      <c r="B12" s="2">
        <v>394.67899999999997</v>
      </c>
      <c r="C12" s="1">
        <v>76.421599999999998</v>
      </c>
      <c r="D12" s="2"/>
      <c r="E12" s="1"/>
      <c r="F12" s="2">
        <v>396</v>
      </c>
      <c r="G12" s="1">
        <v>189.13</v>
      </c>
      <c r="H12" s="2">
        <v>394.024</v>
      </c>
      <c r="I12" s="1">
        <v>1.0965499999999999</v>
      </c>
      <c r="J12" s="2">
        <v>382.93200000000002</v>
      </c>
      <c r="K12" s="1">
        <v>0.88670800000000005</v>
      </c>
      <c r="N12" s="3">
        <f t="shared" si="2"/>
        <v>394.67899999999997</v>
      </c>
      <c r="O12" s="21">
        <f t="shared" si="3"/>
        <v>76421.599999999991</v>
      </c>
      <c r="P12" s="3">
        <f t="shared" si="4"/>
        <v>396</v>
      </c>
      <c r="Q12" s="17">
        <f t="shared" si="5"/>
        <v>1.8913E-4</v>
      </c>
      <c r="R12" s="3">
        <f t="shared" si="6"/>
        <v>394.024</v>
      </c>
      <c r="S12" s="24">
        <f t="shared" si="6"/>
        <v>1.0965499999999999</v>
      </c>
      <c r="T12" s="3">
        <f t="shared" si="6"/>
        <v>382.93200000000002</v>
      </c>
      <c r="U12" s="24">
        <f t="shared" si="6"/>
        <v>0.88670800000000005</v>
      </c>
      <c r="V12" s="22">
        <f t="shared" si="7"/>
        <v>0.95461925929319147</v>
      </c>
      <c r="X12" s="2">
        <f t="shared" si="0"/>
        <v>382.93200000000002</v>
      </c>
      <c r="Y12" s="4">
        <f t="shared" si="8"/>
        <v>3</v>
      </c>
      <c r="Z12" s="4">
        <f t="shared" si="9"/>
        <v>75663.513394561494</v>
      </c>
      <c r="AA12" s="4">
        <f t="shared" si="10"/>
        <v>3</v>
      </c>
      <c r="AB12" s="17">
        <f t="shared" si="11"/>
        <v>1.7892062500000002E-4</v>
      </c>
      <c r="AC12" s="4">
        <f t="shared" si="12"/>
        <v>3</v>
      </c>
      <c r="AD12" s="24">
        <f t="shared" si="13"/>
        <v>1.085182888800819</v>
      </c>
      <c r="AE12" s="53">
        <f t="shared" si="14"/>
        <v>0.854724277175271</v>
      </c>
      <c r="AF12" s="78">
        <f t="shared" si="1"/>
        <v>3.7419930238123289E-2</v>
      </c>
      <c r="AG12" s="80">
        <f t="shared" si="15"/>
        <v>3.1983722824729055E-2</v>
      </c>
    </row>
    <row r="13" spans="1:33" x14ac:dyDescent="0.6">
      <c r="B13" s="2">
        <v>424.02499999999998</v>
      </c>
      <c r="C13" s="1">
        <v>79.082599999999999</v>
      </c>
      <c r="D13" s="2"/>
      <c r="E13" s="1"/>
      <c r="F13" s="2">
        <v>423.2</v>
      </c>
      <c r="G13" s="1">
        <v>212.60900000000001</v>
      </c>
      <c r="H13" s="2">
        <v>417.13099999999997</v>
      </c>
      <c r="I13" s="1">
        <v>1.1137900000000001</v>
      </c>
      <c r="J13" s="2">
        <v>403.46</v>
      </c>
      <c r="K13" s="1">
        <v>1.12395</v>
      </c>
      <c r="N13" s="3">
        <f t="shared" si="2"/>
        <v>424.02499999999998</v>
      </c>
      <c r="O13" s="21">
        <f t="shared" si="3"/>
        <v>79082.600000000006</v>
      </c>
      <c r="P13" s="3">
        <f t="shared" si="4"/>
        <v>423.2</v>
      </c>
      <c r="Q13" s="17">
        <f t="shared" si="5"/>
        <v>2.12609E-4</v>
      </c>
      <c r="R13" s="3">
        <f t="shared" si="6"/>
        <v>417.13099999999997</v>
      </c>
      <c r="S13" s="24">
        <f t="shared" si="6"/>
        <v>1.1137900000000001</v>
      </c>
      <c r="T13" s="3">
        <f t="shared" si="6"/>
        <v>403.46</v>
      </c>
      <c r="U13" s="24">
        <f t="shared" si="6"/>
        <v>1.12395</v>
      </c>
      <c r="V13" s="22">
        <f t="shared" si="7"/>
        <v>1.2949154084043859</v>
      </c>
      <c r="X13" s="2">
        <f t="shared" si="0"/>
        <v>403.46</v>
      </c>
      <c r="Y13" s="4">
        <f t="shared" si="8"/>
        <v>4</v>
      </c>
      <c r="Z13" s="4">
        <f t="shared" si="9"/>
        <v>77217.832570026585</v>
      </c>
      <c r="AA13" s="4">
        <f t="shared" si="10"/>
        <v>4</v>
      </c>
      <c r="AB13" s="17">
        <f t="shared" si="11"/>
        <v>1.9556946102941173E-4</v>
      </c>
      <c r="AC13" s="4">
        <f t="shared" si="12"/>
        <v>4</v>
      </c>
      <c r="AD13" s="24">
        <f t="shared" si="13"/>
        <v>1.1035901454104815</v>
      </c>
      <c r="AE13" s="53">
        <f t="shared" si="14"/>
        <v>1.0797230067810444</v>
      </c>
      <c r="AF13" s="78">
        <f t="shared" si="1"/>
        <v>4.0961425237023175E-2</v>
      </c>
      <c r="AG13" s="80">
        <f t="shared" si="15"/>
        <v>4.4226993218955624E-2</v>
      </c>
    </row>
    <row r="14" spans="1:33" x14ac:dyDescent="0.6">
      <c r="B14" s="2">
        <v>451.78</v>
      </c>
      <c r="C14" s="1">
        <v>82.173199999999994</v>
      </c>
      <c r="D14" s="2"/>
      <c r="E14" s="1"/>
      <c r="F14" s="2">
        <v>436.8</v>
      </c>
      <c r="G14" s="1">
        <v>218.696</v>
      </c>
      <c r="H14" s="2">
        <v>438.64499999999998</v>
      </c>
      <c r="I14" s="1">
        <v>1.14828</v>
      </c>
      <c r="J14" s="2">
        <v>421.61200000000002</v>
      </c>
      <c r="K14" s="1">
        <v>1.3471900000000001</v>
      </c>
      <c r="N14" s="3">
        <f t="shared" si="2"/>
        <v>451.78</v>
      </c>
      <c r="O14" s="21">
        <f t="shared" si="3"/>
        <v>82173.2</v>
      </c>
      <c r="P14" s="3">
        <f t="shared" si="4"/>
        <v>436.8</v>
      </c>
      <c r="Q14" s="17">
        <f t="shared" si="5"/>
        <v>2.1869599999999999E-4</v>
      </c>
      <c r="R14" s="3">
        <f t="shared" si="6"/>
        <v>438.64499999999998</v>
      </c>
      <c r="S14" s="24">
        <f t="shared" si="6"/>
        <v>1.14828</v>
      </c>
      <c r="T14" s="3">
        <f t="shared" si="6"/>
        <v>421.61200000000002</v>
      </c>
      <c r="U14" s="24">
        <f t="shared" si="6"/>
        <v>1.3471900000000001</v>
      </c>
      <c r="V14" s="22">
        <f t="shared" si="7"/>
        <v>1.4430355885193937</v>
      </c>
      <c r="X14" s="2">
        <f t="shared" si="0"/>
        <v>421.61200000000002</v>
      </c>
      <c r="Y14" s="4">
        <f t="shared" si="8"/>
        <v>4</v>
      </c>
      <c r="Z14" s="4">
        <f t="shared" si="9"/>
        <v>78863.796994479679</v>
      </c>
      <c r="AA14" s="4">
        <f t="shared" si="10"/>
        <v>4</v>
      </c>
      <c r="AB14" s="17">
        <f t="shared" si="11"/>
        <v>2.1123824073529418E-4</v>
      </c>
      <c r="AC14" s="4">
        <f t="shared" si="12"/>
        <v>5</v>
      </c>
      <c r="AD14" s="24">
        <f t="shared" si="13"/>
        <v>1.1209736799293484</v>
      </c>
      <c r="AE14" s="53">
        <f t="shared" si="14"/>
        <v>1.3235498841464279</v>
      </c>
      <c r="AF14" s="78">
        <f t="shared" si="1"/>
        <v>1.7861144590570532E-2</v>
      </c>
      <c r="AG14" s="80">
        <f t="shared" si="15"/>
        <v>2.3640115853572174E-2</v>
      </c>
    </row>
    <row r="15" spans="1:33" x14ac:dyDescent="0.6">
      <c r="B15" s="2">
        <v>466.85300000000001</v>
      </c>
      <c r="C15" s="1">
        <v>83.071600000000004</v>
      </c>
      <c r="D15" s="2"/>
      <c r="E15" s="1"/>
      <c r="F15" s="2">
        <v>460</v>
      </c>
      <c r="G15" s="1">
        <v>205.65199999999999</v>
      </c>
      <c r="H15" s="2">
        <v>460.15899999999999</v>
      </c>
      <c r="I15" s="1">
        <v>1.2034499999999999</v>
      </c>
      <c r="J15" s="2">
        <v>442.97800000000001</v>
      </c>
      <c r="K15" s="1">
        <v>1.4870699999999999</v>
      </c>
      <c r="N15" s="3">
        <f t="shared" si="2"/>
        <v>466.85300000000001</v>
      </c>
      <c r="O15" s="21">
        <f t="shared" si="3"/>
        <v>83071.600000000006</v>
      </c>
      <c r="P15" s="3">
        <f t="shared" si="4"/>
        <v>460</v>
      </c>
      <c r="Q15" s="17">
        <f t="shared" si="5"/>
        <v>2.0565199999999999E-4</v>
      </c>
      <c r="R15" s="3">
        <f t="shared" si="6"/>
        <v>460.15899999999999</v>
      </c>
      <c r="S15" s="24">
        <f t="shared" si="6"/>
        <v>1.2034499999999999</v>
      </c>
      <c r="T15" s="3">
        <f t="shared" si="6"/>
        <v>442.97800000000001</v>
      </c>
      <c r="U15" s="24">
        <f t="shared" si="6"/>
        <v>1.4870699999999999</v>
      </c>
      <c r="V15" s="22">
        <f t="shared" si="7"/>
        <v>1.2932204301635206</v>
      </c>
      <c r="X15" s="2">
        <f t="shared" si="0"/>
        <v>442.97800000000001</v>
      </c>
      <c r="Y15" s="4">
        <f t="shared" si="8"/>
        <v>5</v>
      </c>
      <c r="Z15" s="4">
        <f t="shared" si="9"/>
        <v>81193.071691587102</v>
      </c>
      <c r="AA15" s="4">
        <f t="shared" si="10"/>
        <v>6</v>
      </c>
      <c r="AB15" s="17">
        <f t="shared" si="11"/>
        <v>2.1522247275862071E-4</v>
      </c>
      <c r="AC15" s="4">
        <f t="shared" si="12"/>
        <v>6</v>
      </c>
      <c r="AD15" s="24">
        <f t="shared" si="13"/>
        <v>1.1593914441758855</v>
      </c>
      <c r="AE15" s="53">
        <f t="shared" si="14"/>
        <v>1.4369652722069373</v>
      </c>
      <c r="AF15" s="78">
        <f t="shared" si="1"/>
        <v>3.486843333110623E-2</v>
      </c>
      <c r="AG15" s="80">
        <f t="shared" si="15"/>
        <v>5.0104727793062631E-2</v>
      </c>
    </row>
    <row r="16" spans="1:33" x14ac:dyDescent="0.6">
      <c r="B16" s="2">
        <v>481.923</v>
      </c>
      <c r="C16" s="1">
        <v>84.403000000000006</v>
      </c>
      <c r="D16" s="2"/>
      <c r="E16" s="1"/>
      <c r="F16" s="2">
        <v>486.4</v>
      </c>
      <c r="G16" s="1">
        <v>196.08699999999999</v>
      </c>
      <c r="H16" s="2">
        <v>482.47</v>
      </c>
      <c r="I16" s="1">
        <v>1.2448300000000001</v>
      </c>
      <c r="J16" s="2">
        <v>461.29399999999998</v>
      </c>
      <c r="K16" s="1">
        <v>1.34857</v>
      </c>
      <c r="N16" s="3">
        <f t="shared" si="2"/>
        <v>481.923</v>
      </c>
      <c r="O16" s="21">
        <f t="shared" si="3"/>
        <v>84403</v>
      </c>
      <c r="P16" s="3">
        <f t="shared" si="4"/>
        <v>486.4</v>
      </c>
      <c r="Q16" s="17">
        <f t="shared" si="5"/>
        <v>1.9608699999999998E-4</v>
      </c>
      <c r="R16" s="3">
        <f t="shared" si="6"/>
        <v>482.47</v>
      </c>
      <c r="S16" s="24">
        <f t="shared" si="6"/>
        <v>1.2448300000000001</v>
      </c>
      <c r="T16" s="3">
        <f t="shared" si="6"/>
        <v>461.29399999999998</v>
      </c>
      <c r="U16" s="24">
        <f t="shared" si="6"/>
        <v>1.34857</v>
      </c>
      <c r="V16" s="22">
        <f t="shared" si="7"/>
        <v>1.2026056707156849</v>
      </c>
      <c r="X16" s="2">
        <f t="shared" si="0"/>
        <v>461.29399999999998</v>
      </c>
      <c r="Y16" s="4">
        <f t="shared" si="8"/>
        <v>6</v>
      </c>
      <c r="Z16" s="4">
        <f t="shared" si="9"/>
        <v>82740.265454786713</v>
      </c>
      <c r="AA16" s="4">
        <f t="shared" si="10"/>
        <v>7</v>
      </c>
      <c r="AB16" s="17">
        <f t="shared" si="11"/>
        <v>2.0518317007575757E-4</v>
      </c>
      <c r="AC16" s="4">
        <f t="shared" si="12"/>
        <v>7</v>
      </c>
      <c r="AD16" s="24">
        <f t="shared" si="13"/>
        <v>1.2055550737304468</v>
      </c>
      <c r="AE16" s="53">
        <f t="shared" si="14"/>
        <v>1.3328802453029251</v>
      </c>
      <c r="AF16" s="78">
        <f t="shared" si="1"/>
        <v>1.1771316104628005E-2</v>
      </c>
      <c r="AG16" s="80">
        <f t="shared" si="15"/>
        <v>1.5689754697074898E-2</v>
      </c>
    </row>
    <row r="17" spans="2:33" x14ac:dyDescent="0.6">
      <c r="B17" s="76">
        <v>494.608</v>
      </c>
      <c r="C17" s="76">
        <v>86.162199999999999</v>
      </c>
      <c r="D17" s="2"/>
      <c r="E17" s="1"/>
      <c r="F17" s="76">
        <v>496.8</v>
      </c>
      <c r="G17" s="76">
        <v>187.39099999999999</v>
      </c>
      <c r="H17" s="76">
        <v>492.82900000000001</v>
      </c>
      <c r="I17" s="76">
        <v>1.2793099999999999</v>
      </c>
      <c r="J17" s="76">
        <v>473.29</v>
      </c>
      <c r="K17" s="76">
        <v>1.1472500000000001</v>
      </c>
      <c r="N17" s="3">
        <f t="shared" si="2"/>
        <v>494.608</v>
      </c>
      <c r="O17" s="21">
        <f t="shared" si="3"/>
        <v>86162.2</v>
      </c>
      <c r="P17" s="3">
        <f t="shared" si="4"/>
        <v>496.8</v>
      </c>
      <c r="Q17" s="17">
        <f t="shared" si="5"/>
        <v>1.87391E-4</v>
      </c>
      <c r="R17" s="3">
        <f t="shared" si="6"/>
        <v>492.82900000000001</v>
      </c>
      <c r="S17" s="24">
        <f t="shared" si="6"/>
        <v>1.2793099999999999</v>
      </c>
      <c r="T17" s="3">
        <f t="shared" si="6"/>
        <v>473.29</v>
      </c>
      <c r="U17" s="24">
        <f t="shared" si="6"/>
        <v>1.1472500000000001</v>
      </c>
      <c r="V17" s="22">
        <f t="shared" si="7"/>
        <v>1.1193496577080151</v>
      </c>
      <c r="X17" s="2">
        <f t="shared" si="0"/>
        <v>473.29</v>
      </c>
      <c r="Y17" s="4">
        <f t="shared" si="8"/>
        <v>7</v>
      </c>
      <c r="Z17" s="4">
        <f t="shared" si="9"/>
        <v>83640.294213669549</v>
      </c>
      <c r="AA17" s="4">
        <f t="shared" si="10"/>
        <v>7</v>
      </c>
      <c r="AB17" s="17">
        <f t="shared" si="11"/>
        <v>2.0083689204545451E-4</v>
      </c>
      <c r="AC17" s="4">
        <f t="shared" si="12"/>
        <v>7</v>
      </c>
      <c r="AD17" s="24">
        <f t="shared" si="13"/>
        <v>1.2278039411052843</v>
      </c>
      <c r="AE17" s="53">
        <f t="shared" si="14"/>
        <v>1.3004715068762975</v>
      </c>
      <c r="AF17" s="78">
        <f t="shared" si="1"/>
        <v>-0.11781996457910249</v>
      </c>
      <c r="AG17" s="80">
        <f t="shared" si="15"/>
        <v>-0.15322150687629743</v>
      </c>
    </row>
    <row r="19" spans="2:33" x14ac:dyDescent="0.6">
      <c r="X19" t="s">
        <v>148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AG5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2" max="2" width="9.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16" t="s">
        <v>17</v>
      </c>
    </row>
    <row r="6" spans="1:33" ht="17.25" thickBot="1" x14ac:dyDescent="0.65">
      <c r="A6" s="13"/>
      <c r="M6" s="13"/>
    </row>
    <row r="7" spans="1:33" x14ac:dyDescent="0.6">
      <c r="B7" s="5" t="s">
        <v>163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164</v>
      </c>
      <c r="C8" s="10" t="s">
        <v>57</v>
      </c>
      <c r="D8" s="11" t="s">
        <v>24</v>
      </c>
      <c r="E8" s="10" t="s">
        <v>25</v>
      </c>
      <c r="F8" s="11" t="s">
        <v>24</v>
      </c>
      <c r="G8" s="27" t="s">
        <v>58</v>
      </c>
      <c r="H8" s="11" t="s">
        <v>24</v>
      </c>
      <c r="I8" s="10" t="s">
        <v>27</v>
      </c>
      <c r="J8" s="11" t="s">
        <v>24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97">
        <v>3.3368614538986598</v>
      </c>
      <c r="C9" s="75">
        <v>350.188457147885</v>
      </c>
      <c r="D9" s="3"/>
      <c r="E9" s="4"/>
      <c r="F9" s="75">
        <v>300.953163874344</v>
      </c>
      <c r="G9" s="75">
        <v>4.4394053974836396</v>
      </c>
      <c r="H9" s="75">
        <v>300.569755354351</v>
      </c>
      <c r="I9" s="75">
        <v>2.1003245542338802</v>
      </c>
      <c r="J9" s="75">
        <v>309.29686414377699</v>
      </c>
      <c r="K9" s="75">
        <v>3.8460327018389001E-2</v>
      </c>
      <c r="N9" s="3">
        <f>1/B9*1000</f>
        <v>299.68280487990859</v>
      </c>
      <c r="O9" s="21">
        <f>C9</f>
        <v>350.188457147885</v>
      </c>
      <c r="P9" s="3">
        <f t="shared" ref="P9:U9" si="0">F9</f>
        <v>300.953163874344</v>
      </c>
      <c r="Q9" s="17">
        <f>G9*0.0001</f>
        <v>4.4394053974836399E-4</v>
      </c>
      <c r="R9" s="3">
        <f t="shared" si="0"/>
        <v>300.569755354351</v>
      </c>
      <c r="S9" s="24">
        <f t="shared" si="0"/>
        <v>2.1003245542338802</v>
      </c>
      <c r="T9" s="3">
        <f t="shared" si="0"/>
        <v>309.29686414377699</v>
      </c>
      <c r="U9" s="24">
        <f t="shared" si="0"/>
        <v>3.8460327018389001E-2</v>
      </c>
      <c r="V9" s="22">
        <f>((O9*(Q9)^2)/S9)*T9</f>
        <v>1.0163435738602684E-2</v>
      </c>
      <c r="X9" s="3">
        <f t="shared" ref="X9:X17" si="1">T9</f>
        <v>309.29686414377699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398.77792076863716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4.4344787131382494E-4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2.0766589015084778</v>
      </c>
      <c r="AE9" s="24">
        <f>((Z9*(AB9)^2)/AD9)*X9</f>
        <v>1.167956323793665E-2</v>
      </c>
      <c r="AF9" s="96">
        <f t="shared" ref="AF9:AF17" si="2">$U9/$AE9-1</f>
        <v>2.2929593542903346</v>
      </c>
      <c r="AG9" s="85">
        <f>U9-AE9</f>
        <v>2.6780763780452351E-2</v>
      </c>
    </row>
    <row r="10" spans="1:33" x14ac:dyDescent="0.6">
      <c r="B10" s="97">
        <v>2.9017497385934101</v>
      </c>
      <c r="C10" s="75">
        <v>577.29934630075002</v>
      </c>
      <c r="D10" s="3"/>
      <c r="E10" s="4"/>
      <c r="F10" s="75">
        <v>379.92551010010197</v>
      </c>
      <c r="G10" s="75">
        <v>4.3927747888441404</v>
      </c>
      <c r="H10" s="75">
        <v>325.06447440465303</v>
      </c>
      <c r="I10" s="75">
        <v>2.03390123711503</v>
      </c>
      <c r="J10" s="75">
        <v>379.74199823984401</v>
      </c>
      <c r="K10" s="75">
        <v>9.0116880510136305E-2</v>
      </c>
      <c r="N10" s="3">
        <f t="shared" ref="N10:N25" si="3">1/B10*1000</f>
        <v>344.61965713305744</v>
      </c>
      <c r="O10" s="21">
        <f t="shared" ref="O10:O25" si="4">C10</f>
        <v>577.29934630075002</v>
      </c>
      <c r="P10" s="3">
        <f t="shared" ref="P10:P24" si="5">F10</f>
        <v>379.92551010010197</v>
      </c>
      <c r="Q10" s="17">
        <f t="shared" ref="Q10:Q24" si="6">G10*0.0001</f>
        <v>4.3927747888441407E-4</v>
      </c>
      <c r="R10" s="3">
        <f t="shared" ref="R10:U20" si="7">H10</f>
        <v>325.06447440465303</v>
      </c>
      <c r="S10" s="24">
        <f t="shared" si="7"/>
        <v>2.03390123711503</v>
      </c>
      <c r="T10" s="3">
        <f t="shared" si="7"/>
        <v>379.74199823984401</v>
      </c>
      <c r="U10" s="24">
        <f t="shared" si="7"/>
        <v>9.0116880510136305E-2</v>
      </c>
      <c r="X10" s="2">
        <f t="shared" si="1"/>
        <v>379.74199823984401</v>
      </c>
      <c r="Y10" s="4">
        <f t="shared" ref="Y10:Y17" si="8">MATCH($X10,$N$9:$N$39,1)</f>
        <v>3</v>
      </c>
      <c r="Z10" s="4">
        <f t="shared" ref="Z10:Z17" si="9">((INDEX($N$9:$O$39,Y10+1,1)-$X10)*INDEX($N$9:$O$39,Y10,2)+($X10-INDEX($N$9:$O$39,Y10,1))*INDEX($N$9:$O$39,Y10+1,2))/(INDEX($N$9:$O$39,Y10+1,1)-INDEX($N$9:$O$39,Y10,1))</f>
        <v>752.32374191608631</v>
      </c>
      <c r="AA10" s="4">
        <f t="shared" ref="AA10:AA17" si="10">MATCH($X10,$P$9:$P$39,1)</f>
        <v>1</v>
      </c>
      <c r="AB10" s="17">
        <f t="shared" ref="AB10:AB17" si="11">((INDEX($P$9:$Q$39,AA10+1,1)-$X10)*INDEX($P$9:$Q$39,AA10,2)+($X10-INDEX($P$9:$Q$39,AA10,1))*INDEX($P$9:$Q$39,AA10+1,2))/(INDEX($P$9:$Q$39,AA10+1,1)-INDEX($P$9:$Q$39,AA10,1))</f>
        <v>4.3928831466446281E-4</v>
      </c>
      <c r="AC10" s="4">
        <f t="shared" ref="AC10:AC17" si="12">MATCH($X10,$R$9:$R$39,1)</f>
        <v>4</v>
      </c>
      <c r="AD10" s="24">
        <f t="shared" ref="AD10:AD17" si="13">((INDEX($R$9:$S$39,AC10+1,1)-$X10)*INDEX($R$9:$S$39,AC10,2)+($X10-INDEX($R$9:$S$39,AC10,1))*INDEX($R$9:$S$39,AC10+1,2))/(INDEX($R$9:$S$39,AC10+1,1)-INDEX($R$9:$S$39,AC10,1))</f>
        <v>1.8888686798520982</v>
      </c>
      <c r="AE10" s="53">
        <f t="shared" ref="AE10:AE17" si="14">((Z10*(AB10)^2)/AD10)*X10</f>
        <v>2.9187099276607811E-2</v>
      </c>
      <c r="AF10" s="84">
        <f t="shared" si="2"/>
        <v>2.0875586387017591</v>
      </c>
      <c r="AG10" s="85">
        <f t="shared" ref="AG10:AG17" si="15">U10-AE10</f>
        <v>6.0929781233528491E-2</v>
      </c>
    </row>
    <row r="11" spans="1:33" x14ac:dyDescent="0.6">
      <c r="B11" s="97">
        <v>2.6476521214691702</v>
      </c>
      <c r="C11" s="75">
        <v>744.61996825681103</v>
      </c>
      <c r="D11" s="3"/>
      <c r="E11" s="4"/>
      <c r="F11" s="75">
        <v>408.64636990543897</v>
      </c>
      <c r="G11" s="75">
        <v>4.3479073902544796</v>
      </c>
      <c r="H11" s="75">
        <v>350.13212293384299</v>
      </c>
      <c r="I11" s="75">
        <v>1.96246439029035</v>
      </c>
      <c r="J11" s="75">
        <v>408.19537727546401</v>
      </c>
      <c r="K11" s="75">
        <v>0.12033412077138</v>
      </c>
      <c r="N11" s="3">
        <f t="shared" si="3"/>
        <v>377.69312361365076</v>
      </c>
      <c r="O11" s="21">
        <f t="shared" si="4"/>
        <v>744.61996825681103</v>
      </c>
      <c r="P11" s="3">
        <f t="shared" si="5"/>
        <v>408.64636990543897</v>
      </c>
      <c r="Q11" s="17">
        <f t="shared" si="6"/>
        <v>4.3479073902544799E-4</v>
      </c>
      <c r="R11" s="3">
        <f t="shared" si="7"/>
        <v>350.13212293384299</v>
      </c>
      <c r="S11" s="24">
        <f t="shared" si="7"/>
        <v>1.96246439029035</v>
      </c>
      <c r="T11" s="3">
        <f t="shared" si="7"/>
        <v>408.19537727546401</v>
      </c>
      <c r="U11" s="24">
        <f t="shared" si="7"/>
        <v>0.12033412077138</v>
      </c>
      <c r="X11" s="2">
        <f t="shared" si="1"/>
        <v>408.19537727546401</v>
      </c>
      <c r="Y11" s="4">
        <f t="shared" si="8"/>
        <v>4</v>
      </c>
      <c r="Z11" s="4">
        <f t="shared" si="9"/>
        <v>858.61856186805892</v>
      </c>
      <c r="AA11" s="4">
        <f t="shared" si="10"/>
        <v>2</v>
      </c>
      <c r="AB11" s="17">
        <f t="shared" si="11"/>
        <v>4.3486119257811744E-4</v>
      </c>
      <c r="AC11" s="4">
        <f t="shared" si="12"/>
        <v>5</v>
      </c>
      <c r="AD11" s="24">
        <f t="shared" si="13"/>
        <v>1.8232914986515449</v>
      </c>
      <c r="AE11" s="53">
        <f t="shared" si="14"/>
        <v>3.6350764844796934E-2</v>
      </c>
      <c r="AF11" s="84">
        <f t="shared" si="2"/>
        <v>2.3103600786711929</v>
      </c>
      <c r="AG11" s="85">
        <f t="shared" si="15"/>
        <v>8.398335592658307E-2</v>
      </c>
    </row>
    <row r="12" spans="1:33" x14ac:dyDescent="0.6">
      <c r="B12" s="97">
        <v>2.4623660329574499</v>
      </c>
      <c r="C12" s="75">
        <v>851.48051946314797</v>
      </c>
      <c r="D12" s="3"/>
      <c r="E12" s="4"/>
      <c r="F12" s="75">
        <v>440.93601264931402</v>
      </c>
      <c r="G12" s="75">
        <v>4.4608095080529404</v>
      </c>
      <c r="H12" s="75">
        <v>375.19183615169101</v>
      </c>
      <c r="I12" s="75">
        <v>1.89940723224275</v>
      </c>
      <c r="J12" s="75">
        <v>440.15146602436403</v>
      </c>
      <c r="K12" s="75">
        <v>0.13953525715256199</v>
      </c>
      <c r="N12" s="3">
        <f t="shared" si="3"/>
        <v>406.11346429228468</v>
      </c>
      <c r="O12" s="21">
        <f t="shared" si="4"/>
        <v>851.48051946314797</v>
      </c>
      <c r="P12" s="3">
        <f t="shared" si="5"/>
        <v>440.93601264931402</v>
      </c>
      <c r="Q12" s="17">
        <f t="shared" si="6"/>
        <v>4.4608095080529405E-4</v>
      </c>
      <c r="R12" s="3">
        <f t="shared" si="7"/>
        <v>375.19183615169101</v>
      </c>
      <c r="S12" s="24">
        <f t="shared" si="7"/>
        <v>1.89940723224275</v>
      </c>
      <c r="T12" s="3">
        <f t="shared" si="7"/>
        <v>440.15146602436403</v>
      </c>
      <c r="U12" s="24">
        <f t="shared" si="7"/>
        <v>0.13953525715256199</v>
      </c>
      <c r="X12" s="2">
        <f t="shared" si="1"/>
        <v>440.15146602436403</v>
      </c>
      <c r="Y12" s="4">
        <f t="shared" si="8"/>
        <v>5</v>
      </c>
      <c r="Z12" s="4">
        <f t="shared" si="9"/>
        <v>972.96330680441929</v>
      </c>
      <c r="AA12" s="4">
        <f t="shared" si="10"/>
        <v>3</v>
      </c>
      <c r="AB12" s="17">
        <f t="shared" si="11"/>
        <v>4.4580663072014758E-4</v>
      </c>
      <c r="AC12" s="4">
        <f t="shared" si="12"/>
        <v>6</v>
      </c>
      <c r="AD12" s="24">
        <f t="shared" si="13"/>
        <v>1.7560259704855012</v>
      </c>
      <c r="AE12" s="53">
        <f t="shared" si="14"/>
        <v>4.8468628145200025E-2</v>
      </c>
      <c r="AF12" s="84">
        <f t="shared" si="2"/>
        <v>1.8788777915180281</v>
      </c>
      <c r="AG12" s="85">
        <f t="shared" si="15"/>
        <v>9.1066629007361954E-2</v>
      </c>
    </row>
    <row r="13" spans="1:33" x14ac:dyDescent="0.6">
      <c r="B13" s="97">
        <v>2.2839660005957398</v>
      </c>
      <c r="C13" s="75">
        <v>960.24052789842995</v>
      </c>
      <c r="D13" s="3"/>
      <c r="E13" s="4"/>
      <c r="F13" s="75">
        <v>467.55017992757001</v>
      </c>
      <c r="G13" s="75">
        <v>4.0563669056923004</v>
      </c>
      <c r="H13" s="75">
        <v>400.24678818273401</v>
      </c>
      <c r="I13" s="75">
        <v>1.84137788746141</v>
      </c>
      <c r="J13" s="75">
        <v>465.83259993515202</v>
      </c>
      <c r="K13" s="75">
        <v>0.15033056958018701</v>
      </c>
      <c r="N13" s="3">
        <f t="shared" si="3"/>
        <v>437.83488884649086</v>
      </c>
      <c r="O13" s="21">
        <f t="shared" si="4"/>
        <v>960.24052789842995</v>
      </c>
      <c r="P13" s="3">
        <f t="shared" si="5"/>
        <v>467.55017992757001</v>
      </c>
      <c r="Q13" s="17">
        <f t="shared" si="6"/>
        <v>4.0563669056923007E-4</v>
      </c>
      <c r="R13" s="3">
        <f t="shared" si="7"/>
        <v>400.24678818273401</v>
      </c>
      <c r="S13" s="24">
        <f t="shared" si="7"/>
        <v>1.84137788746141</v>
      </c>
      <c r="T13" s="3">
        <f t="shared" si="7"/>
        <v>465.83259993515202</v>
      </c>
      <c r="U13" s="24">
        <f t="shared" si="7"/>
        <v>0.15033056958018701</v>
      </c>
      <c r="V13" s="22">
        <f>((O12*(Q13)^2)/S13)*T13</f>
        <v>3.544346174690604E-2</v>
      </c>
      <c r="X13" s="2">
        <f t="shared" si="1"/>
        <v>465.83259993515202</v>
      </c>
      <c r="Y13" s="4">
        <f t="shared" si="8"/>
        <v>6</v>
      </c>
      <c r="Z13" s="4">
        <f t="shared" si="9"/>
        <v>1119.2027847175159</v>
      </c>
      <c r="AA13" s="4">
        <f t="shared" si="10"/>
        <v>4</v>
      </c>
      <c r="AB13" s="17">
        <f t="shared" si="11"/>
        <v>4.0824681364628627E-4</v>
      </c>
      <c r="AC13" s="4">
        <f t="shared" si="12"/>
        <v>7</v>
      </c>
      <c r="AD13" s="24">
        <f t="shared" si="13"/>
        <v>1.7110493428198501</v>
      </c>
      <c r="AE13" s="53">
        <f t="shared" si="14"/>
        <v>5.0783395314208835E-2</v>
      </c>
      <c r="AF13" s="84">
        <f t="shared" si="2"/>
        <v>1.9602307732686315</v>
      </c>
      <c r="AG13" s="85">
        <f t="shared" si="15"/>
        <v>9.9547174265978172E-2</v>
      </c>
    </row>
    <row r="14" spans="1:33" x14ac:dyDescent="0.6">
      <c r="B14" s="97">
        <v>2.1557449995648299</v>
      </c>
      <c r="C14" s="75">
        <v>1103.2640101337799</v>
      </c>
      <c r="D14" s="3"/>
      <c r="E14" s="4"/>
      <c r="F14" s="75">
        <v>506.75870470467902</v>
      </c>
      <c r="G14" s="75">
        <v>3.41025432587556</v>
      </c>
      <c r="H14" s="75">
        <v>425.01606900546699</v>
      </c>
      <c r="I14" s="75">
        <v>1.7850173386552799</v>
      </c>
      <c r="J14" s="75">
        <v>504.94603733382701</v>
      </c>
      <c r="K14" s="75">
        <v>0.13850541170657901</v>
      </c>
      <c r="N14" s="3">
        <f t="shared" si="3"/>
        <v>463.87675731678155</v>
      </c>
      <c r="O14" s="21">
        <f t="shared" si="4"/>
        <v>1103.2640101337799</v>
      </c>
      <c r="P14" s="3">
        <f t="shared" si="5"/>
        <v>506.75870470467902</v>
      </c>
      <c r="Q14" s="17">
        <f t="shared" si="6"/>
        <v>3.4102543258755601E-4</v>
      </c>
      <c r="R14" s="3">
        <f t="shared" si="7"/>
        <v>425.01606900546699</v>
      </c>
      <c r="S14" s="24">
        <f t="shared" si="7"/>
        <v>1.7850173386552799</v>
      </c>
      <c r="T14" s="3">
        <f t="shared" si="7"/>
        <v>504.94603733382701</v>
      </c>
      <c r="U14" s="24">
        <f t="shared" si="7"/>
        <v>0.13850541170657901</v>
      </c>
      <c r="X14" s="2">
        <f t="shared" si="1"/>
        <v>504.94603733382701</v>
      </c>
      <c r="Y14" s="4">
        <f t="shared" si="8"/>
        <v>7</v>
      </c>
      <c r="Z14" s="4">
        <f t="shared" si="9"/>
        <v>1443.9236059384129</v>
      </c>
      <c r="AA14" s="4">
        <f t="shared" si="10"/>
        <v>5</v>
      </c>
      <c r="AB14" s="17">
        <f t="shared" si="11"/>
        <v>3.440125054192648E-4</v>
      </c>
      <c r="AC14" s="4">
        <f t="shared" si="12"/>
        <v>9</v>
      </c>
      <c r="AD14" s="24">
        <f t="shared" si="13"/>
        <v>1.6544970141107618</v>
      </c>
      <c r="AE14" s="53">
        <f t="shared" si="14"/>
        <v>5.2152082790957684E-2</v>
      </c>
      <c r="AF14" s="84">
        <f t="shared" si="2"/>
        <v>1.6557982786948937</v>
      </c>
      <c r="AG14" s="85">
        <f t="shared" si="15"/>
        <v>8.6353328915621336E-2</v>
      </c>
    </row>
    <row r="15" spans="1:33" x14ac:dyDescent="0.6">
      <c r="B15" s="97">
        <v>1.99070029995868</v>
      </c>
      <c r="C15" s="75">
        <v>1416.6786909333</v>
      </c>
      <c r="D15" s="3"/>
      <c r="E15" s="4"/>
      <c r="F15" s="75">
        <v>524.78981734746799</v>
      </c>
      <c r="G15" s="75">
        <v>2.76488481315126</v>
      </c>
      <c r="H15" s="75">
        <v>450.061498662899</v>
      </c>
      <c r="I15" s="75">
        <v>1.7370436204064399</v>
      </c>
      <c r="J15" s="75">
        <v>522.55871045439801</v>
      </c>
      <c r="K15" s="75">
        <v>0.100727530995723</v>
      </c>
      <c r="N15" s="3">
        <f t="shared" si="3"/>
        <v>502.33578606521354</v>
      </c>
      <c r="O15" s="21">
        <f t="shared" si="4"/>
        <v>1416.6786909333</v>
      </c>
      <c r="P15" s="3">
        <f t="shared" si="5"/>
        <v>524.78981734746799</v>
      </c>
      <c r="Q15" s="17">
        <f t="shared" si="6"/>
        <v>2.7648848131512602E-4</v>
      </c>
      <c r="R15" s="3">
        <f t="shared" si="7"/>
        <v>450.061498662899</v>
      </c>
      <c r="S15" s="24">
        <f t="shared" si="7"/>
        <v>1.7370436204064399</v>
      </c>
      <c r="T15" s="3">
        <f t="shared" si="7"/>
        <v>522.55871045439801</v>
      </c>
      <c r="U15" s="24">
        <f t="shared" si="7"/>
        <v>0.100727530995723</v>
      </c>
      <c r="X15" s="2">
        <f t="shared" si="1"/>
        <v>522.55871045439801</v>
      </c>
      <c r="Y15" s="4">
        <f t="shared" si="8"/>
        <v>8</v>
      </c>
      <c r="Z15" s="4">
        <f t="shared" si="9"/>
        <v>1625.4716730803839</v>
      </c>
      <c r="AA15" s="4">
        <f t="shared" si="10"/>
        <v>6</v>
      </c>
      <c r="AB15" s="17">
        <f t="shared" si="11"/>
        <v>2.8447405822844111E-4</v>
      </c>
      <c r="AC15" s="4">
        <f t="shared" si="12"/>
        <v>9</v>
      </c>
      <c r="AD15" s="24">
        <f t="shared" si="13"/>
        <v>1.6360667054800231</v>
      </c>
      <c r="AE15" s="53">
        <f t="shared" si="14"/>
        <v>4.2014463942211679E-2</v>
      </c>
      <c r="AF15" s="84">
        <f t="shared" si="2"/>
        <v>1.3974489150752358</v>
      </c>
      <c r="AG15" s="85">
        <f t="shared" si="15"/>
        <v>5.8713067053511321E-2</v>
      </c>
    </row>
    <row r="16" spans="1:33" x14ac:dyDescent="0.6">
      <c r="B16" s="97">
        <v>1.9241718651742601</v>
      </c>
      <c r="C16" s="75">
        <v>1597.9632045511501</v>
      </c>
      <c r="D16" s="3"/>
      <c r="E16" s="4"/>
      <c r="F16" s="75">
        <v>552.86664750797695</v>
      </c>
      <c r="G16" s="75">
        <v>2.15425053840878</v>
      </c>
      <c r="H16" s="75">
        <v>475.10058007125798</v>
      </c>
      <c r="I16" s="75">
        <v>1.69577365317928</v>
      </c>
      <c r="J16" s="75">
        <v>550.44142850525702</v>
      </c>
      <c r="K16" s="75">
        <v>8.1800608334491307E-2</v>
      </c>
      <c r="N16" s="3">
        <f t="shared" si="3"/>
        <v>519.70409613563095</v>
      </c>
      <c r="O16" s="21">
        <f t="shared" si="4"/>
        <v>1597.9632045511501</v>
      </c>
      <c r="P16" s="3">
        <f t="shared" si="5"/>
        <v>552.86664750797695</v>
      </c>
      <c r="Q16" s="17">
        <f t="shared" si="6"/>
        <v>2.1542505384087801E-4</v>
      </c>
      <c r="R16" s="3">
        <f t="shared" si="7"/>
        <v>475.10058007125798</v>
      </c>
      <c r="S16" s="24">
        <f t="shared" si="7"/>
        <v>1.69577365317928</v>
      </c>
      <c r="T16" s="3">
        <f t="shared" si="7"/>
        <v>550.44142850525702</v>
      </c>
      <c r="U16" s="24">
        <f t="shared" si="7"/>
        <v>8.1800608334491307E-2</v>
      </c>
      <c r="X16" s="2">
        <f t="shared" si="1"/>
        <v>550.44142850525702</v>
      </c>
      <c r="Y16" s="4">
        <f t="shared" si="8"/>
        <v>9</v>
      </c>
      <c r="Z16" s="4">
        <f t="shared" si="9"/>
        <v>1921.2713000393533</v>
      </c>
      <c r="AA16" s="4">
        <f t="shared" si="10"/>
        <v>7</v>
      </c>
      <c r="AB16" s="17">
        <f t="shared" si="11"/>
        <v>2.206995874629125E-4</v>
      </c>
      <c r="AC16" s="4">
        <f t="shared" si="12"/>
        <v>11</v>
      </c>
      <c r="AD16" s="24">
        <f t="shared" si="13"/>
        <v>1.6137805895407888</v>
      </c>
      <c r="AE16" s="53">
        <f t="shared" si="14"/>
        <v>3.1919667871987557E-2</v>
      </c>
      <c r="AF16" s="84">
        <f t="shared" si="2"/>
        <v>1.562702364653326</v>
      </c>
      <c r="AG16" s="85">
        <f t="shared" si="15"/>
        <v>4.9880940462503749E-2</v>
      </c>
    </row>
    <row r="17" spans="2:33" x14ac:dyDescent="0.6">
      <c r="B17" s="97">
        <v>1.82787740307117</v>
      </c>
      <c r="C17" s="75">
        <v>1861.79635305175</v>
      </c>
      <c r="D17" s="3"/>
      <c r="E17" s="4"/>
      <c r="F17" s="75">
        <v>583.10856221669803</v>
      </c>
      <c r="G17" s="75">
        <v>1.4558209975418099</v>
      </c>
      <c r="H17" s="75">
        <v>500.13490029281201</v>
      </c>
      <c r="I17" s="75">
        <v>1.6595314992183701</v>
      </c>
      <c r="J17" s="75">
        <v>581.29417759043895</v>
      </c>
      <c r="K17" s="75">
        <v>5.0464897247054802E-2</v>
      </c>
      <c r="N17" s="3">
        <f t="shared" si="3"/>
        <v>547.08264258851068</v>
      </c>
      <c r="O17" s="21">
        <f t="shared" si="4"/>
        <v>1861.79635305175</v>
      </c>
      <c r="P17" s="3">
        <f t="shared" si="5"/>
        <v>583.10856221669803</v>
      </c>
      <c r="Q17" s="17">
        <f t="shared" si="6"/>
        <v>1.4558209975418099E-4</v>
      </c>
      <c r="R17" s="3">
        <f t="shared" si="7"/>
        <v>500.13490029281201</v>
      </c>
      <c r="S17" s="24">
        <f t="shared" si="7"/>
        <v>1.6595314992183701</v>
      </c>
      <c r="T17" s="3">
        <f t="shared" si="7"/>
        <v>581.29417759043895</v>
      </c>
      <c r="U17" s="24">
        <f t="shared" si="7"/>
        <v>5.0464897247054802E-2</v>
      </c>
      <c r="V17" s="22">
        <f>((O14*(Q17)^2)/S16)*T17</f>
        <v>8.0153685955280714E-3</v>
      </c>
      <c r="X17" s="2">
        <f t="shared" si="1"/>
        <v>581.29417759043895</v>
      </c>
      <c r="Y17" s="4">
        <f t="shared" si="8"/>
        <v>10</v>
      </c>
      <c r="Z17" s="4">
        <f t="shared" si="9"/>
        <v>2438.2167112117845</v>
      </c>
      <c r="AA17" s="4">
        <f t="shared" si="10"/>
        <v>8</v>
      </c>
      <c r="AB17" s="17">
        <f t="shared" si="11"/>
        <v>1.4977237617576215E-4</v>
      </c>
      <c r="AC17" s="4">
        <f t="shared" si="12"/>
        <v>12</v>
      </c>
      <c r="AD17" s="24">
        <f t="shared" si="13"/>
        <v>1.6231684956796604</v>
      </c>
      <c r="AE17" s="53">
        <f t="shared" si="14"/>
        <v>1.958700849798858E-2</v>
      </c>
      <c r="AF17" s="84">
        <f t="shared" si="2"/>
        <v>1.5764474065673233</v>
      </c>
      <c r="AG17" s="85">
        <f t="shared" si="15"/>
        <v>3.0877888749066221E-2</v>
      </c>
    </row>
    <row r="18" spans="2:33" x14ac:dyDescent="0.6">
      <c r="B18" s="97">
        <v>1.7313132600863701</v>
      </c>
      <c r="C18" s="75">
        <v>2402.1087240438901</v>
      </c>
      <c r="D18" s="3"/>
      <c r="E18" s="4"/>
      <c r="F18" s="75">
        <v>609.75650527188304</v>
      </c>
      <c r="G18" s="75">
        <v>0.79260528024163301</v>
      </c>
      <c r="H18" s="75">
        <v>525.15969814075595</v>
      </c>
      <c r="I18" s="75">
        <v>1.63334497178996</v>
      </c>
      <c r="J18" s="3"/>
      <c r="K18" s="4"/>
      <c r="N18" s="3">
        <f t="shared" si="3"/>
        <v>577.59622308334474</v>
      </c>
      <c r="O18" s="21">
        <f t="shared" si="4"/>
        <v>2402.1087240438901</v>
      </c>
      <c r="P18" s="3">
        <f t="shared" si="5"/>
        <v>609.75650527188304</v>
      </c>
      <c r="Q18" s="17">
        <f t="shared" si="6"/>
        <v>7.9260528024163303E-5</v>
      </c>
      <c r="R18" s="3">
        <f t="shared" si="7"/>
        <v>525.15969814075595</v>
      </c>
      <c r="S18" s="24">
        <f t="shared" si="7"/>
        <v>1.63334497178996</v>
      </c>
      <c r="T18" s="3"/>
      <c r="U18" s="24"/>
      <c r="V18"/>
    </row>
    <row r="19" spans="2:33" x14ac:dyDescent="0.6">
      <c r="B19" s="97">
        <v>1.6557014828771</v>
      </c>
      <c r="C19" s="75">
        <v>2659.66578957921</v>
      </c>
      <c r="D19" s="3"/>
      <c r="E19" s="4"/>
      <c r="F19" s="75">
        <v>633.52091293062597</v>
      </c>
      <c r="G19" s="75">
        <v>0.221596002779922</v>
      </c>
      <c r="H19" s="75">
        <v>550.17814773962596</v>
      </c>
      <c r="I19" s="75">
        <v>1.6138621953832299</v>
      </c>
      <c r="J19" s="3"/>
      <c r="K19" s="4"/>
      <c r="N19" s="3">
        <f t="shared" si="3"/>
        <v>603.97360897588101</v>
      </c>
      <c r="O19" s="21">
        <f t="shared" si="4"/>
        <v>2659.66578957921</v>
      </c>
      <c r="P19" s="3">
        <f t="shared" si="5"/>
        <v>633.52091293062597</v>
      </c>
      <c r="Q19" s="17">
        <f t="shared" si="6"/>
        <v>2.2159600277992202E-5</v>
      </c>
      <c r="R19" s="3">
        <f t="shared" si="7"/>
        <v>550.17814773962596</v>
      </c>
      <c r="S19" s="24">
        <f t="shared" si="7"/>
        <v>1.6138621953832299</v>
      </c>
      <c r="T19" s="3"/>
      <c r="U19" s="24"/>
      <c r="V19"/>
      <c r="X19" t="s">
        <v>148</v>
      </c>
    </row>
    <row r="20" spans="2:33" x14ac:dyDescent="0.6">
      <c r="B20" s="97">
        <v>1.5936043953080401</v>
      </c>
      <c r="C20" s="75">
        <v>3156.99359186536</v>
      </c>
      <c r="D20" s="3"/>
      <c r="E20" s="4"/>
      <c r="F20" s="75">
        <v>663.38957668074499</v>
      </c>
      <c r="G20" s="75">
        <v>-0.36717131875516801</v>
      </c>
      <c r="H20" s="75">
        <v>575.18548790261696</v>
      </c>
      <c r="I20" s="75">
        <v>1.60611098326442</v>
      </c>
      <c r="J20" s="3"/>
      <c r="K20" s="4"/>
      <c r="N20" s="3">
        <f t="shared" si="3"/>
        <v>627.50830943002154</v>
      </c>
      <c r="O20" s="21">
        <f t="shared" si="4"/>
        <v>3156.99359186536</v>
      </c>
      <c r="P20" s="3">
        <f t="shared" si="5"/>
        <v>663.38957668074499</v>
      </c>
      <c r="Q20" s="17">
        <f t="shared" si="6"/>
        <v>-3.6717131875516801E-5</v>
      </c>
      <c r="R20" s="3">
        <f t="shared" si="7"/>
        <v>575.18548790261696</v>
      </c>
      <c r="S20" s="24">
        <f t="shared" si="7"/>
        <v>1.60611098326442</v>
      </c>
      <c r="T20" s="3"/>
      <c r="U20" s="24"/>
      <c r="V20"/>
    </row>
    <row r="21" spans="2:33" x14ac:dyDescent="0.6">
      <c r="B21" s="97">
        <v>1.5199202234919</v>
      </c>
      <c r="C21" s="75">
        <v>3998.51676393972</v>
      </c>
      <c r="D21" s="3"/>
      <c r="E21" s="4"/>
      <c r="F21" s="75">
        <v>691.07598175879002</v>
      </c>
      <c r="G21" s="75">
        <v>-0.73656382419650401</v>
      </c>
      <c r="H21" s="75">
        <v>600.18171862972997</v>
      </c>
      <c r="I21" s="75">
        <v>1.61009133543354</v>
      </c>
      <c r="J21" s="3"/>
      <c r="K21" s="4"/>
      <c r="N21" s="3">
        <f t="shared" si="3"/>
        <v>657.92926796024642</v>
      </c>
      <c r="O21" s="21">
        <f t="shared" si="4"/>
        <v>3998.51676393972</v>
      </c>
      <c r="P21" s="3">
        <f t="shared" si="5"/>
        <v>691.07598175879002</v>
      </c>
      <c r="Q21" s="17">
        <f t="shared" si="6"/>
        <v>-7.3656382419650404E-5</v>
      </c>
      <c r="R21" s="3"/>
      <c r="S21" s="24"/>
      <c r="T21" s="3"/>
      <c r="U21" s="24"/>
      <c r="V21"/>
    </row>
    <row r="22" spans="2:33" x14ac:dyDescent="0.6">
      <c r="B22" s="97">
        <v>1.4576637790381901</v>
      </c>
      <c r="C22" s="75">
        <v>5041.0374365337802</v>
      </c>
      <c r="D22" s="3"/>
      <c r="E22" s="4"/>
      <c r="F22" s="75">
        <v>734.17444559065802</v>
      </c>
      <c r="G22" s="75">
        <v>-0.93544447205025305</v>
      </c>
      <c r="H22" s="75">
        <v>625.15731754735305</v>
      </c>
      <c r="I22" s="75">
        <v>1.6358588784230901</v>
      </c>
      <c r="J22" s="3"/>
      <c r="K22" s="4"/>
      <c r="N22" s="3">
        <f t="shared" si="3"/>
        <v>686.02925748750488</v>
      </c>
      <c r="O22" s="21">
        <f t="shared" si="4"/>
        <v>5041.0374365337802</v>
      </c>
      <c r="P22" s="3">
        <f t="shared" si="5"/>
        <v>734.17444559065802</v>
      </c>
      <c r="Q22" s="17">
        <f t="shared" si="6"/>
        <v>-9.3544447205025315E-5</v>
      </c>
      <c r="R22" s="3"/>
      <c r="S22" s="24"/>
      <c r="T22" s="3"/>
      <c r="U22" s="24"/>
      <c r="V22"/>
    </row>
    <row r="23" spans="2:33" x14ac:dyDescent="0.6">
      <c r="B23" s="97">
        <v>1.3676914948779</v>
      </c>
      <c r="C23" s="75">
        <v>7169.1488244359198</v>
      </c>
      <c r="D23" s="3"/>
      <c r="E23" s="4"/>
      <c r="F23" s="75">
        <v>768.64806441899395</v>
      </c>
      <c r="G23" s="75">
        <v>-1.0550751253424699</v>
      </c>
      <c r="H23" s="75">
        <v>650.10911053095106</v>
      </c>
      <c r="I23" s="75">
        <v>1.68676548774391</v>
      </c>
      <c r="J23" s="3"/>
      <c r="K23" s="4"/>
      <c r="N23" s="3">
        <f t="shared" si="3"/>
        <v>731.15903969942769</v>
      </c>
      <c r="O23" s="21">
        <f t="shared" si="4"/>
        <v>7169.1488244359198</v>
      </c>
      <c r="P23" s="3">
        <f t="shared" si="5"/>
        <v>768.64806441899395</v>
      </c>
      <c r="Q23" s="17">
        <f t="shared" si="6"/>
        <v>-1.05507512534247E-4</v>
      </c>
      <c r="R23" s="3"/>
      <c r="S23" s="24"/>
      <c r="T23" s="3"/>
      <c r="U23" s="24"/>
      <c r="V23"/>
    </row>
    <row r="24" spans="2:33" x14ac:dyDescent="0.6">
      <c r="B24" s="97">
        <v>1.3099399469709301</v>
      </c>
      <c r="C24" s="75">
        <v>9250.3750172089403</v>
      </c>
      <c r="D24" s="3"/>
      <c r="E24" s="4"/>
      <c r="F24" s="75">
        <v>803.46287584138895</v>
      </c>
      <c r="G24" s="75">
        <v>-1.0387528380239599</v>
      </c>
      <c r="H24" s="75">
        <v>675.02281402010794</v>
      </c>
      <c r="I24" s="75">
        <v>1.77789460319475</v>
      </c>
      <c r="J24" s="3"/>
      <c r="K24" s="4"/>
      <c r="N24" s="3">
        <f t="shared" si="3"/>
        <v>763.39377412863314</v>
      </c>
      <c r="O24" s="21">
        <f t="shared" si="4"/>
        <v>9250.3750172089403</v>
      </c>
      <c r="P24" s="2">
        <f t="shared" si="5"/>
        <v>803.46287584138895</v>
      </c>
      <c r="Q24" s="17">
        <f t="shared" si="6"/>
        <v>-1.0387528380239599E-4</v>
      </c>
      <c r="R24" s="2"/>
      <c r="S24" s="30"/>
      <c r="T24" s="2"/>
      <c r="U24" s="30"/>
      <c r="V24"/>
    </row>
    <row r="25" spans="2:33" x14ac:dyDescent="0.6">
      <c r="B25" s="97">
        <v>1.2498072394606801</v>
      </c>
      <c r="C25" s="75">
        <v>12386.7264954539</v>
      </c>
      <c r="D25" s="3"/>
      <c r="E25" s="4"/>
      <c r="F25" s="3"/>
      <c r="G25" s="4"/>
      <c r="H25" s="75">
        <v>698.43833072790505</v>
      </c>
      <c r="I25" s="75">
        <v>1.95110895976003</v>
      </c>
      <c r="J25" s="3"/>
      <c r="K25" s="4"/>
      <c r="N25" s="3">
        <f t="shared" si="3"/>
        <v>800.12338577229116</v>
      </c>
      <c r="O25" s="21">
        <f t="shared" si="4"/>
        <v>12386.7264954539</v>
      </c>
      <c r="P25" s="2"/>
      <c r="Q25" s="28"/>
      <c r="R25" s="2"/>
      <c r="S25" s="30"/>
      <c r="T25" s="2"/>
      <c r="U25" s="30"/>
      <c r="V25"/>
    </row>
    <row r="26" spans="2:33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</row>
    <row r="27" spans="2:33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3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3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3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  <row r="33" spans="2:14" x14ac:dyDescent="0.6">
      <c r="F33" s="14"/>
      <c r="G33" s="14"/>
    </row>
    <row r="34" spans="2:14" x14ac:dyDescent="0.6">
      <c r="F34" s="14"/>
      <c r="G34" s="14"/>
    </row>
    <row r="35" spans="2:14" x14ac:dyDescent="0.6">
      <c r="F35" s="14"/>
      <c r="G35" s="14"/>
    </row>
    <row r="36" spans="2:14" x14ac:dyDescent="0.6">
      <c r="G36" s="14"/>
    </row>
    <row r="37" spans="2:14" x14ac:dyDescent="0.6">
      <c r="G37" s="14"/>
    </row>
    <row r="38" spans="2:14" x14ac:dyDescent="0.6">
      <c r="G38" s="14"/>
    </row>
    <row r="39" spans="2:14" x14ac:dyDescent="0.6">
      <c r="G39" s="14"/>
    </row>
    <row r="40" spans="2:14" x14ac:dyDescent="0.6">
      <c r="G40" s="14"/>
    </row>
    <row r="41" spans="2:14" ht="17.25" thickBot="1" x14ac:dyDescent="0.65">
      <c r="B41" t="s">
        <v>170</v>
      </c>
      <c r="F41" s="14"/>
      <c r="G41" s="14"/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L42" t="s">
        <v>165</v>
      </c>
      <c r="N42" t="s">
        <v>158</v>
      </c>
    </row>
    <row r="43" spans="2:14" ht="17.25" thickBot="1" x14ac:dyDescent="0.65">
      <c r="B43" s="9" t="s">
        <v>4</v>
      </c>
      <c r="C43" s="10" t="s">
        <v>5</v>
      </c>
      <c r="D43" s="11" t="s">
        <v>4</v>
      </c>
      <c r="E43" s="10" t="s">
        <v>11</v>
      </c>
      <c r="F43" s="11" t="s">
        <v>4</v>
      </c>
      <c r="G43" s="27" t="s">
        <v>54</v>
      </c>
      <c r="H43" s="11" t="s">
        <v>4</v>
      </c>
      <c r="I43" s="10" t="s">
        <v>15</v>
      </c>
      <c r="J43" s="11" t="s">
        <v>4</v>
      </c>
      <c r="K43" s="12" t="s">
        <v>7</v>
      </c>
      <c r="L43" t="s">
        <v>160</v>
      </c>
      <c r="N43" t="s">
        <v>160</v>
      </c>
    </row>
    <row r="44" spans="2:14" x14ac:dyDescent="0.6">
      <c r="B44" s="2">
        <v>299.774</v>
      </c>
      <c r="C44" s="1">
        <v>361.81400000000002</v>
      </c>
      <c r="D44" s="3"/>
      <c r="E44" s="4"/>
      <c r="F44" s="3">
        <v>303.23</v>
      </c>
      <c r="G44" s="4">
        <v>4.45752E-4</v>
      </c>
      <c r="H44" s="3">
        <v>303.161</v>
      </c>
      <c r="I44" s="4">
        <v>2.0958800000000002</v>
      </c>
      <c r="J44" s="47">
        <v>310.26600000000002</v>
      </c>
      <c r="K44" s="4">
        <v>1.8444103662600003E-2</v>
      </c>
      <c r="L44">
        <v>1.1505124471382142E-2</v>
      </c>
      <c r="M44" s="93"/>
      <c r="N44">
        <v>6.9389791912178606E-3</v>
      </c>
    </row>
    <row r="45" spans="2:14" x14ac:dyDescent="0.6">
      <c r="B45" s="2">
        <v>360.01299999999998</v>
      </c>
      <c r="C45" s="1">
        <v>510.721</v>
      </c>
      <c r="D45" s="3"/>
      <c r="E45" s="4"/>
      <c r="F45" s="3">
        <v>381.18</v>
      </c>
      <c r="G45" s="4">
        <v>4.3790799999999998E-4</v>
      </c>
      <c r="H45" s="3">
        <v>342.053</v>
      </c>
      <c r="I45" s="4">
        <v>1.96021</v>
      </c>
      <c r="J45" s="2">
        <v>379.93299999999999</v>
      </c>
      <c r="K45" s="4">
        <v>4.4187347698999999E-2</v>
      </c>
      <c r="L45">
        <v>2.167262693248511E-2</v>
      </c>
      <c r="M45" s="93"/>
      <c r="N45">
        <v>2.2514720766514888E-2</v>
      </c>
    </row>
    <row r="46" spans="2:14" x14ac:dyDescent="0.6">
      <c r="B46" s="2">
        <v>408.05</v>
      </c>
      <c r="C46" s="1">
        <v>614.14400000000001</v>
      </c>
      <c r="D46" s="2"/>
      <c r="E46" s="1"/>
      <c r="F46" s="2">
        <v>406.46100000000001</v>
      </c>
      <c r="G46" s="1">
        <v>4.3790799999999998E-4</v>
      </c>
      <c r="H46" s="2">
        <v>377.37400000000002</v>
      </c>
      <c r="I46" s="1">
        <v>1.86663</v>
      </c>
      <c r="J46" s="2">
        <v>405.839</v>
      </c>
      <c r="K46" s="1">
        <v>5.8486269968E-2</v>
      </c>
      <c r="L46">
        <v>2.6105081190722294E-2</v>
      </c>
      <c r="M46" s="93"/>
      <c r="N46">
        <v>3.2381188777277706E-2</v>
      </c>
    </row>
    <row r="47" spans="2:14" x14ac:dyDescent="0.6">
      <c r="B47" s="2">
        <v>475.83600000000001</v>
      </c>
      <c r="C47" s="1">
        <v>680.28200000000004</v>
      </c>
      <c r="D47" s="2"/>
      <c r="E47" s="1"/>
      <c r="F47" s="2">
        <v>442.27499999999998</v>
      </c>
      <c r="G47" s="1">
        <v>4.4313700000000002E-4</v>
      </c>
      <c r="H47" s="2">
        <v>412.65800000000002</v>
      </c>
      <c r="I47" s="1">
        <v>1.8047500000000001</v>
      </c>
      <c r="J47" s="2">
        <v>443.12799999999999</v>
      </c>
      <c r="K47" s="1">
        <v>7.2690717119999998E-2</v>
      </c>
      <c r="L47">
        <v>3.190125792964555E-2</v>
      </c>
      <c r="M47" s="93"/>
      <c r="N47">
        <v>4.0789459190354448E-2</v>
      </c>
    </row>
    <row r="48" spans="2:14" x14ac:dyDescent="0.6">
      <c r="B48" s="2">
        <v>547.73400000000004</v>
      </c>
      <c r="C48" s="1">
        <v>816.54499999999996</v>
      </c>
      <c r="D48" s="2"/>
      <c r="E48" s="1"/>
      <c r="F48" s="2">
        <v>467.55599999999998</v>
      </c>
      <c r="G48" s="1">
        <v>4.0392200000000003E-4</v>
      </c>
      <c r="H48" s="2">
        <v>446.16899999999998</v>
      </c>
      <c r="I48" s="1">
        <v>1.75335</v>
      </c>
      <c r="J48" s="2">
        <v>469.077</v>
      </c>
      <c r="K48" s="1">
        <v>8.1858627269999998E-2</v>
      </c>
      <c r="L48">
        <v>2.9727309765213736E-2</v>
      </c>
      <c r="M48" s="93"/>
      <c r="N48">
        <v>5.2131317504786265E-2</v>
      </c>
    </row>
    <row r="49" spans="2:14" x14ac:dyDescent="0.6">
      <c r="B49" s="2">
        <v>611.67899999999997</v>
      </c>
      <c r="C49" s="1">
        <v>980.70100000000002</v>
      </c>
      <c r="D49" s="2"/>
      <c r="E49" s="1"/>
      <c r="F49" s="2">
        <v>511.798</v>
      </c>
      <c r="G49" s="1">
        <v>3.3856199999999999E-4</v>
      </c>
      <c r="H49" s="2">
        <v>483.214</v>
      </c>
      <c r="I49" s="1">
        <v>1.69154</v>
      </c>
      <c r="J49" s="2">
        <v>503.18299999999999</v>
      </c>
      <c r="K49" s="1">
        <v>8.4637896514999991E-2</v>
      </c>
      <c r="L49">
        <v>2.7344887701176868E-2</v>
      </c>
      <c r="M49" s="93"/>
      <c r="N49">
        <v>5.7293008813823126E-2</v>
      </c>
    </row>
    <row r="50" spans="2:14" x14ac:dyDescent="0.6">
      <c r="B50" s="2">
        <v>659.67100000000005</v>
      </c>
      <c r="C50" s="1">
        <v>1148.03</v>
      </c>
      <c r="D50" s="2"/>
      <c r="E50" s="1"/>
      <c r="F50" s="2">
        <v>528.65200000000004</v>
      </c>
      <c r="G50" s="1">
        <v>2.7843099999999999E-4</v>
      </c>
      <c r="H50" s="2">
        <v>518.48500000000001</v>
      </c>
      <c r="I50" s="1">
        <v>1.6402099999999999</v>
      </c>
      <c r="J50" s="2">
        <v>527.61400000000003</v>
      </c>
      <c r="K50" s="1">
        <v>7.1342382238000004E-2</v>
      </c>
      <c r="L50">
        <v>2.0055359416607597E-2</v>
      </c>
      <c r="M50" s="93"/>
      <c r="N50">
        <v>5.1287022821392407E-2</v>
      </c>
    </row>
    <row r="51" spans="2:14" x14ac:dyDescent="0.6">
      <c r="B51" s="2">
        <v>703.95699999999999</v>
      </c>
      <c r="C51" s="1">
        <v>1579.49</v>
      </c>
      <c r="D51" s="2"/>
      <c r="E51" s="1"/>
      <c r="F51" s="2">
        <v>553.93299999999999</v>
      </c>
      <c r="G51" s="1">
        <v>2.1830100000000001E-4</v>
      </c>
      <c r="H51" s="2">
        <v>564.31899999999996</v>
      </c>
      <c r="I51" s="1">
        <v>1.5893299999999999</v>
      </c>
      <c r="J51" s="2">
        <v>555.27</v>
      </c>
      <c r="K51" s="1">
        <v>6.1703823479999996E-2</v>
      </c>
      <c r="L51">
        <v>1.3497893663586877E-2</v>
      </c>
      <c r="M51" s="93"/>
      <c r="N51">
        <v>4.8205929816413119E-2</v>
      </c>
    </row>
    <row r="52" spans="2:14" x14ac:dyDescent="0.6">
      <c r="B52" s="2">
        <v>751.995</v>
      </c>
      <c r="C52" s="1">
        <v>1899.34</v>
      </c>
      <c r="D52" s="2"/>
      <c r="E52" s="1"/>
      <c r="F52" s="2">
        <v>589.74699999999996</v>
      </c>
      <c r="G52" s="1">
        <v>1.4771200000000001E-4</v>
      </c>
      <c r="H52" s="2">
        <v>604.77300000000002</v>
      </c>
      <c r="I52" s="1">
        <v>1.62273</v>
      </c>
      <c r="J52" s="2">
        <v>584.54899999999998</v>
      </c>
      <c r="K52" s="1">
        <v>5.0939061232499992E-2</v>
      </c>
      <c r="L52">
        <v>8.2735093705823288E-3</v>
      </c>
      <c r="M52" s="93"/>
      <c r="N52">
        <v>4.2665551861917665E-2</v>
      </c>
    </row>
    <row r="53" spans="2:14" x14ac:dyDescent="0.6">
      <c r="B53" s="2">
        <v>780.28399999999999</v>
      </c>
      <c r="C53" s="1">
        <v>2479.46</v>
      </c>
      <c r="D53" s="2"/>
      <c r="E53" s="1"/>
      <c r="F53" s="2">
        <v>615.02800000000002</v>
      </c>
      <c r="G53" s="28">
        <v>7.9738600000000003E-5</v>
      </c>
      <c r="H53" s="2">
        <v>641.70600000000002</v>
      </c>
      <c r="I53" s="1">
        <v>1.65598</v>
      </c>
      <c r="J53" s="2"/>
      <c r="K53" s="1"/>
      <c r="M53" s="88"/>
    </row>
    <row r="54" spans="2:14" x14ac:dyDescent="0.6">
      <c r="B54" s="2">
        <v>812.505</v>
      </c>
      <c r="C54" s="1">
        <v>3150</v>
      </c>
      <c r="D54" s="2"/>
      <c r="E54" s="1"/>
      <c r="F54" s="2">
        <v>636.096</v>
      </c>
      <c r="G54" s="28">
        <v>2.4836599999999999E-5</v>
      </c>
      <c r="H54" s="2">
        <v>675.04300000000001</v>
      </c>
      <c r="I54" s="1">
        <v>1.7524500000000001</v>
      </c>
      <c r="J54" s="2"/>
      <c r="K54" s="1"/>
    </row>
    <row r="55" spans="2:14" x14ac:dyDescent="0.6">
      <c r="B55" s="2">
        <v>840.74900000000002</v>
      </c>
      <c r="C55" s="1">
        <v>4003.1</v>
      </c>
      <c r="D55" s="2"/>
      <c r="E55" s="1"/>
      <c r="F55" s="2">
        <v>669.803</v>
      </c>
      <c r="G55" s="28">
        <v>-3.2679699999999998E-5</v>
      </c>
      <c r="H55" s="2">
        <v>694.27200000000005</v>
      </c>
      <c r="I55" s="1">
        <v>1.8694599999999999</v>
      </c>
      <c r="J55" s="2"/>
      <c r="K55" s="1"/>
    </row>
    <row r="56" spans="2:14" x14ac:dyDescent="0.6">
      <c r="B56" s="2">
        <v>864.92600000000004</v>
      </c>
      <c r="C56" s="1">
        <v>4822.57</v>
      </c>
      <c r="D56" s="2"/>
      <c r="E56" s="1"/>
      <c r="F56" s="2">
        <v>695.08399999999995</v>
      </c>
      <c r="G56" s="28">
        <v>-6.9281000000000003E-5</v>
      </c>
      <c r="H56" s="2"/>
      <c r="I56" s="1"/>
      <c r="J56" s="2"/>
      <c r="K56" s="1"/>
    </row>
    <row r="57" spans="2:14" x14ac:dyDescent="0.6">
      <c r="B57" s="2">
        <v>889.46400000000006</v>
      </c>
      <c r="C57" s="1">
        <v>7202.89</v>
      </c>
      <c r="D57" s="2"/>
      <c r="E57" s="1"/>
      <c r="F57" s="2">
        <v>737.21900000000005</v>
      </c>
      <c r="G57" s="28">
        <v>-9.2810499999999995E-5</v>
      </c>
      <c r="H57" s="2"/>
      <c r="I57" s="1"/>
      <c r="J57" s="2"/>
      <c r="K57" s="1"/>
    </row>
    <row r="58" spans="2:14" x14ac:dyDescent="0.6">
      <c r="B58" s="3">
        <v>901.80100000000004</v>
      </c>
      <c r="C58" s="4">
        <v>9164.81</v>
      </c>
      <c r="D58" s="2"/>
      <c r="E58" s="1"/>
      <c r="F58" s="2">
        <v>768.82</v>
      </c>
      <c r="G58" s="1">
        <v>-1.03268E-4</v>
      </c>
      <c r="H58" s="2"/>
      <c r="I58" s="1"/>
      <c r="J58" s="2"/>
      <c r="K58" s="1"/>
    </row>
    <row r="59" spans="2:14" x14ac:dyDescent="0.6">
      <c r="B59" s="37">
        <v>922.22699999999998</v>
      </c>
      <c r="C59" s="48">
        <v>12632.2</v>
      </c>
      <c r="D59" s="31"/>
      <c r="E59" s="32"/>
      <c r="F59" s="31">
        <v>806.74199999999996</v>
      </c>
      <c r="G59" s="49">
        <v>-9.8039200000000001E-5</v>
      </c>
      <c r="H59" s="31"/>
      <c r="I59" s="32"/>
      <c r="J59" s="31"/>
      <c r="K59" s="32"/>
    </row>
  </sheetData>
  <sortState xmlns:xlrd2="http://schemas.microsoft.com/office/spreadsheetml/2017/richdata2" ref="B9:C25">
    <sortCondition descending="1" ref="B9:B25"/>
  </sortState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5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16" t="s">
        <v>17</v>
      </c>
    </row>
    <row r="6" spans="1:33" ht="17.25" thickBot="1" x14ac:dyDescent="0.65">
      <c r="A6" s="13"/>
      <c r="M6" s="13"/>
    </row>
    <row r="7" spans="1:33" x14ac:dyDescent="0.6">
      <c r="B7" s="5" t="s">
        <v>163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41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164</v>
      </c>
      <c r="C8" s="10" t="s">
        <v>57</v>
      </c>
      <c r="D8" s="11" t="s">
        <v>24</v>
      </c>
      <c r="E8" s="10" t="s">
        <v>25</v>
      </c>
      <c r="F8" s="11" t="s">
        <v>24</v>
      </c>
      <c r="G8" s="27" t="s">
        <v>58</v>
      </c>
      <c r="H8" s="11" t="s">
        <v>24</v>
      </c>
      <c r="I8" s="10" t="s">
        <v>27</v>
      </c>
      <c r="J8" s="11" t="s">
        <v>24</v>
      </c>
      <c r="K8" s="12" t="s">
        <v>171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3.33706216713112</v>
      </c>
      <c r="C9" s="75">
        <v>12337.675883831</v>
      </c>
      <c r="D9" s="3"/>
      <c r="E9" s="4"/>
      <c r="F9" s="75">
        <v>298.82604325903901</v>
      </c>
      <c r="G9" s="75">
        <v>2.66993868398604</v>
      </c>
      <c r="H9" s="75">
        <v>303.84372114016901</v>
      </c>
      <c r="I9" s="75">
        <v>2.1917335051684099</v>
      </c>
      <c r="J9" s="75">
        <v>300.195669342386</v>
      </c>
      <c r="K9" s="75">
        <v>0.47091952803611498</v>
      </c>
      <c r="N9" s="3">
        <f>1/B9*1000</f>
        <v>299.6647799521524</v>
      </c>
      <c r="O9" s="21">
        <f>C9</f>
        <v>12337.675883831</v>
      </c>
      <c r="P9" s="3">
        <f t="shared" ref="P9:T9" si="0">F9</f>
        <v>298.82604325903901</v>
      </c>
      <c r="Q9" s="17">
        <f>G9*0.0001</f>
        <v>2.6699386839860399E-4</v>
      </c>
      <c r="R9" s="3">
        <f t="shared" si="0"/>
        <v>303.84372114016901</v>
      </c>
      <c r="S9" s="24">
        <f t="shared" si="0"/>
        <v>2.1917335051684099</v>
      </c>
      <c r="T9" s="3">
        <f t="shared" si="0"/>
        <v>300.195669342386</v>
      </c>
      <c r="U9" s="24">
        <f>K9*T9*0.001</f>
        <v>0.14136800292520205</v>
      </c>
      <c r="V9" s="22">
        <f>((O9*(Q9)^2)/S9)*T9</f>
        <v>0.12046270428380322</v>
      </c>
      <c r="X9" s="3">
        <f t="shared" ref="X9:X17" si="1">T9</f>
        <v>300.195669342386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12520.124064315209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2.6702029466096308E-4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98" t="e">
        <f t="shared" ref="AF9:AF18" si="2">$U9/$AE9-1</f>
        <v>#N/A</v>
      </c>
      <c r="AG9" s="99" t="e">
        <f>U9-AE9</f>
        <v>#N/A</v>
      </c>
    </row>
    <row r="10" spans="1:33" x14ac:dyDescent="0.6">
      <c r="B10" s="75">
        <v>2.8202626602116601</v>
      </c>
      <c r="C10" s="75">
        <v>31209.058774568399</v>
      </c>
      <c r="D10" s="3"/>
      <c r="E10" s="4"/>
      <c r="F10" s="75">
        <v>434.13300338673798</v>
      </c>
      <c r="G10" s="75">
        <v>2.6960454971580101</v>
      </c>
      <c r="H10" s="75">
        <v>325.16235742686803</v>
      </c>
      <c r="I10" s="75">
        <v>2.1537749772090802</v>
      </c>
      <c r="J10" s="75">
        <v>435.86131837130802</v>
      </c>
      <c r="K10" s="75">
        <v>0.72109574831736001</v>
      </c>
      <c r="N10" s="3">
        <f t="shared" ref="N10:N18" si="3">1/B10*1000</f>
        <v>354.57690310481587</v>
      </c>
      <c r="O10" s="21">
        <f t="shared" ref="O10:O18" si="4">C10</f>
        <v>31209.058774568399</v>
      </c>
      <c r="P10" s="3">
        <f t="shared" ref="P10:P18" si="5">F10</f>
        <v>434.13300338673798</v>
      </c>
      <c r="Q10" s="17">
        <f t="shared" ref="Q10:Q18" si="6">G10*0.0001</f>
        <v>2.6960454971580104E-4</v>
      </c>
      <c r="R10" s="3">
        <f t="shared" ref="R10:T18" si="7">H10</f>
        <v>325.16235742686803</v>
      </c>
      <c r="S10" s="24">
        <f t="shared" si="7"/>
        <v>2.1537749772090802</v>
      </c>
      <c r="T10" s="3">
        <f t="shared" si="7"/>
        <v>435.86131837130802</v>
      </c>
      <c r="U10" s="24">
        <f t="shared" ref="U10:U18" si="8">K10*T10*0.001</f>
        <v>0.31429774353354945</v>
      </c>
      <c r="X10" s="2">
        <f t="shared" si="1"/>
        <v>435.86131837130802</v>
      </c>
      <c r="Y10" s="4">
        <f t="shared" ref="Y10:Y18" si="9">MATCH($X10,$N$9:$N$39,1)</f>
        <v>4</v>
      </c>
      <c r="Z10" s="4">
        <f t="shared" ref="Z10:Z17" si="10">((INDEX($N$9:$O$39,Y10+1,1)-$X10)*INDEX($N$9:$O$39,Y10,2)+($X10-INDEX($N$9:$O$39,Y10,1))*INDEX($N$9:$O$39,Y10+1,2))/(INDEX($N$9:$O$39,Y10+1,1)-INDEX($N$9:$O$39,Y10,1))</f>
        <v>21181.308577759843</v>
      </c>
      <c r="AA10" s="4">
        <f t="shared" ref="AA10:AA18" si="11">MATCH($X10,$P$9:$P$39,1)</f>
        <v>2</v>
      </c>
      <c r="AB10" s="17">
        <f t="shared" ref="AB10:AB17" si="12">((INDEX($P$9:$Q$39,AA10+1,1)-$X10)*INDEX($P$9:$Q$39,AA10,2)+($X10-INDEX($P$9:$Q$39,AA10,1))*INDEX($P$9:$Q$39,AA10+1,2))/(INDEX($P$9:$Q$39,AA10+1,1)-INDEX($P$9:$Q$39,AA10,1))</f>
        <v>2.6866618541139981E-4</v>
      </c>
      <c r="AC10" s="4">
        <f t="shared" ref="AC10:AC18" si="13">MATCH($X10,$R$9:$R$39,1)</f>
        <v>6</v>
      </c>
      <c r="AD10" s="24">
        <f t="shared" ref="AD10:AD17" si="14">((INDEX($R$9:$S$39,AC10+1,1)-$X10)*INDEX($R$9:$S$39,AC10,2)+($X10-INDEX($R$9:$S$39,AC10,1))*INDEX($R$9:$S$39,AC10+1,2))/(INDEX($R$9:$S$39,AC10+1,1)-INDEX($R$9:$S$39,AC10,1))</f>
        <v>1.9961757599840302</v>
      </c>
      <c r="AE10" s="53">
        <f t="shared" ref="AE10:AE17" si="15">((Z10*(AB10)^2)/AD10)*X10</f>
        <v>0.33383230117185886</v>
      </c>
      <c r="AF10" s="100">
        <f t="shared" si="2"/>
        <v>-5.8516079989074821E-2</v>
      </c>
      <c r="AG10" s="99">
        <f t="shared" ref="AG10:AG17" si="16">U10-AE10</f>
        <v>-1.9534557638309413E-2</v>
      </c>
    </row>
    <row r="11" spans="1:33" x14ac:dyDescent="0.6">
      <c r="B11" s="75">
        <v>2.5256391345804299</v>
      </c>
      <c r="C11" s="75">
        <v>28634.040468426501</v>
      </c>
      <c r="D11" s="2"/>
      <c r="E11" s="1"/>
      <c r="F11" s="76">
        <v>470.12026722295798</v>
      </c>
      <c r="G11" s="76">
        <v>2.5006577113755499</v>
      </c>
      <c r="H11" s="76">
        <v>350.17386424038602</v>
      </c>
      <c r="I11" s="76">
        <v>2.11256187696172</v>
      </c>
      <c r="J11" s="76">
        <v>471.64051848446599</v>
      </c>
      <c r="K11" s="76">
        <v>0.94581727312375297</v>
      </c>
      <c r="N11" s="3">
        <f t="shared" si="3"/>
        <v>395.93938275197195</v>
      </c>
      <c r="O11" s="21">
        <f t="shared" si="4"/>
        <v>28634.040468426501</v>
      </c>
      <c r="P11" s="3">
        <f t="shared" si="5"/>
        <v>470.12026722295798</v>
      </c>
      <c r="Q11" s="17">
        <f t="shared" si="6"/>
        <v>2.5006577113755501E-4</v>
      </c>
      <c r="R11" s="3">
        <f t="shared" si="7"/>
        <v>350.17386424038602</v>
      </c>
      <c r="S11" s="24">
        <f t="shared" si="7"/>
        <v>2.11256187696172</v>
      </c>
      <c r="T11" s="3">
        <f t="shared" si="7"/>
        <v>471.64051848446599</v>
      </c>
      <c r="U11" s="24">
        <f t="shared" si="8"/>
        <v>0.44608574908765064</v>
      </c>
      <c r="X11" s="2">
        <f t="shared" si="1"/>
        <v>471.64051848446599</v>
      </c>
      <c r="Y11" s="4">
        <f t="shared" si="9"/>
        <v>5</v>
      </c>
      <c r="Z11" s="4">
        <f t="shared" si="10"/>
        <v>33625.381184129386</v>
      </c>
      <c r="AA11" s="4">
        <f t="shared" si="11"/>
        <v>3</v>
      </c>
      <c r="AB11" s="17">
        <f t="shared" si="12"/>
        <v>2.5097505520814959E-4</v>
      </c>
      <c r="AC11" s="4">
        <f t="shared" si="13"/>
        <v>7</v>
      </c>
      <c r="AD11" s="24">
        <f t="shared" si="14"/>
        <v>1.964490037172798</v>
      </c>
      <c r="AE11" s="53">
        <f t="shared" si="15"/>
        <v>0.5084984232958516</v>
      </c>
      <c r="AF11" s="100">
        <f t="shared" si="2"/>
        <v>-0.12273916958025333</v>
      </c>
      <c r="AG11" s="99">
        <f t="shared" si="16"/>
        <v>-6.2412674208200958E-2</v>
      </c>
    </row>
    <row r="12" spans="1:33" x14ac:dyDescent="0.6">
      <c r="B12" s="75">
        <v>2.30816480268876</v>
      </c>
      <c r="C12" s="75">
        <v>20273.0696897702</v>
      </c>
      <c r="D12" s="2"/>
      <c r="E12" s="1"/>
      <c r="F12" s="76">
        <v>500.18496152968999</v>
      </c>
      <c r="G12" s="76">
        <v>2.6804789574588401</v>
      </c>
      <c r="H12" s="76">
        <v>375.18299545369399</v>
      </c>
      <c r="I12" s="76">
        <v>2.0746959974105899</v>
      </c>
      <c r="J12" s="76">
        <v>501.23216678257501</v>
      </c>
      <c r="K12" s="76">
        <v>1.48216697903037</v>
      </c>
      <c r="N12" s="3">
        <f t="shared" si="3"/>
        <v>433.24462743522867</v>
      </c>
      <c r="O12" s="21">
        <f t="shared" si="4"/>
        <v>20273.0696897702</v>
      </c>
      <c r="P12" s="3">
        <f t="shared" si="5"/>
        <v>500.18496152968999</v>
      </c>
      <c r="Q12" s="17">
        <f t="shared" si="6"/>
        <v>2.6804789574588403E-4</v>
      </c>
      <c r="R12" s="3">
        <f t="shared" si="7"/>
        <v>375.18299545369399</v>
      </c>
      <c r="S12" s="24">
        <f t="shared" si="7"/>
        <v>2.0746959974105899</v>
      </c>
      <c r="T12" s="3">
        <f t="shared" si="7"/>
        <v>501.23216678257501</v>
      </c>
      <c r="U12" s="24">
        <f t="shared" si="8"/>
        <v>0.74290976643297579</v>
      </c>
      <c r="X12" s="2">
        <f t="shared" si="1"/>
        <v>501.23216678257501</v>
      </c>
      <c r="Y12" s="4">
        <f t="shared" si="9"/>
        <v>6</v>
      </c>
      <c r="Z12" s="4">
        <f t="shared" si="10"/>
        <v>44124.562708780235</v>
      </c>
      <c r="AA12" s="4">
        <f t="shared" si="11"/>
        <v>4</v>
      </c>
      <c r="AB12" s="17">
        <f t="shared" si="12"/>
        <v>2.6774428414265628E-4</v>
      </c>
      <c r="AC12" s="4">
        <f t="shared" si="13"/>
        <v>9</v>
      </c>
      <c r="AD12" s="24">
        <f t="shared" si="14"/>
        <v>1.950593429068431</v>
      </c>
      <c r="AE12" s="53">
        <f t="shared" si="15"/>
        <v>0.81281743025389075</v>
      </c>
      <c r="AF12" s="100">
        <f t="shared" si="2"/>
        <v>-8.600660027563467E-2</v>
      </c>
      <c r="AG12" s="99">
        <f t="shared" si="16"/>
        <v>-6.9907663820914956E-2</v>
      </c>
    </row>
    <row r="13" spans="1:33" x14ac:dyDescent="0.6">
      <c r="B13" s="75">
        <v>2.1298182028899899</v>
      </c>
      <c r="C13" s="75">
        <v>32865.314207146497</v>
      </c>
      <c r="D13" s="2"/>
      <c r="E13" s="1"/>
      <c r="F13" s="76">
        <v>532.534226328724</v>
      </c>
      <c r="G13" s="76">
        <v>2.5866901598776999</v>
      </c>
      <c r="H13" s="76">
        <v>400.190938866897</v>
      </c>
      <c r="I13" s="76">
        <v>2.03850372820758</v>
      </c>
      <c r="J13" s="76">
        <v>532.63984660780795</v>
      </c>
      <c r="K13" s="76">
        <v>1.81176373516272</v>
      </c>
      <c r="N13" s="3">
        <f t="shared" si="3"/>
        <v>469.52364227288575</v>
      </c>
      <c r="O13" s="21">
        <f t="shared" si="4"/>
        <v>32865.314207146497</v>
      </c>
      <c r="P13" s="3">
        <f t="shared" si="5"/>
        <v>532.534226328724</v>
      </c>
      <c r="Q13" s="17">
        <f t="shared" si="6"/>
        <v>2.5866901598777003E-4</v>
      </c>
      <c r="R13" s="3">
        <f t="shared" si="7"/>
        <v>400.190938866897</v>
      </c>
      <c r="S13" s="24">
        <f t="shared" si="7"/>
        <v>2.03850372820758</v>
      </c>
      <c r="T13" s="3">
        <f t="shared" si="7"/>
        <v>532.63984660780795</v>
      </c>
      <c r="U13" s="24">
        <f t="shared" si="8"/>
        <v>0.96501755798666045</v>
      </c>
      <c r="X13" s="2">
        <f t="shared" si="1"/>
        <v>532.63984660780795</v>
      </c>
      <c r="Y13" s="4">
        <f t="shared" si="9"/>
        <v>7</v>
      </c>
      <c r="Z13" s="4">
        <f t="shared" si="10"/>
        <v>53589.867105694597</v>
      </c>
      <c r="AA13" s="4">
        <f t="shared" si="11"/>
        <v>5</v>
      </c>
      <c r="AB13" s="17">
        <f t="shared" si="12"/>
        <v>2.5868915977480508E-4</v>
      </c>
      <c r="AC13" s="4">
        <f t="shared" si="13"/>
        <v>10</v>
      </c>
      <c r="AD13" s="24">
        <f t="shared" si="14"/>
        <v>1.9512810621895975</v>
      </c>
      <c r="AE13" s="53">
        <f t="shared" si="15"/>
        <v>0.97893298820274388</v>
      </c>
      <c r="AF13" s="100">
        <f t="shared" si="2"/>
        <v>-1.4214895589157006E-2</v>
      </c>
      <c r="AG13" s="99">
        <f t="shared" si="16"/>
        <v>-1.3915430216083435E-2</v>
      </c>
    </row>
    <row r="14" spans="1:33" x14ac:dyDescent="0.6">
      <c r="B14" s="75">
        <v>2.0043618663309202</v>
      </c>
      <c r="C14" s="75">
        <v>43417.206193007201</v>
      </c>
      <c r="D14" s="2"/>
      <c r="E14" s="1"/>
      <c r="F14" s="76">
        <v>552.97500907916105</v>
      </c>
      <c r="G14" s="76">
        <v>2.62567460283945</v>
      </c>
      <c r="H14" s="76">
        <v>425.19531887978502</v>
      </c>
      <c r="I14" s="76">
        <v>2.0073322900488999</v>
      </c>
      <c r="J14" s="76">
        <v>552.33565543335999</v>
      </c>
      <c r="K14" s="76">
        <v>2.1238987705835801</v>
      </c>
      <c r="N14" s="3">
        <f t="shared" si="3"/>
        <v>498.91190647652246</v>
      </c>
      <c r="O14" s="21">
        <f t="shared" si="4"/>
        <v>43417.206193007201</v>
      </c>
      <c r="P14" s="3">
        <f t="shared" si="5"/>
        <v>552.97500907916105</v>
      </c>
      <c r="Q14" s="17">
        <f t="shared" si="6"/>
        <v>2.6256746028394503E-4</v>
      </c>
      <c r="R14" s="3">
        <f t="shared" si="7"/>
        <v>425.19531887978502</v>
      </c>
      <c r="S14" s="24">
        <f t="shared" si="7"/>
        <v>2.0073322900488999</v>
      </c>
      <c r="T14" s="3">
        <f t="shared" si="7"/>
        <v>552.33565543335999</v>
      </c>
      <c r="U14" s="24">
        <f t="shared" si="8"/>
        <v>1.1731050195243893</v>
      </c>
      <c r="X14" s="2">
        <f t="shared" si="1"/>
        <v>552.33565543335999</v>
      </c>
      <c r="Y14" s="4">
        <f t="shared" si="9"/>
        <v>8</v>
      </c>
      <c r="Z14" s="4">
        <f t="shared" si="10"/>
        <v>58767.583101009026</v>
      </c>
      <c r="AA14" s="4">
        <f t="shared" si="11"/>
        <v>5</v>
      </c>
      <c r="AB14" s="17">
        <f t="shared" si="12"/>
        <v>2.624455234381724E-4</v>
      </c>
      <c r="AC14" s="4">
        <f t="shared" si="13"/>
        <v>11</v>
      </c>
      <c r="AD14" s="24">
        <f t="shared" si="14"/>
        <v>1.9569102441873409</v>
      </c>
      <c r="AE14" s="53">
        <f t="shared" si="15"/>
        <v>1.1424793041925858</v>
      </c>
      <c r="AF14" s="100">
        <f t="shared" si="2"/>
        <v>2.6806363335786898E-2</v>
      </c>
      <c r="AG14" s="99">
        <f t="shared" si="16"/>
        <v>3.0625715331803471E-2</v>
      </c>
    </row>
    <row r="15" spans="1:33" x14ac:dyDescent="0.6">
      <c r="B15" s="75">
        <v>1.88617530699004</v>
      </c>
      <c r="C15" s="75">
        <v>52947.615460392903</v>
      </c>
      <c r="D15" s="2"/>
      <c r="E15" s="1"/>
      <c r="F15" s="76">
        <v>572.67679028402904</v>
      </c>
      <c r="G15" s="76">
        <v>2.7088027752675101</v>
      </c>
      <c r="H15" s="76">
        <v>450.19613549235697</v>
      </c>
      <c r="I15" s="76">
        <v>1.9811816829345701</v>
      </c>
      <c r="J15" s="76">
        <v>572.39058429694501</v>
      </c>
      <c r="K15" s="76">
        <v>2.59739854073104</v>
      </c>
      <c r="N15" s="3">
        <f t="shared" si="3"/>
        <v>530.17341298768281</v>
      </c>
      <c r="O15" s="21">
        <f t="shared" si="4"/>
        <v>52947.615460392903</v>
      </c>
      <c r="P15" s="3">
        <f t="shared" si="5"/>
        <v>572.67679028402904</v>
      </c>
      <c r="Q15" s="17">
        <f t="shared" si="6"/>
        <v>2.7088027752675102E-4</v>
      </c>
      <c r="R15" s="3">
        <f t="shared" si="7"/>
        <v>450.19613549235697</v>
      </c>
      <c r="S15" s="24">
        <f t="shared" si="7"/>
        <v>1.9811816829345701</v>
      </c>
      <c r="T15" s="3">
        <f t="shared" si="7"/>
        <v>572.39058429694501</v>
      </c>
      <c r="U15" s="24">
        <f t="shared" si="8"/>
        <v>1.4867264683810724</v>
      </c>
      <c r="X15" s="2">
        <f t="shared" si="1"/>
        <v>572.39058429694501</v>
      </c>
      <c r="Y15" s="4">
        <f t="shared" si="9"/>
        <v>9</v>
      </c>
      <c r="Z15" s="4">
        <f t="shared" si="10"/>
        <v>62846.72082457041</v>
      </c>
      <c r="AA15" s="4">
        <f t="shared" si="11"/>
        <v>6</v>
      </c>
      <c r="AB15" s="17">
        <f t="shared" si="12"/>
        <v>2.7075951798528181E-4</v>
      </c>
      <c r="AC15" s="4">
        <f t="shared" si="13"/>
        <v>11</v>
      </c>
      <c r="AD15" s="24">
        <f t="shared" si="14"/>
        <v>1.9722006844564346</v>
      </c>
      <c r="AE15" s="53">
        <f t="shared" si="15"/>
        <v>1.3371848969712843</v>
      </c>
      <c r="AF15" s="84">
        <f t="shared" si="2"/>
        <v>0.11183312924674738</v>
      </c>
      <c r="AG15" s="85">
        <f t="shared" si="16"/>
        <v>0.14954157140978808</v>
      </c>
    </row>
    <row r="16" spans="1:33" x14ac:dyDescent="0.6">
      <c r="B16" s="75">
        <v>1.82107655918283</v>
      </c>
      <c r="C16" s="75">
        <v>57882.740600652098</v>
      </c>
      <c r="D16" s="2"/>
      <c r="E16" s="1"/>
      <c r="F16" s="76">
        <v>604.89936910382301</v>
      </c>
      <c r="G16" s="76">
        <v>2.8797243313091698</v>
      </c>
      <c r="H16" s="76">
        <v>475.19220090450898</v>
      </c>
      <c r="I16" s="76">
        <v>1.9617255172126999</v>
      </c>
      <c r="J16" s="76">
        <v>605.34947408952803</v>
      </c>
      <c r="K16" s="76">
        <v>2.4962162735598801</v>
      </c>
      <c r="N16" s="3">
        <f t="shared" si="3"/>
        <v>549.12573277464458</v>
      </c>
      <c r="O16" s="21">
        <f t="shared" si="4"/>
        <v>57882.740600652098</v>
      </c>
      <c r="P16" s="3">
        <f t="shared" si="5"/>
        <v>604.89936910382301</v>
      </c>
      <c r="Q16" s="17">
        <f t="shared" si="6"/>
        <v>2.8797243313091698E-4</v>
      </c>
      <c r="R16" s="3">
        <f t="shared" si="7"/>
        <v>475.19220090450898</v>
      </c>
      <c r="S16" s="24">
        <f t="shared" si="7"/>
        <v>1.9617255172126999</v>
      </c>
      <c r="T16" s="3">
        <f t="shared" si="7"/>
        <v>605.34947408952803</v>
      </c>
      <c r="U16" s="24">
        <f t="shared" si="8"/>
        <v>1.5110832084131949</v>
      </c>
      <c r="X16" s="2">
        <f t="shared" si="1"/>
        <v>605.34947408952803</v>
      </c>
      <c r="Y16" s="4">
        <f t="shared" si="9"/>
        <v>10</v>
      </c>
      <c r="Z16" s="4">
        <f t="shared" si="10"/>
        <v>56903.722108207796</v>
      </c>
      <c r="AA16" s="4">
        <f t="shared" si="11"/>
        <v>8</v>
      </c>
      <c r="AB16" s="17">
        <f t="shared" si="12"/>
        <v>2.8807003367765027E-4</v>
      </c>
      <c r="AC16" s="4">
        <f t="shared" si="13"/>
        <v>13</v>
      </c>
      <c r="AD16" s="24">
        <f t="shared" si="14"/>
        <v>2.0187782896668645</v>
      </c>
      <c r="AE16" s="53">
        <f t="shared" si="15"/>
        <v>1.415971086776981</v>
      </c>
      <c r="AF16" s="84">
        <f t="shared" si="2"/>
        <v>6.7170948986470469E-2</v>
      </c>
      <c r="AG16" s="85">
        <f t="shared" si="16"/>
        <v>9.5112121636213853E-2</v>
      </c>
    </row>
    <row r="17" spans="2:33" x14ac:dyDescent="0.6">
      <c r="B17" s="75">
        <v>1.75592513183056</v>
      </c>
      <c r="C17" s="75">
        <v>63499.180833074301</v>
      </c>
      <c r="D17" s="2"/>
      <c r="E17" s="1"/>
      <c r="F17" s="76">
        <v>628.92325363377597</v>
      </c>
      <c r="G17" s="76">
        <v>2.93181760597282</v>
      </c>
      <c r="H17" s="76">
        <v>500.182327316135</v>
      </c>
      <c r="I17" s="76">
        <v>1.95063740323141</v>
      </c>
      <c r="J17" s="76">
        <v>629.03332272475404</v>
      </c>
      <c r="K17" s="76">
        <v>2.7582988554522099</v>
      </c>
      <c r="N17" s="3">
        <f t="shared" si="3"/>
        <v>569.50036301234297</v>
      </c>
      <c r="O17" s="21">
        <f t="shared" si="4"/>
        <v>63499.180833074301</v>
      </c>
      <c r="P17" s="3">
        <f t="shared" si="5"/>
        <v>628.92325363377597</v>
      </c>
      <c r="Q17" s="17">
        <f t="shared" si="6"/>
        <v>2.9318176059728204E-4</v>
      </c>
      <c r="R17" s="3">
        <f t="shared" si="7"/>
        <v>500.182327316135</v>
      </c>
      <c r="S17" s="24">
        <f t="shared" si="7"/>
        <v>1.95063740323141</v>
      </c>
      <c r="T17" s="3">
        <f t="shared" si="7"/>
        <v>629.03332272475404</v>
      </c>
      <c r="U17" s="24">
        <f t="shared" si="8"/>
        <v>1.7350618941129896</v>
      </c>
      <c r="X17" s="2">
        <f t="shared" si="1"/>
        <v>629.03332272475404</v>
      </c>
      <c r="Y17" s="4">
        <f t="shared" si="9"/>
        <v>10</v>
      </c>
      <c r="Z17" s="4">
        <f t="shared" si="10"/>
        <v>58814.379713292226</v>
      </c>
      <c r="AA17" s="4">
        <f t="shared" si="11"/>
        <v>9</v>
      </c>
      <c r="AB17" s="17">
        <f t="shared" si="12"/>
        <v>2.9312526700315178E-4</v>
      </c>
      <c r="AC17" s="4">
        <f t="shared" si="13"/>
        <v>14</v>
      </c>
      <c r="AD17" s="24">
        <f t="shared" si="14"/>
        <v>2.0690989488489913</v>
      </c>
      <c r="AE17" s="53">
        <f t="shared" si="15"/>
        <v>1.5363226199180773</v>
      </c>
      <c r="AF17" s="84">
        <f t="shared" si="2"/>
        <v>0.12936037757844754</v>
      </c>
      <c r="AG17" s="85">
        <f t="shared" si="16"/>
        <v>0.19873927419491233</v>
      </c>
    </row>
    <row r="18" spans="2:33" x14ac:dyDescent="0.6">
      <c r="B18" s="75">
        <v>1.66538216375963</v>
      </c>
      <c r="C18" s="75">
        <v>56509.495487996901</v>
      </c>
      <c r="D18" s="2"/>
      <c r="E18" s="1"/>
      <c r="F18" s="76">
        <v>660.94735775275899</v>
      </c>
      <c r="G18" s="76">
        <v>2.7674520493568502</v>
      </c>
      <c r="H18" s="76">
        <v>525.16532692713099</v>
      </c>
      <c r="I18" s="76">
        <v>1.9495909513387899</v>
      </c>
      <c r="J18" s="76">
        <v>661.21189260974904</v>
      </c>
      <c r="K18" s="76">
        <v>2.5756391668729401</v>
      </c>
      <c r="N18" s="3">
        <f t="shared" si="3"/>
        <v>600.4627777101216</v>
      </c>
      <c r="O18" s="21">
        <f t="shared" si="4"/>
        <v>56509.495487996901</v>
      </c>
      <c r="P18" s="3">
        <f t="shared" si="5"/>
        <v>660.94735775275899</v>
      </c>
      <c r="Q18" s="17">
        <f t="shared" si="6"/>
        <v>2.7674520493568502E-4</v>
      </c>
      <c r="R18" s="3">
        <f t="shared" si="7"/>
        <v>525.16532692713099</v>
      </c>
      <c r="S18" s="24">
        <f t="shared" si="7"/>
        <v>1.9495909513387899</v>
      </c>
      <c r="T18" s="3">
        <f t="shared" si="7"/>
        <v>661.21189260974904</v>
      </c>
      <c r="U18" s="24">
        <f t="shared" si="8"/>
        <v>1.7030432482078541</v>
      </c>
      <c r="V18" s="22">
        <f>((O13*(Q18)^2)/S19)*T18</f>
        <v>0.85121411445910122</v>
      </c>
      <c r="X18" s="2">
        <f t="shared" ref="X18" si="17">T18</f>
        <v>661.21189260974904</v>
      </c>
      <c r="Y18" s="4">
        <f t="shared" si="9"/>
        <v>11</v>
      </c>
      <c r="Z18" s="4">
        <f t="shared" ref="Z18" si="18">((INDEX($N$9:$O$39,Y18+1,1)-$X18)*INDEX($N$9:$O$39,Y18,2)+($X18-INDEX($N$9:$O$39,Y18,1))*INDEX($N$9:$O$39,Y18+1,2))/(INDEX($N$9:$O$39,Y18+1,1)-INDEX($N$9:$O$39,Y18,1))</f>
        <v>61750.128115222331</v>
      </c>
      <c r="AA18" s="4">
        <f t="shared" si="11"/>
        <v>10</v>
      </c>
      <c r="AB18" s="17">
        <f t="shared" ref="AB18" si="19">((INDEX($P$9:$Q$39,AA18+1,1)-$X18)*INDEX($P$9:$Q$39,AA18,2)+($X18-INDEX($P$9:$Q$39,AA18,1))*INDEX($P$9:$Q$39,AA18+1,2))/(INDEX($P$9:$Q$39,AA18+1,1)-INDEX($P$9:$Q$39,AA18,1))</f>
        <v>2.7649033426311545E-4</v>
      </c>
      <c r="AC18" s="4">
        <f t="shared" si="13"/>
        <v>15</v>
      </c>
      <c r="AD18" s="24">
        <f t="shared" ref="AD18" si="20">((INDEX($R$9:$S$39,AC18+1,1)-$X18)*INDEX($R$9:$S$39,AC18,2)+($X18-INDEX($R$9:$S$39,AC18,1))*INDEX($R$9:$S$39,AC18+1,2))/(INDEX($R$9:$S$39,AC18+1,1)-INDEX($R$9:$S$39,AC18,1))</f>
        <v>2.1739327068550365</v>
      </c>
      <c r="AE18" s="53">
        <f t="shared" ref="AE18" si="21">((Z18*(AB18)^2)/AD18)*X18</f>
        <v>1.4357946466370197</v>
      </c>
      <c r="AF18" s="84">
        <f t="shared" si="2"/>
        <v>0.18613288620123747</v>
      </c>
      <c r="AG18" s="85">
        <f t="shared" ref="AG18" si="22">U18-AE18</f>
        <v>0.26724860157083441</v>
      </c>
    </row>
    <row r="19" spans="2:33" x14ac:dyDescent="0.6">
      <c r="B19" s="75">
        <v>1.51640441033151</v>
      </c>
      <c r="C19" s="75">
        <v>61268.576124576502</v>
      </c>
      <c r="D19" s="2"/>
      <c r="E19" s="1"/>
      <c r="F19" s="76">
        <v>684.38637534521899</v>
      </c>
      <c r="G19" s="76">
        <v>2.5416247899124098</v>
      </c>
      <c r="H19" s="76">
        <v>550.14357533770601</v>
      </c>
      <c r="I19" s="76">
        <v>1.9552389408386399</v>
      </c>
      <c r="J19" s="2"/>
      <c r="K19" s="1"/>
      <c r="N19" s="3">
        <f t="shared" ref="N19:N23" si="23">1/B19*1000</f>
        <v>659.45468978251267</v>
      </c>
      <c r="O19" s="21">
        <f t="shared" ref="O19:O23" si="24">C19</f>
        <v>61268.576124576502</v>
      </c>
      <c r="P19" s="3">
        <f t="shared" ref="P19:P22" si="25">F19</f>
        <v>684.38637534521899</v>
      </c>
      <c r="Q19" s="17">
        <f t="shared" ref="Q19:Q22" si="26">G19*0.0001</f>
        <v>2.5416247899124098E-4</v>
      </c>
      <c r="R19" s="3">
        <f t="shared" ref="R19:R25" si="27">H19</f>
        <v>550.14357533770601</v>
      </c>
      <c r="S19" s="24">
        <f t="shared" ref="S19:S25" si="28">I19</f>
        <v>1.9552389408386399</v>
      </c>
      <c r="T19" s="3"/>
      <c r="U19" s="24"/>
      <c r="V19"/>
    </row>
    <row r="20" spans="2:33" x14ac:dyDescent="0.6">
      <c r="B20" s="75">
        <v>1.46800507830814</v>
      </c>
      <c r="C20" s="75">
        <v>67226.817049207893</v>
      </c>
      <c r="D20" s="2"/>
      <c r="E20" s="1"/>
      <c r="F20" s="76">
        <v>719.00120773966796</v>
      </c>
      <c r="G20" s="76">
        <v>2.2139325017102598</v>
      </c>
      <c r="H20" s="76">
        <v>575.11232134744</v>
      </c>
      <c r="I20" s="76">
        <v>1.9742758131233999</v>
      </c>
      <c r="J20" s="2"/>
      <c r="K20" s="1"/>
      <c r="N20" s="3">
        <f t="shared" si="23"/>
        <v>681.19655359264095</v>
      </c>
      <c r="O20" s="21">
        <f t="shared" si="24"/>
        <v>67226.817049207893</v>
      </c>
      <c r="P20" s="3">
        <f t="shared" si="25"/>
        <v>719.00120773966796</v>
      </c>
      <c r="Q20" s="17">
        <f t="shared" si="26"/>
        <v>2.21393250171026E-4</v>
      </c>
      <c r="R20" s="3">
        <f t="shared" si="27"/>
        <v>575.11232134744</v>
      </c>
      <c r="S20" s="24">
        <f t="shared" si="28"/>
        <v>1.9742758131233999</v>
      </c>
      <c r="T20" s="3"/>
      <c r="U20" s="24"/>
      <c r="V20"/>
      <c r="X20" t="s">
        <v>148</v>
      </c>
    </row>
    <row r="21" spans="2:33" x14ac:dyDescent="0.6">
      <c r="B21" s="75">
        <v>1.3955311941926001</v>
      </c>
      <c r="C21" s="75">
        <v>74546.055092268201</v>
      </c>
      <c r="D21" s="2"/>
      <c r="E21" s="1"/>
      <c r="F21" s="76">
        <v>763.98106466897002</v>
      </c>
      <c r="G21" s="76">
        <v>1.97852144793628</v>
      </c>
      <c r="H21" s="76">
        <v>600.07037715622801</v>
      </c>
      <c r="I21" s="76">
        <v>2.0083751785412001</v>
      </c>
      <c r="J21" s="2"/>
      <c r="K21" s="1"/>
      <c r="N21" s="3">
        <f t="shared" si="23"/>
        <v>716.57301833267934</v>
      </c>
      <c r="O21" s="21">
        <f t="shared" si="24"/>
        <v>74546.055092268201</v>
      </c>
      <c r="P21" s="3">
        <f t="shared" si="25"/>
        <v>763.98106466897002</v>
      </c>
      <c r="Q21" s="17">
        <f t="shared" si="26"/>
        <v>1.97852144793628E-4</v>
      </c>
      <c r="R21" s="3">
        <f t="shared" si="27"/>
        <v>600.07037715622801</v>
      </c>
      <c r="S21" s="24">
        <f t="shared" si="28"/>
        <v>2.0083751785412001</v>
      </c>
      <c r="T21" s="3"/>
      <c r="U21" s="24"/>
      <c r="V21"/>
    </row>
    <row r="22" spans="2:33" x14ac:dyDescent="0.6">
      <c r="B22" s="75">
        <v>1.3081358289389799</v>
      </c>
      <c r="C22" s="75">
        <v>88847.792990459697</v>
      </c>
      <c r="D22" s="2"/>
      <c r="E22" s="1"/>
      <c r="F22" s="76">
        <v>800.64398706113798</v>
      </c>
      <c r="G22" s="76">
        <v>1.87134510949891</v>
      </c>
      <c r="H22" s="76">
        <v>625.01774276407002</v>
      </c>
      <c r="I22" s="76">
        <v>2.0575370370920201</v>
      </c>
      <c r="J22" s="2"/>
      <c r="K22" s="1"/>
      <c r="N22" s="3">
        <f t="shared" si="23"/>
        <v>764.44661011318158</v>
      </c>
      <c r="O22" s="21">
        <f t="shared" si="24"/>
        <v>88847.792990459697</v>
      </c>
      <c r="P22" s="3">
        <f t="shared" si="25"/>
        <v>800.64398706113798</v>
      </c>
      <c r="Q22" s="17">
        <f t="shared" si="26"/>
        <v>1.87134510949891E-4</v>
      </c>
      <c r="R22" s="3">
        <f t="shared" si="27"/>
        <v>625.01774276407002</v>
      </c>
      <c r="S22" s="24">
        <f t="shared" si="28"/>
        <v>2.0575370370920201</v>
      </c>
      <c r="T22" s="3"/>
      <c r="U22" s="24"/>
      <c r="V22"/>
    </row>
    <row r="23" spans="2:33" x14ac:dyDescent="0.6">
      <c r="B23" s="75">
        <v>1.2567996122785401</v>
      </c>
      <c r="C23" s="75">
        <v>101789.35030316999</v>
      </c>
      <c r="D23" s="31"/>
      <c r="E23" s="32"/>
      <c r="F23" s="31"/>
      <c r="G23" s="32"/>
      <c r="H23" s="91">
        <v>650.23236339556297</v>
      </c>
      <c r="I23" s="91">
        <v>2.1301365673170798</v>
      </c>
      <c r="J23" s="31"/>
      <c r="K23" s="32"/>
      <c r="N23" s="3">
        <f t="shared" si="23"/>
        <v>795.6717922493865</v>
      </c>
      <c r="O23" s="21">
        <f t="shared" si="24"/>
        <v>101789.35030316999</v>
      </c>
      <c r="P23" s="3"/>
      <c r="Q23" s="17"/>
      <c r="R23" s="3">
        <f t="shared" si="27"/>
        <v>650.23236339556297</v>
      </c>
      <c r="S23" s="24">
        <f t="shared" si="28"/>
        <v>2.1301365673170798</v>
      </c>
      <c r="T23" s="3"/>
      <c r="U23" s="24"/>
      <c r="V23"/>
    </row>
    <row r="24" spans="2:33" x14ac:dyDescent="0.6">
      <c r="B24" s="3"/>
      <c r="C24" s="4"/>
      <c r="D24" s="31"/>
      <c r="E24" s="32"/>
      <c r="F24" s="31"/>
      <c r="G24" s="32"/>
      <c r="H24" s="91">
        <v>675.14409500025204</v>
      </c>
      <c r="I24" s="91">
        <v>2.2295067363113401</v>
      </c>
      <c r="J24" s="31"/>
      <c r="K24" s="32"/>
      <c r="N24" s="3"/>
      <c r="O24" s="21"/>
      <c r="P24" s="3"/>
      <c r="Q24" s="17"/>
      <c r="R24" s="3">
        <f t="shared" si="27"/>
        <v>675.14409500025204</v>
      </c>
      <c r="S24" s="24">
        <f t="shared" si="28"/>
        <v>2.2295067363113401</v>
      </c>
      <c r="T24" s="3"/>
      <c r="U24" s="24"/>
      <c r="V24"/>
    </row>
    <row r="25" spans="2:33" x14ac:dyDescent="0.6">
      <c r="B25" s="2"/>
      <c r="C25" s="1"/>
      <c r="D25" s="2"/>
      <c r="E25" s="1"/>
      <c r="F25" s="2"/>
      <c r="G25" s="1"/>
      <c r="H25" s="76">
        <v>693.52055042656798</v>
      </c>
      <c r="I25" s="76">
        <v>2.33708104063167</v>
      </c>
      <c r="J25" s="2"/>
      <c r="K25" s="1"/>
      <c r="N25" s="3"/>
      <c r="O25" s="21"/>
      <c r="P25" s="3"/>
      <c r="Q25" s="17"/>
      <c r="R25" s="3">
        <f t="shared" si="27"/>
        <v>693.52055042656798</v>
      </c>
      <c r="S25" s="24">
        <f t="shared" si="28"/>
        <v>2.33708104063167</v>
      </c>
      <c r="T25" s="3"/>
      <c r="U25" s="24"/>
      <c r="V25"/>
    </row>
    <row r="26" spans="2:33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</row>
    <row r="27" spans="2:33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3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3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3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  <row r="41" spans="2:14" ht="17.25" thickBot="1" x14ac:dyDescent="0.65">
      <c r="B41" t="s">
        <v>170</v>
      </c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L42" t="s">
        <v>165</v>
      </c>
      <c r="N42" t="s">
        <v>158</v>
      </c>
    </row>
    <row r="43" spans="2:14" ht="17.25" thickBot="1" x14ac:dyDescent="0.65">
      <c r="B43" s="9" t="s">
        <v>4</v>
      </c>
      <c r="C43" s="10" t="s">
        <v>5</v>
      </c>
      <c r="D43" s="11" t="s">
        <v>4</v>
      </c>
      <c r="E43" s="10" t="s">
        <v>11</v>
      </c>
      <c r="F43" s="11" t="s">
        <v>4</v>
      </c>
      <c r="G43" s="27" t="s">
        <v>54</v>
      </c>
      <c r="H43" s="11" t="s">
        <v>4</v>
      </c>
      <c r="I43" s="10" t="s">
        <v>15</v>
      </c>
      <c r="J43" s="11" t="s">
        <v>4</v>
      </c>
      <c r="K43" s="12" t="s">
        <v>7</v>
      </c>
      <c r="L43" t="s">
        <v>160</v>
      </c>
      <c r="N43" t="s">
        <v>160</v>
      </c>
    </row>
    <row r="44" spans="2:14" x14ac:dyDescent="0.6">
      <c r="B44" s="2">
        <v>304.55799999999999</v>
      </c>
      <c r="C44" s="1">
        <v>8418.86</v>
      </c>
      <c r="D44" s="3"/>
      <c r="E44" s="4"/>
      <c r="F44" s="3">
        <v>303.69400000000002</v>
      </c>
      <c r="G44" s="4">
        <v>2.6349799999999998E-4</v>
      </c>
      <c r="H44" s="3">
        <v>310.07900000000001</v>
      </c>
      <c r="I44" s="4">
        <v>2.1940900000000001</v>
      </c>
      <c r="J44" s="3">
        <v>295.20699999999999</v>
      </c>
      <c r="K44" s="4">
        <v>0.14051528472300001</v>
      </c>
      <c r="L44" t="e">
        <v>#N/A</v>
      </c>
      <c r="M44" s="84"/>
      <c r="N44" t="e">
        <v>#N/A</v>
      </c>
    </row>
    <row r="45" spans="2:14" x14ac:dyDescent="0.6">
      <c r="B45" s="2">
        <v>455.28199999999998</v>
      </c>
      <c r="C45" s="1">
        <v>14398.4</v>
      </c>
      <c r="D45" s="3"/>
      <c r="E45" s="4"/>
      <c r="F45" s="3">
        <v>433.59300000000002</v>
      </c>
      <c r="G45" s="4">
        <v>2.6825900000000002E-4</v>
      </c>
      <c r="H45" s="3">
        <v>334.81299999999999</v>
      </c>
      <c r="I45" s="4">
        <v>2.1214400000000002</v>
      </c>
      <c r="J45" s="3">
        <v>431.572</v>
      </c>
      <c r="K45" s="4">
        <v>0.310121597192</v>
      </c>
      <c r="L45">
        <v>0.20897064190832235</v>
      </c>
      <c r="M45" s="84"/>
      <c r="N45">
        <v>0.10115095528367765</v>
      </c>
    </row>
    <row r="46" spans="2:14" x14ac:dyDescent="0.6">
      <c r="B46" s="2">
        <v>546.173</v>
      </c>
      <c r="C46" s="1">
        <v>13226.5</v>
      </c>
      <c r="D46" s="2"/>
      <c r="E46" s="1"/>
      <c r="F46" s="2">
        <v>473.35700000000003</v>
      </c>
      <c r="G46" s="1">
        <v>2.49879E-4</v>
      </c>
      <c r="H46" s="2">
        <v>364.815</v>
      </c>
      <c r="I46" s="1">
        <v>2.0595500000000002</v>
      </c>
      <c r="J46" s="2">
        <v>470.25799999999998</v>
      </c>
      <c r="K46" s="1">
        <v>0.44139779628199999</v>
      </c>
      <c r="L46">
        <v>0.21573989592863133</v>
      </c>
      <c r="M46" s="84"/>
      <c r="N46">
        <v>0.22565790035336866</v>
      </c>
    </row>
    <row r="47" spans="2:14" x14ac:dyDescent="0.6">
      <c r="B47" s="2">
        <v>609.22400000000005</v>
      </c>
      <c r="C47" s="1">
        <v>10059.700000000001</v>
      </c>
      <c r="D47" s="2"/>
      <c r="E47" s="1"/>
      <c r="F47" s="2">
        <v>500.65</v>
      </c>
      <c r="G47" s="1">
        <v>2.7584400000000002E-4</v>
      </c>
      <c r="H47" s="2">
        <v>389.48700000000002</v>
      </c>
      <c r="I47" s="1">
        <v>2.0395300000000001</v>
      </c>
      <c r="J47" s="2">
        <v>500.22899999999998</v>
      </c>
      <c r="K47" s="1">
        <v>0.73641712463999998</v>
      </c>
      <c r="L47">
        <v>0.26902450606781564</v>
      </c>
      <c r="M47" s="84"/>
      <c r="N47">
        <v>0.46739261857218434</v>
      </c>
    </row>
    <row r="48" spans="2:14" x14ac:dyDescent="0.6">
      <c r="B48" s="2">
        <v>660.99300000000005</v>
      </c>
      <c r="C48" s="1">
        <v>15495</v>
      </c>
      <c r="D48" s="2"/>
      <c r="E48" s="1"/>
      <c r="F48" s="2">
        <v>540.41300000000001</v>
      </c>
      <c r="G48" s="1">
        <v>2.57464E-4</v>
      </c>
      <c r="H48" s="2">
        <v>424.733</v>
      </c>
      <c r="I48" s="1">
        <v>2.0094400000000001</v>
      </c>
      <c r="J48" s="2">
        <v>532.19500000000005</v>
      </c>
      <c r="K48" s="1">
        <v>0.96073437984999999</v>
      </c>
      <c r="L48">
        <v>0.24965195873402937</v>
      </c>
      <c r="M48" s="84"/>
      <c r="N48">
        <v>0.71108242111597064</v>
      </c>
    </row>
    <row r="49" spans="2:14" x14ac:dyDescent="0.6">
      <c r="B49" s="2">
        <v>704.673</v>
      </c>
      <c r="C49" s="1">
        <v>19217.5</v>
      </c>
      <c r="D49" s="2"/>
      <c r="E49" s="1"/>
      <c r="F49" s="2">
        <v>561.37400000000002</v>
      </c>
      <c r="G49" s="1">
        <v>2.6260299999999998E-4</v>
      </c>
      <c r="H49" s="2">
        <v>458.24400000000003</v>
      </c>
      <c r="I49" s="1">
        <v>1.9582200000000001</v>
      </c>
      <c r="J49" s="2">
        <v>546.27800000000002</v>
      </c>
      <c r="K49" s="1">
        <v>1.15806019498</v>
      </c>
      <c r="L49">
        <v>0.24770884896291437</v>
      </c>
      <c r="M49" s="84"/>
      <c r="N49">
        <v>0.91035134601708567</v>
      </c>
    </row>
    <row r="50" spans="2:14" x14ac:dyDescent="0.6">
      <c r="B50" s="2">
        <v>744.48800000000006</v>
      </c>
      <c r="C50" s="1">
        <v>26569.599999999999</v>
      </c>
      <c r="D50" s="2"/>
      <c r="E50" s="1"/>
      <c r="F50" s="2">
        <v>578.15099999999995</v>
      </c>
      <c r="G50" s="1">
        <v>2.7036300000000003E-4</v>
      </c>
      <c r="H50" s="2">
        <v>498.74799999999999</v>
      </c>
      <c r="I50" s="1">
        <v>1.9494</v>
      </c>
      <c r="J50" s="2">
        <v>573.08799999999997</v>
      </c>
      <c r="K50" s="1">
        <v>1.4905789644799998</v>
      </c>
      <c r="L50">
        <v>0.24895318951033371</v>
      </c>
      <c r="M50" s="84"/>
      <c r="N50">
        <v>1.2416257749696662</v>
      </c>
    </row>
    <row r="51" spans="2:14" x14ac:dyDescent="0.6">
      <c r="B51" s="2">
        <v>768.327</v>
      </c>
      <c r="C51" s="1">
        <v>30400.7</v>
      </c>
      <c r="D51" s="2"/>
      <c r="E51" s="1"/>
      <c r="F51" s="2">
        <v>609.62199999999996</v>
      </c>
      <c r="G51" s="1">
        <v>2.9109999999999997E-4</v>
      </c>
      <c r="H51" s="2">
        <v>535.71799999999996</v>
      </c>
      <c r="I51" s="1">
        <v>1.95095</v>
      </c>
      <c r="J51" s="2">
        <v>604.22</v>
      </c>
      <c r="K51" s="1">
        <v>1.5093053068000002</v>
      </c>
      <c r="L51">
        <v>0.25635406732185667</v>
      </c>
      <c r="M51" s="84"/>
      <c r="N51">
        <v>1.2529512394781435</v>
      </c>
    </row>
    <row r="52" spans="2:14" x14ac:dyDescent="0.6">
      <c r="B52" s="2">
        <v>784.303</v>
      </c>
      <c r="C52" s="1">
        <v>36734.5</v>
      </c>
      <c r="D52" s="2"/>
      <c r="E52" s="1"/>
      <c r="F52" s="2">
        <v>632.67899999999997</v>
      </c>
      <c r="G52" s="1">
        <v>2.9623200000000001E-4</v>
      </c>
      <c r="H52" s="2">
        <v>572.67499999999995</v>
      </c>
      <c r="I52" s="1">
        <v>1.9630399999999999</v>
      </c>
      <c r="J52" s="2">
        <v>626.51</v>
      </c>
      <c r="K52" s="1">
        <v>1.7405512866999999</v>
      </c>
      <c r="L52">
        <v>0.31524679678888556</v>
      </c>
      <c r="M52" s="84"/>
      <c r="N52">
        <v>1.4253044899111145</v>
      </c>
    </row>
    <row r="53" spans="2:14" x14ac:dyDescent="0.6">
      <c r="B53" s="2">
        <v>799.94299999999998</v>
      </c>
      <c r="C53" s="1">
        <v>29551</v>
      </c>
      <c r="D53" s="2"/>
      <c r="E53" s="1"/>
      <c r="F53" s="2">
        <v>666.16899999999998</v>
      </c>
      <c r="G53" s="1">
        <v>2.8308599999999999E-4</v>
      </c>
      <c r="H53" s="2">
        <v>609.58299999999997</v>
      </c>
      <c r="I53" s="1">
        <v>2.01722</v>
      </c>
      <c r="J53" s="2">
        <v>659.43</v>
      </c>
      <c r="K53" s="1">
        <v>1.7066246228999997</v>
      </c>
      <c r="L53">
        <v>0.38619887276440001</v>
      </c>
      <c r="M53" s="84"/>
      <c r="N53">
        <v>1.3204257501355996</v>
      </c>
    </row>
    <row r="54" spans="2:14" x14ac:dyDescent="0.6">
      <c r="B54" s="2">
        <v>847.46600000000001</v>
      </c>
      <c r="C54" s="1">
        <v>31997.200000000001</v>
      </c>
      <c r="D54" s="2"/>
      <c r="E54" s="1"/>
      <c r="F54" s="2">
        <v>684.96500000000003</v>
      </c>
      <c r="G54" s="1">
        <v>2.5696200000000001E-4</v>
      </c>
      <c r="H54" s="2">
        <v>641.19799999999998</v>
      </c>
      <c r="I54" s="1">
        <v>2.0817100000000002</v>
      </c>
      <c r="J54" s="2"/>
      <c r="K54" s="1"/>
    </row>
    <row r="55" spans="2:14" x14ac:dyDescent="0.6">
      <c r="B55" s="2">
        <v>863.50800000000004</v>
      </c>
      <c r="C55" s="1">
        <v>41941.199999999997</v>
      </c>
      <c r="D55" s="2"/>
      <c r="E55" s="1"/>
      <c r="F55" s="2">
        <v>724.69299999999998</v>
      </c>
      <c r="G55" s="1">
        <v>2.2294700000000001E-4</v>
      </c>
      <c r="H55" s="2">
        <v>672.77499999999998</v>
      </c>
      <c r="I55" s="1">
        <v>2.1777799999999998</v>
      </c>
      <c r="J55" s="2"/>
      <c r="K55" s="1"/>
    </row>
    <row r="56" spans="2:14" x14ac:dyDescent="0.6">
      <c r="B56" s="2">
        <v>895.346</v>
      </c>
      <c r="C56" s="1">
        <v>53471.7</v>
      </c>
      <c r="D56" s="2"/>
      <c r="E56" s="1"/>
      <c r="F56" s="2">
        <v>766.52200000000005</v>
      </c>
      <c r="G56" s="1">
        <v>1.9153099999999999E-4</v>
      </c>
      <c r="H56" s="2"/>
      <c r="I56" s="1"/>
      <c r="J56" s="2"/>
      <c r="K56" s="1"/>
    </row>
    <row r="57" spans="2:14" x14ac:dyDescent="0.6">
      <c r="B57" s="3">
        <v>915.38800000000003</v>
      </c>
      <c r="C57" s="4">
        <v>73985.399999999994</v>
      </c>
      <c r="D57" s="2"/>
      <c r="E57" s="1"/>
      <c r="F57" s="2">
        <v>806.32</v>
      </c>
      <c r="G57" s="1">
        <v>1.8878699999999999E-4</v>
      </c>
      <c r="H57" s="2"/>
      <c r="I57" s="1"/>
      <c r="J57" s="2"/>
      <c r="K57" s="1"/>
    </row>
    <row r="58" spans="2:14" x14ac:dyDescent="0.6">
      <c r="B58" s="37">
        <v>931.56399999999996</v>
      </c>
      <c r="C58" s="48">
        <v>114117</v>
      </c>
      <c r="D58" s="31"/>
      <c r="E58" s="32"/>
      <c r="F58" s="31"/>
      <c r="G58" s="32"/>
      <c r="H58" s="31"/>
      <c r="I58" s="32"/>
      <c r="J58" s="31"/>
      <c r="K58" s="32"/>
    </row>
  </sheetData>
  <sortState xmlns:xlrd2="http://schemas.microsoft.com/office/spreadsheetml/2017/richdata2" ref="B9:C23">
    <sortCondition descending="1" ref="B9:B23"/>
  </sortState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G3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16" t="s">
        <v>17</v>
      </c>
    </row>
    <row r="6" spans="1:33" ht="17.25" thickBot="1" x14ac:dyDescent="0.65">
      <c r="A6" s="13"/>
      <c r="M6" s="13"/>
    </row>
    <row r="7" spans="1:3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24</v>
      </c>
      <c r="C8" s="10" t="s">
        <v>59</v>
      </c>
      <c r="D8" s="11" t="s">
        <v>24</v>
      </c>
      <c r="E8" s="10" t="s">
        <v>25</v>
      </c>
      <c r="F8" s="11" t="s">
        <v>24</v>
      </c>
      <c r="G8" s="27" t="s">
        <v>26</v>
      </c>
      <c r="H8" s="11" t="s">
        <v>24</v>
      </c>
      <c r="I8" s="10" t="s">
        <v>27</v>
      </c>
      <c r="J8" s="11" t="s">
        <v>172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>
        <v>45.085799999999999</v>
      </c>
      <c r="C9" s="4">
        <v>0.88281900000000002</v>
      </c>
      <c r="D9" s="3"/>
      <c r="E9" s="4"/>
      <c r="F9" s="3">
        <v>54.263599999999997</v>
      </c>
      <c r="G9" s="4">
        <v>110.87</v>
      </c>
      <c r="H9" s="3">
        <v>49.157200000000003</v>
      </c>
      <c r="I9" s="4">
        <v>2.2486000000000002</v>
      </c>
      <c r="J9" s="75">
        <v>48</v>
      </c>
      <c r="K9" s="75">
        <v>0.15720500000000001</v>
      </c>
      <c r="N9" s="3">
        <f>B9+273.15</f>
        <v>318.23579999999998</v>
      </c>
      <c r="O9" s="21">
        <f>C9*100000</f>
        <v>88281.900000000009</v>
      </c>
      <c r="P9" s="3">
        <f>F9+273.15</f>
        <v>327.41359999999997</v>
      </c>
      <c r="Q9" s="17">
        <f>G9*0.000001</f>
        <v>1.1087E-4</v>
      </c>
      <c r="R9" s="3">
        <f>H9+273.15</f>
        <v>322.30719999999997</v>
      </c>
      <c r="S9" s="24">
        <f>I9</f>
        <v>2.2486000000000002</v>
      </c>
      <c r="T9" s="3">
        <f>J9+273.15</f>
        <v>321.14999999999998</v>
      </c>
      <c r="U9" s="24">
        <f>K9</f>
        <v>0.15720500000000001</v>
      </c>
      <c r="V9" s="22">
        <f>((O9*(Q9)^2)/S9)*T9</f>
        <v>0.15498707658311831</v>
      </c>
      <c r="X9" s="3">
        <f t="shared" ref="X9:X18" si="0">T9</f>
        <v>321.14999999999998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87970.193580208928</v>
      </c>
      <c r="AA9" s="4" t="e">
        <f>MATCH($X9,$P$9:$P$39,1)</f>
        <v>#N/A</v>
      </c>
      <c r="AB9" s="17" t="e">
        <f>((INDEX($P$9:$Q$39,AA9+1,1)-$X9)*INDEX($P$9:$Q$39,AA9,2)+($X9-INDEX($P$9:$Q$39,AA9,1))*INDEX($P$9:$Q$39,AA9+1,2))/(INDEX($P$9:$Q$39,AA9+1,1)-INDEX($P$9:$Q$39,AA9,1))</f>
        <v>#N/A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98" t="e">
        <f t="shared" ref="AF9:AF20" si="1">$U9/$AE9-1</f>
        <v>#N/A</v>
      </c>
      <c r="AG9" s="99" t="e">
        <f>U9-AE9</f>
        <v>#N/A</v>
      </c>
    </row>
    <row r="10" spans="1:33" x14ac:dyDescent="0.6">
      <c r="B10" s="3">
        <v>186.78200000000001</v>
      </c>
      <c r="C10" s="4">
        <v>0.73125899999999999</v>
      </c>
      <c r="D10" s="3"/>
      <c r="E10" s="4"/>
      <c r="F10" s="3">
        <v>201.55</v>
      </c>
      <c r="G10" s="4">
        <v>136.95699999999999</v>
      </c>
      <c r="H10" s="3">
        <v>196.62899999999999</v>
      </c>
      <c r="I10" s="4">
        <v>2.3517899999999998</v>
      </c>
      <c r="J10" s="3">
        <v>192</v>
      </c>
      <c r="K10" s="4">
        <v>0.27248899999999998</v>
      </c>
      <c r="N10" s="3">
        <f t="shared" ref="N10:N20" si="2">B10+273.15</f>
        <v>459.93200000000002</v>
      </c>
      <c r="O10" s="21">
        <f t="shared" ref="O10:O20" si="3">C10*100000</f>
        <v>73125.899999999994</v>
      </c>
      <c r="P10" s="3">
        <f t="shared" ref="P10:P20" si="4">F10+273.15</f>
        <v>474.7</v>
      </c>
      <c r="Q10" s="17">
        <f t="shared" ref="Q10:Q20" si="5">G10*0.000001</f>
        <v>1.36957E-4</v>
      </c>
      <c r="R10" s="3">
        <f t="shared" ref="R10:R20" si="6">H10+273.15</f>
        <v>469.779</v>
      </c>
      <c r="S10" s="24">
        <f t="shared" ref="S10:U20" si="7">I10</f>
        <v>2.3517899999999998</v>
      </c>
      <c r="T10" s="3">
        <f t="shared" ref="T10:T20" si="8">J10+273.15</f>
        <v>465.15</v>
      </c>
      <c r="U10" s="24">
        <f t="shared" si="7"/>
        <v>0.27248899999999998</v>
      </c>
      <c r="V10" s="22">
        <f t="shared" ref="V10:V20" si="9">((O10*(Q10)^2)/S10)*T10</f>
        <v>0.27129024566903437</v>
      </c>
      <c r="X10" s="2">
        <f t="shared" si="0"/>
        <v>465.15</v>
      </c>
      <c r="Y10" s="4">
        <f t="shared" ref="Y10:Y20" si="10">MATCH($X10,$N$9:$N$39,1)</f>
        <v>2</v>
      </c>
      <c r="Z10" s="4">
        <f t="shared" ref="Z10:Z18" si="11">((INDEX($N$9:$O$39,Y10+1,1)-$X10)*INDEX($N$9:$O$39,Y10,2)+($X10-INDEX($N$9:$O$39,Y10,1))*INDEX($N$9:$O$39,Y10+1,2))/(INDEX($N$9:$O$39,Y10+1,1)-INDEX($N$9:$O$39,Y10,1))</f>
        <v>72804.308720974499</v>
      </c>
      <c r="AA10" s="4">
        <f t="shared" ref="AA10:AA20" si="12">MATCH($X10,$P$9:$P$39,1)</f>
        <v>1</v>
      </c>
      <c r="AB10" s="17">
        <f t="shared" ref="AB10:AB18" si="13">((INDEX($P$9:$Q$39,AA10+1,1)-$X10)*INDEX($P$9:$Q$39,AA10,2)+($X10-INDEX($P$9:$Q$39,AA10,1))*INDEX($P$9:$Q$39,AA10+1,2))/(INDEX($P$9:$Q$39,AA10+1,1)-INDEX($P$9:$Q$39,AA10,1))</f>
        <v>1.3526552780704804E-4</v>
      </c>
      <c r="AC10" s="4">
        <f t="shared" ref="AC10:AC20" si="14">MATCH($X10,$R$9:$R$39,1)</f>
        <v>1</v>
      </c>
      <c r="AD10" s="24">
        <f t="shared" ref="AD10:AD18" si="15">((INDEX($R$9:$S$39,AC10+1,1)-$X10)*INDEX($R$9:$S$39,AC10,2)+($X10-INDEX($R$9:$S$39,AC10,1))*INDEX($R$9:$S$39,AC10+1,2))/(INDEX($R$9:$S$39,AC10+1,1)-INDEX($R$9:$S$39,AC10,1))</f>
        <v>2.3485509637232336</v>
      </c>
      <c r="AE10" s="53">
        <f t="shared" ref="AE10:AE18" si="16">((Z10*(AB10)^2)/AD10)*X10</f>
        <v>0.2638301242499505</v>
      </c>
      <c r="AF10" s="94">
        <f t="shared" si="1"/>
        <v>3.2819890354317982E-2</v>
      </c>
      <c r="AG10" s="95">
        <f t="shared" ref="AG10:AG18" si="17">U10-AE10</f>
        <v>8.6588757500494773E-3</v>
      </c>
    </row>
    <row r="11" spans="1:33" x14ac:dyDescent="0.6">
      <c r="B11" s="2">
        <v>291.86200000000002</v>
      </c>
      <c r="C11" s="1">
        <v>0.66649700000000001</v>
      </c>
      <c r="D11" s="2"/>
      <c r="E11" s="1"/>
      <c r="F11" s="2">
        <v>298.45</v>
      </c>
      <c r="G11" s="1">
        <v>153.261</v>
      </c>
      <c r="H11" s="2">
        <v>300.21300000000002</v>
      </c>
      <c r="I11" s="1">
        <v>2.3490099999999998</v>
      </c>
      <c r="J11" s="2">
        <v>292</v>
      </c>
      <c r="K11" s="1">
        <v>0.38253300000000001</v>
      </c>
      <c r="N11" s="3">
        <f t="shared" si="2"/>
        <v>565.01199999999994</v>
      </c>
      <c r="O11" s="21">
        <f t="shared" si="3"/>
        <v>66649.7</v>
      </c>
      <c r="P11" s="3">
        <f t="shared" si="4"/>
        <v>571.59999999999991</v>
      </c>
      <c r="Q11" s="17">
        <f t="shared" si="5"/>
        <v>1.53261E-4</v>
      </c>
      <c r="R11" s="3">
        <f t="shared" si="6"/>
        <v>573.36300000000006</v>
      </c>
      <c r="S11" s="24">
        <f t="shared" si="7"/>
        <v>2.3490099999999998</v>
      </c>
      <c r="T11" s="3">
        <f t="shared" si="8"/>
        <v>565.15</v>
      </c>
      <c r="U11" s="24">
        <f t="shared" si="7"/>
        <v>0.38253300000000001</v>
      </c>
      <c r="V11" s="22">
        <f t="shared" si="9"/>
        <v>0.37665208433151254</v>
      </c>
      <c r="X11" s="2">
        <f t="shared" si="0"/>
        <v>565.15</v>
      </c>
      <c r="Y11" s="4">
        <f t="shared" si="10"/>
        <v>3</v>
      </c>
      <c r="Z11" s="4">
        <f t="shared" si="11"/>
        <v>66642.904912741709</v>
      </c>
      <c r="AA11" s="4">
        <f t="shared" si="12"/>
        <v>2</v>
      </c>
      <c r="AB11" s="17">
        <f t="shared" si="13"/>
        <v>1.5217574922600619E-4</v>
      </c>
      <c r="AC11" s="4">
        <f t="shared" si="14"/>
        <v>2</v>
      </c>
      <c r="AD11" s="24">
        <f t="shared" si="15"/>
        <v>2.3492304214936666</v>
      </c>
      <c r="AE11" s="53">
        <f t="shared" si="16"/>
        <v>0.37126407952233736</v>
      </c>
      <c r="AF11" s="94">
        <f t="shared" si="1"/>
        <v>3.0352843431987964E-2</v>
      </c>
      <c r="AG11" s="95">
        <f t="shared" si="17"/>
        <v>1.1268920477662647E-2</v>
      </c>
    </row>
    <row r="12" spans="1:33" x14ac:dyDescent="0.6">
      <c r="B12" s="2">
        <v>396.89499999999998</v>
      </c>
      <c r="C12" s="1">
        <v>0.61477899999999996</v>
      </c>
      <c r="D12" s="2"/>
      <c r="E12" s="1"/>
      <c r="F12" s="2">
        <v>399.22500000000002</v>
      </c>
      <c r="G12" s="1">
        <v>169.565</v>
      </c>
      <c r="H12" s="2">
        <v>399.87599999999998</v>
      </c>
      <c r="I12" s="1">
        <v>2.4534799999999999</v>
      </c>
      <c r="J12" s="2">
        <v>400</v>
      </c>
      <c r="K12" s="1">
        <v>0.48209600000000002</v>
      </c>
      <c r="N12" s="3">
        <f t="shared" si="2"/>
        <v>670.04499999999996</v>
      </c>
      <c r="O12" s="21">
        <f t="shared" si="3"/>
        <v>61477.899999999994</v>
      </c>
      <c r="P12" s="3">
        <f t="shared" si="4"/>
        <v>672.375</v>
      </c>
      <c r="Q12" s="17">
        <f t="shared" si="5"/>
        <v>1.6956499999999999E-4</v>
      </c>
      <c r="R12" s="3">
        <f t="shared" si="6"/>
        <v>673.02599999999995</v>
      </c>
      <c r="S12" s="24">
        <f t="shared" si="7"/>
        <v>2.4534799999999999</v>
      </c>
      <c r="T12" s="3">
        <f t="shared" si="8"/>
        <v>673.15</v>
      </c>
      <c r="U12" s="24">
        <f t="shared" si="7"/>
        <v>0.48209600000000002</v>
      </c>
      <c r="V12" s="22">
        <f t="shared" si="9"/>
        <v>0.48497659569634521</v>
      </c>
      <c r="X12" s="2">
        <f t="shared" si="0"/>
        <v>673.15</v>
      </c>
      <c r="Y12" s="4">
        <f t="shared" si="10"/>
        <v>4</v>
      </c>
      <c r="Z12" s="4">
        <f t="shared" si="11"/>
        <v>61318.848643055862</v>
      </c>
      <c r="AA12" s="4">
        <f t="shared" si="12"/>
        <v>4</v>
      </c>
      <c r="AB12" s="17">
        <f t="shared" si="13"/>
        <v>1.6969178531115961E-4</v>
      </c>
      <c r="AC12" s="4">
        <f t="shared" si="14"/>
        <v>4</v>
      </c>
      <c r="AD12" s="24">
        <f t="shared" si="15"/>
        <v>2.4534766883534136</v>
      </c>
      <c r="AE12" s="53">
        <f t="shared" si="16"/>
        <v>0.48444618885816088</v>
      </c>
      <c r="AF12" s="94">
        <f t="shared" si="1"/>
        <v>-4.8512898072338162E-3</v>
      </c>
      <c r="AG12" s="95">
        <f t="shared" si="17"/>
        <v>-2.350188858160851E-3</v>
      </c>
    </row>
    <row r="13" spans="1:33" x14ac:dyDescent="0.6">
      <c r="B13" s="2">
        <v>497.89400000000001</v>
      </c>
      <c r="C13" s="1">
        <v>0.56304299999999996</v>
      </c>
      <c r="D13" s="2"/>
      <c r="E13" s="1"/>
      <c r="F13" s="2">
        <v>492.24799999999999</v>
      </c>
      <c r="G13" s="1">
        <v>184.78299999999999</v>
      </c>
      <c r="H13" s="2">
        <v>499.476</v>
      </c>
      <c r="I13" s="1">
        <v>2.4508200000000002</v>
      </c>
      <c r="J13" s="2">
        <v>492</v>
      </c>
      <c r="K13" s="1">
        <v>0.60262000000000004</v>
      </c>
      <c r="N13" s="3">
        <f t="shared" si="2"/>
        <v>771.04399999999998</v>
      </c>
      <c r="O13" s="21">
        <f t="shared" si="3"/>
        <v>56304.299999999996</v>
      </c>
      <c r="P13" s="3">
        <f t="shared" si="4"/>
        <v>765.39799999999991</v>
      </c>
      <c r="Q13" s="17">
        <f t="shared" si="5"/>
        <v>1.8478299999999997E-4</v>
      </c>
      <c r="R13" s="3">
        <f t="shared" si="6"/>
        <v>772.62599999999998</v>
      </c>
      <c r="S13" s="24">
        <f t="shared" si="7"/>
        <v>2.4508200000000002</v>
      </c>
      <c r="T13" s="3">
        <f t="shared" si="8"/>
        <v>765.15</v>
      </c>
      <c r="U13" s="24">
        <f t="shared" si="7"/>
        <v>0.60262000000000004</v>
      </c>
      <c r="V13" s="22">
        <f t="shared" si="9"/>
        <v>0.6002065876401016</v>
      </c>
      <c r="X13" s="2">
        <f t="shared" si="0"/>
        <v>765.15</v>
      </c>
      <c r="Y13" s="4">
        <f t="shared" si="10"/>
        <v>4</v>
      </c>
      <c r="Z13" s="4">
        <f t="shared" si="11"/>
        <v>56606.215844711332</v>
      </c>
      <c r="AA13" s="4">
        <f t="shared" si="12"/>
        <v>4</v>
      </c>
      <c r="AB13" s="17">
        <f t="shared" si="13"/>
        <v>1.8474242870042889E-4</v>
      </c>
      <c r="AC13" s="4">
        <f t="shared" si="14"/>
        <v>4</v>
      </c>
      <c r="AD13" s="24">
        <f t="shared" si="15"/>
        <v>2.4510196602409637</v>
      </c>
      <c r="AE13" s="53">
        <f t="shared" si="16"/>
        <v>0.60311094267006504</v>
      </c>
      <c r="AF13" s="94">
        <f t="shared" si="1"/>
        <v>-8.140171821315878E-4</v>
      </c>
      <c r="AG13" s="95">
        <f t="shared" si="17"/>
        <v>-4.909426700649977E-4</v>
      </c>
    </row>
    <row r="14" spans="1:33" x14ac:dyDescent="0.6">
      <c r="B14" s="2">
        <v>598.87800000000004</v>
      </c>
      <c r="C14" s="1">
        <v>0.515656</v>
      </c>
      <c r="D14" s="2"/>
      <c r="E14" s="1"/>
      <c r="F14" s="2">
        <v>604.65099999999995</v>
      </c>
      <c r="G14" s="1">
        <v>195.65199999999999</v>
      </c>
      <c r="H14" s="2">
        <v>595.09199999999998</v>
      </c>
      <c r="I14" s="1">
        <v>2.4482499999999998</v>
      </c>
      <c r="J14" s="2">
        <v>596</v>
      </c>
      <c r="K14" s="1">
        <v>0.68646300000000005</v>
      </c>
      <c r="N14" s="3">
        <f t="shared" si="2"/>
        <v>872.02800000000002</v>
      </c>
      <c r="O14" s="21">
        <f t="shared" si="3"/>
        <v>51565.599999999999</v>
      </c>
      <c r="P14" s="3">
        <f t="shared" si="4"/>
        <v>877.80099999999993</v>
      </c>
      <c r="Q14" s="17">
        <f t="shared" si="5"/>
        <v>1.9565199999999999E-4</v>
      </c>
      <c r="R14" s="3">
        <f t="shared" si="6"/>
        <v>868.24199999999996</v>
      </c>
      <c r="S14" s="24">
        <f t="shared" si="7"/>
        <v>2.4482499999999998</v>
      </c>
      <c r="T14" s="3">
        <f t="shared" si="8"/>
        <v>869.15</v>
      </c>
      <c r="U14" s="24">
        <f t="shared" si="7"/>
        <v>0.68646300000000005</v>
      </c>
      <c r="V14" s="22">
        <f t="shared" si="9"/>
        <v>0.70075729927382058</v>
      </c>
      <c r="X14" s="2">
        <f t="shared" si="0"/>
        <v>869.15</v>
      </c>
      <c r="Y14" s="4">
        <f t="shared" si="10"/>
        <v>5</v>
      </c>
      <c r="Z14" s="4">
        <f t="shared" si="11"/>
        <v>51700.650885288756</v>
      </c>
      <c r="AA14" s="4">
        <f t="shared" si="12"/>
        <v>5</v>
      </c>
      <c r="AB14" s="17">
        <f t="shared" si="13"/>
        <v>1.9481547678442746E-4</v>
      </c>
      <c r="AC14" s="4">
        <f t="shared" si="14"/>
        <v>6</v>
      </c>
      <c r="AD14" s="24">
        <f t="shared" si="15"/>
        <v>2.4478186756829134</v>
      </c>
      <c r="AE14" s="53">
        <f t="shared" si="16"/>
        <v>0.69672021676679718</v>
      </c>
      <c r="AF14" s="94">
        <f t="shared" si="1"/>
        <v>-1.4722146020675009E-2</v>
      </c>
      <c r="AG14" s="95">
        <f t="shared" si="17"/>
        <v>-1.0257216766797139E-2</v>
      </c>
    </row>
    <row r="15" spans="1:33" x14ac:dyDescent="0.6">
      <c r="B15" s="2">
        <v>647.37800000000004</v>
      </c>
      <c r="C15" s="1">
        <v>0.485431</v>
      </c>
      <c r="D15" s="2"/>
      <c r="E15" s="1"/>
      <c r="F15" s="2">
        <v>643.41099999999994</v>
      </c>
      <c r="G15" s="1">
        <v>204.34800000000001</v>
      </c>
      <c r="H15" s="2">
        <v>654.83600000000001</v>
      </c>
      <c r="I15" s="1">
        <v>2.41987</v>
      </c>
      <c r="J15" s="2">
        <v>640</v>
      </c>
      <c r="K15" s="1">
        <v>0.75458499999999995</v>
      </c>
      <c r="N15" s="3">
        <f t="shared" si="2"/>
        <v>920.52800000000002</v>
      </c>
      <c r="O15" s="21">
        <f t="shared" si="3"/>
        <v>48543.1</v>
      </c>
      <c r="P15" s="3">
        <f t="shared" si="4"/>
        <v>916.56099999999992</v>
      </c>
      <c r="Q15" s="17">
        <f t="shared" si="5"/>
        <v>2.04348E-4</v>
      </c>
      <c r="R15" s="3">
        <f t="shared" si="6"/>
        <v>927.98599999999999</v>
      </c>
      <c r="S15" s="24">
        <f t="shared" si="7"/>
        <v>2.41987</v>
      </c>
      <c r="T15" s="3">
        <f t="shared" si="8"/>
        <v>913.15</v>
      </c>
      <c r="U15" s="24">
        <f t="shared" si="7"/>
        <v>0.75458499999999995</v>
      </c>
      <c r="V15" s="22">
        <f t="shared" si="9"/>
        <v>0.76492416005889852</v>
      </c>
      <c r="X15" s="2">
        <f t="shared" si="0"/>
        <v>913.15</v>
      </c>
      <c r="Y15" s="4">
        <f t="shared" si="10"/>
        <v>6</v>
      </c>
      <c r="Z15" s="4">
        <f t="shared" si="11"/>
        <v>49002.893917525769</v>
      </c>
      <c r="AA15" s="4">
        <f t="shared" si="12"/>
        <v>6</v>
      </c>
      <c r="AB15" s="17">
        <f t="shared" si="13"/>
        <v>2.0358272507739938E-4</v>
      </c>
      <c r="AC15" s="4">
        <f t="shared" si="14"/>
        <v>6</v>
      </c>
      <c r="AD15" s="24">
        <f t="shared" si="15"/>
        <v>2.4269174973219068</v>
      </c>
      <c r="AE15" s="53">
        <f t="shared" si="16"/>
        <v>0.76417123492347871</v>
      </c>
      <c r="AF15" s="94">
        <f t="shared" si="1"/>
        <v>-1.2544616291973787E-2</v>
      </c>
      <c r="AG15" s="95">
        <f t="shared" si="17"/>
        <v>-9.5862349234787647E-3</v>
      </c>
    </row>
    <row r="16" spans="1:33" x14ac:dyDescent="0.6">
      <c r="B16" s="2">
        <v>703.91</v>
      </c>
      <c r="C16" s="1">
        <v>0.46393800000000002</v>
      </c>
      <c r="D16" s="2"/>
      <c r="E16" s="1"/>
      <c r="F16" s="2">
        <v>697.67399999999998</v>
      </c>
      <c r="G16" s="1">
        <v>213.04300000000001</v>
      </c>
      <c r="H16" s="2">
        <v>702.62800000000004</v>
      </c>
      <c r="I16" s="1">
        <v>2.3917999999999999</v>
      </c>
      <c r="J16" s="2">
        <v>692</v>
      </c>
      <c r="K16" s="1">
        <v>0.81746700000000005</v>
      </c>
      <c r="N16" s="3">
        <f t="shared" si="2"/>
        <v>977.06</v>
      </c>
      <c r="O16" s="21">
        <f t="shared" si="3"/>
        <v>46393.8</v>
      </c>
      <c r="P16" s="3">
        <f t="shared" si="4"/>
        <v>970.82399999999996</v>
      </c>
      <c r="Q16" s="17">
        <f t="shared" si="5"/>
        <v>2.13043E-4</v>
      </c>
      <c r="R16" s="3">
        <f t="shared" si="6"/>
        <v>975.77800000000002</v>
      </c>
      <c r="S16" s="24">
        <f t="shared" si="7"/>
        <v>2.3917999999999999</v>
      </c>
      <c r="T16" s="3">
        <f t="shared" si="8"/>
        <v>965.15</v>
      </c>
      <c r="U16" s="24">
        <f t="shared" si="7"/>
        <v>0.81746700000000005</v>
      </c>
      <c r="V16" s="22">
        <f t="shared" si="9"/>
        <v>0.84969768992395245</v>
      </c>
      <c r="X16" s="2">
        <f t="shared" si="0"/>
        <v>965.15</v>
      </c>
      <c r="Y16" s="4">
        <f t="shared" si="10"/>
        <v>7</v>
      </c>
      <c r="Z16" s="4">
        <f t="shared" si="11"/>
        <v>46846.608374018258</v>
      </c>
      <c r="AA16" s="4">
        <f t="shared" si="12"/>
        <v>7</v>
      </c>
      <c r="AB16" s="17">
        <f t="shared" si="13"/>
        <v>2.1213380902272266E-4</v>
      </c>
      <c r="AC16" s="4">
        <f t="shared" si="14"/>
        <v>7</v>
      </c>
      <c r="AD16" s="24">
        <f t="shared" si="15"/>
        <v>2.3980422154335455</v>
      </c>
      <c r="AE16" s="53">
        <f t="shared" si="16"/>
        <v>0.84846889398175662</v>
      </c>
      <c r="AF16" s="94">
        <f t="shared" si="1"/>
        <v>-3.653863353348008E-2</v>
      </c>
      <c r="AG16" s="95">
        <f t="shared" si="17"/>
        <v>-3.1001893981756568E-2</v>
      </c>
    </row>
    <row r="17" spans="2:33" x14ac:dyDescent="0.6">
      <c r="B17" s="2">
        <v>752.44299999999998</v>
      </c>
      <c r="C17" s="1">
        <v>0.42501800000000001</v>
      </c>
      <c r="D17" s="2"/>
      <c r="E17" s="1"/>
      <c r="F17" s="2">
        <v>748.06200000000001</v>
      </c>
      <c r="G17" s="1">
        <v>220.65199999999999</v>
      </c>
      <c r="H17" s="2">
        <v>750.43700000000001</v>
      </c>
      <c r="I17" s="1">
        <v>2.39052</v>
      </c>
      <c r="J17" s="2">
        <v>748</v>
      </c>
      <c r="K17" s="1">
        <v>0.869869</v>
      </c>
      <c r="N17" s="3">
        <f t="shared" si="2"/>
        <v>1025.5929999999998</v>
      </c>
      <c r="O17" s="21">
        <f t="shared" si="3"/>
        <v>42501.8</v>
      </c>
      <c r="P17" s="3">
        <f t="shared" si="4"/>
        <v>1021.212</v>
      </c>
      <c r="Q17" s="17">
        <f t="shared" si="5"/>
        <v>2.2065199999999997E-4</v>
      </c>
      <c r="R17" s="3">
        <f t="shared" si="6"/>
        <v>1023.587</v>
      </c>
      <c r="S17" s="24">
        <f t="shared" si="7"/>
        <v>2.39052</v>
      </c>
      <c r="T17" s="3">
        <f t="shared" si="8"/>
        <v>1021.15</v>
      </c>
      <c r="U17" s="24">
        <f t="shared" si="7"/>
        <v>0.869869</v>
      </c>
      <c r="V17" s="22">
        <f t="shared" si="9"/>
        <v>0.88393477526657371</v>
      </c>
      <c r="X17" s="2">
        <f t="shared" si="0"/>
        <v>1021.15</v>
      </c>
      <c r="Y17" s="4">
        <f t="shared" si="10"/>
        <v>8</v>
      </c>
      <c r="Z17" s="4">
        <f t="shared" si="11"/>
        <v>42858.096870170804</v>
      </c>
      <c r="AA17" s="4">
        <f t="shared" si="12"/>
        <v>8</v>
      </c>
      <c r="AB17" s="17">
        <f t="shared" si="13"/>
        <v>2.2064263749305388E-4</v>
      </c>
      <c r="AC17" s="4">
        <f t="shared" si="14"/>
        <v>8</v>
      </c>
      <c r="AD17" s="24">
        <f t="shared" si="15"/>
        <v>2.390585246292539</v>
      </c>
      <c r="AE17" s="53">
        <f t="shared" si="16"/>
        <v>0.89124492420482537</v>
      </c>
      <c r="AF17" s="94">
        <f t="shared" si="1"/>
        <v>-2.3984343275668119E-2</v>
      </c>
      <c r="AG17" s="95">
        <f t="shared" si="17"/>
        <v>-2.1375924204825369E-2</v>
      </c>
    </row>
    <row r="18" spans="2:33" x14ac:dyDescent="0.6">
      <c r="B18" s="2">
        <v>801.07299999999998</v>
      </c>
      <c r="C18" s="1">
        <v>0.36001100000000003</v>
      </c>
      <c r="D18" s="2"/>
      <c r="E18" s="1"/>
      <c r="F18" s="2">
        <v>798.45</v>
      </c>
      <c r="G18" s="1">
        <v>247.82599999999999</v>
      </c>
      <c r="H18" s="2">
        <v>802.18100000000004</v>
      </c>
      <c r="I18" s="1">
        <v>2.3087800000000001</v>
      </c>
      <c r="J18" s="76">
        <v>792</v>
      </c>
      <c r="K18" s="76">
        <v>0.99039299999999997</v>
      </c>
      <c r="N18" s="3">
        <f t="shared" si="2"/>
        <v>1074.223</v>
      </c>
      <c r="O18" s="21">
        <f t="shared" si="3"/>
        <v>36001.100000000006</v>
      </c>
      <c r="P18" s="3">
        <f t="shared" si="4"/>
        <v>1071.5999999999999</v>
      </c>
      <c r="Q18" s="17">
        <f t="shared" si="5"/>
        <v>2.4782599999999998E-4</v>
      </c>
      <c r="R18" s="3">
        <f t="shared" si="6"/>
        <v>1075.3310000000001</v>
      </c>
      <c r="S18" s="24">
        <f t="shared" si="7"/>
        <v>2.3087800000000001</v>
      </c>
      <c r="T18" s="3">
        <f t="shared" si="8"/>
        <v>1065.1500000000001</v>
      </c>
      <c r="U18" s="24">
        <f t="shared" si="7"/>
        <v>0.99039299999999997</v>
      </c>
      <c r="V18" s="22">
        <f t="shared" si="9"/>
        <v>1.0200882033558798</v>
      </c>
      <c r="X18" s="2">
        <f t="shared" si="0"/>
        <v>1065.1500000000001</v>
      </c>
      <c r="Y18" s="4">
        <f t="shared" si="10"/>
        <v>9</v>
      </c>
      <c r="Z18" s="4">
        <f t="shared" si="11"/>
        <v>37213.949086983324</v>
      </c>
      <c r="AA18" s="4">
        <f t="shared" si="12"/>
        <v>9</v>
      </c>
      <c r="AB18" s="17">
        <f t="shared" si="13"/>
        <v>2.4434754679685645E-4</v>
      </c>
      <c r="AC18" s="4">
        <f t="shared" si="14"/>
        <v>9</v>
      </c>
      <c r="AD18" s="24">
        <f t="shared" si="15"/>
        <v>2.3248629263296228</v>
      </c>
      <c r="AE18" s="53">
        <f t="shared" si="16"/>
        <v>1.0179703885401761</v>
      </c>
      <c r="AF18" s="94">
        <f t="shared" si="1"/>
        <v>-2.7090560639709382E-2</v>
      </c>
      <c r="AG18" s="95">
        <f t="shared" si="17"/>
        <v>-2.7577388540176107E-2</v>
      </c>
    </row>
    <row r="19" spans="2:33" x14ac:dyDescent="0.6">
      <c r="B19" s="2">
        <v>849.68700000000001</v>
      </c>
      <c r="C19" s="1">
        <v>0.29935099999999998</v>
      </c>
      <c r="D19" s="2"/>
      <c r="E19" s="1"/>
      <c r="F19" s="2">
        <v>844.96100000000001</v>
      </c>
      <c r="G19" s="1">
        <v>259.78300000000002</v>
      </c>
      <c r="H19" s="2">
        <v>853.97299999999996</v>
      </c>
      <c r="I19" s="1">
        <v>2.3073999999999999</v>
      </c>
      <c r="J19" s="2">
        <v>852</v>
      </c>
      <c r="K19" s="1">
        <v>0.95895200000000003</v>
      </c>
      <c r="N19" s="3">
        <f t="shared" si="2"/>
        <v>1122.837</v>
      </c>
      <c r="O19" s="21">
        <f t="shared" si="3"/>
        <v>29935.1</v>
      </c>
      <c r="P19" s="3">
        <f t="shared" si="4"/>
        <v>1118.1109999999999</v>
      </c>
      <c r="Q19" s="17">
        <f t="shared" si="5"/>
        <v>2.5978300000000003E-4</v>
      </c>
      <c r="R19" s="3">
        <f t="shared" si="6"/>
        <v>1127.123</v>
      </c>
      <c r="S19" s="24">
        <f t="shared" si="7"/>
        <v>2.3073999999999999</v>
      </c>
      <c r="T19" s="3">
        <f t="shared" si="8"/>
        <v>1125.1500000000001</v>
      </c>
      <c r="U19" s="24">
        <f t="shared" si="7"/>
        <v>0.95895200000000003</v>
      </c>
      <c r="V19" s="22">
        <f>((O19*(Q19)^2)/S19)*T19</f>
        <v>0.98512129019246963</v>
      </c>
      <c r="X19" s="2">
        <f t="shared" ref="X19:X20" si="18">T19</f>
        <v>1125.1500000000001</v>
      </c>
      <c r="Y19" s="4">
        <f t="shared" si="10"/>
        <v>11</v>
      </c>
      <c r="Z19" s="4">
        <f t="shared" ref="Z19:Z20" si="19">((INDEX($N$9:$O$39,Y19+1,1)-$X19)*INDEX($N$9:$O$39,Y19,2)+($X19-INDEX($N$9:$O$39,Y19,1))*INDEX($N$9:$O$39,Y19+1,2))/(INDEX($N$9:$O$39,Y19+1,1)-INDEX($N$9:$O$39,Y19,1))</f>
        <v>29845.546038857239</v>
      </c>
      <c r="AA19" s="4">
        <f t="shared" si="12"/>
        <v>11</v>
      </c>
      <c r="AB19" s="17">
        <f t="shared" ref="AB19:AB20" si="20">((INDEX($P$9:$Q$39,AA19+1,1)-$X19)*INDEX($P$9:$Q$39,AA19,2)+($X19-INDEX($P$9:$Q$39,AA19,1))*INDEX($P$9:$Q$39,AA19+1,2))/(INDEX($P$9:$Q$39,AA19+1,1)-INDEX($P$9:$Q$39,AA19,1))</f>
        <v>2.5951979418644653E-4</v>
      </c>
      <c r="AC19" s="4">
        <f t="shared" si="14"/>
        <v>10</v>
      </c>
      <c r="AD19" s="24">
        <f t="shared" ref="AD19:AD20" si="21">((INDEX($R$9:$S$39,AC19+1,1)-$X19)*INDEX($R$9:$S$39,AC19,2)+($X19-INDEX($R$9:$S$39,AC19,1))*INDEX($R$9:$S$39,AC19+1,2))/(INDEX($R$9:$S$39,AC19+1,1)-INDEX($R$9:$S$39,AC19,1))</f>
        <v>2.3074525706672846</v>
      </c>
      <c r="AE19" s="53">
        <f t="shared" ref="AE19:AE20" si="22">((Z19*(AB19)^2)/AD19)*X19</f>
        <v>0.9801626442166339</v>
      </c>
      <c r="AF19" s="94">
        <f t="shared" si="1"/>
        <v>-2.163992306969198E-2</v>
      </c>
      <c r="AG19" s="95">
        <f t="shared" ref="AG19:AG20" si="23">U19-AE19</f>
        <v>-2.1210644216633878E-2</v>
      </c>
    </row>
    <row r="20" spans="2:33" x14ac:dyDescent="0.6">
      <c r="B20" s="31">
        <v>894.10599999999999</v>
      </c>
      <c r="C20" s="32">
        <v>0.28215299999999999</v>
      </c>
      <c r="D20" s="31"/>
      <c r="E20" s="32"/>
      <c r="F20" s="31">
        <v>903.101</v>
      </c>
      <c r="G20" s="32">
        <v>257.60899999999998</v>
      </c>
      <c r="H20" s="31">
        <v>889.87699999999995</v>
      </c>
      <c r="I20" s="32">
        <v>2.38679</v>
      </c>
      <c r="J20" s="91">
        <v>900</v>
      </c>
      <c r="K20" s="91">
        <v>0.92227099999999995</v>
      </c>
      <c r="N20" s="3">
        <f t="shared" si="2"/>
        <v>1167.2559999999999</v>
      </c>
      <c r="O20" s="46">
        <f t="shared" si="3"/>
        <v>28215.3</v>
      </c>
      <c r="P20" s="3">
        <f t="shared" si="4"/>
        <v>1176.251</v>
      </c>
      <c r="Q20" s="38">
        <f t="shared" si="5"/>
        <v>2.5760899999999995E-4</v>
      </c>
      <c r="R20" s="3">
        <f t="shared" si="6"/>
        <v>1163.027</v>
      </c>
      <c r="S20" s="39">
        <f t="shared" si="7"/>
        <v>2.38679</v>
      </c>
      <c r="T20" s="3">
        <f t="shared" si="8"/>
        <v>1173.1500000000001</v>
      </c>
      <c r="U20" s="39">
        <f t="shared" si="7"/>
        <v>0.92227099999999995</v>
      </c>
      <c r="V20" s="22">
        <f t="shared" si="9"/>
        <v>0.92033528128110842</v>
      </c>
      <c r="X20" s="2">
        <f t="shared" si="18"/>
        <v>1173.1500000000001</v>
      </c>
      <c r="Y20" s="4">
        <f t="shared" si="10"/>
        <v>12</v>
      </c>
      <c r="Z20" s="4">
        <f t="shared" si="19"/>
        <v>28357.771727024752</v>
      </c>
      <c r="AA20" s="4">
        <f t="shared" si="12"/>
        <v>11</v>
      </c>
      <c r="AB20" s="17">
        <f t="shared" si="20"/>
        <v>2.5772495414516677E-4</v>
      </c>
      <c r="AC20" s="4">
        <f t="shared" si="14"/>
        <v>12</v>
      </c>
      <c r="AD20" s="24">
        <f t="shared" si="21"/>
        <v>2.4075646468224727</v>
      </c>
      <c r="AE20" s="53">
        <f t="shared" si="22"/>
        <v>0.91782658255092908</v>
      </c>
      <c r="AF20" s="94">
        <f t="shared" si="1"/>
        <v>4.8423280972298421E-3</v>
      </c>
      <c r="AG20" s="95">
        <f t="shared" si="23"/>
        <v>4.4444174490708699E-3</v>
      </c>
    </row>
    <row r="21" spans="2:33" x14ac:dyDescent="0.6">
      <c r="B21" s="35"/>
      <c r="C21" s="35"/>
      <c r="D21" s="35"/>
      <c r="E21" s="35"/>
      <c r="F21" s="35"/>
      <c r="G21" s="35"/>
      <c r="H21" s="35"/>
      <c r="I21" s="35"/>
      <c r="J21" s="35"/>
      <c r="K21" s="35"/>
      <c r="N21" s="35"/>
      <c r="O21" s="43"/>
      <c r="P21" s="35"/>
      <c r="Q21" s="44"/>
      <c r="R21" s="35"/>
      <c r="S21" s="45"/>
      <c r="T21" s="35"/>
      <c r="U21" s="45"/>
      <c r="V21"/>
    </row>
    <row r="22" spans="2:33" x14ac:dyDescent="0.6">
      <c r="B22" s="36"/>
      <c r="C22" s="36"/>
      <c r="D22" s="36"/>
      <c r="E22" s="36"/>
      <c r="F22" s="36"/>
      <c r="G22" s="36"/>
      <c r="H22" s="36"/>
      <c r="I22" s="36"/>
      <c r="J22" s="36"/>
      <c r="K22" s="36"/>
      <c r="N22" s="36"/>
      <c r="O22" s="40"/>
      <c r="P22" s="36"/>
      <c r="Q22" s="41"/>
      <c r="R22" s="36"/>
      <c r="S22" s="42"/>
      <c r="T22" s="36"/>
      <c r="U22" s="42"/>
      <c r="V22"/>
      <c r="X22" t="s">
        <v>148</v>
      </c>
    </row>
    <row r="23" spans="2:33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6"/>
      <c r="N23" s="36"/>
      <c r="O23" s="40"/>
      <c r="P23" s="36"/>
      <c r="Q23" s="41"/>
      <c r="R23" s="36"/>
      <c r="S23" s="42"/>
      <c r="T23" s="36"/>
      <c r="U23" s="42"/>
      <c r="V23"/>
    </row>
    <row r="24" spans="2:33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6"/>
      <c r="N24" s="36"/>
      <c r="O24" s="40"/>
      <c r="P24" s="36"/>
      <c r="Q24" s="41"/>
      <c r="R24" s="36"/>
      <c r="S24" s="42"/>
      <c r="T24" s="36"/>
      <c r="U24" s="42"/>
      <c r="V24"/>
    </row>
    <row r="25" spans="2:33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36"/>
      <c r="O25" s="40"/>
      <c r="P25" s="36"/>
      <c r="Q25" s="41"/>
      <c r="R25" s="36"/>
      <c r="S25" s="42"/>
      <c r="T25" s="36"/>
      <c r="U25" s="42"/>
      <c r="V25"/>
    </row>
    <row r="26" spans="2:33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</row>
    <row r="27" spans="2:33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3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3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3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AG3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85</v>
      </c>
      <c r="M5" s="13"/>
      <c r="N5" s="116" t="s">
        <v>86</v>
      </c>
    </row>
    <row r="6" spans="1:33" ht="17.25" thickBot="1" x14ac:dyDescent="0.65">
      <c r="A6" s="13"/>
      <c r="M6" s="13"/>
    </row>
    <row r="7" spans="1:33" x14ac:dyDescent="0.6">
      <c r="B7" s="5" t="s">
        <v>87</v>
      </c>
      <c r="C7" s="6" t="s">
        <v>88</v>
      </c>
      <c r="D7" s="7" t="s">
        <v>87</v>
      </c>
      <c r="E7" s="6" t="s">
        <v>89</v>
      </c>
      <c r="F7" s="7" t="s">
        <v>87</v>
      </c>
      <c r="G7" s="6" t="s">
        <v>90</v>
      </c>
      <c r="H7" s="7" t="s">
        <v>87</v>
      </c>
      <c r="I7" s="6" t="s">
        <v>91</v>
      </c>
      <c r="J7" s="7" t="s">
        <v>87</v>
      </c>
      <c r="K7" s="8" t="s">
        <v>92</v>
      </c>
      <c r="N7" s="5" t="s">
        <v>87</v>
      </c>
      <c r="O7" s="19" t="s">
        <v>88</v>
      </c>
      <c r="P7" s="7" t="s">
        <v>87</v>
      </c>
      <c r="Q7" s="15" t="s">
        <v>90</v>
      </c>
      <c r="R7" s="7" t="s">
        <v>87</v>
      </c>
      <c r="S7" s="23" t="s">
        <v>91</v>
      </c>
      <c r="T7" s="7" t="s">
        <v>87</v>
      </c>
      <c r="U7" s="25" t="s">
        <v>92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93</v>
      </c>
      <c r="C8" s="10" t="s">
        <v>94</v>
      </c>
      <c r="D8" s="11" t="s">
        <v>93</v>
      </c>
      <c r="E8" s="10" t="s">
        <v>95</v>
      </c>
      <c r="F8" s="11" t="s">
        <v>93</v>
      </c>
      <c r="G8" s="27" t="s">
        <v>96</v>
      </c>
      <c r="H8" s="11" t="s">
        <v>93</v>
      </c>
      <c r="I8" s="10" t="s">
        <v>97</v>
      </c>
      <c r="J8" s="11" t="s">
        <v>93</v>
      </c>
      <c r="K8" s="12" t="s">
        <v>98</v>
      </c>
      <c r="N8" s="9" t="s">
        <v>93</v>
      </c>
      <c r="O8" s="20" t="s">
        <v>99</v>
      </c>
      <c r="P8" s="11" t="s">
        <v>93</v>
      </c>
      <c r="Q8" s="16" t="s">
        <v>100</v>
      </c>
      <c r="R8" s="11" t="s">
        <v>93</v>
      </c>
      <c r="S8" s="10" t="s">
        <v>144</v>
      </c>
      <c r="T8" s="11" t="s">
        <v>93</v>
      </c>
      <c r="U8" s="26" t="s">
        <v>98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/>
      <c r="C9" s="4"/>
      <c r="D9" s="3">
        <v>68.735500000000002</v>
      </c>
      <c r="E9" s="4">
        <v>2.3752800000000001</v>
      </c>
      <c r="F9" s="3">
        <v>149.62</v>
      </c>
      <c r="G9" s="4">
        <v>131.41200000000001</v>
      </c>
      <c r="H9" s="73">
        <v>44.971200000000003</v>
      </c>
      <c r="I9" s="73">
        <v>0.78174500000000002</v>
      </c>
      <c r="J9" s="3">
        <v>149.59299999999999</v>
      </c>
      <c r="K9" s="4">
        <v>7.5385599999999997E-2</v>
      </c>
      <c r="N9" s="3">
        <f>D9</f>
        <v>68.735500000000002</v>
      </c>
      <c r="O9" s="21">
        <f>(1/E9)*100000</f>
        <v>42100.299754134248</v>
      </c>
      <c r="P9" s="3">
        <f>F9</f>
        <v>149.62</v>
      </c>
      <c r="Q9" s="17">
        <f>G9*0.000001</f>
        <v>1.3141199999999999E-4</v>
      </c>
      <c r="R9" s="3">
        <f>H9</f>
        <v>44.971200000000003</v>
      </c>
      <c r="S9" s="24">
        <f>I9</f>
        <v>0.78174500000000002</v>
      </c>
      <c r="T9" s="3">
        <f>J9</f>
        <v>149.59299999999999</v>
      </c>
      <c r="U9" s="24">
        <f>K9</f>
        <v>7.5385599999999997E-2</v>
      </c>
      <c r="V9" s="22">
        <f>((O9*(Q9)^2)/S9)*T9</f>
        <v>0.13912378918508705</v>
      </c>
      <c r="X9" s="3">
        <f t="shared" ref="X9:X20" si="0">T9</f>
        <v>149.59299999999999</v>
      </c>
      <c r="Y9" s="4">
        <f>MATCH($X9,$N$9:$N$39,1)</f>
        <v>5</v>
      </c>
      <c r="Z9" s="4">
        <f>((INDEX($N$9:$O$39,Y9+1,1)-$X9)*INDEX($N$9:$O$39,Y9,2)+($X9-INDEX($N$9:$O$39,Y9,1))*INDEX($N$9:$O$39,Y9+1,2))/(INDEX($N$9:$O$39,Y9+1,1)-INDEX($N$9:$O$39,Y9,1))</f>
        <v>38020.423775263269</v>
      </c>
      <c r="AA9" s="4" t="e">
        <f>MATCH($X9,$P$9:$P$39,1)</f>
        <v>#N/A</v>
      </c>
      <c r="AB9" s="17" t="e">
        <f>((INDEX($P$9:$Q$39,AA9+1,1)-$X9)*INDEX($P$9:$Q$39,AA9,2)+($X9-INDEX($P$9:$Q$39,AA9,1))*INDEX($P$9:$Q$39,AA9+1,2))/(INDEX($P$9:$Q$39,AA9+1,1)-INDEX($P$9:$Q$39,AA9,1))</f>
        <v>#N/A</v>
      </c>
      <c r="AC9" s="4">
        <f>MATCH($X9,$R$9:$R$39,1)</f>
        <v>6</v>
      </c>
      <c r="AD9" s="24">
        <f>((INDEX($R$9:$S$39,AC9+1,1)-$X9)*INDEX($R$9:$S$39,AC9,2)+($X9-INDEX($R$9:$S$39,AC9,1))*INDEX($R$9:$S$39,AC9+1,2))/(INDEX($R$9:$S$39,AC9+1,1)-INDEX($R$9:$S$39,AC9,1))</f>
        <v>1.8006133324547993</v>
      </c>
      <c r="AE9" s="24" t="e">
        <f>((Z9*(AB9)^2)/AD9)*X9</f>
        <v>#N/A</v>
      </c>
      <c r="AF9" s="98" t="e">
        <f t="shared" ref="AF9:AF24" si="1">$U9/$AE9-1</f>
        <v>#N/A</v>
      </c>
      <c r="AG9" s="99" t="e">
        <f>U9-AE9</f>
        <v>#N/A</v>
      </c>
    </row>
    <row r="10" spans="1:33" x14ac:dyDescent="0.6">
      <c r="B10" s="3"/>
      <c r="C10" s="4"/>
      <c r="D10" s="3">
        <v>89.118899999999996</v>
      </c>
      <c r="E10" s="4">
        <v>2.43465</v>
      </c>
      <c r="F10" s="3">
        <v>164.05099999999999</v>
      </c>
      <c r="G10" s="4">
        <v>149.85599999999999</v>
      </c>
      <c r="H10" s="73">
        <v>63.942300000000003</v>
      </c>
      <c r="I10" s="73">
        <v>0.97195100000000001</v>
      </c>
      <c r="J10" s="3">
        <v>161</v>
      </c>
      <c r="K10" s="4">
        <v>9.2846899999999996E-2</v>
      </c>
      <c r="N10" s="3">
        <f t="shared" ref="N10:N21" si="2">D10</f>
        <v>89.118899999999996</v>
      </c>
      <c r="O10" s="21">
        <f t="shared" ref="O10:O21" si="3">(1/E10)*100000</f>
        <v>41073.665619288193</v>
      </c>
      <c r="P10" s="3">
        <f t="shared" ref="P10:P23" si="4">F10</f>
        <v>164.05099999999999</v>
      </c>
      <c r="Q10" s="17">
        <f t="shared" ref="Q10:Q23" si="5">G10*0.000001</f>
        <v>1.49856E-4</v>
      </c>
      <c r="R10" s="3">
        <f t="shared" ref="R10:U24" si="6">H10</f>
        <v>63.942300000000003</v>
      </c>
      <c r="S10" s="24">
        <f t="shared" si="6"/>
        <v>0.97195100000000001</v>
      </c>
      <c r="T10" s="3">
        <f t="shared" si="6"/>
        <v>161</v>
      </c>
      <c r="U10" s="24">
        <f t="shared" si="6"/>
        <v>9.2846899999999996E-2</v>
      </c>
      <c r="X10" s="2">
        <f t="shared" si="0"/>
        <v>161</v>
      </c>
      <c r="Y10" s="4">
        <f t="shared" ref="Y10:Y24" si="7">MATCH($X10,$N$9:$N$39,1)</f>
        <v>5</v>
      </c>
      <c r="Z10" s="4">
        <f t="shared" ref="Z10:Z20" si="8">((INDEX($N$9:$O$39,Y10+1,1)-$X10)*INDEX($N$9:$O$39,Y10,2)+($X10-INDEX($N$9:$O$39,Y10,1))*INDEX($N$9:$O$39,Y10+1,2))/(INDEX($N$9:$O$39,Y10+1,1)-INDEX($N$9:$O$39,Y10,1))</f>
        <v>37594.55532069585</v>
      </c>
      <c r="AA10" s="4">
        <f t="shared" ref="AA10:AA24" si="9">MATCH($X10,$P$9:$P$39,1)</f>
        <v>1</v>
      </c>
      <c r="AB10" s="17">
        <f t="shared" ref="AB10:AB20" si="10">((INDEX($P$9:$Q$39,AA10+1,1)-$X10)*INDEX($P$9:$Q$39,AA10,2)+($X10-INDEX($P$9:$Q$39,AA10,1))*INDEX($P$9:$Q$39,AA10+1,2))/(INDEX($P$9:$Q$39,AA10+1,1)-INDEX($P$9:$Q$39,AA10,1))</f>
        <v>1.4595657210172543E-4</v>
      </c>
      <c r="AC10" s="4">
        <f t="shared" ref="AC10:AC24" si="11">MATCH($X10,$R$9:$R$39,1)</f>
        <v>6</v>
      </c>
      <c r="AD10" s="24">
        <f t="shared" ref="AD10:AD20" si="12">((INDEX($R$9:$S$39,AC10+1,1)-$X10)*INDEX($R$9:$S$39,AC10,2)+($X10-INDEX($R$9:$S$39,AC10,1))*INDEX($R$9:$S$39,AC10+1,2))/(INDEX($R$9:$S$39,AC10+1,1)-INDEX($R$9:$S$39,AC10,1))</f>
        <v>1.914983975541616</v>
      </c>
      <c r="AE10" s="53">
        <f t="shared" ref="AE10:AE20" si="13">((Z10*(AB10)^2)/AD10)*X10</f>
        <v>6.7333779779626485E-2</v>
      </c>
      <c r="AF10" s="100">
        <f t="shared" si="1"/>
        <v>0.37890521375562436</v>
      </c>
      <c r="AG10" s="99">
        <f t="shared" ref="AG10:AG20" si="14">U10-AE10</f>
        <v>2.5513120220373511E-2</v>
      </c>
    </row>
    <row r="11" spans="1:33" x14ac:dyDescent="0.6">
      <c r="B11" s="2"/>
      <c r="C11" s="1"/>
      <c r="D11" s="2">
        <v>108.74299999999999</v>
      </c>
      <c r="E11" s="1">
        <v>2.5055299999999998</v>
      </c>
      <c r="F11" s="2">
        <v>175.44300000000001</v>
      </c>
      <c r="G11" s="1">
        <v>164.84100000000001</v>
      </c>
      <c r="H11" s="74">
        <v>80.103099999999998</v>
      </c>
      <c r="I11" s="74">
        <v>1.1640600000000001</v>
      </c>
      <c r="J11" s="2">
        <v>169.559</v>
      </c>
      <c r="K11" s="1">
        <v>0.110342</v>
      </c>
      <c r="N11" s="3">
        <f t="shared" si="2"/>
        <v>108.74299999999999</v>
      </c>
      <c r="O11" s="21">
        <f t="shared" si="3"/>
        <v>39911.715285787839</v>
      </c>
      <c r="P11" s="3">
        <f t="shared" si="4"/>
        <v>175.44300000000001</v>
      </c>
      <c r="Q11" s="17">
        <f t="shared" si="5"/>
        <v>1.6484099999999999E-4</v>
      </c>
      <c r="R11" s="3">
        <f t="shared" si="6"/>
        <v>80.103099999999998</v>
      </c>
      <c r="S11" s="24">
        <f t="shared" si="6"/>
        <v>1.1640600000000001</v>
      </c>
      <c r="T11" s="3">
        <f t="shared" si="6"/>
        <v>169.559</v>
      </c>
      <c r="U11" s="24">
        <f t="shared" si="6"/>
        <v>0.110342</v>
      </c>
      <c r="X11" s="2">
        <f t="shared" si="0"/>
        <v>169.559</v>
      </c>
      <c r="Y11" s="4">
        <f t="shared" si="7"/>
        <v>5</v>
      </c>
      <c r="Z11" s="4">
        <f t="shared" si="8"/>
        <v>37275.013977429211</v>
      </c>
      <c r="AA11" s="4">
        <f t="shared" si="9"/>
        <v>2</v>
      </c>
      <c r="AB11" s="17">
        <f t="shared" si="10"/>
        <v>1.5710120540730335E-4</v>
      </c>
      <c r="AC11" s="4">
        <f t="shared" si="11"/>
        <v>7</v>
      </c>
      <c r="AD11" s="24">
        <f t="shared" si="12"/>
        <v>2.0007953655579565</v>
      </c>
      <c r="AE11" s="53">
        <f t="shared" si="13"/>
        <v>7.7964163470718231E-2</v>
      </c>
      <c r="AF11" s="100">
        <f t="shared" si="1"/>
        <v>0.41529127085987683</v>
      </c>
      <c r="AG11" s="99">
        <f t="shared" si="14"/>
        <v>3.2377836529281764E-2</v>
      </c>
    </row>
    <row r="12" spans="1:33" x14ac:dyDescent="0.6">
      <c r="B12" s="2"/>
      <c r="C12" s="1"/>
      <c r="D12" s="2">
        <v>129.88200000000001</v>
      </c>
      <c r="E12" s="1">
        <v>2.5649700000000002</v>
      </c>
      <c r="F12" s="2">
        <v>188.35400000000001</v>
      </c>
      <c r="G12" s="1">
        <v>176.369</v>
      </c>
      <c r="H12" s="74">
        <v>96.263900000000007</v>
      </c>
      <c r="I12" s="74">
        <v>1.3561700000000001</v>
      </c>
      <c r="J12" s="2">
        <v>180.017</v>
      </c>
      <c r="K12" s="1">
        <v>0.12781400000000001</v>
      </c>
      <c r="N12" s="3">
        <f t="shared" si="2"/>
        <v>129.88200000000001</v>
      </c>
      <c r="O12" s="21">
        <f t="shared" si="3"/>
        <v>38986.810761919238</v>
      </c>
      <c r="P12" s="3">
        <f t="shared" si="4"/>
        <v>188.35400000000001</v>
      </c>
      <c r="Q12" s="17">
        <f t="shared" si="5"/>
        <v>1.76369E-4</v>
      </c>
      <c r="R12" s="3">
        <f t="shared" si="6"/>
        <v>96.263900000000007</v>
      </c>
      <c r="S12" s="24">
        <f t="shared" si="6"/>
        <v>1.3561700000000001</v>
      </c>
      <c r="T12" s="3">
        <f t="shared" si="6"/>
        <v>180.017</v>
      </c>
      <c r="U12" s="24">
        <f t="shared" si="6"/>
        <v>0.12781400000000001</v>
      </c>
      <c r="X12" s="2">
        <f t="shared" si="0"/>
        <v>180.017</v>
      </c>
      <c r="Y12" s="4">
        <f t="shared" si="7"/>
        <v>6</v>
      </c>
      <c r="Z12" s="4">
        <f t="shared" si="8"/>
        <v>36505.762633889295</v>
      </c>
      <c r="AA12" s="4">
        <f t="shared" si="9"/>
        <v>3</v>
      </c>
      <c r="AB12" s="17">
        <f t="shared" si="10"/>
        <v>1.6892504244442723E-4</v>
      </c>
      <c r="AC12" s="4">
        <f t="shared" si="11"/>
        <v>7</v>
      </c>
      <c r="AD12" s="24">
        <f t="shared" si="12"/>
        <v>2.1056454841600334</v>
      </c>
      <c r="AE12" s="53">
        <f t="shared" si="13"/>
        <v>8.9058990019854983E-2</v>
      </c>
      <c r="AF12" s="100">
        <f t="shared" si="1"/>
        <v>0.43516112153871167</v>
      </c>
      <c r="AG12" s="99">
        <f t="shared" si="14"/>
        <v>3.8755009980145028E-2</v>
      </c>
    </row>
    <row r="13" spans="1:33" x14ac:dyDescent="0.6">
      <c r="B13" s="2"/>
      <c r="C13" s="1"/>
      <c r="D13" s="2">
        <v>147.24299999999999</v>
      </c>
      <c r="E13" s="1">
        <v>2.6241099999999999</v>
      </c>
      <c r="F13" s="2">
        <v>198.22800000000001</v>
      </c>
      <c r="G13" s="1">
        <v>187.89599999999999</v>
      </c>
      <c r="H13" s="74">
        <v>119.45</v>
      </c>
      <c r="I13" s="74">
        <v>1.54352</v>
      </c>
      <c r="J13" s="2">
        <v>189.52799999999999</v>
      </c>
      <c r="K13" s="1">
        <v>0.14705699999999999</v>
      </c>
      <c r="N13" s="3">
        <f t="shared" si="2"/>
        <v>147.24299999999999</v>
      </c>
      <c r="O13" s="21">
        <f t="shared" si="3"/>
        <v>38108.158575669462</v>
      </c>
      <c r="P13" s="3">
        <f t="shared" si="4"/>
        <v>198.22800000000001</v>
      </c>
      <c r="Q13" s="17">
        <f t="shared" si="5"/>
        <v>1.8789599999999998E-4</v>
      </c>
      <c r="R13" s="3">
        <f t="shared" si="6"/>
        <v>119.45</v>
      </c>
      <c r="S13" s="24">
        <f t="shared" si="6"/>
        <v>1.54352</v>
      </c>
      <c r="T13" s="3">
        <f t="shared" si="6"/>
        <v>189.52799999999999</v>
      </c>
      <c r="U13" s="24">
        <f t="shared" si="6"/>
        <v>0.14705699999999999</v>
      </c>
      <c r="X13" s="2">
        <f t="shared" si="0"/>
        <v>189.52799999999999</v>
      </c>
      <c r="Y13" s="4">
        <f t="shared" si="7"/>
        <v>7</v>
      </c>
      <c r="Z13" s="4">
        <f t="shared" si="8"/>
        <v>35829.045063129146</v>
      </c>
      <c r="AA13" s="4">
        <f t="shared" si="9"/>
        <v>4</v>
      </c>
      <c r="AB13" s="17">
        <f t="shared" si="10"/>
        <v>1.7773953858618593E-4</v>
      </c>
      <c r="AC13" s="4">
        <f t="shared" si="11"/>
        <v>8</v>
      </c>
      <c r="AD13" s="24">
        <f t="shared" si="12"/>
        <v>2.1052232289570556</v>
      </c>
      <c r="AE13" s="53">
        <f t="shared" si="13"/>
        <v>0.10190102591753177</v>
      </c>
      <c r="AF13" s="100">
        <f t="shared" si="1"/>
        <v>0.44313561787898825</v>
      </c>
      <c r="AG13" s="99">
        <f t="shared" si="14"/>
        <v>4.5155974082468228E-2</v>
      </c>
    </row>
    <row r="14" spans="1:33" x14ac:dyDescent="0.6">
      <c r="B14" s="2"/>
      <c r="C14" s="1"/>
      <c r="D14" s="2">
        <v>169.893</v>
      </c>
      <c r="E14" s="1">
        <v>2.6836600000000002</v>
      </c>
      <c r="F14" s="2">
        <v>210.38</v>
      </c>
      <c r="G14" s="1">
        <v>200.57599999999999</v>
      </c>
      <c r="H14" s="74">
        <v>142.637</v>
      </c>
      <c r="I14" s="74">
        <v>1.7308699999999999</v>
      </c>
      <c r="J14" s="2">
        <v>200.46</v>
      </c>
      <c r="K14" s="1">
        <v>0.164524</v>
      </c>
      <c r="N14" s="3">
        <f t="shared" si="2"/>
        <v>169.893</v>
      </c>
      <c r="O14" s="21">
        <f t="shared" si="3"/>
        <v>37262.544435584241</v>
      </c>
      <c r="P14" s="3">
        <f t="shared" si="4"/>
        <v>210.38</v>
      </c>
      <c r="Q14" s="17">
        <f t="shared" si="5"/>
        <v>2.0057599999999997E-4</v>
      </c>
      <c r="R14" s="3">
        <f t="shared" si="6"/>
        <v>142.637</v>
      </c>
      <c r="S14" s="24">
        <f t="shared" si="6"/>
        <v>1.7308699999999999</v>
      </c>
      <c r="T14" s="3">
        <f t="shared" si="6"/>
        <v>200.46</v>
      </c>
      <c r="U14" s="24">
        <f t="shared" si="6"/>
        <v>0.164524</v>
      </c>
      <c r="X14" s="2">
        <f t="shared" si="0"/>
        <v>200.46</v>
      </c>
      <c r="Y14" s="4">
        <f t="shared" si="7"/>
        <v>7</v>
      </c>
      <c r="Z14" s="4">
        <f t="shared" si="8"/>
        <v>35493.008619975008</v>
      </c>
      <c r="AA14" s="4">
        <f t="shared" si="9"/>
        <v>5</v>
      </c>
      <c r="AB14" s="17">
        <f t="shared" si="10"/>
        <v>1.902249795918367E-4</v>
      </c>
      <c r="AC14" s="4">
        <f t="shared" si="11"/>
        <v>8</v>
      </c>
      <c r="AD14" s="24">
        <f t="shared" si="12"/>
        <v>2.0978243440490796</v>
      </c>
      <c r="AE14" s="53">
        <f t="shared" si="13"/>
        <v>0.12272598094594851</v>
      </c>
      <c r="AF14" s="100">
        <f t="shared" si="1"/>
        <v>0.34058003636948198</v>
      </c>
      <c r="AG14" s="99">
        <f t="shared" si="14"/>
        <v>4.1798019054051491E-2</v>
      </c>
    </row>
    <row r="15" spans="1:33" x14ac:dyDescent="0.6">
      <c r="B15" s="2"/>
      <c r="C15" s="1"/>
      <c r="D15" s="2">
        <v>188.75</v>
      </c>
      <c r="E15" s="1">
        <v>2.7891699999999999</v>
      </c>
      <c r="F15" s="2">
        <v>223.291</v>
      </c>
      <c r="G15" s="1">
        <v>206.34</v>
      </c>
      <c r="H15" s="74">
        <v>161.608</v>
      </c>
      <c r="I15" s="74">
        <v>1.9210799999999999</v>
      </c>
      <c r="J15" s="2">
        <v>209.97300000000001</v>
      </c>
      <c r="K15" s="1">
        <v>0.18728600000000001</v>
      </c>
      <c r="N15" s="3">
        <f t="shared" si="2"/>
        <v>188.75</v>
      </c>
      <c r="O15" s="21">
        <f t="shared" si="3"/>
        <v>35852.959841099684</v>
      </c>
      <c r="P15" s="3">
        <f t="shared" si="4"/>
        <v>223.291</v>
      </c>
      <c r="Q15" s="17">
        <f t="shared" si="5"/>
        <v>2.0634000000000001E-4</v>
      </c>
      <c r="R15" s="3">
        <f t="shared" si="6"/>
        <v>161.608</v>
      </c>
      <c r="S15" s="24">
        <f t="shared" si="6"/>
        <v>1.9210799999999999</v>
      </c>
      <c r="T15" s="3">
        <f t="shared" si="6"/>
        <v>209.97300000000001</v>
      </c>
      <c r="U15" s="24">
        <f t="shared" si="6"/>
        <v>0.18728600000000001</v>
      </c>
      <c r="X15" s="2">
        <f t="shared" si="0"/>
        <v>209.97300000000001</v>
      </c>
      <c r="Y15" s="4">
        <f t="shared" si="7"/>
        <v>8</v>
      </c>
      <c r="Z15" s="4">
        <f t="shared" si="8"/>
        <v>35182.362847724748</v>
      </c>
      <c r="AA15" s="4">
        <f t="shared" si="9"/>
        <v>5</v>
      </c>
      <c r="AB15" s="17">
        <f t="shared" si="10"/>
        <v>2.0015131599736665E-4</v>
      </c>
      <c r="AC15" s="4">
        <f t="shared" si="11"/>
        <v>9</v>
      </c>
      <c r="AD15" s="24">
        <f t="shared" si="12"/>
        <v>2.0913850941009016</v>
      </c>
      <c r="AE15" s="53">
        <f t="shared" si="13"/>
        <v>0.14150485743449054</v>
      </c>
      <c r="AF15" s="100">
        <f t="shared" si="1"/>
        <v>0.3235305373647952</v>
      </c>
      <c r="AG15" s="99">
        <f t="shared" si="14"/>
        <v>4.5781142565509469E-2</v>
      </c>
    </row>
    <row r="16" spans="1:33" x14ac:dyDescent="0.6">
      <c r="B16" s="2"/>
      <c r="C16" s="1"/>
      <c r="D16" s="2">
        <v>208.38200000000001</v>
      </c>
      <c r="E16" s="1">
        <v>2.8369200000000001</v>
      </c>
      <c r="F16" s="2">
        <v>232.405</v>
      </c>
      <c r="G16" s="1">
        <v>213.256</v>
      </c>
      <c r="H16" s="74">
        <v>180.57900000000001</v>
      </c>
      <c r="I16" s="74">
        <v>2.1112799999999998</v>
      </c>
      <c r="J16" s="2">
        <v>220.43299999999999</v>
      </c>
      <c r="K16" s="1">
        <v>0.20651800000000001</v>
      </c>
      <c r="N16" s="3">
        <f t="shared" si="2"/>
        <v>208.38200000000001</v>
      </c>
      <c r="O16" s="21">
        <f t="shared" si="3"/>
        <v>35249.49593220817</v>
      </c>
      <c r="P16" s="3">
        <f t="shared" si="4"/>
        <v>232.405</v>
      </c>
      <c r="Q16" s="17">
        <f t="shared" si="5"/>
        <v>2.1325599999999999E-4</v>
      </c>
      <c r="R16" s="3">
        <f t="shared" si="6"/>
        <v>180.57900000000001</v>
      </c>
      <c r="S16" s="24">
        <f t="shared" si="6"/>
        <v>2.1112799999999998</v>
      </c>
      <c r="T16" s="3">
        <f t="shared" si="6"/>
        <v>220.43299999999999</v>
      </c>
      <c r="U16" s="24">
        <f t="shared" si="6"/>
        <v>0.20651800000000001</v>
      </c>
      <c r="X16" s="2">
        <f t="shared" si="0"/>
        <v>220.43299999999999</v>
      </c>
      <c r="Y16" s="4">
        <f t="shared" si="7"/>
        <v>8</v>
      </c>
      <c r="Z16" s="4">
        <f t="shared" si="8"/>
        <v>34740.997628556594</v>
      </c>
      <c r="AA16" s="4">
        <f t="shared" si="9"/>
        <v>6</v>
      </c>
      <c r="AB16" s="17">
        <f t="shared" si="10"/>
        <v>2.0506407156688095E-4</v>
      </c>
      <c r="AC16" s="4">
        <f t="shared" si="11"/>
        <v>10</v>
      </c>
      <c r="AD16" s="24">
        <f t="shared" si="12"/>
        <v>2.0893870730270905</v>
      </c>
      <c r="AE16" s="53">
        <f t="shared" si="13"/>
        <v>0.15412714919389559</v>
      </c>
      <c r="AF16" s="100">
        <f t="shared" si="1"/>
        <v>0.33991967722828309</v>
      </c>
      <c r="AG16" s="99">
        <f t="shared" si="14"/>
        <v>5.2390850806104422E-2</v>
      </c>
    </row>
    <row r="17" spans="2:33" x14ac:dyDescent="0.6">
      <c r="B17" s="2"/>
      <c r="C17" s="1"/>
      <c r="D17" s="2">
        <v>228.762</v>
      </c>
      <c r="E17" s="1">
        <v>2.9078599999999999</v>
      </c>
      <c r="F17" s="2">
        <v>240</v>
      </c>
      <c r="G17" s="1">
        <v>227.089</v>
      </c>
      <c r="H17" s="74">
        <v>200.95400000000001</v>
      </c>
      <c r="I17" s="74">
        <v>2.0974900000000001</v>
      </c>
      <c r="J17" s="2">
        <v>230.416</v>
      </c>
      <c r="K17" s="1">
        <v>0.223996</v>
      </c>
      <c r="N17" s="3">
        <f t="shared" si="2"/>
        <v>228.762</v>
      </c>
      <c r="O17" s="21">
        <f t="shared" si="3"/>
        <v>34389.551078800221</v>
      </c>
      <c r="P17" s="3">
        <f t="shared" si="4"/>
        <v>240</v>
      </c>
      <c r="Q17" s="17">
        <f t="shared" si="5"/>
        <v>2.2708899999999998E-4</v>
      </c>
      <c r="R17" s="3">
        <f t="shared" si="6"/>
        <v>200.95400000000001</v>
      </c>
      <c r="S17" s="24">
        <f t="shared" si="6"/>
        <v>2.0974900000000001</v>
      </c>
      <c r="T17" s="3">
        <f t="shared" si="6"/>
        <v>230.416</v>
      </c>
      <c r="U17" s="24">
        <f t="shared" si="6"/>
        <v>0.223996</v>
      </c>
      <c r="X17" s="2">
        <f t="shared" si="0"/>
        <v>230.416</v>
      </c>
      <c r="Y17" s="4">
        <f t="shared" si="7"/>
        <v>9</v>
      </c>
      <c r="Z17" s="4">
        <f t="shared" si="8"/>
        <v>34345.971471265024</v>
      </c>
      <c r="AA17" s="4">
        <f t="shared" si="9"/>
        <v>7</v>
      </c>
      <c r="AB17" s="17">
        <f t="shared" si="10"/>
        <v>2.1174668202764976E-4</v>
      </c>
      <c r="AC17" s="4">
        <f t="shared" si="11"/>
        <v>10</v>
      </c>
      <c r="AD17" s="24">
        <f t="shared" si="12"/>
        <v>2.1821129554377698</v>
      </c>
      <c r="AE17" s="53">
        <f t="shared" si="13"/>
        <v>0.16260894714015198</v>
      </c>
      <c r="AF17" s="100">
        <f t="shared" si="1"/>
        <v>0.37751337758148562</v>
      </c>
      <c r="AG17" s="99">
        <f t="shared" si="14"/>
        <v>6.1387052859848024E-2</v>
      </c>
    </row>
    <row r="18" spans="2:33" x14ac:dyDescent="0.6">
      <c r="B18" s="2"/>
      <c r="C18" s="1"/>
      <c r="D18" s="2">
        <v>249.905</v>
      </c>
      <c r="E18" s="1">
        <v>2.95574</v>
      </c>
      <c r="F18" s="2">
        <v>251.392</v>
      </c>
      <c r="G18" s="1">
        <v>227.089</v>
      </c>
      <c r="H18" s="74">
        <v>219.923</v>
      </c>
      <c r="I18" s="74">
        <v>2.0846499999999999</v>
      </c>
      <c r="J18" s="2">
        <v>239.47499999999999</v>
      </c>
      <c r="K18" s="1">
        <v>0.271397</v>
      </c>
      <c r="N18" s="3">
        <f t="shared" si="2"/>
        <v>249.905</v>
      </c>
      <c r="O18" s="21">
        <f t="shared" si="3"/>
        <v>33832.475116214548</v>
      </c>
      <c r="P18" s="3">
        <f t="shared" si="4"/>
        <v>251.392</v>
      </c>
      <c r="Q18" s="17">
        <f t="shared" si="5"/>
        <v>2.2708899999999998E-4</v>
      </c>
      <c r="R18" s="3">
        <f t="shared" si="6"/>
        <v>219.923</v>
      </c>
      <c r="S18" s="24">
        <f t="shared" si="6"/>
        <v>2.0846499999999999</v>
      </c>
      <c r="T18" s="3">
        <f t="shared" si="6"/>
        <v>239.47499999999999</v>
      </c>
      <c r="U18" s="24">
        <f t="shared" si="6"/>
        <v>0.271397</v>
      </c>
      <c r="X18" s="2">
        <f t="shared" si="0"/>
        <v>239.47499999999999</v>
      </c>
      <c r="Y18" s="4">
        <f t="shared" si="7"/>
        <v>9</v>
      </c>
      <c r="Z18" s="4">
        <f t="shared" si="8"/>
        <v>34107.284854178346</v>
      </c>
      <c r="AA18" s="4">
        <f t="shared" si="9"/>
        <v>8</v>
      </c>
      <c r="AB18" s="17">
        <f t="shared" si="10"/>
        <v>2.2613280184331796E-4</v>
      </c>
      <c r="AC18" s="4">
        <f t="shared" si="11"/>
        <v>10</v>
      </c>
      <c r="AD18" s="24">
        <f t="shared" si="12"/>
        <v>2.2662563761287786</v>
      </c>
      <c r="AE18" s="53">
        <f t="shared" si="13"/>
        <v>0.18430003548271587</v>
      </c>
      <c r="AF18" s="100">
        <f t="shared" si="1"/>
        <v>0.47258246201180087</v>
      </c>
      <c r="AG18" s="99">
        <f t="shared" si="14"/>
        <v>8.7096964517284131E-2</v>
      </c>
    </row>
    <row r="19" spans="2:33" x14ac:dyDescent="0.6">
      <c r="B19" s="2"/>
      <c r="C19" s="1"/>
      <c r="D19" s="2">
        <v>269.52499999999998</v>
      </c>
      <c r="E19" s="1">
        <v>3.0381800000000001</v>
      </c>
      <c r="F19" s="2">
        <v>262.02499999999998</v>
      </c>
      <c r="G19" s="1">
        <v>237.464</v>
      </c>
      <c r="H19" s="74">
        <v>240.29900000000001</v>
      </c>
      <c r="I19" s="74">
        <v>2.2739099999999999</v>
      </c>
      <c r="J19" s="2">
        <v>249.92</v>
      </c>
      <c r="K19" s="1">
        <v>0.273034</v>
      </c>
      <c r="N19" s="3">
        <f t="shared" si="2"/>
        <v>269.52499999999998</v>
      </c>
      <c r="O19" s="21">
        <f t="shared" si="3"/>
        <v>32914.442198948054</v>
      </c>
      <c r="P19" s="3">
        <f t="shared" si="4"/>
        <v>262.02499999999998</v>
      </c>
      <c r="Q19" s="17">
        <f t="shared" si="5"/>
        <v>2.3746399999999997E-4</v>
      </c>
      <c r="R19" s="3">
        <f t="shared" si="6"/>
        <v>240.29900000000001</v>
      </c>
      <c r="S19" s="24">
        <f t="shared" si="6"/>
        <v>2.2739099999999999</v>
      </c>
      <c r="T19" s="3">
        <f t="shared" si="6"/>
        <v>249.92</v>
      </c>
      <c r="U19" s="24">
        <f t="shared" si="6"/>
        <v>0.273034</v>
      </c>
      <c r="X19" s="2">
        <f t="shared" si="0"/>
        <v>249.92</v>
      </c>
      <c r="Y19" s="4">
        <f t="shared" si="7"/>
        <v>10</v>
      </c>
      <c r="Z19" s="4">
        <f t="shared" si="8"/>
        <v>33831.773256186061</v>
      </c>
      <c r="AA19" s="4">
        <f t="shared" si="9"/>
        <v>9</v>
      </c>
      <c r="AB19" s="17">
        <f t="shared" si="10"/>
        <v>2.2708899999999998E-4</v>
      </c>
      <c r="AC19" s="4">
        <f t="shared" si="11"/>
        <v>11</v>
      </c>
      <c r="AD19" s="24">
        <f t="shared" si="12"/>
        <v>2.1747099852913268</v>
      </c>
      <c r="AE19" s="53">
        <f t="shared" si="13"/>
        <v>0.20050103593307844</v>
      </c>
      <c r="AF19" s="100">
        <f t="shared" si="1"/>
        <v>0.36175855017093772</v>
      </c>
      <c r="AG19" s="99">
        <f t="shared" si="14"/>
        <v>7.2532964066921557E-2</v>
      </c>
    </row>
    <row r="20" spans="2:33" x14ac:dyDescent="0.6">
      <c r="B20" s="2"/>
      <c r="C20" s="1"/>
      <c r="D20" s="2">
        <v>288.38900000000001</v>
      </c>
      <c r="E20" s="1">
        <v>3.1205599999999998</v>
      </c>
      <c r="F20" s="2">
        <v>271.899</v>
      </c>
      <c r="G20" s="1">
        <v>243.22800000000001</v>
      </c>
      <c r="H20" s="74">
        <v>261.375</v>
      </c>
      <c r="I20" s="74">
        <v>2.0566</v>
      </c>
      <c r="J20" s="2">
        <v>260.39299999999997</v>
      </c>
      <c r="K20" s="1">
        <v>0.30810100000000001</v>
      </c>
      <c r="N20" s="3">
        <f t="shared" si="2"/>
        <v>288.38900000000001</v>
      </c>
      <c r="O20" s="21">
        <f t="shared" si="3"/>
        <v>32045.530289435232</v>
      </c>
      <c r="P20" s="3">
        <f t="shared" si="4"/>
        <v>271.899</v>
      </c>
      <c r="Q20" s="17">
        <f t="shared" si="5"/>
        <v>2.4322800000000001E-4</v>
      </c>
      <c r="R20" s="3">
        <f t="shared" si="6"/>
        <v>261.375</v>
      </c>
      <c r="S20" s="24">
        <f t="shared" si="6"/>
        <v>2.0566</v>
      </c>
      <c r="T20" s="3">
        <f t="shared" si="6"/>
        <v>260.39299999999997</v>
      </c>
      <c r="U20" s="24">
        <f t="shared" si="6"/>
        <v>0.30810100000000001</v>
      </c>
      <c r="X20" s="2">
        <f t="shared" si="0"/>
        <v>260.39299999999997</v>
      </c>
      <c r="Y20" s="4">
        <f t="shared" si="7"/>
        <v>10</v>
      </c>
      <c r="Z20" s="4">
        <f t="shared" si="8"/>
        <v>33341.734584293496</v>
      </c>
      <c r="AA20" s="4">
        <f t="shared" si="9"/>
        <v>10</v>
      </c>
      <c r="AB20" s="17">
        <f t="shared" si="10"/>
        <v>2.3587159898429415E-4</v>
      </c>
      <c r="AC20" s="4">
        <f t="shared" si="11"/>
        <v>11</v>
      </c>
      <c r="AD20" s="24">
        <f t="shared" si="12"/>
        <v>2.0667251859935476</v>
      </c>
      <c r="AE20" s="53">
        <f t="shared" si="13"/>
        <v>0.23371471953906123</v>
      </c>
      <c r="AF20" s="100">
        <f t="shared" si="1"/>
        <v>0.31827811533499273</v>
      </c>
      <c r="AG20" s="99">
        <f t="shared" si="14"/>
        <v>7.4386280460938786E-2</v>
      </c>
    </row>
    <row r="21" spans="2:33" x14ac:dyDescent="0.6">
      <c r="B21" s="2"/>
      <c r="C21" s="1"/>
      <c r="D21" s="2">
        <v>309.52800000000002</v>
      </c>
      <c r="E21" s="1">
        <v>3.1799900000000001</v>
      </c>
      <c r="F21" s="2">
        <v>283.291</v>
      </c>
      <c r="G21" s="1">
        <v>244.38</v>
      </c>
      <c r="H21" s="74">
        <v>279.64</v>
      </c>
      <c r="I21" s="74">
        <v>1.8411900000000001</v>
      </c>
      <c r="J21" s="2">
        <v>269.91300000000001</v>
      </c>
      <c r="K21" s="1">
        <v>0.33966099999999999</v>
      </c>
      <c r="N21" s="3">
        <f t="shared" si="2"/>
        <v>309.52800000000002</v>
      </c>
      <c r="O21" s="21">
        <f t="shared" si="3"/>
        <v>31446.63976930745</v>
      </c>
      <c r="P21" s="3">
        <f t="shared" si="4"/>
        <v>283.291</v>
      </c>
      <c r="Q21" s="17">
        <f t="shared" si="5"/>
        <v>2.4437999999999999E-4</v>
      </c>
      <c r="R21" s="3">
        <f t="shared" si="6"/>
        <v>279.64</v>
      </c>
      <c r="S21" s="24">
        <f t="shared" si="6"/>
        <v>1.8411900000000001</v>
      </c>
      <c r="T21" s="3">
        <f t="shared" si="6"/>
        <v>269.91300000000001</v>
      </c>
      <c r="U21" s="24">
        <f t="shared" si="6"/>
        <v>0.33966099999999999</v>
      </c>
      <c r="X21" s="2">
        <f t="shared" ref="X21:X24" si="15">T21</f>
        <v>269.91300000000001</v>
      </c>
      <c r="Y21" s="4">
        <f t="shared" si="7"/>
        <v>11</v>
      </c>
      <c r="Z21" s="4">
        <f t="shared" ref="Z21:Z24" si="16">((INDEX($N$9:$O$39,Y21+1,1)-$X21)*INDEX($N$9:$O$39,Y21,2)+($X21-INDEX($N$9:$O$39,Y21,1))*INDEX($N$9:$O$39,Y21+1,2))/(INDEX($N$9:$O$39,Y21+1,1)-INDEX($N$9:$O$39,Y21,1))</f>
        <v>32896.570177060275</v>
      </c>
      <c r="AA21" s="4">
        <f t="shared" si="9"/>
        <v>11</v>
      </c>
      <c r="AB21" s="17">
        <f t="shared" ref="AB21:AB24" si="17">((INDEX($P$9:$Q$39,AA21+1,1)-$X21)*INDEX($P$9:$Q$39,AA21,2)+($X21-INDEX($P$9:$Q$39,AA21,1))*INDEX($P$9:$Q$39,AA21+1,2))/(INDEX($P$9:$Q$39,AA21+1,1)-INDEX($P$9:$Q$39,AA21,1))</f>
        <v>2.4206866194044965E-4</v>
      </c>
      <c r="AC21" s="4">
        <f t="shared" si="11"/>
        <v>12</v>
      </c>
      <c r="AD21" s="24">
        <f t="shared" ref="AD21:AD24" si="18">((INDEX($R$9:$S$39,AC21+1,1)-$X21)*INDEX($R$9:$S$39,AC21,2)+($X21-INDEX($R$9:$S$39,AC21,1))*INDEX($R$9:$S$39,AC21+1,2))/(INDEX($R$9:$S$39,AC21+1,1)-INDEX($R$9:$S$39,AC21,1))</f>
        <v>1.9559062918149466</v>
      </c>
      <c r="AE21" s="53">
        <f t="shared" ref="AE21:AE24" si="19">((Z21*(AB21)^2)/AD21)*X21</f>
        <v>0.26601340247922117</v>
      </c>
      <c r="AF21" s="100">
        <f t="shared" si="1"/>
        <v>0.27685671787357236</v>
      </c>
      <c r="AG21" s="99">
        <f t="shared" ref="AG21:AG24" si="20">U21-AE21</f>
        <v>7.3647597520778818E-2</v>
      </c>
    </row>
    <row r="22" spans="2:33" x14ac:dyDescent="0.6">
      <c r="B22" s="2"/>
      <c r="C22" s="1"/>
      <c r="D22" s="2"/>
      <c r="E22" s="1"/>
      <c r="F22" s="2">
        <v>293.92399999999998</v>
      </c>
      <c r="G22" s="1">
        <v>259.36599999999999</v>
      </c>
      <c r="H22" s="74">
        <v>300.01799999999997</v>
      </c>
      <c r="I22" s="74">
        <v>2.2334900000000002</v>
      </c>
      <c r="J22" s="2">
        <v>279.40100000000001</v>
      </c>
      <c r="K22" s="1">
        <v>0.33251199999999997</v>
      </c>
      <c r="N22" s="3"/>
      <c r="O22" s="21"/>
      <c r="P22" s="3">
        <f t="shared" si="4"/>
        <v>293.92399999999998</v>
      </c>
      <c r="Q22" s="17">
        <f t="shared" si="5"/>
        <v>2.5936599999999997E-4</v>
      </c>
      <c r="R22" s="3">
        <f t="shared" si="6"/>
        <v>300.01799999999997</v>
      </c>
      <c r="S22" s="24">
        <f t="shared" si="6"/>
        <v>2.2334900000000002</v>
      </c>
      <c r="T22" s="3">
        <f t="shared" si="6"/>
        <v>279.40100000000001</v>
      </c>
      <c r="U22" s="24">
        <f t="shared" si="6"/>
        <v>0.33251199999999997</v>
      </c>
      <c r="X22" s="2">
        <f t="shared" si="15"/>
        <v>279.40100000000001</v>
      </c>
      <c r="Y22" s="4">
        <f t="shared" si="7"/>
        <v>11</v>
      </c>
      <c r="Z22" s="4">
        <f t="shared" si="16"/>
        <v>32459.534755227283</v>
      </c>
      <c r="AA22" s="4">
        <f t="shared" si="9"/>
        <v>12</v>
      </c>
      <c r="AB22" s="17">
        <f t="shared" si="17"/>
        <v>2.4398662921348315E-4</v>
      </c>
      <c r="AC22" s="4">
        <f t="shared" si="11"/>
        <v>12</v>
      </c>
      <c r="AD22" s="24">
        <f t="shared" si="18"/>
        <v>1.8440086690391457</v>
      </c>
      <c r="AE22" s="53">
        <f t="shared" si="19"/>
        <v>0.29277860870147249</v>
      </c>
      <c r="AF22" s="100">
        <f t="shared" si="1"/>
        <v>0.13571138777779046</v>
      </c>
      <c r="AG22" s="99">
        <f t="shared" si="20"/>
        <v>3.9733391298527487E-2</v>
      </c>
    </row>
    <row r="23" spans="2:33" x14ac:dyDescent="0.6">
      <c r="B23" s="2"/>
      <c r="C23" s="1"/>
      <c r="D23" s="2"/>
      <c r="E23" s="1"/>
      <c r="F23" s="2">
        <v>303.03800000000001</v>
      </c>
      <c r="G23" s="1">
        <v>268.58800000000002</v>
      </c>
      <c r="H23" s="2"/>
      <c r="I23" s="1"/>
      <c r="J23" s="2">
        <v>289.40800000000002</v>
      </c>
      <c r="K23" s="1">
        <v>0.37814199999999998</v>
      </c>
      <c r="N23" s="3"/>
      <c r="O23" s="21"/>
      <c r="P23" s="3">
        <f t="shared" si="4"/>
        <v>303.03800000000001</v>
      </c>
      <c r="Q23" s="17">
        <f t="shared" si="5"/>
        <v>2.68588E-4</v>
      </c>
      <c r="R23" s="3"/>
      <c r="S23" s="24"/>
      <c r="T23" s="3">
        <f t="shared" si="6"/>
        <v>289.40800000000002</v>
      </c>
      <c r="U23" s="24">
        <f t="shared" si="6"/>
        <v>0.37814199999999998</v>
      </c>
      <c r="X23" s="2">
        <f t="shared" si="15"/>
        <v>289.40800000000002</v>
      </c>
      <c r="Y23" s="4">
        <f t="shared" si="7"/>
        <v>12</v>
      </c>
      <c r="Z23" s="4">
        <f t="shared" si="16"/>
        <v>32016.660927591711</v>
      </c>
      <c r="AA23" s="4">
        <f t="shared" si="9"/>
        <v>13</v>
      </c>
      <c r="AB23" s="17">
        <f t="shared" si="17"/>
        <v>2.5300121339226939E-4</v>
      </c>
      <c r="AC23" s="4">
        <f t="shared" si="11"/>
        <v>13</v>
      </c>
      <c r="AD23" s="24">
        <f t="shared" si="18"/>
        <v>2.0292352645009331</v>
      </c>
      <c r="AE23" s="53">
        <f t="shared" si="19"/>
        <v>0.29228018647594078</v>
      </c>
      <c r="AF23" s="100">
        <f t="shared" si="1"/>
        <v>0.29376542611151968</v>
      </c>
      <c r="AG23" s="99">
        <f t="shared" si="20"/>
        <v>8.5861813524059194E-2</v>
      </c>
    </row>
    <row r="24" spans="2:33" x14ac:dyDescent="0.6">
      <c r="B24" s="31"/>
      <c r="C24" s="32"/>
      <c r="D24" s="31"/>
      <c r="E24" s="32"/>
      <c r="F24" s="31"/>
      <c r="G24" s="32"/>
      <c r="H24" s="31"/>
      <c r="I24" s="32"/>
      <c r="J24" s="31">
        <v>299.41300000000001</v>
      </c>
      <c r="K24" s="32">
        <v>0.42025299999999999</v>
      </c>
      <c r="N24" s="37"/>
      <c r="O24" s="46"/>
      <c r="P24" s="37"/>
      <c r="Q24" s="38"/>
      <c r="R24" s="37"/>
      <c r="S24" s="39"/>
      <c r="T24" s="37">
        <f t="shared" si="6"/>
        <v>299.41300000000001</v>
      </c>
      <c r="U24" s="39">
        <f t="shared" si="6"/>
        <v>0.42025299999999999</v>
      </c>
      <c r="V24"/>
      <c r="X24" s="2">
        <f t="shared" si="15"/>
        <v>299.41300000000001</v>
      </c>
      <c r="Y24" s="4">
        <f t="shared" si="7"/>
        <v>12</v>
      </c>
      <c r="Z24" s="4">
        <f t="shared" si="16"/>
        <v>31733.208557381269</v>
      </c>
      <c r="AA24" s="4">
        <f t="shared" si="9"/>
        <v>14</v>
      </c>
      <c r="AB24" s="17">
        <f t="shared" si="17"/>
        <v>2.6492004410796579E-4</v>
      </c>
      <c r="AC24" s="4">
        <f t="shared" si="11"/>
        <v>13</v>
      </c>
      <c r="AD24" s="24">
        <f t="shared" si="18"/>
        <v>2.2218430523113173</v>
      </c>
      <c r="AE24" s="53">
        <f t="shared" si="19"/>
        <v>0.30012411908697445</v>
      </c>
      <c r="AF24" s="100">
        <f t="shared" si="1"/>
        <v>0.40026400170195187</v>
      </c>
      <c r="AG24" s="99">
        <f t="shared" si="20"/>
        <v>0.12012888091302554</v>
      </c>
    </row>
    <row r="25" spans="2:33" x14ac:dyDescent="0.6">
      <c r="B25" s="35"/>
      <c r="C25" s="35"/>
      <c r="D25" s="35"/>
      <c r="E25" s="35"/>
      <c r="F25" s="35"/>
      <c r="G25" s="35"/>
      <c r="H25" s="35"/>
      <c r="I25" s="35"/>
      <c r="J25" s="35"/>
      <c r="K25" s="35"/>
      <c r="N25" s="35"/>
      <c r="O25" s="43"/>
      <c r="P25" s="35"/>
      <c r="Q25" s="44"/>
      <c r="R25" s="35"/>
      <c r="S25" s="45"/>
      <c r="T25" s="35"/>
      <c r="U25" s="45"/>
      <c r="V25"/>
    </row>
    <row r="26" spans="2:33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  <c r="X26" t="s">
        <v>148</v>
      </c>
    </row>
    <row r="27" spans="2:33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3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3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3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22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16" t="s">
        <v>17</v>
      </c>
    </row>
    <row r="6" spans="1:33" ht="17.25" thickBot="1" x14ac:dyDescent="0.65">
      <c r="A6" s="13"/>
      <c r="M6" s="13"/>
    </row>
    <row r="7" spans="1:3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61</v>
      </c>
      <c r="C8" s="10" t="s">
        <v>62</v>
      </c>
      <c r="D8" s="11" t="s">
        <v>61</v>
      </c>
      <c r="E8" s="10" t="s">
        <v>25</v>
      </c>
      <c r="F8" s="11" t="s">
        <v>61</v>
      </c>
      <c r="G8" s="27" t="s">
        <v>63</v>
      </c>
      <c r="H8" s="11" t="s">
        <v>60</v>
      </c>
      <c r="I8" s="10" t="s">
        <v>27</v>
      </c>
      <c r="J8" s="11" t="s">
        <v>61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38.402500000000003</v>
      </c>
      <c r="C9" s="75">
        <v>8.2448999999999995</v>
      </c>
      <c r="D9" s="3"/>
      <c r="E9" s="4"/>
      <c r="F9" s="3">
        <v>39.369100000000003</v>
      </c>
      <c r="G9" s="4">
        <v>-1.0890599999999999</v>
      </c>
      <c r="H9" s="3">
        <v>41.284399999999998</v>
      </c>
      <c r="I9" s="4">
        <v>2.3166699999999998</v>
      </c>
      <c r="J9" s="3">
        <v>43.013399999999997</v>
      </c>
      <c r="K9" s="4">
        <v>0.14933199999999999</v>
      </c>
      <c r="N9" s="3">
        <f>B9+273</f>
        <v>311.40250000000003</v>
      </c>
      <c r="O9" s="21">
        <f>C9*10000</f>
        <v>82449</v>
      </c>
      <c r="P9" s="3">
        <f>F9+273</f>
        <v>312.3691</v>
      </c>
      <c r="Q9" s="17">
        <f>G9*0.0001</f>
        <v>-1.0890599999999999E-4</v>
      </c>
      <c r="R9" s="3">
        <f>H9+273</f>
        <v>314.28440000000001</v>
      </c>
      <c r="S9" s="24">
        <f t="shared" ref="S9:S20" si="0">I9</f>
        <v>2.3166699999999998</v>
      </c>
      <c r="T9" s="3">
        <f>J9+273</f>
        <v>316.01339999999999</v>
      </c>
      <c r="U9" s="24">
        <f>K9</f>
        <v>0.14933199999999999</v>
      </c>
      <c r="V9" s="22">
        <f>((O9*(Q9)^2)/S9)*T9</f>
        <v>0.13339216786209343</v>
      </c>
      <c r="X9" s="3">
        <f t="shared" ref="X9:X20" si="1">T9</f>
        <v>316.01339999999999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82210.962918212797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-1.0984851149674322E-4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2.3182102318930253</v>
      </c>
      <c r="AE9" s="24">
        <f>((Z9*(AB9)^2)/AD9)*X9</f>
        <v>0.13522929003710019</v>
      </c>
      <c r="AF9" s="98">
        <f t="shared" ref="AF9:AF20" si="2">$U9/$AE9-1</f>
        <v>0.10428739187368885</v>
      </c>
      <c r="AG9" s="99">
        <f>U9-AE9</f>
        <v>1.4102709962899806E-2</v>
      </c>
    </row>
    <row r="10" spans="1:33" x14ac:dyDescent="0.6">
      <c r="B10" s="3">
        <v>199.69300000000001</v>
      </c>
      <c r="C10" s="4">
        <v>7.4122399999999997</v>
      </c>
      <c r="D10" s="3"/>
      <c r="E10" s="4"/>
      <c r="F10" s="3">
        <v>200.21899999999999</v>
      </c>
      <c r="G10" s="4">
        <v>-1.5050600000000001</v>
      </c>
      <c r="H10" s="3">
        <v>200.30600000000001</v>
      </c>
      <c r="I10" s="4">
        <v>2.4583300000000001</v>
      </c>
      <c r="J10" s="3">
        <v>202.09800000000001</v>
      </c>
      <c r="K10" s="4">
        <v>0.328235</v>
      </c>
      <c r="N10" s="3">
        <f t="shared" ref="N10:N20" si="3">B10+273</f>
        <v>472.69299999999998</v>
      </c>
      <c r="O10" s="21">
        <f t="shared" ref="O10:O20" si="4">C10*10000</f>
        <v>74122.399999999994</v>
      </c>
      <c r="P10" s="3">
        <f t="shared" ref="P10:P20" si="5">F10+273</f>
        <v>473.21899999999999</v>
      </c>
      <c r="Q10" s="17">
        <f t="shared" ref="Q10:Q20" si="6">G10*0.0001</f>
        <v>-1.5050600000000001E-4</v>
      </c>
      <c r="R10" s="3">
        <f t="shared" ref="R10:R20" si="7">H10+273</f>
        <v>473.30600000000004</v>
      </c>
      <c r="S10" s="24">
        <f t="shared" si="0"/>
        <v>2.4583300000000001</v>
      </c>
      <c r="T10" s="3">
        <f t="shared" ref="T10:T20" si="8">J10+273</f>
        <v>475.09800000000001</v>
      </c>
      <c r="U10" s="24">
        <f t="shared" ref="U10:U20" si="9">K10</f>
        <v>0.328235</v>
      </c>
      <c r="V10" s="22">
        <f t="shared" ref="V10:V20" si="10">((O10*(Q10)^2)/S10)*T10</f>
        <v>0.32448910627525546</v>
      </c>
      <c r="X10" s="2">
        <f t="shared" si="1"/>
        <v>475.09800000000001</v>
      </c>
      <c r="Y10" s="4">
        <f t="shared" ref="Y10:Y20" si="11">MATCH($X10,$N$9:$N$39,1)</f>
        <v>2</v>
      </c>
      <c r="Z10" s="4">
        <f t="shared" ref="Z10:Z20" si="12">((INDEX($N$9:$O$39,Y10+1,1)-$X10)*INDEX($N$9:$O$39,Y10,2)+($X10-INDEX($N$9:$O$39,Y10,1))*INDEX($N$9:$O$39,Y10+1,2))/(INDEX($N$9:$O$39,Y10+1,1)-INDEX($N$9:$O$39,Y10,1))</f>
        <v>73996.589461906202</v>
      </c>
      <c r="AA10" s="4">
        <f t="shared" ref="AA10:AA20" si="13">MATCH($X10,$P$9:$P$39,1)</f>
        <v>2</v>
      </c>
      <c r="AB10" s="17">
        <f t="shared" ref="AB10:AB20" si="14">((INDEX($P$9:$Q$39,AA10+1,1)-$X10)*INDEX($P$9:$Q$39,AA10,2)+($X10-INDEX($P$9:$Q$39,AA10,1))*INDEX($P$9:$Q$39,AA10+1,2))/(INDEX($P$9:$Q$39,AA10+1,1)-INDEX($P$9:$Q$39,AA10,1))</f>
        <v>-1.5090207866268491E-4</v>
      </c>
      <c r="AC10" s="4">
        <f t="shared" ref="AC10:AC20" si="15">MATCH($X10,$R$9:$R$39,1)</f>
        <v>2</v>
      </c>
      <c r="AD10" s="24">
        <f t="shared" ref="AD10:AD20" si="16">((INDEX($R$9:$S$39,AC10+1,1)-$X10)*INDEX($R$9:$S$39,AC10,2)+($X10-INDEX($R$9:$S$39,AC10,1))*INDEX($R$9:$S$39,AC10+1,2))/(INDEX($R$9:$S$39,AC10+1,1)-INDEX($R$9:$S$39,AC10,1))</f>
        <v>2.4587807586428947</v>
      </c>
      <c r="AE10" s="53">
        <f t="shared" ref="AE10:AE20" si="17">((Z10*(AB10)^2)/AD10)*X10</f>
        <v>0.32558586642979176</v>
      </c>
      <c r="AF10" s="94">
        <f t="shared" si="2"/>
        <v>8.1365128015453703E-3</v>
      </c>
      <c r="AG10" s="95">
        <f t="shared" ref="AG10:AG20" si="18">U10-AE10</f>
        <v>2.6491335702082397E-3</v>
      </c>
    </row>
    <row r="11" spans="1:33" x14ac:dyDescent="0.6">
      <c r="B11" s="2">
        <v>298.00299999999999</v>
      </c>
      <c r="C11" s="1">
        <v>6.8979600000000003</v>
      </c>
      <c r="D11" s="2"/>
      <c r="E11" s="1"/>
      <c r="F11" s="2">
        <v>301.34699999999998</v>
      </c>
      <c r="G11" s="1">
        <v>-1.7182299999999999</v>
      </c>
      <c r="H11" s="2">
        <v>299.69400000000002</v>
      </c>
      <c r="I11" s="1">
        <v>2.48333</v>
      </c>
      <c r="J11" s="2">
        <v>304.66199999999998</v>
      </c>
      <c r="K11" s="1">
        <v>0.48837900000000001</v>
      </c>
      <c r="N11" s="3">
        <f t="shared" si="3"/>
        <v>571.00299999999993</v>
      </c>
      <c r="O11" s="21">
        <f t="shared" si="4"/>
        <v>68979.600000000006</v>
      </c>
      <c r="P11" s="3">
        <f t="shared" si="5"/>
        <v>574.34699999999998</v>
      </c>
      <c r="Q11" s="17">
        <f t="shared" si="6"/>
        <v>-1.7182300000000001E-4</v>
      </c>
      <c r="R11" s="3">
        <f t="shared" si="7"/>
        <v>572.69399999999996</v>
      </c>
      <c r="S11" s="24">
        <f t="shared" si="0"/>
        <v>2.48333</v>
      </c>
      <c r="T11" s="3">
        <f t="shared" si="8"/>
        <v>577.66200000000003</v>
      </c>
      <c r="U11" s="24">
        <f t="shared" si="9"/>
        <v>0.48837900000000001</v>
      </c>
      <c r="V11" s="22">
        <f t="shared" si="10"/>
        <v>0.47372099309347376</v>
      </c>
      <c r="X11" s="2">
        <f t="shared" si="1"/>
        <v>577.66200000000003</v>
      </c>
      <c r="Y11" s="4">
        <f t="shared" si="11"/>
        <v>3</v>
      </c>
      <c r="Z11" s="4">
        <f t="shared" si="12"/>
        <v>68489.615352643072</v>
      </c>
      <c r="AA11" s="4">
        <f t="shared" si="13"/>
        <v>3</v>
      </c>
      <c r="AB11" s="17">
        <f t="shared" si="14"/>
        <v>-1.7278136671986405E-4</v>
      </c>
      <c r="AC11" s="4">
        <f t="shared" si="15"/>
        <v>3</v>
      </c>
      <c r="AD11" s="24">
        <f t="shared" si="16"/>
        <v>2.4854128920705514</v>
      </c>
      <c r="AE11" s="53">
        <f t="shared" si="17"/>
        <v>0.47521899329643624</v>
      </c>
      <c r="AF11" s="94">
        <f t="shared" si="2"/>
        <v>2.7692509956887879E-2</v>
      </c>
      <c r="AG11" s="95">
        <f t="shared" si="18"/>
        <v>1.3160006703563765E-2</v>
      </c>
    </row>
    <row r="12" spans="1:33" x14ac:dyDescent="0.6">
      <c r="B12" s="2">
        <v>397.84899999999999</v>
      </c>
      <c r="C12" s="1">
        <v>6.1632699999999998</v>
      </c>
      <c r="D12" s="2"/>
      <c r="E12" s="1"/>
      <c r="F12" s="2">
        <v>397.84300000000002</v>
      </c>
      <c r="G12" s="1">
        <v>-1.9972000000000001</v>
      </c>
      <c r="H12" s="2">
        <v>399.08300000000003</v>
      </c>
      <c r="I12" s="1">
        <v>2.5249999999999999</v>
      </c>
      <c r="J12" s="2">
        <v>401.13400000000001</v>
      </c>
      <c r="K12" s="1">
        <v>0.65672799999999998</v>
      </c>
      <c r="N12" s="3">
        <f t="shared" si="3"/>
        <v>670.84899999999993</v>
      </c>
      <c r="O12" s="21">
        <f t="shared" si="4"/>
        <v>61632.7</v>
      </c>
      <c r="P12" s="3">
        <f t="shared" si="5"/>
        <v>670.84300000000007</v>
      </c>
      <c r="Q12" s="17">
        <f t="shared" si="6"/>
        <v>-1.9972000000000002E-4</v>
      </c>
      <c r="R12" s="3">
        <f t="shared" si="7"/>
        <v>672.08300000000008</v>
      </c>
      <c r="S12" s="24">
        <f t="shared" si="0"/>
        <v>2.5249999999999999</v>
      </c>
      <c r="T12" s="3">
        <f t="shared" si="8"/>
        <v>674.13400000000001</v>
      </c>
      <c r="U12" s="24">
        <f t="shared" si="9"/>
        <v>0.65672799999999998</v>
      </c>
      <c r="V12" s="22">
        <f t="shared" si="10"/>
        <v>0.65635554314804256</v>
      </c>
      <c r="X12" s="2">
        <f t="shared" si="1"/>
        <v>674.13400000000001</v>
      </c>
      <c r="Y12" s="4">
        <f t="shared" si="11"/>
        <v>4</v>
      </c>
      <c r="Z12" s="4">
        <f t="shared" si="12"/>
        <v>61245.95324246095</v>
      </c>
      <c r="AA12" s="4">
        <f t="shared" si="13"/>
        <v>4</v>
      </c>
      <c r="AB12" s="17">
        <f t="shared" si="14"/>
        <v>-2.0090598638109874E-4</v>
      </c>
      <c r="AC12" s="4">
        <f t="shared" si="15"/>
        <v>4</v>
      </c>
      <c r="AD12" s="24">
        <f t="shared" si="16"/>
        <v>2.5248280996699801</v>
      </c>
      <c r="AE12" s="53">
        <f t="shared" si="17"/>
        <v>0.66005111651617354</v>
      </c>
      <c r="AF12" s="94">
        <f t="shared" si="2"/>
        <v>-5.0346350957080066E-3</v>
      </c>
      <c r="AG12" s="95">
        <f t="shared" si="18"/>
        <v>-3.3231165161735632E-3</v>
      </c>
    </row>
    <row r="13" spans="1:33" x14ac:dyDescent="0.6">
      <c r="B13" s="2">
        <v>497.69600000000003</v>
      </c>
      <c r="C13" s="1">
        <v>4.9877599999999997</v>
      </c>
      <c r="D13" s="2"/>
      <c r="E13" s="1"/>
      <c r="F13" s="2">
        <v>501.96300000000002</v>
      </c>
      <c r="G13" s="1">
        <v>-2.37242</v>
      </c>
      <c r="H13" s="2">
        <v>498.471</v>
      </c>
      <c r="I13" s="1">
        <v>2.51667</v>
      </c>
      <c r="J13" s="2">
        <v>502.25</v>
      </c>
      <c r="K13" s="1">
        <v>0.86318399999999995</v>
      </c>
      <c r="N13" s="3">
        <f t="shared" si="3"/>
        <v>770.69600000000003</v>
      </c>
      <c r="O13" s="21">
        <f t="shared" si="4"/>
        <v>49877.599999999999</v>
      </c>
      <c r="P13" s="3">
        <f t="shared" si="5"/>
        <v>774.96299999999997</v>
      </c>
      <c r="Q13" s="17">
        <f t="shared" si="6"/>
        <v>-2.37242E-4</v>
      </c>
      <c r="R13" s="3">
        <f t="shared" si="7"/>
        <v>771.471</v>
      </c>
      <c r="S13" s="24">
        <f t="shared" si="0"/>
        <v>2.51667</v>
      </c>
      <c r="T13" s="3">
        <f t="shared" si="8"/>
        <v>775.25</v>
      </c>
      <c r="U13" s="24">
        <f t="shared" si="9"/>
        <v>0.86318399999999995</v>
      </c>
      <c r="V13" s="22">
        <f t="shared" si="10"/>
        <v>0.86477714641074588</v>
      </c>
      <c r="X13" s="2">
        <f t="shared" si="1"/>
        <v>775.25</v>
      </c>
      <c r="Y13" s="4">
        <f t="shared" si="11"/>
        <v>5</v>
      </c>
      <c r="Z13" s="4">
        <f t="shared" si="12"/>
        <v>49593.988312480928</v>
      </c>
      <c r="AA13" s="4">
        <f t="shared" si="13"/>
        <v>5</v>
      </c>
      <c r="AB13" s="17">
        <f t="shared" si="14"/>
        <v>-2.3730586655856741E-4</v>
      </c>
      <c r="AC13" s="4">
        <f t="shared" si="15"/>
        <v>5</v>
      </c>
      <c r="AD13" s="24">
        <f t="shared" si="16"/>
        <v>2.5131844591902444</v>
      </c>
      <c r="AE13" s="53">
        <f t="shared" si="17"/>
        <v>0.86151609272098639</v>
      </c>
      <c r="AF13" s="94">
        <f t="shared" si="2"/>
        <v>1.9360140722917141E-3</v>
      </c>
      <c r="AG13" s="95">
        <f t="shared" si="18"/>
        <v>1.6679072790135585E-3</v>
      </c>
    </row>
    <row r="14" spans="1:33" x14ac:dyDescent="0.6">
      <c r="B14" s="2">
        <v>596.00599999999997</v>
      </c>
      <c r="C14" s="1">
        <v>4.3755100000000002</v>
      </c>
      <c r="D14" s="2"/>
      <c r="E14" s="1"/>
      <c r="F14" s="2">
        <v>600.02099999999996</v>
      </c>
      <c r="G14" s="1">
        <v>-2.59063</v>
      </c>
      <c r="H14" s="2">
        <v>597.85900000000004</v>
      </c>
      <c r="I14" s="1">
        <v>2.4249999999999998</v>
      </c>
      <c r="J14" s="2">
        <v>601.84500000000003</v>
      </c>
      <c r="K14" s="1">
        <v>1.07237</v>
      </c>
      <c r="N14" s="3">
        <f t="shared" si="3"/>
        <v>869.00599999999997</v>
      </c>
      <c r="O14" s="21">
        <f t="shared" si="4"/>
        <v>43755.100000000006</v>
      </c>
      <c r="P14" s="3">
        <f t="shared" si="5"/>
        <v>873.02099999999996</v>
      </c>
      <c r="Q14" s="17">
        <f t="shared" si="6"/>
        <v>-2.5906300000000002E-4</v>
      </c>
      <c r="R14" s="3">
        <f t="shared" si="7"/>
        <v>870.85900000000004</v>
      </c>
      <c r="S14" s="24">
        <f t="shared" si="0"/>
        <v>2.4249999999999998</v>
      </c>
      <c r="T14" s="3">
        <f t="shared" si="8"/>
        <v>874.84500000000003</v>
      </c>
      <c r="U14" s="24">
        <f t="shared" si="9"/>
        <v>1.07237</v>
      </c>
      <c r="V14" s="22">
        <f t="shared" si="10"/>
        <v>1.0593972291543963</v>
      </c>
      <c r="X14" s="2">
        <f t="shared" si="1"/>
        <v>874.84500000000003</v>
      </c>
      <c r="Y14" s="4">
        <f t="shared" si="11"/>
        <v>6</v>
      </c>
      <c r="Z14" s="4">
        <f t="shared" si="12"/>
        <v>43473.004341993648</v>
      </c>
      <c r="AA14" s="4">
        <f t="shared" si="13"/>
        <v>6</v>
      </c>
      <c r="AB14" s="17">
        <f t="shared" si="14"/>
        <v>-2.5921453837059991E-4</v>
      </c>
      <c r="AC14" s="4">
        <f t="shared" si="15"/>
        <v>6</v>
      </c>
      <c r="AD14" s="24">
        <f t="shared" si="16"/>
        <v>2.4236831562258465</v>
      </c>
      <c r="AE14" s="53">
        <f t="shared" si="17"/>
        <v>1.0543714448794501</v>
      </c>
      <c r="AF14" s="94">
        <f t="shared" si="2"/>
        <v>1.7070412147407676E-2</v>
      </c>
      <c r="AG14" s="95">
        <f t="shared" si="18"/>
        <v>1.7998555120549931E-2</v>
      </c>
    </row>
    <row r="15" spans="1:33" x14ac:dyDescent="0.6">
      <c r="B15" s="2">
        <v>646.697</v>
      </c>
      <c r="C15" s="1">
        <v>4.1306099999999999</v>
      </c>
      <c r="D15" s="2"/>
      <c r="E15" s="1"/>
      <c r="F15" s="2">
        <v>649.08199999999999</v>
      </c>
      <c r="G15" s="1">
        <v>-2.6313900000000001</v>
      </c>
      <c r="H15" s="2">
        <v>648.31799999999998</v>
      </c>
      <c r="I15" s="1">
        <v>2.4083299999999999</v>
      </c>
      <c r="J15" s="2">
        <v>653.80399999999997</v>
      </c>
      <c r="K15" s="1">
        <v>1.10205</v>
      </c>
      <c r="N15" s="3">
        <f t="shared" si="3"/>
        <v>919.697</v>
      </c>
      <c r="O15" s="21">
        <f t="shared" si="4"/>
        <v>41306.1</v>
      </c>
      <c r="P15" s="3">
        <f t="shared" si="5"/>
        <v>922.08199999999999</v>
      </c>
      <c r="Q15" s="17">
        <f t="shared" si="6"/>
        <v>-2.6313900000000002E-4</v>
      </c>
      <c r="R15" s="3">
        <f t="shared" si="7"/>
        <v>921.31799999999998</v>
      </c>
      <c r="S15" s="24">
        <f t="shared" si="0"/>
        <v>2.4083299999999999</v>
      </c>
      <c r="T15" s="3">
        <f t="shared" si="8"/>
        <v>926.80399999999997</v>
      </c>
      <c r="U15" s="24">
        <f t="shared" si="9"/>
        <v>1.10205</v>
      </c>
      <c r="V15" s="22">
        <f t="shared" si="10"/>
        <v>1.100668495551858</v>
      </c>
      <c r="X15" s="2">
        <f t="shared" si="1"/>
        <v>926.80399999999997</v>
      </c>
      <c r="Y15" s="4">
        <f t="shared" si="11"/>
        <v>7</v>
      </c>
      <c r="Z15" s="4">
        <f t="shared" si="12"/>
        <v>41615.114019963708</v>
      </c>
      <c r="AA15" s="4">
        <f t="shared" si="13"/>
        <v>7</v>
      </c>
      <c r="AB15" s="17">
        <f t="shared" si="14"/>
        <v>-2.6251826719291059E-4</v>
      </c>
      <c r="AC15" s="4">
        <f t="shared" si="15"/>
        <v>7</v>
      </c>
      <c r="AD15" s="24">
        <f t="shared" si="16"/>
        <v>2.4101990296341711</v>
      </c>
      <c r="AE15" s="53">
        <f t="shared" si="17"/>
        <v>1.1028212834316633</v>
      </c>
      <c r="AF15" s="94">
        <f t="shared" si="2"/>
        <v>-6.9937300200018093E-4</v>
      </c>
      <c r="AG15" s="95">
        <f t="shared" si="18"/>
        <v>-7.7128343166332769E-4</v>
      </c>
    </row>
    <row r="16" spans="1:33" x14ac:dyDescent="0.6">
      <c r="B16" s="2">
        <v>697.38900000000001</v>
      </c>
      <c r="C16" s="1">
        <v>4.3510200000000001</v>
      </c>
      <c r="D16" s="2"/>
      <c r="E16" s="1"/>
      <c r="F16" s="2">
        <v>702.79600000000005</v>
      </c>
      <c r="G16" s="1">
        <v>-2.5607799999999998</v>
      </c>
      <c r="H16" s="2">
        <v>697.24800000000005</v>
      </c>
      <c r="I16" s="1">
        <v>2.4249999999999998</v>
      </c>
      <c r="J16" s="2">
        <v>701.18299999999999</v>
      </c>
      <c r="K16" s="1">
        <v>1.13175</v>
      </c>
      <c r="N16" s="3">
        <f t="shared" si="3"/>
        <v>970.38900000000001</v>
      </c>
      <c r="O16" s="21">
        <f t="shared" si="4"/>
        <v>43510.200000000004</v>
      </c>
      <c r="P16" s="3">
        <f t="shared" si="5"/>
        <v>975.79600000000005</v>
      </c>
      <c r="Q16" s="17">
        <f t="shared" si="6"/>
        <v>-2.5607799999999997E-4</v>
      </c>
      <c r="R16" s="3">
        <f t="shared" si="7"/>
        <v>970.24800000000005</v>
      </c>
      <c r="S16" s="24">
        <f t="shared" si="0"/>
        <v>2.4249999999999998</v>
      </c>
      <c r="T16" s="3">
        <f t="shared" si="8"/>
        <v>974.18299999999999</v>
      </c>
      <c r="U16" s="24">
        <f t="shared" si="9"/>
        <v>1.13175</v>
      </c>
      <c r="V16" s="22">
        <f t="shared" si="10"/>
        <v>1.1462106035948145</v>
      </c>
      <c r="X16" s="2">
        <f t="shared" si="1"/>
        <v>974.18299999999999</v>
      </c>
      <c r="Y16" s="4">
        <f t="shared" si="11"/>
        <v>8</v>
      </c>
      <c r="Z16" s="4">
        <f t="shared" si="12"/>
        <v>43812.640503953895</v>
      </c>
      <c r="AA16" s="4">
        <f t="shared" si="13"/>
        <v>7</v>
      </c>
      <c r="AB16" s="17">
        <f t="shared" si="14"/>
        <v>-2.5629003769966858E-4</v>
      </c>
      <c r="AC16" s="4">
        <f t="shared" si="15"/>
        <v>8</v>
      </c>
      <c r="AD16" s="24">
        <f t="shared" si="16"/>
        <v>2.4323364751135887</v>
      </c>
      <c r="AE16" s="53">
        <f t="shared" si="17"/>
        <v>1.1526030703411951</v>
      </c>
      <c r="AF16" s="94">
        <f t="shared" si="2"/>
        <v>-1.8092152344364454E-2</v>
      </c>
      <c r="AG16" s="95">
        <f t="shared" si="18"/>
        <v>-2.0853070341195101E-2</v>
      </c>
    </row>
    <row r="17" spans="2:33" x14ac:dyDescent="0.6">
      <c r="B17" s="2">
        <v>749.61599999999999</v>
      </c>
      <c r="C17" s="1">
        <v>4.7673500000000004</v>
      </c>
      <c r="D17" s="2"/>
      <c r="E17" s="1"/>
      <c r="F17" s="2">
        <v>748.83399999999995</v>
      </c>
      <c r="G17" s="1">
        <v>-2.5053100000000001</v>
      </c>
      <c r="H17" s="2">
        <v>755.35199999999998</v>
      </c>
      <c r="I17" s="1">
        <v>2.5333299999999999</v>
      </c>
      <c r="J17" s="2">
        <v>753.22199999999998</v>
      </c>
      <c r="K17" s="1">
        <v>1.20774</v>
      </c>
      <c r="N17" s="3">
        <f t="shared" si="3"/>
        <v>1022.616</v>
      </c>
      <c r="O17" s="21">
        <f t="shared" si="4"/>
        <v>47673.500000000007</v>
      </c>
      <c r="P17" s="3">
        <f t="shared" si="5"/>
        <v>1021.8339999999999</v>
      </c>
      <c r="Q17" s="17">
        <f t="shared" si="6"/>
        <v>-2.5053100000000002E-4</v>
      </c>
      <c r="R17" s="3">
        <f t="shared" si="7"/>
        <v>1028.3519999999999</v>
      </c>
      <c r="S17" s="24">
        <f t="shared" si="0"/>
        <v>2.5333299999999999</v>
      </c>
      <c r="T17" s="3">
        <f t="shared" si="8"/>
        <v>1026.222</v>
      </c>
      <c r="U17" s="24">
        <f t="shared" si="9"/>
        <v>1.20774</v>
      </c>
      <c r="V17" s="22">
        <f t="shared" si="10"/>
        <v>1.2121309368311268</v>
      </c>
      <c r="X17" s="2">
        <f t="shared" si="1"/>
        <v>1026.222</v>
      </c>
      <c r="Y17" s="4">
        <f t="shared" si="11"/>
        <v>9</v>
      </c>
      <c r="Z17" s="4">
        <f t="shared" si="12"/>
        <v>47960.945627097964</v>
      </c>
      <c r="AA17" s="4">
        <f t="shared" si="13"/>
        <v>9</v>
      </c>
      <c r="AB17" s="17">
        <f t="shared" si="14"/>
        <v>-2.5008078832250576E-4</v>
      </c>
      <c r="AC17" s="4">
        <f t="shared" si="15"/>
        <v>8</v>
      </c>
      <c r="AD17" s="24">
        <f t="shared" si="16"/>
        <v>2.5293587949194545</v>
      </c>
      <c r="AE17" s="53">
        <f t="shared" si="17"/>
        <v>1.2169683348351055</v>
      </c>
      <c r="AF17" s="94">
        <f t="shared" si="2"/>
        <v>-7.5830525502997848E-3</v>
      </c>
      <c r="AG17" s="95">
        <f t="shared" si="18"/>
        <v>-9.228334835105434E-3</v>
      </c>
    </row>
    <row r="18" spans="2:33" x14ac:dyDescent="0.6">
      <c r="B18" s="2">
        <v>798.77099999999996</v>
      </c>
      <c r="C18" s="1">
        <v>5.1591800000000001</v>
      </c>
      <c r="D18" s="2"/>
      <c r="E18" s="1"/>
      <c r="F18" s="2">
        <v>797.93700000000001</v>
      </c>
      <c r="G18" s="1">
        <v>-2.4549300000000001</v>
      </c>
      <c r="H18" s="2">
        <v>801.22299999999996</v>
      </c>
      <c r="I18" s="1">
        <v>2.64167</v>
      </c>
      <c r="J18" s="2">
        <v>803.69600000000003</v>
      </c>
      <c r="K18" s="1">
        <v>1.2619400000000001</v>
      </c>
      <c r="N18" s="3">
        <f t="shared" si="3"/>
        <v>1071.771</v>
      </c>
      <c r="O18" s="21">
        <f t="shared" si="4"/>
        <v>51591.8</v>
      </c>
      <c r="P18" s="3">
        <f t="shared" si="5"/>
        <v>1070.9369999999999</v>
      </c>
      <c r="Q18" s="17">
        <f t="shared" si="6"/>
        <v>-2.45493E-4</v>
      </c>
      <c r="R18" s="3">
        <f t="shared" si="7"/>
        <v>1074.223</v>
      </c>
      <c r="S18" s="24">
        <f t="shared" si="0"/>
        <v>2.64167</v>
      </c>
      <c r="T18" s="3">
        <f t="shared" si="8"/>
        <v>1076.6959999999999</v>
      </c>
      <c r="U18" s="24">
        <f t="shared" si="9"/>
        <v>1.2619400000000001</v>
      </c>
      <c r="V18" s="22">
        <f t="shared" si="10"/>
        <v>1.2672825127661007</v>
      </c>
      <c r="X18" s="2">
        <f t="shared" si="1"/>
        <v>1076.6959999999999</v>
      </c>
      <c r="Y18" s="4">
        <f t="shared" si="11"/>
        <v>10</v>
      </c>
      <c r="Z18" s="4">
        <f t="shared" si="12"/>
        <v>51753.458289773494</v>
      </c>
      <c r="AA18" s="4">
        <f t="shared" si="13"/>
        <v>10</v>
      </c>
      <c r="AB18" s="17">
        <f t="shared" si="14"/>
        <v>-2.4531772047588977E-4</v>
      </c>
      <c r="AC18" s="4">
        <f t="shared" si="15"/>
        <v>10</v>
      </c>
      <c r="AD18" s="24">
        <f t="shared" si="16"/>
        <v>2.6475101658964073</v>
      </c>
      <c r="AE18" s="53">
        <f t="shared" si="17"/>
        <v>1.2666384868938383</v>
      </c>
      <c r="AF18" s="94">
        <f t="shared" si="2"/>
        <v>-3.709414282334289E-3</v>
      </c>
      <c r="AG18" s="95">
        <f t="shared" si="18"/>
        <v>-4.6984868938382274E-3</v>
      </c>
    </row>
    <row r="19" spans="2:33" x14ac:dyDescent="0.6">
      <c r="B19" s="2">
        <v>850.99800000000005</v>
      </c>
      <c r="C19" s="1">
        <v>5.3306100000000001</v>
      </c>
      <c r="D19" s="2"/>
      <c r="E19" s="1"/>
      <c r="F19" s="2">
        <v>847.024</v>
      </c>
      <c r="G19" s="1">
        <v>-2.4399899999999999</v>
      </c>
      <c r="H19" s="2">
        <v>847.09500000000003</v>
      </c>
      <c r="I19" s="1">
        <v>2.75</v>
      </c>
      <c r="J19" s="2">
        <v>852.61099999999999</v>
      </c>
      <c r="K19" s="1">
        <v>1.29708</v>
      </c>
      <c r="N19" s="3">
        <f t="shared" si="3"/>
        <v>1123.998</v>
      </c>
      <c r="O19" s="21">
        <f t="shared" si="4"/>
        <v>53306.1</v>
      </c>
      <c r="P19" s="3">
        <f t="shared" si="5"/>
        <v>1120.0239999999999</v>
      </c>
      <c r="Q19" s="17">
        <f t="shared" si="6"/>
        <v>-2.4399900000000001E-4</v>
      </c>
      <c r="R19" s="3">
        <f t="shared" si="7"/>
        <v>1120.095</v>
      </c>
      <c r="S19" s="24">
        <f t="shared" si="0"/>
        <v>2.75</v>
      </c>
      <c r="T19" s="3">
        <f t="shared" si="8"/>
        <v>1125.6109999999999</v>
      </c>
      <c r="U19" s="24">
        <f t="shared" si="9"/>
        <v>1.29708</v>
      </c>
      <c r="V19" s="22">
        <f t="shared" si="10"/>
        <v>1.2989984632910379</v>
      </c>
      <c r="X19" s="2">
        <f t="shared" si="1"/>
        <v>1125.6109999999999</v>
      </c>
      <c r="Y19" s="4">
        <f t="shared" si="11"/>
        <v>11</v>
      </c>
      <c r="Z19" s="4">
        <f t="shared" si="12"/>
        <v>53405.646071946059</v>
      </c>
      <c r="AA19" s="4">
        <f t="shared" si="13"/>
        <v>11</v>
      </c>
      <c r="AB19" s="17">
        <f t="shared" si="14"/>
        <v>-2.4367638264220399E-4</v>
      </c>
      <c r="AC19" s="4">
        <f t="shared" si="15"/>
        <v>11</v>
      </c>
      <c r="AD19" s="24">
        <f t="shared" si="16"/>
        <v>2.7676839216742319</v>
      </c>
      <c r="AE19" s="53">
        <f t="shared" si="17"/>
        <v>1.2896916528550595</v>
      </c>
      <c r="AF19" s="94">
        <f t="shared" si="2"/>
        <v>5.728770228592639E-3</v>
      </c>
      <c r="AG19" s="95">
        <f t="shared" si="18"/>
        <v>7.3883471449405214E-3</v>
      </c>
    </row>
    <row r="20" spans="2:33" x14ac:dyDescent="0.6">
      <c r="B20" s="76">
        <v>898.61699999999996</v>
      </c>
      <c r="C20" s="76">
        <v>5.6244899999999998</v>
      </c>
      <c r="D20" s="2"/>
      <c r="E20" s="1"/>
      <c r="F20" s="2">
        <v>899.18499999999995</v>
      </c>
      <c r="G20" s="1">
        <v>-2.4098700000000002</v>
      </c>
      <c r="H20" s="2">
        <v>899.08299999999997</v>
      </c>
      <c r="I20" s="1">
        <v>2.9166699999999999</v>
      </c>
      <c r="J20" s="2">
        <v>901.50800000000004</v>
      </c>
      <c r="K20" s="1">
        <v>1.3213299999999999</v>
      </c>
      <c r="N20" s="3">
        <f t="shared" si="3"/>
        <v>1171.617</v>
      </c>
      <c r="O20" s="21">
        <f t="shared" si="4"/>
        <v>56244.899999999994</v>
      </c>
      <c r="P20" s="3">
        <f t="shared" si="5"/>
        <v>1172.1849999999999</v>
      </c>
      <c r="Q20" s="17">
        <f t="shared" si="6"/>
        <v>-2.4098700000000004E-4</v>
      </c>
      <c r="R20" s="3">
        <f t="shared" si="7"/>
        <v>1172.0830000000001</v>
      </c>
      <c r="S20" s="24">
        <f t="shared" si="0"/>
        <v>2.9166699999999999</v>
      </c>
      <c r="T20" s="3">
        <f t="shared" si="8"/>
        <v>1174.508</v>
      </c>
      <c r="U20" s="24">
        <f t="shared" si="9"/>
        <v>1.3213299999999999</v>
      </c>
      <c r="V20" s="22">
        <f t="shared" si="10"/>
        <v>1.3153431399818403</v>
      </c>
      <c r="X20" s="2">
        <f t="shared" si="1"/>
        <v>1174.508</v>
      </c>
      <c r="Y20" s="4">
        <f t="shared" si="11"/>
        <v>12</v>
      </c>
      <c r="Z20" s="4">
        <f t="shared" si="12"/>
        <v>56383.685973487918</v>
      </c>
      <c r="AA20" s="4">
        <f t="shared" si="13"/>
        <v>12</v>
      </c>
      <c r="AB20" s="17">
        <f t="shared" si="14"/>
        <v>-2.4146458058753529E-4</v>
      </c>
      <c r="AC20" s="4">
        <f t="shared" si="15"/>
        <v>12</v>
      </c>
      <c r="AD20" s="24">
        <f t="shared" si="16"/>
        <v>2.9227044913713449</v>
      </c>
      <c r="AE20" s="53">
        <f t="shared" si="17"/>
        <v>1.3210869600318038</v>
      </c>
      <c r="AF20" s="94">
        <f t="shared" si="2"/>
        <v>1.8396969733935897E-4</v>
      </c>
      <c r="AG20" s="95">
        <f t="shared" si="18"/>
        <v>2.4303996819607931E-4</v>
      </c>
    </row>
    <row r="22" spans="2:33" x14ac:dyDescent="0.6">
      <c r="X22" t="s">
        <v>148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52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101</v>
      </c>
      <c r="M5" s="13"/>
      <c r="N5" s="116" t="s">
        <v>102</v>
      </c>
    </row>
    <row r="6" spans="1:33" ht="17.25" thickBot="1" x14ac:dyDescent="0.65">
      <c r="A6" s="13"/>
      <c r="M6" s="13"/>
    </row>
    <row r="7" spans="1:33" x14ac:dyDescent="0.6">
      <c r="B7" s="5" t="s">
        <v>103</v>
      </c>
      <c r="C7" s="6" t="s">
        <v>104</v>
      </c>
      <c r="D7" s="7" t="s">
        <v>103</v>
      </c>
      <c r="E7" s="6" t="s">
        <v>105</v>
      </c>
      <c r="F7" s="7" t="s">
        <v>103</v>
      </c>
      <c r="G7" s="6" t="s">
        <v>106</v>
      </c>
      <c r="H7" s="7" t="s">
        <v>103</v>
      </c>
      <c r="I7" s="6" t="s">
        <v>107</v>
      </c>
      <c r="J7" s="7" t="s">
        <v>103</v>
      </c>
      <c r="K7" s="8" t="s">
        <v>108</v>
      </c>
      <c r="N7" s="5" t="s">
        <v>103</v>
      </c>
      <c r="O7" s="19" t="s">
        <v>104</v>
      </c>
      <c r="P7" s="7" t="s">
        <v>103</v>
      </c>
      <c r="Q7" s="15" t="s">
        <v>106</v>
      </c>
      <c r="R7" s="7" t="s">
        <v>103</v>
      </c>
      <c r="S7" s="23" t="s">
        <v>107</v>
      </c>
      <c r="T7" s="7" t="s">
        <v>103</v>
      </c>
      <c r="U7" s="25" t="s">
        <v>108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109</v>
      </c>
      <c r="C8" s="10" t="s">
        <v>110</v>
      </c>
      <c r="D8" s="11" t="s">
        <v>109</v>
      </c>
      <c r="E8" s="10" t="s">
        <v>111</v>
      </c>
      <c r="F8" s="11" t="s">
        <v>109</v>
      </c>
      <c r="G8" s="27" t="s">
        <v>112</v>
      </c>
      <c r="H8" s="11" t="s">
        <v>109</v>
      </c>
      <c r="I8" s="10" t="s">
        <v>113</v>
      </c>
      <c r="J8" s="11" t="s">
        <v>109</v>
      </c>
      <c r="K8" s="12" t="s">
        <v>114</v>
      </c>
      <c r="N8" s="9" t="s">
        <v>109</v>
      </c>
      <c r="O8" s="20" t="s">
        <v>115</v>
      </c>
      <c r="P8" s="11" t="s">
        <v>109</v>
      </c>
      <c r="Q8" s="16" t="s">
        <v>116</v>
      </c>
      <c r="R8" s="11" t="s">
        <v>109</v>
      </c>
      <c r="S8" s="10" t="s">
        <v>144</v>
      </c>
      <c r="T8" s="11" t="s">
        <v>109</v>
      </c>
      <c r="U8" s="26" t="s">
        <v>114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300.85324232081899</v>
      </c>
      <c r="C9" s="75">
        <v>187.937743190661</v>
      </c>
      <c r="D9" s="3"/>
      <c r="E9" s="4"/>
      <c r="F9" s="75">
        <v>300.692340977931</v>
      </c>
      <c r="G9" s="75">
        <v>-250.478011472275</v>
      </c>
      <c r="H9" s="75">
        <v>301.52607036879999</v>
      </c>
      <c r="I9" s="75">
        <v>1.0795156407669</v>
      </c>
      <c r="J9" s="75">
        <v>300.79808459696699</v>
      </c>
      <c r="K9" s="75">
        <v>0.324797570850202</v>
      </c>
      <c r="N9" s="3">
        <f>B9</f>
        <v>300.85324232081899</v>
      </c>
      <c r="O9" s="21">
        <f>C9*100</f>
        <v>18793.774319066099</v>
      </c>
      <c r="P9" s="3">
        <f>F9</f>
        <v>300.692340977931</v>
      </c>
      <c r="Q9" s="17">
        <f>G9*0.000001</f>
        <v>-2.50478011472275E-4</v>
      </c>
      <c r="R9" s="3">
        <f>H9</f>
        <v>301.52607036879999</v>
      </c>
      <c r="S9" s="24">
        <f>I9</f>
        <v>1.0795156407669</v>
      </c>
      <c r="T9" s="3">
        <f>J9</f>
        <v>300.79808459696699</v>
      </c>
      <c r="U9" s="24">
        <f>K9</f>
        <v>0.324797570850202</v>
      </c>
      <c r="V9" s="22">
        <f>((O9*(Q9)^2)/S9)*T9</f>
        <v>0.32854839381233231</v>
      </c>
      <c r="X9" s="3">
        <f t="shared" ref="X9:X17" si="0">T9</f>
        <v>300.79808459696699</v>
      </c>
      <c r="Y9" s="4" t="e">
        <f>MATCH($X9,$N$9:$N$39,1)</f>
        <v>#N/A</v>
      </c>
      <c r="Z9" s="4" t="e">
        <f>((INDEX($N$9:$O$39,Y9+1,1)-$X9)*INDEX($N$9:$O$39,Y9,2)+($X9-INDEX($N$9:$O$39,Y9,1))*INDEX($N$9:$O$39,Y9+1,2))/(INDEX($N$9:$O$39,Y9+1,1)-INDEX($N$9:$O$39,Y9,1))</f>
        <v>#N/A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-2.505181115734609E-4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98" t="e">
        <f t="shared" ref="AF9:AF17" si="1">$U9/$AE9-1</f>
        <v>#N/A</v>
      </c>
      <c r="AG9" s="99" t="e">
        <f>U9-AE9</f>
        <v>#N/A</v>
      </c>
    </row>
    <row r="10" spans="1:33" x14ac:dyDescent="0.6">
      <c r="B10" s="75">
        <v>324.23208191126201</v>
      </c>
      <c r="C10" s="75">
        <v>178.21011673151699</v>
      </c>
      <c r="D10" s="3"/>
      <c r="E10" s="4"/>
      <c r="F10" s="75">
        <v>323.885763738641</v>
      </c>
      <c r="G10" s="75">
        <v>-259.27342256214098</v>
      </c>
      <c r="H10" s="75">
        <v>320.17804154302598</v>
      </c>
      <c r="I10" s="75">
        <v>1.03979818365287</v>
      </c>
      <c r="J10" s="75">
        <v>324.26177174780503</v>
      </c>
      <c r="K10" s="75">
        <v>0.370141700404858</v>
      </c>
      <c r="N10" s="3">
        <f t="shared" ref="N10:N17" si="2">B10</f>
        <v>324.23208191126201</v>
      </c>
      <c r="O10" s="21">
        <f t="shared" ref="O10:O17" si="3">C10*100</f>
        <v>17821.011673151697</v>
      </c>
      <c r="P10" s="3">
        <f t="shared" ref="P10:P17" si="4">F10</f>
        <v>323.885763738641</v>
      </c>
      <c r="Q10" s="17">
        <f t="shared" ref="Q10:Q17" si="5">G10*0.000001</f>
        <v>-2.5927342256214095E-4</v>
      </c>
      <c r="R10" s="3">
        <f t="shared" ref="R10:U17" si="6">H10</f>
        <v>320.17804154302598</v>
      </c>
      <c r="S10" s="24">
        <f t="shared" si="6"/>
        <v>1.03979818365287</v>
      </c>
      <c r="T10" s="3">
        <f t="shared" si="6"/>
        <v>324.26177174780503</v>
      </c>
      <c r="U10" s="24">
        <f t="shared" si="6"/>
        <v>0.370141700404858</v>
      </c>
      <c r="V10" s="22">
        <f t="shared" ref="V10:V17" si="7">((O10*(Q10)^2)/S10)*T10</f>
        <v>0.37358983660369871</v>
      </c>
      <c r="X10" s="2">
        <f t="shared" si="0"/>
        <v>324.26177174780503</v>
      </c>
      <c r="Y10" s="4">
        <f t="shared" ref="Y10:Y17" si="8">MATCH($X10,$N$9:$N$39,1)</f>
        <v>2</v>
      </c>
      <c r="Z10" s="4">
        <f t="shared" ref="Z10:Z17" si="9">((INDEX($N$9:$O$39,Y10+1,1)-$X10)*INDEX($N$9:$O$39,Y10,2)+($X10-INDEX($N$9:$O$39,Y10,1))*INDEX($N$9:$O$39,Y10+1,2))/(INDEX($N$9:$O$39,Y10+1,1)-INDEX($N$9:$O$39,Y10,1))</f>
        <v>17819.667499990421</v>
      </c>
      <c r="AA10" s="4">
        <f t="shared" ref="AA10:AA17" si="10">MATCH($X10,$P$9:$P$39,1)</f>
        <v>2</v>
      </c>
      <c r="AB10" s="17">
        <f t="shared" ref="AB10:AB17" si="11">((INDEX($P$9:$Q$39,AA10+1,1)-$X10)*INDEX($P$9:$Q$39,AA10,2)+($X10-INDEX($P$9:$Q$39,AA10,1))*INDEX($P$9:$Q$39,AA10+1,2))/(INDEX($P$9:$Q$39,AA10+1,1)-INDEX($P$9:$Q$39,AA10,1))</f>
        <v>-2.5941895373560869E-4</v>
      </c>
      <c r="AC10" s="4">
        <f t="shared" ref="AC10:AC17" si="12">MATCH($X10,$R$9:$R$39,1)</f>
        <v>2</v>
      </c>
      <c r="AD10" s="24">
        <f t="shared" ref="AD10:AD17" si="13">((INDEX($R$9:$S$39,AC10+1,1)-$X10)*INDEX($R$9:$S$39,AC10,2)+($X10-INDEX($R$9:$S$39,AC10,1))*INDEX($R$9:$S$39,AC10+1,2))/(INDEX($R$9:$S$39,AC10+1,1)-INDEX($R$9:$S$39,AC10,1))</f>
        <v>1.0303126319785743</v>
      </c>
      <c r="AE10" s="53">
        <f t="shared" ref="AE10:AE17" si="14">((Z10*(AB10)^2)/AD10)*X10</f>
        <v>0.3774241885247398</v>
      </c>
      <c r="AF10" s="94">
        <f t="shared" si="1"/>
        <v>-1.9295234225308433E-2</v>
      </c>
      <c r="AG10" s="95">
        <f t="shared" ref="AG10:AG17" si="15">U10-AE10</f>
        <v>-7.2824881198818026E-3</v>
      </c>
    </row>
    <row r="11" spans="1:33" x14ac:dyDescent="0.6">
      <c r="B11" s="76">
        <v>371.50170648464098</v>
      </c>
      <c r="C11" s="76">
        <v>156.80933852140001</v>
      </c>
      <c r="D11" s="2"/>
      <c r="E11" s="1"/>
      <c r="F11" s="76">
        <v>371.31112072695799</v>
      </c>
      <c r="G11" s="76">
        <v>-277.62906309751401</v>
      </c>
      <c r="H11" s="76">
        <v>369.18185671894798</v>
      </c>
      <c r="I11" s="76">
        <v>0.92597376387487396</v>
      </c>
      <c r="J11" s="76">
        <v>371.34876296887398</v>
      </c>
      <c r="K11" s="76">
        <v>0.48704453441295498</v>
      </c>
      <c r="N11" s="3">
        <f t="shared" si="2"/>
        <v>371.50170648464098</v>
      </c>
      <c r="O11" s="21">
        <f t="shared" si="3"/>
        <v>15680.93385214</v>
      </c>
      <c r="P11" s="3">
        <f t="shared" si="4"/>
        <v>371.31112072695799</v>
      </c>
      <c r="Q11" s="17">
        <f t="shared" si="5"/>
        <v>-2.7762906309751397E-4</v>
      </c>
      <c r="R11" s="3">
        <f t="shared" si="6"/>
        <v>369.18185671894798</v>
      </c>
      <c r="S11" s="24">
        <f t="shared" si="6"/>
        <v>0.92597376387487396</v>
      </c>
      <c r="T11" s="3">
        <f t="shared" si="6"/>
        <v>371.34876296887398</v>
      </c>
      <c r="U11" s="24">
        <f t="shared" si="6"/>
        <v>0.48704453441295498</v>
      </c>
      <c r="V11" s="22">
        <f t="shared" si="7"/>
        <v>0.48471345752763434</v>
      </c>
      <c r="X11" s="2">
        <f t="shared" si="0"/>
        <v>371.34876296887398</v>
      </c>
      <c r="Y11" s="4">
        <f t="shared" si="8"/>
        <v>2</v>
      </c>
      <c r="Z11" s="4">
        <f t="shared" si="9"/>
        <v>15687.858193700029</v>
      </c>
      <c r="AA11" s="4">
        <f t="shared" si="10"/>
        <v>3</v>
      </c>
      <c r="AB11" s="17">
        <f t="shared" si="11"/>
        <v>-2.7764539379780136E-4</v>
      </c>
      <c r="AC11" s="4">
        <f t="shared" si="12"/>
        <v>3</v>
      </c>
      <c r="AD11" s="24">
        <f t="shared" si="13"/>
        <v>0.92143203213968172</v>
      </c>
      <c r="AE11" s="53">
        <f t="shared" si="14"/>
        <v>0.48737503167503732</v>
      </c>
      <c r="AF11" s="94">
        <f t="shared" si="1"/>
        <v>-6.7811693378394544E-4</v>
      </c>
      <c r="AG11" s="95">
        <f t="shared" si="15"/>
        <v>-3.3049726208234098E-4</v>
      </c>
    </row>
    <row r="12" spans="1:33" x14ac:dyDescent="0.6">
      <c r="B12" s="76">
        <v>419.112627986348</v>
      </c>
      <c r="C12" s="76">
        <v>136.96498054474699</v>
      </c>
      <c r="D12" s="2"/>
      <c r="E12" s="1"/>
      <c r="F12" s="76">
        <v>418.90956295975701</v>
      </c>
      <c r="G12" s="76">
        <v>-298.27915869980802</v>
      </c>
      <c r="H12" s="76">
        <v>423.95082662144898</v>
      </c>
      <c r="I12" s="76">
        <v>0.81118062563067606</v>
      </c>
      <c r="J12" s="76">
        <v>418.91460494812401</v>
      </c>
      <c r="K12" s="76">
        <v>0.63582995951416899</v>
      </c>
      <c r="N12" s="3">
        <f t="shared" si="2"/>
        <v>419.112627986348</v>
      </c>
      <c r="O12" s="21">
        <f t="shared" si="3"/>
        <v>13696.4980544747</v>
      </c>
      <c r="P12" s="3">
        <f t="shared" si="4"/>
        <v>418.90956295975701</v>
      </c>
      <c r="Q12" s="17">
        <f t="shared" si="5"/>
        <v>-2.98279158699808E-4</v>
      </c>
      <c r="R12" s="3">
        <f t="shared" si="6"/>
        <v>423.95082662144898</v>
      </c>
      <c r="S12" s="24">
        <f t="shared" si="6"/>
        <v>0.81118062563067606</v>
      </c>
      <c r="T12" s="3">
        <f t="shared" si="6"/>
        <v>418.91460494812401</v>
      </c>
      <c r="U12" s="24">
        <f t="shared" si="6"/>
        <v>0.63582995951416899</v>
      </c>
      <c r="V12" s="22">
        <f t="shared" si="7"/>
        <v>0.62930805628685427</v>
      </c>
      <c r="X12" s="2">
        <f t="shared" si="0"/>
        <v>418.91460494812401</v>
      </c>
      <c r="Y12" s="4">
        <f t="shared" si="8"/>
        <v>3</v>
      </c>
      <c r="Z12" s="4">
        <f t="shared" si="9"/>
        <v>13704.751707069936</v>
      </c>
      <c r="AA12" s="4">
        <f t="shared" si="10"/>
        <v>4</v>
      </c>
      <c r="AB12" s="17">
        <f t="shared" si="11"/>
        <v>-2.9828057076341781E-4</v>
      </c>
      <c r="AC12" s="4">
        <f t="shared" si="12"/>
        <v>3</v>
      </c>
      <c r="AD12" s="24">
        <f t="shared" si="13"/>
        <v>0.82173630509303563</v>
      </c>
      <c r="AE12" s="53">
        <f t="shared" si="14"/>
        <v>0.62160447084448622</v>
      </c>
      <c r="AF12" s="94">
        <f t="shared" si="1"/>
        <v>2.2885113181950967E-2</v>
      </c>
      <c r="AG12" s="95">
        <f t="shared" si="15"/>
        <v>1.4225488669682762E-2</v>
      </c>
    </row>
    <row r="13" spans="1:33" x14ac:dyDescent="0.6">
      <c r="B13" s="76">
        <v>468.08873720136501</v>
      </c>
      <c r="C13" s="76">
        <v>115.56420233463</v>
      </c>
      <c r="D13" s="2"/>
      <c r="E13" s="1"/>
      <c r="F13" s="76">
        <v>468.065772392903</v>
      </c>
      <c r="G13" s="76">
        <v>-312.04588910133799</v>
      </c>
      <c r="H13" s="76">
        <v>474.480712166172</v>
      </c>
      <c r="I13" s="76">
        <v>0.75790110998990901</v>
      </c>
      <c r="J13" s="76">
        <v>467.75738228252197</v>
      </c>
      <c r="K13" s="76">
        <v>0.69746963562752995</v>
      </c>
      <c r="N13" s="3">
        <f t="shared" si="2"/>
        <v>468.08873720136501</v>
      </c>
      <c r="O13" s="21">
        <f t="shared" si="3"/>
        <v>11556.420233462999</v>
      </c>
      <c r="P13" s="3">
        <f t="shared" si="4"/>
        <v>468.065772392903</v>
      </c>
      <c r="Q13" s="17">
        <f t="shared" si="5"/>
        <v>-3.1204588910133796E-4</v>
      </c>
      <c r="R13" s="3">
        <f t="shared" si="6"/>
        <v>474.480712166172</v>
      </c>
      <c r="S13" s="24">
        <f t="shared" si="6"/>
        <v>0.75790110998990901</v>
      </c>
      <c r="T13" s="3">
        <f t="shared" si="6"/>
        <v>467.75738228252197</v>
      </c>
      <c r="U13" s="24">
        <f t="shared" si="6"/>
        <v>0.69746963562752995</v>
      </c>
      <c r="V13" s="22">
        <f t="shared" si="7"/>
        <v>0.69449378620511992</v>
      </c>
      <c r="X13" s="2">
        <f t="shared" si="0"/>
        <v>467.75738228252197</v>
      </c>
      <c r="Y13" s="4">
        <f t="shared" si="8"/>
        <v>4</v>
      </c>
      <c r="Z13" s="4">
        <f t="shared" si="9"/>
        <v>11570.899238105567</v>
      </c>
      <c r="AA13" s="4">
        <f t="shared" si="10"/>
        <v>4</v>
      </c>
      <c r="AB13" s="17">
        <f t="shared" si="11"/>
        <v>-3.1195952110109809E-4</v>
      </c>
      <c r="AC13" s="4">
        <f t="shared" si="12"/>
        <v>4</v>
      </c>
      <c r="AD13" s="24">
        <f t="shared" si="13"/>
        <v>0.76499029603955704</v>
      </c>
      <c r="AE13" s="53">
        <f t="shared" si="14"/>
        <v>0.6885386534520771</v>
      </c>
      <c r="AF13" s="94">
        <f t="shared" si="1"/>
        <v>1.2970923463303308E-2</v>
      </c>
      <c r="AG13" s="95">
        <f t="shared" si="15"/>
        <v>8.9309821754528507E-3</v>
      </c>
    </row>
    <row r="14" spans="1:33" x14ac:dyDescent="0.6">
      <c r="B14" s="76">
        <v>516.04095563139902</v>
      </c>
      <c r="C14" s="76">
        <v>96.887159533073998</v>
      </c>
      <c r="D14" s="2"/>
      <c r="E14" s="1"/>
      <c r="F14" s="76">
        <v>516.18347035915099</v>
      </c>
      <c r="G14" s="76">
        <v>-330.40152963671102</v>
      </c>
      <c r="H14" s="76">
        <v>524.501907587961</v>
      </c>
      <c r="I14" s="76">
        <v>0.729808274470232</v>
      </c>
      <c r="J14" s="76">
        <v>515.96169193934497</v>
      </c>
      <c r="K14" s="76">
        <v>0.748481781376518</v>
      </c>
      <c r="N14" s="3">
        <f t="shared" si="2"/>
        <v>516.04095563139902</v>
      </c>
      <c r="O14" s="21">
        <f t="shared" si="3"/>
        <v>9688.7159533073991</v>
      </c>
      <c r="P14" s="3">
        <f t="shared" si="4"/>
        <v>516.18347035915099</v>
      </c>
      <c r="Q14" s="17">
        <f t="shared" si="5"/>
        <v>-3.3040152963671098E-4</v>
      </c>
      <c r="R14" s="3">
        <f t="shared" si="6"/>
        <v>524.501907587961</v>
      </c>
      <c r="S14" s="24">
        <f t="shared" si="6"/>
        <v>0.729808274470232</v>
      </c>
      <c r="T14" s="3">
        <f t="shared" si="6"/>
        <v>515.96169193934497</v>
      </c>
      <c r="U14" s="24">
        <f t="shared" si="6"/>
        <v>0.748481781376518</v>
      </c>
      <c r="V14" s="22">
        <f t="shared" si="7"/>
        <v>0.74775443492479832</v>
      </c>
      <c r="X14" s="2">
        <f t="shared" si="0"/>
        <v>515.96169193934497</v>
      </c>
      <c r="Y14" s="4">
        <f t="shared" si="8"/>
        <v>5</v>
      </c>
      <c r="Z14" s="4">
        <f t="shared" si="9"/>
        <v>9691.803216874283</v>
      </c>
      <c r="AA14" s="4">
        <f t="shared" si="10"/>
        <v>5</v>
      </c>
      <c r="AB14" s="17">
        <f t="shared" si="11"/>
        <v>-3.3031692698270792E-4</v>
      </c>
      <c r="AC14" s="4">
        <f t="shared" si="12"/>
        <v>5</v>
      </c>
      <c r="AD14" s="24">
        <f t="shared" si="13"/>
        <v>0.7346046187298223</v>
      </c>
      <c r="AE14" s="53">
        <f t="shared" si="14"/>
        <v>0.74272843385864729</v>
      </c>
      <c r="AF14" s="94">
        <f t="shared" si="1"/>
        <v>7.7462330181445882E-3</v>
      </c>
      <c r="AG14" s="95">
        <f t="shared" si="15"/>
        <v>5.7533475178707105E-3</v>
      </c>
    </row>
    <row r="15" spans="1:33" x14ac:dyDescent="0.6">
      <c r="B15" s="76">
        <v>564.16382252559697</v>
      </c>
      <c r="C15" s="76">
        <v>76.264591439688701</v>
      </c>
      <c r="D15" s="2"/>
      <c r="E15" s="1"/>
      <c r="F15" s="76">
        <v>564.12808308091701</v>
      </c>
      <c r="G15" s="76">
        <v>-348.374760994263</v>
      </c>
      <c r="H15" s="76">
        <v>574.35353963543798</v>
      </c>
      <c r="I15" s="76">
        <v>0.68960645812310695</v>
      </c>
      <c r="J15" s="76">
        <v>564.32561851556204</v>
      </c>
      <c r="K15" s="76">
        <v>0.757692307692307</v>
      </c>
      <c r="N15" s="3">
        <f t="shared" si="2"/>
        <v>564.16382252559697</v>
      </c>
      <c r="O15" s="21">
        <f t="shared" si="3"/>
        <v>7626.4591439688702</v>
      </c>
      <c r="P15" s="3">
        <f t="shared" si="4"/>
        <v>564.12808308091701</v>
      </c>
      <c r="Q15" s="17">
        <f t="shared" si="5"/>
        <v>-3.4837476099426298E-4</v>
      </c>
      <c r="R15" s="3">
        <f t="shared" si="6"/>
        <v>574.35353963543798</v>
      </c>
      <c r="S15" s="24">
        <f t="shared" si="6"/>
        <v>0.68960645812310695</v>
      </c>
      <c r="T15" s="3">
        <f t="shared" si="6"/>
        <v>564.32561851556204</v>
      </c>
      <c r="U15" s="24">
        <f t="shared" si="6"/>
        <v>0.757692307692307</v>
      </c>
      <c r="V15" s="22">
        <f t="shared" si="7"/>
        <v>0.75743394040626355</v>
      </c>
      <c r="X15" s="2">
        <f t="shared" si="0"/>
        <v>564.32561851556204</v>
      </c>
      <c r="Y15" s="4">
        <f t="shared" si="8"/>
        <v>7</v>
      </c>
      <c r="Z15" s="4">
        <f t="shared" si="9"/>
        <v>7625.3062688458213</v>
      </c>
      <c r="AA15" s="4">
        <f t="shared" si="10"/>
        <v>7</v>
      </c>
      <c r="AB15" s="17">
        <f t="shared" si="11"/>
        <v>-3.4839627508365958E-4</v>
      </c>
      <c r="AC15" s="4">
        <f t="shared" si="12"/>
        <v>6</v>
      </c>
      <c r="AD15" s="24">
        <f t="shared" si="13"/>
        <v>0.69769326745405869</v>
      </c>
      <c r="AE15" s="53">
        <f t="shared" si="14"/>
        <v>0.74863397367773943</v>
      </c>
      <c r="AF15" s="94">
        <f t="shared" si="1"/>
        <v>1.2099816910615901E-2</v>
      </c>
      <c r="AG15" s="95">
        <f t="shared" si="15"/>
        <v>9.0583340145675706E-3</v>
      </c>
    </row>
    <row r="16" spans="1:33" x14ac:dyDescent="0.6">
      <c r="B16" s="76">
        <v>613.31058020477803</v>
      </c>
      <c r="C16" s="76">
        <v>72.762645914396899</v>
      </c>
      <c r="D16" s="2"/>
      <c r="E16" s="1"/>
      <c r="F16" s="76">
        <v>613.28429251406305</v>
      </c>
      <c r="G16" s="76">
        <v>-353.72848948374701</v>
      </c>
      <c r="H16" s="76">
        <v>623.866044934294</v>
      </c>
      <c r="I16" s="76">
        <v>0.66199798183652803</v>
      </c>
      <c r="J16" s="76">
        <v>613.32801276935299</v>
      </c>
      <c r="K16" s="76">
        <v>0.85263157894736796</v>
      </c>
      <c r="N16" s="3">
        <f t="shared" si="2"/>
        <v>613.31058020477803</v>
      </c>
      <c r="O16" s="21">
        <f t="shared" si="3"/>
        <v>7276.2645914396899</v>
      </c>
      <c r="P16" s="3">
        <f t="shared" si="4"/>
        <v>613.28429251406305</v>
      </c>
      <c r="Q16" s="17">
        <f t="shared" si="5"/>
        <v>-3.5372848948374698E-4</v>
      </c>
      <c r="R16" s="3">
        <f t="shared" si="6"/>
        <v>623.866044934294</v>
      </c>
      <c r="S16" s="24">
        <f t="shared" si="6"/>
        <v>0.66199798183652803</v>
      </c>
      <c r="T16" s="3">
        <f t="shared" si="6"/>
        <v>613.32801276935299</v>
      </c>
      <c r="U16" s="24">
        <f t="shared" si="6"/>
        <v>0.85263157894736796</v>
      </c>
      <c r="V16" s="22">
        <f t="shared" si="7"/>
        <v>0.84349924396621878</v>
      </c>
      <c r="X16" s="2">
        <f t="shared" si="0"/>
        <v>613.32801276935299</v>
      </c>
      <c r="Y16" s="4">
        <f t="shared" si="8"/>
        <v>8</v>
      </c>
      <c r="Z16" s="4">
        <f t="shared" si="9"/>
        <v>7276.5780241028979</v>
      </c>
      <c r="AA16" s="4">
        <f t="shared" si="10"/>
        <v>8</v>
      </c>
      <c r="AB16" s="17">
        <f t="shared" si="11"/>
        <v>-3.5371314600424143E-4</v>
      </c>
      <c r="AC16" s="4">
        <f t="shared" si="12"/>
        <v>7</v>
      </c>
      <c r="AD16" s="24">
        <f t="shared" si="13"/>
        <v>0.66787405313158532</v>
      </c>
      <c r="AE16" s="53">
        <f t="shared" si="14"/>
        <v>0.83604147312140509</v>
      </c>
      <c r="AF16" s="94">
        <f t="shared" si="1"/>
        <v>1.9843639770671606E-2</v>
      </c>
      <c r="AG16" s="95">
        <f t="shared" si="15"/>
        <v>1.6590105825962875E-2</v>
      </c>
    </row>
    <row r="17" spans="2:33" x14ac:dyDescent="0.6">
      <c r="B17" s="91">
        <v>660.92150170648404</v>
      </c>
      <c r="C17" s="91">
        <v>81.322957198443603</v>
      </c>
      <c r="D17" s="31"/>
      <c r="E17" s="32"/>
      <c r="F17" s="91">
        <v>661.22890523582805</v>
      </c>
      <c r="G17" s="91">
        <v>-336.90248565965499</v>
      </c>
      <c r="H17" s="91">
        <v>673.20898685883799</v>
      </c>
      <c r="I17" s="91">
        <v>0.64310797174571099</v>
      </c>
      <c r="J17" s="91">
        <v>661.21308858738996</v>
      </c>
      <c r="K17" s="91">
        <v>0.96032388663967605</v>
      </c>
      <c r="N17" s="37">
        <f t="shared" si="2"/>
        <v>660.92150170648404</v>
      </c>
      <c r="O17" s="46">
        <f t="shared" si="3"/>
        <v>8132.2957198443601</v>
      </c>
      <c r="P17" s="37">
        <f t="shared" si="4"/>
        <v>661.22890523582805</v>
      </c>
      <c r="Q17" s="38">
        <f t="shared" si="5"/>
        <v>-3.36902485659655E-4</v>
      </c>
      <c r="R17" s="37">
        <f t="shared" si="6"/>
        <v>673.20898685883799</v>
      </c>
      <c r="S17" s="39">
        <f t="shared" si="6"/>
        <v>0.64310797174571099</v>
      </c>
      <c r="T17" s="37">
        <f t="shared" si="6"/>
        <v>661.21308858738996</v>
      </c>
      <c r="U17" s="39">
        <f t="shared" si="6"/>
        <v>0.96032388663967605</v>
      </c>
      <c r="V17" s="22">
        <f t="shared" si="7"/>
        <v>0.94902825346814612</v>
      </c>
      <c r="X17" s="2">
        <f t="shared" si="0"/>
        <v>661.21308858738996</v>
      </c>
      <c r="Y17" s="4">
        <f t="shared" si="8"/>
        <v>9</v>
      </c>
      <c r="Z17" s="4">
        <f t="shared" si="9"/>
        <v>8135.8835449301396</v>
      </c>
      <c r="AA17" s="4">
        <f t="shared" si="10"/>
        <v>8</v>
      </c>
      <c r="AB17" s="17">
        <f t="shared" si="11"/>
        <v>-3.3690803646029753E-4</v>
      </c>
      <c r="AC17" s="4">
        <f t="shared" si="12"/>
        <v>8</v>
      </c>
      <c r="AD17" s="24">
        <f t="shared" si="13"/>
        <v>0.6477003740338152</v>
      </c>
      <c r="AE17" s="53">
        <f t="shared" si="14"/>
        <v>0.9427461307667907</v>
      </c>
      <c r="AF17" s="94">
        <f t="shared" si="1"/>
        <v>1.8645269706478063E-2</v>
      </c>
      <c r="AG17" s="95">
        <f t="shared" si="15"/>
        <v>1.7577755872885348E-2</v>
      </c>
    </row>
    <row r="18" spans="2:33" x14ac:dyDescent="0.6">
      <c r="B18" s="35"/>
      <c r="C18" s="35"/>
      <c r="D18" s="35"/>
      <c r="E18" s="35"/>
      <c r="F18" s="35"/>
      <c r="G18" s="35"/>
      <c r="H18" s="35"/>
      <c r="I18" s="35"/>
      <c r="J18" s="35"/>
      <c r="K18" s="35"/>
      <c r="N18" s="35"/>
      <c r="O18" s="43"/>
      <c r="P18" s="35"/>
      <c r="Q18" s="44"/>
      <c r="R18" s="35"/>
      <c r="S18" s="45"/>
      <c r="T18" s="35"/>
      <c r="U18" s="45"/>
      <c r="V18"/>
    </row>
    <row r="19" spans="2:33" x14ac:dyDescent="0.6">
      <c r="B19" s="36"/>
      <c r="C19" s="36"/>
      <c r="D19" s="36"/>
      <c r="E19" s="36"/>
      <c r="F19" s="36"/>
      <c r="G19" s="36"/>
      <c r="H19" s="36"/>
      <c r="I19" s="36"/>
      <c r="J19" s="36"/>
      <c r="K19" s="36"/>
      <c r="N19" s="36"/>
      <c r="O19" s="40"/>
      <c r="P19" s="36"/>
      <c r="Q19" s="41"/>
      <c r="R19" s="36"/>
      <c r="S19" s="42"/>
      <c r="T19" s="36"/>
      <c r="U19" s="42"/>
      <c r="V19"/>
      <c r="X19" t="s">
        <v>148</v>
      </c>
    </row>
    <row r="20" spans="2:33" x14ac:dyDescent="0.6">
      <c r="B20" s="36"/>
      <c r="C20" s="36"/>
      <c r="D20" s="36"/>
      <c r="E20" s="36"/>
      <c r="F20" s="36"/>
      <c r="G20" s="36"/>
      <c r="H20" s="36"/>
      <c r="I20" s="36"/>
      <c r="J20" s="36"/>
      <c r="K20" s="36"/>
      <c r="N20" s="36"/>
      <c r="O20" s="40"/>
      <c r="P20" s="36"/>
      <c r="Q20" s="41"/>
      <c r="R20" s="36"/>
      <c r="S20" s="42"/>
      <c r="T20" s="36"/>
      <c r="U20" s="42"/>
      <c r="V20"/>
    </row>
    <row r="21" spans="2:33" x14ac:dyDescent="0.6">
      <c r="B21" s="36"/>
      <c r="C21" s="36"/>
      <c r="D21" s="36"/>
      <c r="E21" s="36"/>
      <c r="F21" s="36"/>
      <c r="G21" s="36"/>
      <c r="H21" s="36"/>
      <c r="I21" s="36"/>
      <c r="J21" s="36"/>
      <c r="K21" s="36"/>
      <c r="N21" s="36"/>
      <c r="O21" s="40"/>
      <c r="P21" s="36"/>
      <c r="Q21" s="41"/>
      <c r="R21" s="36"/>
      <c r="S21" s="42"/>
      <c r="T21" s="36"/>
      <c r="U21" s="42"/>
      <c r="V21"/>
    </row>
    <row r="22" spans="2:33" x14ac:dyDescent="0.6">
      <c r="B22" s="36"/>
      <c r="C22" s="36"/>
      <c r="D22" s="36"/>
      <c r="E22" s="36"/>
      <c r="F22" s="36"/>
      <c r="G22" s="36"/>
      <c r="H22" s="36"/>
      <c r="I22" s="36"/>
      <c r="J22" s="36"/>
      <c r="K22" s="36"/>
      <c r="N22" s="36"/>
      <c r="O22" s="40"/>
      <c r="P22" s="36"/>
      <c r="Q22" s="41"/>
      <c r="R22" s="36"/>
      <c r="S22" s="42"/>
      <c r="T22" s="36"/>
      <c r="U22" s="42"/>
      <c r="V22"/>
    </row>
    <row r="23" spans="2:33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6"/>
      <c r="N23" s="36"/>
      <c r="O23" s="40"/>
      <c r="P23" s="36"/>
      <c r="Q23" s="41"/>
      <c r="R23" s="36"/>
      <c r="S23" s="42"/>
      <c r="T23" s="36"/>
      <c r="U23" s="42"/>
      <c r="V23"/>
    </row>
    <row r="24" spans="2:33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6"/>
      <c r="N24" s="36"/>
      <c r="O24" s="40"/>
      <c r="P24" s="36"/>
      <c r="Q24" s="41"/>
      <c r="R24" s="36"/>
      <c r="S24" s="42"/>
      <c r="T24" s="36"/>
      <c r="U24" s="42"/>
      <c r="V24"/>
    </row>
    <row r="25" spans="2:33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36"/>
      <c r="O25" s="40"/>
      <c r="P25" s="36"/>
      <c r="Q25" s="41"/>
      <c r="R25" s="36"/>
      <c r="S25" s="42"/>
      <c r="T25" s="36"/>
      <c r="U25" s="42"/>
      <c r="V25"/>
    </row>
    <row r="26" spans="2:33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  <c r="V26"/>
    </row>
    <row r="27" spans="2:33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  <c r="V27"/>
    </row>
    <row r="28" spans="2:33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  <c r="V28"/>
    </row>
    <row r="29" spans="2:33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  <c r="V29"/>
    </row>
    <row r="30" spans="2:33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  <c r="V30"/>
    </row>
    <row r="41" spans="2:14" ht="17.25" thickBot="1" x14ac:dyDescent="0.65">
      <c r="B41" t="s">
        <v>170</v>
      </c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102" t="s">
        <v>6</v>
      </c>
      <c r="L42" s="6" t="s">
        <v>165</v>
      </c>
      <c r="M42" s="6"/>
      <c r="N42" s="8" t="s">
        <v>158</v>
      </c>
    </row>
    <row r="43" spans="2:14" ht="17.25" thickBot="1" x14ac:dyDescent="0.65">
      <c r="B43" s="9" t="s">
        <v>4</v>
      </c>
      <c r="C43" s="10" t="s">
        <v>10</v>
      </c>
      <c r="D43" s="11" t="s">
        <v>4</v>
      </c>
      <c r="E43" s="10" t="s">
        <v>11</v>
      </c>
      <c r="F43" s="11" t="s">
        <v>4</v>
      </c>
      <c r="G43" s="27" t="s">
        <v>13</v>
      </c>
      <c r="H43" s="11" t="s">
        <v>4</v>
      </c>
      <c r="I43" s="10" t="s">
        <v>15</v>
      </c>
      <c r="J43" s="11" t="s">
        <v>4</v>
      </c>
      <c r="K43" s="103" t="s">
        <v>7</v>
      </c>
      <c r="L43" s="10" t="s">
        <v>160</v>
      </c>
      <c r="M43" s="10"/>
      <c r="N43" s="108" t="s">
        <v>160</v>
      </c>
    </row>
    <row r="44" spans="2:14" x14ac:dyDescent="0.6">
      <c r="B44" s="3">
        <v>302.50799999999998</v>
      </c>
      <c r="C44" s="4">
        <v>193.00399999999999</v>
      </c>
      <c r="D44" s="3"/>
      <c r="E44" s="4"/>
      <c r="F44" s="3">
        <v>300</v>
      </c>
      <c r="G44" s="4">
        <v>-249.37200000000001</v>
      </c>
      <c r="H44" s="3">
        <v>299.40600000000001</v>
      </c>
      <c r="I44" s="4">
        <v>1.07944</v>
      </c>
      <c r="J44" s="3">
        <v>302.51600000000002</v>
      </c>
      <c r="K44" s="104">
        <v>0.34128399999999998</v>
      </c>
      <c r="L44" s="4">
        <v>0.34141135020404872</v>
      </c>
      <c r="M44" s="101"/>
      <c r="N44" s="4">
        <v>-1.2735020404874842E-4</v>
      </c>
    </row>
    <row r="45" spans="2:14" x14ac:dyDescent="0.6">
      <c r="B45" s="3">
        <v>326.33199999999999</v>
      </c>
      <c r="C45" s="4">
        <v>178.601</v>
      </c>
      <c r="D45" s="3"/>
      <c r="E45" s="4"/>
      <c r="F45" s="3">
        <v>322.36799999999999</v>
      </c>
      <c r="G45" s="4">
        <v>-261.08800000000002</v>
      </c>
      <c r="H45" s="3">
        <v>324.00099999999998</v>
      </c>
      <c r="I45" s="4">
        <v>1.0421899999999999</v>
      </c>
      <c r="J45" s="3">
        <v>323.899</v>
      </c>
      <c r="K45" s="104">
        <v>0.37431199999999998</v>
      </c>
      <c r="L45" s="1">
        <v>0.38251002465010553</v>
      </c>
      <c r="M45" s="107"/>
      <c r="N45" s="1">
        <v>-8.1980246501055509E-3</v>
      </c>
    </row>
    <row r="46" spans="2:14" x14ac:dyDescent="0.6">
      <c r="B46" s="2">
        <v>372.72699999999998</v>
      </c>
      <c r="C46" s="1">
        <v>161.31700000000001</v>
      </c>
      <c r="D46" s="2"/>
      <c r="E46" s="1"/>
      <c r="F46" s="2">
        <v>371.053</v>
      </c>
      <c r="G46" s="1">
        <v>-272.803</v>
      </c>
      <c r="H46" s="2">
        <v>370.36099999999999</v>
      </c>
      <c r="I46" s="1">
        <v>0.92184100000000002</v>
      </c>
      <c r="J46" s="2">
        <v>369.18200000000002</v>
      </c>
      <c r="K46" s="105">
        <v>0.48990800000000001</v>
      </c>
      <c r="L46" s="1">
        <v>0.48153705018038495</v>
      </c>
      <c r="M46" s="107"/>
      <c r="N46" s="1">
        <v>8.3709498196150589E-3</v>
      </c>
    </row>
    <row r="47" spans="2:14" x14ac:dyDescent="0.6">
      <c r="B47" s="2">
        <v>421.63</v>
      </c>
      <c r="C47" s="1">
        <v>138.27199999999999</v>
      </c>
      <c r="D47" s="2"/>
      <c r="E47" s="1"/>
      <c r="F47" s="2">
        <v>418.42099999999999</v>
      </c>
      <c r="G47" s="1">
        <v>-296.23399999999998</v>
      </c>
      <c r="H47" s="2">
        <v>423.92500000000001</v>
      </c>
      <c r="I47" s="1">
        <v>0.81406400000000001</v>
      </c>
      <c r="J47" s="2">
        <v>418.23899999999998</v>
      </c>
      <c r="K47" s="105">
        <v>0.64954100000000004</v>
      </c>
      <c r="L47" s="1">
        <v>0.62149144636511477</v>
      </c>
      <c r="M47" s="107"/>
      <c r="N47" s="1">
        <v>2.804955363488526E-2</v>
      </c>
    </row>
    <row r="48" spans="2:14" x14ac:dyDescent="0.6">
      <c r="B48" s="2">
        <v>470.53300000000002</v>
      </c>
      <c r="C48" s="1">
        <v>118.107</v>
      </c>
      <c r="D48" s="2"/>
      <c r="E48" s="1"/>
      <c r="F48" s="2">
        <v>469.73700000000002</v>
      </c>
      <c r="G48" s="1">
        <v>-305.02100000000002</v>
      </c>
      <c r="H48" s="2">
        <v>474.53399999999999</v>
      </c>
      <c r="I48" s="1">
        <v>0.76042399999999999</v>
      </c>
      <c r="J48" s="2">
        <v>466.03800000000001</v>
      </c>
      <c r="K48" s="105">
        <v>0.71009199999999995</v>
      </c>
      <c r="L48" s="1">
        <v>0.67320150271859547</v>
      </c>
      <c r="M48" s="107"/>
      <c r="N48" s="1">
        <v>3.6890497281404477E-2</v>
      </c>
    </row>
    <row r="49" spans="2:14" x14ac:dyDescent="0.6">
      <c r="B49" s="2">
        <v>518.18200000000002</v>
      </c>
      <c r="C49" s="1">
        <v>97.942400000000006</v>
      </c>
      <c r="D49" s="2"/>
      <c r="E49" s="1"/>
      <c r="F49" s="2">
        <v>518.42100000000005</v>
      </c>
      <c r="G49" s="1">
        <v>-331.38099999999997</v>
      </c>
      <c r="H49" s="2">
        <v>523.66700000000003</v>
      </c>
      <c r="I49" s="1">
        <v>0.731769</v>
      </c>
      <c r="J49" s="2">
        <v>512.57899999999995</v>
      </c>
      <c r="K49" s="105">
        <v>0.74862399999999996</v>
      </c>
      <c r="L49" s="1">
        <v>0.75032549036340823</v>
      </c>
      <c r="M49" s="107"/>
      <c r="N49" s="1">
        <v>-1.7014903634082756E-3</v>
      </c>
    </row>
    <row r="50" spans="2:14" x14ac:dyDescent="0.6">
      <c r="B50" s="2">
        <v>567.08500000000004</v>
      </c>
      <c r="C50" s="1">
        <v>77.777799999999999</v>
      </c>
      <c r="D50" s="2"/>
      <c r="E50" s="1"/>
      <c r="F50" s="2">
        <v>568.42100000000005</v>
      </c>
      <c r="G50" s="1">
        <v>-348.95400000000001</v>
      </c>
      <c r="H50" s="2">
        <v>575.71</v>
      </c>
      <c r="I50" s="1">
        <v>0.686477</v>
      </c>
      <c r="J50" s="2">
        <v>561.63499999999999</v>
      </c>
      <c r="K50" s="105">
        <v>0.76513799999999998</v>
      </c>
      <c r="L50" s="1">
        <v>0.77259604130659898</v>
      </c>
      <c r="M50" s="107"/>
      <c r="N50" s="1">
        <v>-7.4580413065989948E-3</v>
      </c>
    </row>
    <row r="51" spans="2:14" x14ac:dyDescent="0.6">
      <c r="B51" s="2">
        <v>612.226</v>
      </c>
      <c r="C51" s="1">
        <v>74.897099999999995</v>
      </c>
      <c r="D51" s="2"/>
      <c r="E51" s="1"/>
      <c r="F51" s="2">
        <v>611.84199999999998</v>
      </c>
      <c r="G51" s="1">
        <v>-348.95400000000001</v>
      </c>
      <c r="H51" s="2">
        <v>624.83299999999997</v>
      </c>
      <c r="I51" s="1">
        <v>0.66615500000000005</v>
      </c>
      <c r="J51" s="2">
        <v>610.69200000000001</v>
      </c>
      <c r="K51" s="105">
        <v>0.86421999999999999</v>
      </c>
      <c r="L51" s="1">
        <v>0.82988574986210928</v>
      </c>
      <c r="M51" s="107"/>
      <c r="N51" s="1">
        <v>3.4334250137890709E-2</v>
      </c>
    </row>
    <row r="52" spans="2:14" x14ac:dyDescent="0.6">
      <c r="B52" s="31">
        <v>662.38199999999995</v>
      </c>
      <c r="C52" s="32">
        <v>86.419799999999995</v>
      </c>
      <c r="D52" s="31"/>
      <c r="E52" s="32"/>
      <c r="F52" s="31">
        <v>660.52599999999995</v>
      </c>
      <c r="G52" s="32">
        <v>-337.238</v>
      </c>
      <c r="H52" s="31">
        <v>672.50099999999998</v>
      </c>
      <c r="I52" s="32">
        <v>0.65415199999999996</v>
      </c>
      <c r="J52" s="31">
        <v>661.00599999999997</v>
      </c>
      <c r="K52" s="106">
        <v>0.96330300000000002</v>
      </c>
      <c r="L52" s="1">
        <v>0.98658612412715108</v>
      </c>
      <c r="M52" s="107"/>
      <c r="N52" s="1">
        <v>-2.3283124127151056E-2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1" tint="0.499984740745262"/>
  </sheetPr>
  <dimension ref="A1:V30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8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1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>
        <v>392.46600000000001</v>
      </c>
      <c r="G9" s="4">
        <v>-239.26400000000001</v>
      </c>
      <c r="H9" s="3"/>
      <c r="I9" s="4"/>
      <c r="J9" s="3">
        <v>300</v>
      </c>
      <c r="K9" s="4">
        <v>1.3793100000000001E-2</v>
      </c>
      <c r="N9" s="3"/>
      <c r="O9" s="21"/>
      <c r="P9" s="3">
        <f>F9</f>
        <v>392.46600000000001</v>
      </c>
      <c r="Q9" s="17">
        <f>G9*0.000001</f>
        <v>-2.3926399999999999E-4</v>
      </c>
      <c r="R9" s="3"/>
      <c r="S9" s="24"/>
      <c r="T9" s="3">
        <f>J9</f>
        <v>300</v>
      </c>
      <c r="U9" s="24">
        <f>K9</f>
        <v>1.3793100000000001E-2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>
        <v>515.75300000000004</v>
      </c>
      <c r="G10" s="4">
        <v>-276.07400000000001</v>
      </c>
      <c r="H10" s="3"/>
      <c r="I10" s="4"/>
      <c r="J10" s="3">
        <v>494.11799999999999</v>
      </c>
      <c r="K10" s="4">
        <v>7.5862100000000002E-2</v>
      </c>
      <c r="N10" s="3"/>
      <c r="O10" s="21"/>
      <c r="P10" s="3">
        <f t="shared" ref="P10:P20" si="0">F10</f>
        <v>515.75300000000004</v>
      </c>
      <c r="Q10" s="17">
        <f t="shared" ref="Q10:Q20" si="1">G10*0.000001</f>
        <v>-2.7607400000000001E-4</v>
      </c>
      <c r="R10" s="3"/>
      <c r="S10" s="24"/>
      <c r="T10" s="3">
        <f t="shared" ref="T10:U19" si="2">J10</f>
        <v>494.11799999999999</v>
      </c>
      <c r="U10" s="24">
        <f t="shared" si="2"/>
        <v>7.5862100000000002E-2</v>
      </c>
    </row>
    <row r="11" spans="1:22" x14ac:dyDescent="0.6">
      <c r="B11" s="2"/>
      <c r="C11" s="1"/>
      <c r="D11" s="2"/>
      <c r="E11" s="1"/>
      <c r="F11" s="2">
        <v>659.58900000000006</v>
      </c>
      <c r="G11" s="1">
        <v>-306.74799999999999</v>
      </c>
      <c r="H11" s="2"/>
      <c r="I11" s="1"/>
      <c r="J11" s="2">
        <v>635.29399999999998</v>
      </c>
      <c r="K11" s="1">
        <v>0.137931</v>
      </c>
      <c r="N11" s="3"/>
      <c r="O11" s="21"/>
      <c r="P11" s="3">
        <f t="shared" si="0"/>
        <v>659.58900000000006</v>
      </c>
      <c r="Q11" s="17">
        <f t="shared" si="1"/>
        <v>-3.0674799999999997E-4</v>
      </c>
      <c r="R11" s="3"/>
      <c r="S11" s="24"/>
      <c r="T11" s="3">
        <f t="shared" si="2"/>
        <v>635.29399999999998</v>
      </c>
      <c r="U11" s="24">
        <f t="shared" si="2"/>
        <v>0.137931</v>
      </c>
    </row>
    <row r="12" spans="1:22" x14ac:dyDescent="0.6">
      <c r="B12" s="2"/>
      <c r="C12" s="1"/>
      <c r="D12" s="2"/>
      <c r="E12" s="1"/>
      <c r="F12" s="2">
        <v>813.69899999999996</v>
      </c>
      <c r="G12" s="1">
        <v>-319.01799999999997</v>
      </c>
      <c r="H12" s="2"/>
      <c r="I12" s="1"/>
      <c r="J12" s="2">
        <v>829.41200000000003</v>
      </c>
      <c r="K12" s="1">
        <v>0.22069</v>
      </c>
      <c r="N12" s="3"/>
      <c r="O12" s="21"/>
      <c r="P12" s="3">
        <f t="shared" si="0"/>
        <v>813.69899999999996</v>
      </c>
      <c r="Q12" s="17">
        <f t="shared" si="1"/>
        <v>-3.1901799999999996E-4</v>
      </c>
      <c r="R12" s="3"/>
      <c r="S12" s="24"/>
      <c r="T12" s="3">
        <f t="shared" si="2"/>
        <v>829.41200000000003</v>
      </c>
      <c r="U12" s="24">
        <f t="shared" si="2"/>
        <v>0.22069</v>
      </c>
    </row>
    <row r="13" spans="1:22" x14ac:dyDescent="0.6">
      <c r="B13" s="2"/>
      <c r="C13" s="1"/>
      <c r="D13" s="2"/>
      <c r="E13" s="1"/>
      <c r="F13" s="2">
        <v>926.71199999999999</v>
      </c>
      <c r="G13" s="1">
        <v>-355.82799999999997</v>
      </c>
      <c r="H13" s="2"/>
      <c r="I13" s="1"/>
      <c r="J13" s="2">
        <v>952.94100000000003</v>
      </c>
      <c r="K13" s="1">
        <v>0.31034499999999998</v>
      </c>
      <c r="N13" s="3"/>
      <c r="O13" s="21"/>
      <c r="P13" s="3">
        <f t="shared" si="0"/>
        <v>926.71199999999999</v>
      </c>
      <c r="Q13" s="17">
        <f t="shared" si="1"/>
        <v>-3.5582799999999998E-4</v>
      </c>
      <c r="R13" s="3"/>
      <c r="S13" s="24"/>
      <c r="T13" s="3">
        <f t="shared" si="2"/>
        <v>952.94100000000003</v>
      </c>
      <c r="U13" s="24">
        <f t="shared" si="2"/>
        <v>0.31034499999999998</v>
      </c>
    </row>
    <row r="14" spans="1:22" x14ac:dyDescent="0.6">
      <c r="B14" s="2"/>
      <c r="C14" s="1"/>
      <c r="D14" s="2"/>
      <c r="E14" s="1"/>
      <c r="F14" s="2">
        <v>1101.3699999999999</v>
      </c>
      <c r="G14" s="1">
        <v>-361.96300000000002</v>
      </c>
      <c r="H14" s="2"/>
      <c r="I14" s="1"/>
      <c r="J14" s="2">
        <v>1129.4100000000001</v>
      </c>
      <c r="K14" s="1">
        <v>0.39310299999999998</v>
      </c>
      <c r="N14" s="3"/>
      <c r="O14" s="21"/>
      <c r="P14" s="3">
        <f t="shared" si="0"/>
        <v>1101.3699999999999</v>
      </c>
      <c r="Q14" s="17">
        <f t="shared" si="1"/>
        <v>-3.6196300000000003E-4</v>
      </c>
      <c r="R14" s="3"/>
      <c r="S14" s="24"/>
      <c r="T14" s="3">
        <f t="shared" si="2"/>
        <v>1129.4100000000001</v>
      </c>
      <c r="U14" s="24">
        <f t="shared" si="2"/>
        <v>0.39310299999999998</v>
      </c>
    </row>
    <row r="15" spans="1:22" x14ac:dyDescent="0.6">
      <c r="B15" s="2"/>
      <c r="C15" s="1"/>
      <c r="D15" s="2"/>
      <c r="E15" s="1"/>
      <c r="F15" s="2">
        <v>1204.1099999999999</v>
      </c>
      <c r="G15" s="1">
        <v>-374.233</v>
      </c>
      <c r="H15" s="2"/>
      <c r="I15" s="1"/>
      <c r="J15" s="2">
        <v>1305.8800000000001</v>
      </c>
      <c r="K15" s="1">
        <v>0.50344800000000001</v>
      </c>
      <c r="N15" s="3"/>
      <c r="O15" s="21"/>
      <c r="P15" s="3">
        <f t="shared" si="0"/>
        <v>1204.1099999999999</v>
      </c>
      <c r="Q15" s="17">
        <f t="shared" si="1"/>
        <v>-3.7423299999999997E-4</v>
      </c>
      <c r="R15" s="3"/>
      <c r="S15" s="24"/>
      <c r="T15" s="3">
        <f t="shared" si="2"/>
        <v>1305.8800000000001</v>
      </c>
      <c r="U15" s="24">
        <f t="shared" si="2"/>
        <v>0.50344800000000001</v>
      </c>
    </row>
    <row r="16" spans="1:22" x14ac:dyDescent="0.6">
      <c r="B16" s="2"/>
      <c r="C16" s="1"/>
      <c r="D16" s="2"/>
      <c r="E16" s="1"/>
      <c r="F16" s="2">
        <v>1358.22</v>
      </c>
      <c r="G16" s="1">
        <v>-380.36799999999999</v>
      </c>
      <c r="H16" s="2"/>
      <c r="I16" s="1"/>
      <c r="J16" s="2">
        <v>1500</v>
      </c>
      <c r="K16" s="1">
        <v>0.62068999999999996</v>
      </c>
      <c r="N16" s="3"/>
      <c r="O16" s="21"/>
      <c r="P16" s="3">
        <f t="shared" si="0"/>
        <v>1358.22</v>
      </c>
      <c r="Q16" s="17">
        <f t="shared" si="1"/>
        <v>-3.8036799999999996E-4</v>
      </c>
      <c r="R16" s="3"/>
      <c r="S16" s="24"/>
      <c r="T16" s="3">
        <f t="shared" si="2"/>
        <v>1500</v>
      </c>
      <c r="U16" s="24">
        <f t="shared" si="2"/>
        <v>0.62068999999999996</v>
      </c>
    </row>
    <row r="17" spans="2:21" customFormat="1" x14ac:dyDescent="0.6">
      <c r="B17" s="2"/>
      <c r="C17" s="1"/>
      <c r="D17" s="2"/>
      <c r="E17" s="1"/>
      <c r="F17" s="2">
        <v>1502.05</v>
      </c>
      <c r="G17" s="1">
        <v>-380.36799999999999</v>
      </c>
      <c r="H17" s="2"/>
      <c r="I17" s="1"/>
      <c r="J17" s="2">
        <v>1658.82</v>
      </c>
      <c r="K17" s="1">
        <v>0.71724100000000002</v>
      </c>
      <c r="N17" s="3"/>
      <c r="O17" s="21"/>
      <c r="P17" s="3">
        <f t="shared" si="0"/>
        <v>1502.05</v>
      </c>
      <c r="Q17" s="17">
        <f t="shared" si="1"/>
        <v>-3.8036799999999996E-4</v>
      </c>
      <c r="R17" s="3"/>
      <c r="S17" s="24"/>
      <c r="T17" s="3">
        <f t="shared" si="2"/>
        <v>1658.82</v>
      </c>
      <c r="U17" s="24">
        <f t="shared" si="2"/>
        <v>0.71724100000000002</v>
      </c>
    </row>
    <row r="18" spans="2:21" customFormat="1" x14ac:dyDescent="0.6">
      <c r="B18" s="2"/>
      <c r="C18" s="1"/>
      <c r="D18" s="2"/>
      <c r="E18" s="1"/>
      <c r="F18" s="2">
        <v>1656.16</v>
      </c>
      <c r="G18" s="1">
        <v>-386.50299999999999</v>
      </c>
      <c r="H18" s="2"/>
      <c r="I18" s="1"/>
      <c r="J18" s="2">
        <v>1800</v>
      </c>
      <c r="K18" s="1">
        <v>0.80689699999999998</v>
      </c>
      <c r="N18" s="3"/>
      <c r="O18" s="21"/>
      <c r="P18" s="3">
        <f t="shared" si="0"/>
        <v>1656.16</v>
      </c>
      <c r="Q18" s="17">
        <f t="shared" si="1"/>
        <v>-3.8650299999999996E-4</v>
      </c>
      <c r="R18" s="3"/>
      <c r="S18" s="24"/>
      <c r="T18" s="3">
        <f t="shared" si="2"/>
        <v>1800</v>
      </c>
      <c r="U18" s="24">
        <f t="shared" si="2"/>
        <v>0.80689699999999998</v>
      </c>
    </row>
    <row r="19" spans="2:21" customFormat="1" x14ac:dyDescent="0.6">
      <c r="B19" s="2"/>
      <c r="C19" s="1"/>
      <c r="D19" s="2"/>
      <c r="E19" s="1"/>
      <c r="F19" s="2">
        <v>1789.73</v>
      </c>
      <c r="G19" s="1">
        <v>-392.63799999999998</v>
      </c>
      <c r="H19" s="2"/>
      <c r="I19" s="1"/>
      <c r="J19" s="74">
        <v>1976.47</v>
      </c>
      <c r="K19" s="74">
        <v>0.87586200000000003</v>
      </c>
      <c r="N19" s="3"/>
      <c r="O19" s="21"/>
      <c r="P19" s="3">
        <f t="shared" si="0"/>
        <v>1789.73</v>
      </c>
      <c r="Q19" s="17">
        <f t="shared" si="1"/>
        <v>-3.9263799999999995E-4</v>
      </c>
      <c r="R19" s="3"/>
      <c r="S19" s="24"/>
      <c r="T19" s="3">
        <f t="shared" si="2"/>
        <v>1976.47</v>
      </c>
      <c r="U19" s="24">
        <f t="shared" si="2"/>
        <v>0.87586200000000003</v>
      </c>
    </row>
    <row r="20" spans="2:21" customFormat="1" x14ac:dyDescent="0.6">
      <c r="B20" s="31"/>
      <c r="C20" s="32"/>
      <c r="D20" s="31"/>
      <c r="E20" s="32"/>
      <c r="F20" s="31">
        <v>1913.01</v>
      </c>
      <c r="G20" s="32">
        <v>-392.63799999999998</v>
      </c>
      <c r="H20" s="31"/>
      <c r="I20" s="32"/>
      <c r="J20" s="31"/>
      <c r="K20" s="32"/>
      <c r="N20" s="37"/>
      <c r="O20" s="46"/>
      <c r="P20" s="37">
        <f t="shared" si="0"/>
        <v>1913.01</v>
      </c>
      <c r="Q20" s="38">
        <f t="shared" si="1"/>
        <v>-3.9263799999999995E-4</v>
      </c>
      <c r="R20" s="37"/>
      <c r="S20" s="39"/>
      <c r="T20" s="37"/>
      <c r="U20" s="39"/>
    </row>
    <row r="21" spans="2:21" customFormat="1" x14ac:dyDescent="0.6">
      <c r="B21" s="35"/>
      <c r="C21" s="35"/>
      <c r="D21" s="35"/>
      <c r="E21" s="35"/>
      <c r="F21" s="35"/>
      <c r="G21" s="35"/>
      <c r="H21" s="35"/>
      <c r="I21" s="35"/>
      <c r="J21" s="35"/>
      <c r="K21" s="35"/>
      <c r="N21" s="35"/>
      <c r="O21" s="43"/>
      <c r="P21" s="35"/>
      <c r="Q21" s="44"/>
      <c r="R21" s="35"/>
      <c r="S21" s="45"/>
      <c r="T21" s="35"/>
      <c r="U21" s="45"/>
    </row>
    <row r="22" spans="2:21" customFormat="1" x14ac:dyDescent="0.6">
      <c r="B22" s="36"/>
      <c r="C22" s="36"/>
      <c r="D22" s="36"/>
      <c r="E22" s="36"/>
      <c r="F22" s="36"/>
      <c r="G22" s="36"/>
      <c r="H22" s="36"/>
      <c r="I22" s="36"/>
      <c r="J22" s="36"/>
      <c r="K22" s="36"/>
      <c r="N22" s="36"/>
      <c r="O22" s="40"/>
      <c r="P22" s="36"/>
      <c r="Q22" s="41"/>
      <c r="R22" s="36"/>
      <c r="S22" s="42"/>
      <c r="T22" s="36"/>
      <c r="U22" s="42"/>
    </row>
    <row r="23" spans="2:21" customFormat="1" x14ac:dyDescent="0.6">
      <c r="B23" s="36"/>
      <c r="C23" s="36"/>
      <c r="D23" s="36"/>
      <c r="E23" s="36"/>
      <c r="F23" s="36"/>
      <c r="G23" s="36"/>
      <c r="H23" s="36"/>
      <c r="I23" s="36"/>
      <c r="J23" s="36"/>
      <c r="K23" s="36"/>
      <c r="N23" s="36"/>
      <c r="O23" s="40"/>
      <c r="P23" s="36"/>
      <c r="Q23" s="41"/>
      <c r="R23" s="36"/>
      <c r="S23" s="42"/>
      <c r="T23" s="36"/>
      <c r="U23" s="42"/>
    </row>
    <row r="24" spans="2:21" customFormat="1" x14ac:dyDescent="0.6">
      <c r="B24" s="36"/>
      <c r="C24" s="36"/>
      <c r="D24" s="36"/>
      <c r="E24" s="36"/>
      <c r="F24" s="36"/>
      <c r="G24" s="36"/>
      <c r="H24" s="36"/>
      <c r="I24" s="36"/>
      <c r="J24" s="36"/>
      <c r="K24" s="36"/>
      <c r="N24" s="36"/>
      <c r="O24" s="40"/>
      <c r="P24" s="36"/>
      <c r="Q24" s="41"/>
      <c r="R24" s="36"/>
      <c r="S24" s="42"/>
      <c r="T24" s="36"/>
      <c r="U24" s="42"/>
    </row>
    <row r="25" spans="2:21" customFormat="1" x14ac:dyDescent="0.6"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36"/>
      <c r="O25" s="40"/>
      <c r="P25" s="36"/>
      <c r="Q25" s="41"/>
      <c r="R25" s="36"/>
      <c r="S25" s="42"/>
      <c r="T25" s="36"/>
      <c r="U25" s="42"/>
    </row>
    <row r="26" spans="2:21" customFormat="1" x14ac:dyDescent="0.6">
      <c r="B26" s="36"/>
      <c r="C26" s="36"/>
      <c r="D26" s="36"/>
      <c r="E26" s="36"/>
      <c r="F26" s="36"/>
      <c r="G26" s="36"/>
      <c r="H26" s="36"/>
      <c r="I26" s="36"/>
      <c r="J26" s="36"/>
      <c r="K26" s="36"/>
      <c r="N26" s="36"/>
      <c r="O26" s="40"/>
      <c r="P26" s="36"/>
      <c r="Q26" s="41"/>
      <c r="R26" s="36"/>
      <c r="S26" s="42"/>
      <c r="T26" s="36"/>
      <c r="U26" s="42"/>
    </row>
    <row r="27" spans="2:21" customFormat="1" x14ac:dyDescent="0.6">
      <c r="B27" s="36"/>
      <c r="C27" s="36"/>
      <c r="D27" s="36"/>
      <c r="E27" s="36"/>
      <c r="F27" s="36"/>
      <c r="G27" s="36"/>
      <c r="H27" s="36"/>
      <c r="I27" s="36"/>
      <c r="J27" s="36"/>
      <c r="K27" s="36"/>
      <c r="N27" s="36"/>
      <c r="O27" s="40"/>
      <c r="P27" s="36"/>
      <c r="Q27" s="41"/>
      <c r="R27" s="36"/>
      <c r="S27" s="42"/>
      <c r="T27" s="36"/>
      <c r="U27" s="42"/>
    </row>
    <row r="28" spans="2:21" customFormat="1" x14ac:dyDescent="0.6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40"/>
      <c r="P28" s="36"/>
      <c r="Q28" s="41"/>
      <c r="R28" s="36"/>
      <c r="S28" s="42"/>
      <c r="T28" s="36"/>
      <c r="U28" s="42"/>
    </row>
    <row r="29" spans="2:21" customFormat="1" x14ac:dyDescent="0.6">
      <c r="B29" s="36"/>
      <c r="C29" s="36"/>
      <c r="D29" s="36"/>
      <c r="E29" s="36"/>
      <c r="F29" s="36"/>
      <c r="G29" s="36"/>
      <c r="H29" s="36"/>
      <c r="I29" s="36"/>
      <c r="J29" s="36"/>
      <c r="K29" s="36"/>
      <c r="N29" s="36"/>
      <c r="O29" s="40"/>
      <c r="P29" s="36"/>
      <c r="Q29" s="41"/>
      <c r="R29" s="36"/>
      <c r="S29" s="42"/>
      <c r="T29" s="36"/>
      <c r="U29" s="42"/>
    </row>
    <row r="30" spans="2:21" customFormat="1" x14ac:dyDescent="0.6">
      <c r="B30" s="36"/>
      <c r="C30" s="36"/>
      <c r="D30" s="36"/>
      <c r="E30" s="36"/>
      <c r="F30" s="36"/>
      <c r="G30" s="36"/>
      <c r="H30" s="36"/>
      <c r="I30" s="36"/>
      <c r="J30" s="36"/>
      <c r="K30" s="36"/>
      <c r="N30" s="36"/>
      <c r="O30" s="40"/>
      <c r="P30" s="36"/>
      <c r="Q30" s="41"/>
      <c r="R30" s="36"/>
      <c r="S30" s="42"/>
      <c r="T30" s="36"/>
      <c r="U30" s="42"/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65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117</v>
      </c>
      <c r="M5" s="13"/>
      <c r="N5" s="116" t="s">
        <v>118</v>
      </c>
    </row>
    <row r="6" spans="1:33" ht="17.25" thickBot="1" x14ac:dyDescent="0.65">
      <c r="A6" s="13"/>
      <c r="M6" s="13"/>
    </row>
    <row r="7" spans="1:33" x14ac:dyDescent="0.6">
      <c r="B7" s="5" t="s">
        <v>119</v>
      </c>
      <c r="C7" s="6" t="s">
        <v>120</v>
      </c>
      <c r="D7" s="7" t="s">
        <v>119</v>
      </c>
      <c r="E7" s="6" t="s">
        <v>121</v>
      </c>
      <c r="F7" s="7" t="s">
        <v>119</v>
      </c>
      <c r="G7" s="6" t="s">
        <v>122</v>
      </c>
      <c r="H7" s="7" t="s">
        <v>119</v>
      </c>
      <c r="I7" s="6" t="s">
        <v>123</v>
      </c>
      <c r="J7" s="7" t="s">
        <v>119</v>
      </c>
      <c r="K7" s="8" t="s">
        <v>124</v>
      </c>
      <c r="N7" s="5" t="s">
        <v>119</v>
      </c>
      <c r="O7" s="19" t="s">
        <v>120</v>
      </c>
      <c r="P7" s="7" t="s">
        <v>119</v>
      </c>
      <c r="Q7" s="15" t="s">
        <v>122</v>
      </c>
      <c r="R7" s="7" t="s">
        <v>119</v>
      </c>
      <c r="S7" s="23" t="s">
        <v>123</v>
      </c>
      <c r="T7" s="7" t="s">
        <v>119</v>
      </c>
      <c r="U7" s="25" t="s">
        <v>124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125</v>
      </c>
      <c r="C8" s="10" t="s">
        <v>126</v>
      </c>
      <c r="D8" s="11" t="s">
        <v>125</v>
      </c>
      <c r="E8" s="10" t="s">
        <v>127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3"/>
      <c r="C9" s="4"/>
      <c r="D9" s="75">
        <v>320.01003009026999</v>
      </c>
      <c r="E9" s="75">
        <v>24.592274678111501</v>
      </c>
      <c r="F9" s="75">
        <v>319.86301369863003</v>
      </c>
      <c r="G9" s="75">
        <v>30.0064143681847</v>
      </c>
      <c r="H9" s="75">
        <v>319.47992700729901</v>
      </c>
      <c r="I9" s="75">
        <v>1.8887499999999999</v>
      </c>
      <c r="J9" s="75">
        <v>312.07964601769902</v>
      </c>
      <c r="K9" s="75">
        <v>3.5444385311335599E-3</v>
      </c>
      <c r="N9" s="3">
        <f>D9</f>
        <v>320.01003009026999</v>
      </c>
      <c r="O9" s="21">
        <f>1/(E9*0.000001)</f>
        <v>40663.176265270653</v>
      </c>
      <c r="P9" s="3">
        <f>F9</f>
        <v>319.86301369863003</v>
      </c>
      <c r="Q9" s="17">
        <f>G9*0.000001</f>
        <v>3.00064143681847E-5</v>
      </c>
      <c r="R9" s="3">
        <f>H9</f>
        <v>319.47992700729901</v>
      </c>
      <c r="S9" s="24">
        <f>I9</f>
        <v>1.8887499999999999</v>
      </c>
      <c r="T9" s="3">
        <f>J9</f>
        <v>312.07964601769902</v>
      </c>
      <c r="U9" s="24">
        <f>K9</f>
        <v>3.5444385311335599E-3</v>
      </c>
      <c r="V9" s="22">
        <f>((O9*(Q9)^2)/S9)*T9</f>
        <v>6.0495137890118839E-3</v>
      </c>
      <c r="X9" s="3">
        <f t="shared" ref="X9:X17" si="0">T9</f>
        <v>312.07964601769902</v>
      </c>
      <c r="Y9" s="4" t="e">
        <f>MATCH($X9,$N$9:$N$40,1)</f>
        <v>#N/A</v>
      </c>
      <c r="Z9" s="4" t="e">
        <f>((INDEX($N$9:$O$40,Y9+1,1)-$X9)*INDEX($N$9:$O$40,Y9,2)+($X9-INDEX($N$9:$O$40,Y9,1))*INDEX($N$9:$O$40,Y9+1,2))/(INDEX($N$9:$O$40,Y9+1,1)-INDEX($N$9:$O$40,Y9,1))</f>
        <v>#N/A</v>
      </c>
      <c r="AA9" s="4" t="e">
        <f>MATCH($X9,$P$9:$P$40,1)</f>
        <v>#N/A</v>
      </c>
      <c r="AB9" s="17" t="e">
        <f>((INDEX($P$9:$Q$40,AA9+1,1)-$X9)*INDEX($P$9:$Q$40,AA9,2)+($X9-INDEX($P$9:$Q$40,AA9,1))*INDEX($P$9:$Q$40,AA9+1,2))/(INDEX($P$9:$Q$40,AA9+1,1)-INDEX($P$9:$Q$40,AA9,1))</f>
        <v>#N/A</v>
      </c>
      <c r="AC9" s="4" t="e">
        <f>MATCH($X9,$R$9:$R$40,1)</f>
        <v>#N/A</v>
      </c>
      <c r="AD9" s="24" t="e">
        <f>((INDEX($R$9:$S$40,AC9+1,1)-$X9)*INDEX($R$9:$S$40,AC9,2)+($X9-INDEX($R$9:$S$40,AC9,1))*INDEX($R$9:$S$40,AC9+1,2))/(INDEX($R$9:$S$40,AC9+1,1)-INDEX($R$9:$S$40,AC9,1))</f>
        <v>#N/A</v>
      </c>
      <c r="AE9" s="24" t="e">
        <f>((Z9*(AB9)^2)/AD9)*X9</f>
        <v>#N/A</v>
      </c>
      <c r="AF9" s="98" t="e">
        <f t="shared" ref="AF9:AF30" si="1">$U9/$AE9-1</f>
        <v>#N/A</v>
      </c>
      <c r="AG9" s="99" t="e">
        <f>U9-AE9</f>
        <v>#N/A</v>
      </c>
    </row>
    <row r="10" spans="1:33" x14ac:dyDescent="0.6">
      <c r="B10" s="3"/>
      <c r="C10" s="4"/>
      <c r="D10" s="75">
        <v>350.72718154463303</v>
      </c>
      <c r="E10" s="75">
        <v>24.270386266094398</v>
      </c>
      <c r="F10" s="75">
        <v>333.42465753424602</v>
      </c>
      <c r="G10" s="75">
        <v>34.522129570237297</v>
      </c>
      <c r="H10" s="75">
        <v>333.05200729926997</v>
      </c>
      <c r="I10" s="75">
        <v>1.8925000000000001</v>
      </c>
      <c r="J10" s="75">
        <v>336.238938053097</v>
      </c>
      <c r="K10" s="75">
        <v>6.2746141564661902E-3</v>
      </c>
      <c r="N10" s="3">
        <f t="shared" ref="N10:N21" si="2">D10</f>
        <v>350.72718154463303</v>
      </c>
      <c r="O10" s="21">
        <f t="shared" ref="O10:O21" si="3">1/(E10*0.000001)</f>
        <v>41202.475685234349</v>
      </c>
      <c r="P10" s="3">
        <f t="shared" ref="P10:P21" si="4">F10</f>
        <v>333.42465753424602</v>
      </c>
      <c r="Q10" s="17">
        <f t="shared" ref="Q10:Q21" si="5">G10*0.000001</f>
        <v>3.4522129570237297E-5</v>
      </c>
      <c r="R10" s="3">
        <f t="shared" ref="R10:U21" si="6">H10</f>
        <v>333.05200729926997</v>
      </c>
      <c r="S10" s="24">
        <f t="shared" si="6"/>
        <v>1.8925000000000001</v>
      </c>
      <c r="T10" s="3">
        <f t="shared" si="6"/>
        <v>336.238938053097</v>
      </c>
      <c r="U10" s="24">
        <f t="shared" si="6"/>
        <v>6.2746141564661902E-3</v>
      </c>
      <c r="X10" s="2">
        <f t="shared" si="0"/>
        <v>336.238938053097</v>
      </c>
      <c r="Y10" s="4">
        <f t="shared" ref="Y10:Y30" si="7">MATCH($X10,$N$9:$N$40,1)</f>
        <v>1</v>
      </c>
      <c r="Z10" s="4">
        <f t="shared" ref="Z10:Z30" si="8">((INDEX($N$9:$O$40,Y10+1,1)-$X10)*INDEX($N$9:$O$40,Y10,2)+($X10-INDEX($N$9:$O$40,Y10,1))*INDEX($N$9:$O$40,Y10+1,2))/(INDEX($N$9:$O$40,Y10+1,1)-INDEX($N$9:$O$40,Y10,1))</f>
        <v>40948.106352749637</v>
      </c>
      <c r="AA10" s="4">
        <f t="shared" ref="AA10:AA30" si="9">MATCH($X10,$P$9:$P$40,1)</f>
        <v>2</v>
      </c>
      <c r="AB10" s="17">
        <f t="shared" ref="AB10:AB30" si="10">((INDEX($P$9:$Q$40,AA10+1,1)-$X10)*INDEX($P$9:$Q$40,AA10,2)+($X10-INDEX($P$9:$Q$40,AA10,1))*INDEX($P$9:$Q$40,AA10+1,2))/(INDEX($P$9:$Q$40,AA10+1,1)-INDEX($P$9:$Q$40,AA10,1))</f>
        <v>3.5369858461971343E-5</v>
      </c>
      <c r="AC10" s="4">
        <f t="shared" ref="AC10:AC30" si="11">MATCH($X10,$R$9:$R$40,1)</f>
        <v>2</v>
      </c>
      <c r="AD10" s="24">
        <f t="shared" ref="AD10:AD30" si="12">((INDEX($R$9:$S$40,AC10+1,1)-$X10)*INDEX($R$9:$S$40,AC10,2)+($X10-INDEX($R$9:$S$40,AC10,1))*INDEX($R$9:$S$40,AC10+1,2))/(INDEX($R$9:$S$40,AC10+1,1)-INDEX($R$9:$S$40,AC10,1))</f>
        <v>1.8933805570015618</v>
      </c>
      <c r="AE10" s="53">
        <f t="shared" ref="AE10:AE17" si="13">((Z10*(AB10)^2)/AD10)*X10</f>
        <v>9.0972589880938381E-3</v>
      </c>
      <c r="AF10" s="109">
        <f t="shared" si="1"/>
        <v>-0.31027420845353781</v>
      </c>
      <c r="AG10" s="111">
        <f t="shared" ref="AG10:AG17" si="14">U10-AE10</f>
        <v>-2.8226448316276478E-3</v>
      </c>
    </row>
    <row r="11" spans="1:33" x14ac:dyDescent="0.6">
      <c r="B11" s="2"/>
      <c r="C11" s="1"/>
      <c r="D11" s="76">
        <v>376.35406218655902</v>
      </c>
      <c r="E11" s="76">
        <v>24.270386266094398</v>
      </c>
      <c r="F11" s="76">
        <v>346.71232876712298</v>
      </c>
      <c r="G11" s="76">
        <v>38.524695317511203</v>
      </c>
      <c r="H11" s="76">
        <v>346.62408759124003</v>
      </c>
      <c r="I11" s="76">
        <v>1.89625</v>
      </c>
      <c r="J11" s="76">
        <v>360.24336283185801</v>
      </c>
      <c r="K11" s="76">
        <v>9.9627461415646504E-3</v>
      </c>
      <c r="N11" s="3">
        <f t="shared" si="2"/>
        <v>376.35406218655902</v>
      </c>
      <c r="O11" s="21">
        <f t="shared" si="3"/>
        <v>41202.475685234349</v>
      </c>
      <c r="P11" s="3">
        <f t="shared" si="4"/>
        <v>346.71232876712298</v>
      </c>
      <c r="Q11" s="17">
        <f t="shared" si="5"/>
        <v>3.8524695317511202E-5</v>
      </c>
      <c r="R11" s="3">
        <f t="shared" si="6"/>
        <v>346.62408759124003</v>
      </c>
      <c r="S11" s="24">
        <f t="shared" si="6"/>
        <v>1.89625</v>
      </c>
      <c r="T11" s="3">
        <f t="shared" si="6"/>
        <v>360.24336283185801</v>
      </c>
      <c r="U11" s="24">
        <f t="shared" si="6"/>
        <v>9.9627461415646504E-3</v>
      </c>
      <c r="X11" s="2">
        <f t="shared" si="0"/>
        <v>360.24336283185801</v>
      </c>
      <c r="Y11" s="4">
        <f t="shared" si="7"/>
        <v>2</v>
      </c>
      <c r="Z11" s="4">
        <f t="shared" si="8"/>
        <v>41202.475685234356</v>
      </c>
      <c r="AA11" s="4">
        <f t="shared" si="9"/>
        <v>3</v>
      </c>
      <c r="AB11" s="17">
        <f t="shared" si="10"/>
        <v>4.267182430720445E-5</v>
      </c>
      <c r="AC11" s="4">
        <f t="shared" si="11"/>
        <v>4</v>
      </c>
      <c r="AD11" s="24">
        <f t="shared" si="12"/>
        <v>1.8851334636756434</v>
      </c>
      <c r="AE11" s="53">
        <f t="shared" si="13"/>
        <v>1.4337043979999636E-2</v>
      </c>
      <c r="AF11" s="109">
        <f t="shared" si="1"/>
        <v>-0.30510458393914308</v>
      </c>
      <c r="AG11" s="111">
        <f t="shared" si="14"/>
        <v>-4.3742978384349856E-3</v>
      </c>
    </row>
    <row r="12" spans="1:33" x14ac:dyDescent="0.6">
      <c r="B12" s="2"/>
      <c r="C12" s="1"/>
      <c r="D12" s="76">
        <v>399.87462387161401</v>
      </c>
      <c r="E12" s="76">
        <v>24.399141630901202</v>
      </c>
      <c r="F12" s="76">
        <v>360.27397260273898</v>
      </c>
      <c r="G12" s="76">
        <v>42.681205901218704</v>
      </c>
      <c r="H12" s="76">
        <v>359.87682481751801</v>
      </c>
      <c r="I12" s="76">
        <v>1.88499999999999</v>
      </c>
      <c r="J12" s="76">
        <v>372.32300884955703</v>
      </c>
      <c r="K12" s="76">
        <v>1.22139435870143E-2</v>
      </c>
      <c r="N12" s="3">
        <f t="shared" si="2"/>
        <v>399.87462387161401</v>
      </c>
      <c r="O12" s="21">
        <f t="shared" si="3"/>
        <v>40985.048372911311</v>
      </c>
      <c r="P12" s="3">
        <f t="shared" si="4"/>
        <v>360.27397260273898</v>
      </c>
      <c r="Q12" s="17">
        <f t="shared" si="5"/>
        <v>4.2681205901218703E-5</v>
      </c>
      <c r="R12" s="3">
        <f t="shared" si="6"/>
        <v>359.87682481751801</v>
      </c>
      <c r="S12" s="24">
        <f t="shared" si="6"/>
        <v>1.88499999999999</v>
      </c>
      <c r="T12" s="3">
        <f t="shared" si="6"/>
        <v>372.32300884955703</v>
      </c>
      <c r="U12" s="24">
        <f t="shared" si="6"/>
        <v>1.22139435870143E-2</v>
      </c>
      <c r="X12" s="2">
        <f t="shared" si="0"/>
        <v>372.32300884955703</v>
      </c>
      <c r="Y12" s="4">
        <f t="shared" si="7"/>
        <v>2</v>
      </c>
      <c r="Z12" s="4">
        <f t="shared" si="8"/>
        <v>41202.475685234342</v>
      </c>
      <c r="AA12" s="4">
        <f t="shared" si="9"/>
        <v>4</v>
      </c>
      <c r="AB12" s="17">
        <f t="shared" si="10"/>
        <v>4.6043346161683437E-5</v>
      </c>
      <c r="AC12" s="4">
        <f t="shared" si="11"/>
        <v>4</v>
      </c>
      <c r="AD12" s="24">
        <f t="shared" si="12"/>
        <v>1.8895318995678023</v>
      </c>
      <c r="AE12" s="53">
        <f t="shared" si="13"/>
        <v>1.7211658294233427E-2</v>
      </c>
      <c r="AF12" s="109">
        <f t="shared" si="1"/>
        <v>-0.29036799486622134</v>
      </c>
      <c r="AG12" s="111">
        <f t="shared" si="14"/>
        <v>-4.9977147072191273E-3</v>
      </c>
    </row>
    <row r="13" spans="1:33" x14ac:dyDescent="0.6">
      <c r="B13" s="2"/>
      <c r="C13" s="1"/>
      <c r="D13" s="76">
        <v>424.79939819458298</v>
      </c>
      <c r="E13" s="76">
        <v>24.624463519313299</v>
      </c>
      <c r="F13" s="76">
        <v>373.69863013698603</v>
      </c>
      <c r="G13" s="76">
        <v>46.427196921103203</v>
      </c>
      <c r="H13" s="76">
        <v>373.60857664233498</v>
      </c>
      <c r="I13" s="76">
        <v>1.8899999999999899</v>
      </c>
      <c r="J13" s="76">
        <v>396.32743362831798</v>
      </c>
      <c r="K13" s="76">
        <v>1.69558275678552E-2</v>
      </c>
      <c r="N13" s="3">
        <f t="shared" si="2"/>
        <v>424.79939819458298</v>
      </c>
      <c r="O13" s="21">
        <f t="shared" si="3"/>
        <v>40610.021786492383</v>
      </c>
      <c r="P13" s="3">
        <f t="shared" si="4"/>
        <v>373.69863013698603</v>
      </c>
      <c r="Q13" s="17">
        <f t="shared" si="5"/>
        <v>4.6427196921103198E-5</v>
      </c>
      <c r="R13" s="3">
        <f t="shared" si="6"/>
        <v>373.60857664233498</v>
      </c>
      <c r="S13" s="24">
        <f t="shared" si="6"/>
        <v>1.8899999999999899</v>
      </c>
      <c r="T13" s="3">
        <f t="shared" si="6"/>
        <v>396.32743362831798</v>
      </c>
      <c r="U13" s="24">
        <f t="shared" si="6"/>
        <v>1.69558275678552E-2</v>
      </c>
      <c r="X13" s="2">
        <f t="shared" si="0"/>
        <v>396.32743362831798</v>
      </c>
      <c r="Y13" s="4">
        <f t="shared" si="7"/>
        <v>3</v>
      </c>
      <c r="Z13" s="4">
        <f t="shared" si="8"/>
        <v>41017.839088168272</v>
      </c>
      <c r="AA13" s="4">
        <f t="shared" si="9"/>
        <v>6</v>
      </c>
      <c r="AB13" s="17">
        <f t="shared" si="10"/>
        <v>5.2122947538239575E-5</v>
      </c>
      <c r="AC13" s="4">
        <f t="shared" si="11"/>
        <v>7</v>
      </c>
      <c r="AD13" s="24">
        <f t="shared" si="12"/>
        <v>1.8631278040749113</v>
      </c>
      <c r="AE13" s="53">
        <f t="shared" si="13"/>
        <v>2.3705122231244893E-2</v>
      </c>
      <c r="AF13" s="109">
        <f t="shared" si="1"/>
        <v>-0.28471882986090169</v>
      </c>
      <c r="AG13" s="111">
        <f t="shared" si="14"/>
        <v>-6.7492946633896933E-3</v>
      </c>
    </row>
    <row r="14" spans="1:33" x14ac:dyDescent="0.6">
      <c r="B14" s="2"/>
      <c r="C14" s="1"/>
      <c r="D14" s="76">
        <v>450.95285857572702</v>
      </c>
      <c r="E14" s="76">
        <v>24.914163090128699</v>
      </c>
      <c r="F14" s="76">
        <v>387.39726027397199</v>
      </c>
      <c r="G14" s="76">
        <v>50.019243104554199</v>
      </c>
      <c r="H14" s="76">
        <v>387.02098540145897</v>
      </c>
      <c r="I14" s="76">
        <v>1.8825000000000001</v>
      </c>
      <c r="J14" s="76">
        <v>420.48672566371602</v>
      </c>
      <c r="K14" s="76">
        <v>2.15061202767429E-2</v>
      </c>
      <c r="N14" s="3">
        <f t="shared" si="2"/>
        <v>450.95285857572702</v>
      </c>
      <c r="O14" s="21">
        <f t="shared" si="3"/>
        <v>40137.812230835581</v>
      </c>
      <c r="P14" s="3">
        <f t="shared" si="4"/>
        <v>387.39726027397199</v>
      </c>
      <c r="Q14" s="17">
        <f t="shared" si="5"/>
        <v>5.0019243104554198E-5</v>
      </c>
      <c r="R14" s="3">
        <f t="shared" si="6"/>
        <v>387.02098540145897</v>
      </c>
      <c r="S14" s="24">
        <f t="shared" si="6"/>
        <v>1.8825000000000001</v>
      </c>
      <c r="T14" s="3">
        <f t="shared" si="6"/>
        <v>420.48672566371602</v>
      </c>
      <c r="U14" s="24">
        <f t="shared" si="6"/>
        <v>2.15061202767429E-2</v>
      </c>
      <c r="X14" s="2">
        <f t="shared" si="0"/>
        <v>420.48672566371602</v>
      </c>
      <c r="Y14" s="4">
        <f t="shared" si="7"/>
        <v>4</v>
      </c>
      <c r="Z14" s="4">
        <f t="shared" si="8"/>
        <v>40674.911716352384</v>
      </c>
      <c r="AA14" s="4">
        <f t="shared" si="9"/>
        <v>8</v>
      </c>
      <c r="AB14" s="17">
        <f t="shared" si="10"/>
        <v>5.8244214702121018E-5</v>
      </c>
      <c r="AC14" s="4">
        <f t="shared" si="11"/>
        <v>10</v>
      </c>
      <c r="AD14" s="24">
        <f t="shared" si="12"/>
        <v>1.9257389380530974</v>
      </c>
      <c r="AE14" s="53">
        <f t="shared" si="13"/>
        <v>3.0129164285173933E-2</v>
      </c>
      <c r="AF14" s="109">
        <f t="shared" si="1"/>
        <v>-0.2862025619699744</v>
      </c>
      <c r="AG14" s="111">
        <f t="shared" si="14"/>
        <v>-8.6230440084310335E-3</v>
      </c>
    </row>
    <row r="15" spans="1:33" x14ac:dyDescent="0.6">
      <c r="B15" s="2"/>
      <c r="C15" s="1"/>
      <c r="D15" s="76">
        <v>477.45737211634901</v>
      </c>
      <c r="E15" s="76">
        <v>25.332618025751</v>
      </c>
      <c r="F15" s="76">
        <v>400.68493150684901</v>
      </c>
      <c r="G15" s="76">
        <v>53.149454778704197</v>
      </c>
      <c r="H15" s="76">
        <v>393.72718978102102</v>
      </c>
      <c r="I15" s="76">
        <v>1.8787499999999999</v>
      </c>
      <c r="J15" s="76">
        <v>432.72123893805298</v>
      </c>
      <c r="K15" s="76">
        <v>2.1889302820649201E-2</v>
      </c>
      <c r="N15" s="3">
        <f t="shared" si="2"/>
        <v>477.45737211634901</v>
      </c>
      <c r="O15" s="21">
        <f t="shared" si="3"/>
        <v>39474.798814061956</v>
      </c>
      <c r="P15" s="3">
        <f t="shared" si="4"/>
        <v>400.68493150684901</v>
      </c>
      <c r="Q15" s="17">
        <f t="shared" si="5"/>
        <v>5.3149454778704193E-5</v>
      </c>
      <c r="R15" s="3">
        <f t="shared" si="6"/>
        <v>393.72718978102102</v>
      </c>
      <c r="S15" s="24">
        <f t="shared" si="6"/>
        <v>1.8787499999999999</v>
      </c>
      <c r="T15" s="3">
        <f t="shared" si="6"/>
        <v>432.72123893805298</v>
      </c>
      <c r="U15" s="24">
        <f t="shared" si="6"/>
        <v>2.1889302820649201E-2</v>
      </c>
      <c r="X15" s="2">
        <f t="shared" si="0"/>
        <v>432.72123893805298</v>
      </c>
      <c r="Y15" s="4">
        <f t="shared" si="7"/>
        <v>5</v>
      </c>
      <c r="Z15" s="4">
        <f t="shared" si="8"/>
        <v>40466.990277738194</v>
      </c>
      <c r="AA15" s="4">
        <f t="shared" si="9"/>
        <v>9</v>
      </c>
      <c r="AB15" s="17">
        <f t="shared" si="10"/>
        <v>6.1006194019414431E-5</v>
      </c>
      <c r="AC15" s="4">
        <f t="shared" si="11"/>
        <v>12</v>
      </c>
      <c r="AD15" s="24">
        <f t="shared" si="12"/>
        <v>2.109164190897606</v>
      </c>
      <c r="AE15" s="53">
        <f t="shared" si="13"/>
        <v>3.0899154137096541E-2</v>
      </c>
      <c r="AF15" s="109">
        <f t="shared" si="1"/>
        <v>-0.2915889307672147</v>
      </c>
      <c r="AG15" s="111">
        <f t="shared" si="14"/>
        <v>-9.0098513164473398E-3</v>
      </c>
    </row>
    <row r="16" spans="1:33" x14ac:dyDescent="0.6">
      <c r="B16" s="2"/>
      <c r="C16" s="1"/>
      <c r="D16" s="76">
        <v>502.03109327983901</v>
      </c>
      <c r="E16" s="76">
        <v>25.783261802575101</v>
      </c>
      <c r="F16" s="76">
        <v>414.24657534246501</v>
      </c>
      <c r="G16" s="76">
        <v>56.7415009621552</v>
      </c>
      <c r="H16" s="76">
        <v>400.59306569342999</v>
      </c>
      <c r="I16" s="76">
        <v>1.8374999999999999</v>
      </c>
      <c r="J16" s="76">
        <v>444.49115044247702</v>
      </c>
      <c r="K16" s="76">
        <v>2.26077700904736E-2</v>
      </c>
      <c r="N16" s="3">
        <f t="shared" si="2"/>
        <v>502.03109327983901</v>
      </c>
      <c r="O16" s="21">
        <f t="shared" si="3"/>
        <v>38784.852267998351</v>
      </c>
      <c r="P16" s="3">
        <f t="shared" si="4"/>
        <v>414.24657534246501</v>
      </c>
      <c r="Q16" s="17">
        <f t="shared" si="5"/>
        <v>5.67415009621552E-5</v>
      </c>
      <c r="R16" s="3">
        <f t="shared" si="6"/>
        <v>400.59306569342999</v>
      </c>
      <c r="S16" s="24">
        <f t="shared" si="6"/>
        <v>1.8374999999999999</v>
      </c>
      <c r="T16" s="3">
        <f t="shared" si="6"/>
        <v>444.49115044247702</v>
      </c>
      <c r="U16" s="24">
        <f t="shared" si="6"/>
        <v>2.26077700904736E-2</v>
      </c>
      <c r="X16" s="2">
        <f t="shared" si="0"/>
        <v>444.49115044247702</v>
      </c>
      <c r="Y16" s="4">
        <f t="shared" si="7"/>
        <v>5</v>
      </c>
      <c r="Z16" s="4">
        <f t="shared" si="8"/>
        <v>40254.480552423563</v>
      </c>
      <c r="AA16" s="4">
        <f t="shared" si="9"/>
        <v>10</v>
      </c>
      <c r="AB16" s="17">
        <f t="shared" si="10"/>
        <v>6.3679441225933121E-5</v>
      </c>
      <c r="AC16" s="4">
        <f t="shared" si="11"/>
        <v>14</v>
      </c>
      <c r="AD16" s="24">
        <f t="shared" si="12"/>
        <v>2.6953810840707768</v>
      </c>
      <c r="AE16" s="53">
        <f t="shared" si="13"/>
        <v>2.6918797613482238E-2</v>
      </c>
      <c r="AF16" s="109">
        <f t="shared" si="1"/>
        <v>-0.16014933448771373</v>
      </c>
      <c r="AG16" s="111">
        <f t="shared" si="14"/>
        <v>-4.3110275230086384E-3</v>
      </c>
    </row>
    <row r="17" spans="2:33" x14ac:dyDescent="0.6">
      <c r="B17" s="2"/>
      <c r="C17" s="1"/>
      <c r="D17" s="76">
        <v>529.06218655967905</v>
      </c>
      <c r="E17" s="76">
        <v>26.5236051502145</v>
      </c>
      <c r="F17" s="76">
        <v>427.671232876712</v>
      </c>
      <c r="G17" s="76">
        <v>59.974342527261001</v>
      </c>
      <c r="H17" s="76">
        <v>407.45894160583902</v>
      </c>
      <c r="I17" s="76">
        <v>1.8412500000000001</v>
      </c>
      <c r="J17" s="76">
        <v>456.88053097345102</v>
      </c>
      <c r="K17" s="76">
        <v>3.00319318786588E-2</v>
      </c>
      <c r="N17" s="3">
        <f t="shared" si="2"/>
        <v>529.06218655967905</v>
      </c>
      <c r="O17" s="21">
        <f t="shared" si="3"/>
        <v>37702.265372168418</v>
      </c>
      <c r="P17" s="3">
        <f t="shared" si="4"/>
        <v>427.671232876712</v>
      </c>
      <c r="Q17" s="17">
        <f t="shared" si="5"/>
        <v>5.9974342527260995E-5</v>
      </c>
      <c r="R17" s="3">
        <f t="shared" si="6"/>
        <v>407.45894160583902</v>
      </c>
      <c r="S17" s="24">
        <f t="shared" si="6"/>
        <v>1.8412500000000001</v>
      </c>
      <c r="T17" s="3">
        <f t="shared" si="6"/>
        <v>456.88053097345102</v>
      </c>
      <c r="U17" s="24">
        <f t="shared" si="6"/>
        <v>3.00319318786588E-2</v>
      </c>
      <c r="V17"/>
      <c r="X17" s="2">
        <f t="shared" si="0"/>
        <v>456.88053097345102</v>
      </c>
      <c r="Y17" s="4">
        <f t="shared" si="7"/>
        <v>6</v>
      </c>
      <c r="Z17" s="4">
        <f t="shared" si="8"/>
        <v>39989.530832502947</v>
      </c>
      <c r="AA17" s="4">
        <f t="shared" si="9"/>
        <v>11</v>
      </c>
      <c r="AB17" s="17">
        <f t="shared" si="10"/>
        <v>6.7023214090613007E-5</v>
      </c>
      <c r="AC17" s="4">
        <f t="shared" si="11"/>
        <v>16</v>
      </c>
      <c r="AD17" s="24">
        <f t="shared" si="12"/>
        <v>1.9915619469026498</v>
      </c>
      <c r="AE17" s="53">
        <f t="shared" si="13"/>
        <v>4.1210287307546459E-2</v>
      </c>
      <c r="AF17" s="109">
        <f t="shared" si="1"/>
        <v>-0.27125157719637327</v>
      </c>
      <c r="AG17" s="111">
        <f t="shared" si="14"/>
        <v>-1.1178355428887659E-2</v>
      </c>
    </row>
    <row r="18" spans="2:33" x14ac:dyDescent="0.6">
      <c r="B18" s="2"/>
      <c r="C18" s="1"/>
      <c r="D18" s="76">
        <v>549.94984954864594</v>
      </c>
      <c r="E18" s="76">
        <v>27.103004291845401</v>
      </c>
      <c r="F18" s="76">
        <v>441.23287671232799</v>
      </c>
      <c r="G18" s="76">
        <v>62.745349583066002</v>
      </c>
      <c r="H18" s="76">
        <v>414.32481751824798</v>
      </c>
      <c r="I18" s="76">
        <v>1.8774999999999999</v>
      </c>
      <c r="J18" s="76">
        <v>468.96017699114998</v>
      </c>
      <c r="K18" s="76">
        <v>3.4821713677488E-2</v>
      </c>
      <c r="N18" s="3">
        <f t="shared" si="2"/>
        <v>549.94984954864594</v>
      </c>
      <c r="O18" s="21">
        <f t="shared" si="3"/>
        <v>36896.278701504481</v>
      </c>
      <c r="P18" s="3">
        <f t="shared" si="4"/>
        <v>441.23287671232799</v>
      </c>
      <c r="Q18" s="17">
        <f t="shared" si="5"/>
        <v>6.2745349583065996E-5</v>
      </c>
      <c r="R18" s="3">
        <f t="shared" si="6"/>
        <v>414.32481751824798</v>
      </c>
      <c r="S18" s="24">
        <f t="shared" si="6"/>
        <v>1.8774999999999999</v>
      </c>
      <c r="T18" s="3">
        <f t="shared" si="6"/>
        <v>468.96017699114998</v>
      </c>
      <c r="U18" s="24">
        <f t="shared" si="6"/>
        <v>3.4821713677488E-2</v>
      </c>
      <c r="V18"/>
      <c r="X18" s="2">
        <f t="shared" ref="X18:X23" si="15">T18</f>
        <v>468.96017699114998</v>
      </c>
      <c r="Y18" s="4">
        <f t="shared" si="7"/>
        <v>6</v>
      </c>
      <c r="Z18" s="4">
        <f t="shared" si="8"/>
        <v>39687.357115285471</v>
      </c>
      <c r="AA18" s="4">
        <f t="shared" si="9"/>
        <v>12</v>
      </c>
      <c r="AB18" s="17">
        <f t="shared" si="10"/>
        <v>6.9357425624549297E-5</v>
      </c>
      <c r="AC18" s="4">
        <f t="shared" si="11"/>
        <v>18</v>
      </c>
      <c r="AD18" s="24">
        <f t="shared" si="12"/>
        <v>1.7982519551348013</v>
      </c>
      <c r="AE18" s="53">
        <f t="shared" ref="AE18:AE23" si="16">((Z18*(AB18)^2)/AD18)*X18</f>
        <v>4.9787868358357912E-2</v>
      </c>
      <c r="AF18" s="109">
        <f t="shared" si="1"/>
        <v>-0.30059842235357592</v>
      </c>
      <c r="AG18" s="111">
        <f t="shared" ref="AG18:AG23" si="17">U18-AE18</f>
        <v>-1.4966154680869911E-2</v>
      </c>
    </row>
    <row r="19" spans="2:33" x14ac:dyDescent="0.6">
      <c r="B19" s="2"/>
      <c r="C19" s="1"/>
      <c r="D19" s="76">
        <v>573.64593781344001</v>
      </c>
      <c r="E19" s="76">
        <v>27.392703862660898</v>
      </c>
      <c r="F19" s="76">
        <v>454.65753424657498</v>
      </c>
      <c r="G19" s="76">
        <v>66.593970493906298</v>
      </c>
      <c r="H19" s="76">
        <v>420.71167883211598</v>
      </c>
      <c r="I19" s="76">
        <v>1.9275</v>
      </c>
      <c r="J19" s="76">
        <v>492.96460176991098</v>
      </c>
      <c r="K19" s="76">
        <v>3.96114954763171E-2</v>
      </c>
      <c r="N19" s="3">
        <f t="shared" si="2"/>
        <v>573.64593781344001</v>
      </c>
      <c r="O19" s="21">
        <f t="shared" si="3"/>
        <v>36506.071288680047</v>
      </c>
      <c r="P19" s="3">
        <f t="shared" si="4"/>
        <v>454.65753424657498</v>
      </c>
      <c r="Q19" s="17">
        <f t="shared" si="5"/>
        <v>6.6593970493906298E-5</v>
      </c>
      <c r="R19" s="3">
        <f t="shared" si="6"/>
        <v>420.71167883211598</v>
      </c>
      <c r="S19" s="24">
        <f t="shared" si="6"/>
        <v>1.9275</v>
      </c>
      <c r="T19" s="3">
        <f t="shared" si="6"/>
        <v>492.96460176991098</v>
      </c>
      <c r="U19" s="24">
        <f t="shared" si="6"/>
        <v>3.96114954763171E-2</v>
      </c>
      <c r="V19"/>
      <c r="X19" s="2">
        <f t="shared" si="15"/>
        <v>492.96460176991098</v>
      </c>
      <c r="Y19" s="4">
        <f t="shared" si="7"/>
        <v>7</v>
      </c>
      <c r="Z19" s="4">
        <f t="shared" si="8"/>
        <v>39039.408525903797</v>
      </c>
      <c r="AA19" s="4">
        <f t="shared" si="9"/>
        <v>13</v>
      </c>
      <c r="AB19" s="17">
        <f t="shared" si="10"/>
        <v>7.4014047940335769E-5</v>
      </c>
      <c r="AC19" s="4">
        <f t="shared" si="11"/>
        <v>20</v>
      </c>
      <c r="AD19" s="24">
        <f t="shared" si="12"/>
        <v>1.8425850338365428</v>
      </c>
      <c r="AE19" s="53">
        <f t="shared" si="16"/>
        <v>5.7216295940105202E-2</v>
      </c>
      <c r="AF19" s="109">
        <f t="shared" si="1"/>
        <v>-0.30768857323824395</v>
      </c>
      <c r="AG19" s="111">
        <f t="shared" si="17"/>
        <v>-1.7604800463788102E-2</v>
      </c>
    </row>
    <row r="20" spans="2:33" x14ac:dyDescent="0.6">
      <c r="B20" s="2"/>
      <c r="C20" s="1"/>
      <c r="D20" s="76">
        <v>601.90571715145404</v>
      </c>
      <c r="E20" s="76">
        <v>28.2618025751072</v>
      </c>
      <c r="F20" s="76">
        <v>467.945205479452</v>
      </c>
      <c r="G20" s="76">
        <v>69.159717767799805</v>
      </c>
      <c r="H20" s="76">
        <v>427.577554744525</v>
      </c>
      <c r="I20" s="76">
        <v>2.02</v>
      </c>
      <c r="J20" s="76">
        <v>505.04424778761</v>
      </c>
      <c r="K20" s="76">
        <v>4.2293773283661497E-2</v>
      </c>
      <c r="N20" s="3">
        <f t="shared" si="2"/>
        <v>601.90571715145404</v>
      </c>
      <c r="O20" s="21">
        <f t="shared" si="3"/>
        <v>35383.447228549856</v>
      </c>
      <c r="P20" s="3">
        <f t="shared" si="4"/>
        <v>467.945205479452</v>
      </c>
      <c r="Q20" s="17">
        <f t="shared" si="5"/>
        <v>6.9159717767799806E-5</v>
      </c>
      <c r="R20" s="3">
        <f t="shared" si="6"/>
        <v>427.577554744525</v>
      </c>
      <c r="S20" s="24">
        <f t="shared" si="6"/>
        <v>2.02</v>
      </c>
      <c r="T20" s="3">
        <f t="shared" si="6"/>
        <v>505.04424778761</v>
      </c>
      <c r="U20" s="24">
        <f t="shared" si="6"/>
        <v>4.2293773283661497E-2</v>
      </c>
      <c r="V20"/>
      <c r="X20" s="2">
        <f t="shared" si="15"/>
        <v>505.04424778761</v>
      </c>
      <c r="Y20" s="4">
        <f t="shared" si="7"/>
        <v>8</v>
      </c>
      <c r="Z20" s="4">
        <f t="shared" si="8"/>
        <v>38664.176365198051</v>
      </c>
      <c r="AA20" s="4">
        <f t="shared" si="9"/>
        <v>14</v>
      </c>
      <c r="AB20" s="17">
        <f t="shared" si="10"/>
        <v>7.6250071806864989E-5</v>
      </c>
      <c r="AC20" s="4">
        <f t="shared" si="11"/>
        <v>21</v>
      </c>
      <c r="AD20" s="24">
        <f t="shared" si="12"/>
        <v>1.870397417945558</v>
      </c>
      <c r="AE20" s="53">
        <f t="shared" si="16"/>
        <v>6.0699457829125773E-2</v>
      </c>
      <c r="AF20" s="109">
        <f t="shared" si="1"/>
        <v>-0.30322650652461958</v>
      </c>
      <c r="AG20" s="111">
        <f t="shared" si="17"/>
        <v>-1.8405684545464276E-2</v>
      </c>
    </row>
    <row r="21" spans="2:33" x14ac:dyDescent="0.6">
      <c r="B21" s="2"/>
      <c r="C21" s="1"/>
      <c r="D21" s="76">
        <v>633.14944834503501</v>
      </c>
      <c r="E21" s="76">
        <v>28.8090128755364</v>
      </c>
      <c r="F21" s="76">
        <v>481.64383561643803</v>
      </c>
      <c r="G21" s="76">
        <v>71.828094932649094</v>
      </c>
      <c r="H21" s="76">
        <v>434.283759124087</v>
      </c>
      <c r="I21" s="76">
        <v>2.13625</v>
      </c>
      <c r="J21" s="76">
        <v>516.96902654867199</v>
      </c>
      <c r="K21" s="76">
        <v>4.4449175093134598E-2</v>
      </c>
      <c r="N21" s="3">
        <f t="shared" si="2"/>
        <v>633.14944834503501</v>
      </c>
      <c r="O21" s="21">
        <f t="shared" si="3"/>
        <v>34711.359404096933</v>
      </c>
      <c r="P21" s="3">
        <f t="shared" si="4"/>
        <v>481.64383561643803</v>
      </c>
      <c r="Q21" s="17">
        <f t="shared" si="5"/>
        <v>7.1828094932649094E-5</v>
      </c>
      <c r="R21" s="3">
        <f t="shared" si="6"/>
        <v>434.283759124087</v>
      </c>
      <c r="S21" s="24">
        <f t="shared" si="6"/>
        <v>2.13625</v>
      </c>
      <c r="T21" s="3">
        <f t="shared" si="6"/>
        <v>516.96902654867199</v>
      </c>
      <c r="U21" s="24">
        <f t="shared" si="6"/>
        <v>4.4449175093134598E-2</v>
      </c>
      <c r="V21"/>
      <c r="X21" s="2">
        <f t="shared" si="15"/>
        <v>516.96902654867199</v>
      </c>
      <c r="Y21" s="4">
        <f t="shared" si="7"/>
        <v>8</v>
      </c>
      <c r="Z21" s="4">
        <f t="shared" si="8"/>
        <v>38186.592677081935</v>
      </c>
      <c r="AA21" s="4">
        <f t="shared" si="9"/>
        <v>15</v>
      </c>
      <c r="AB21" s="17">
        <f t="shared" si="10"/>
        <v>7.8260821985979797E-5</v>
      </c>
      <c r="AC21" s="4">
        <f t="shared" si="11"/>
        <v>22</v>
      </c>
      <c r="AD21" s="24">
        <f t="shared" si="12"/>
        <v>1.880699316170555</v>
      </c>
      <c r="AE21" s="53">
        <f t="shared" si="16"/>
        <v>6.4290214679569663E-2</v>
      </c>
      <c r="AF21" s="109">
        <f t="shared" si="1"/>
        <v>-0.30861678850078889</v>
      </c>
      <c r="AG21" s="111">
        <f t="shared" si="17"/>
        <v>-1.9841039586435065E-2</v>
      </c>
    </row>
    <row r="22" spans="2:33" x14ac:dyDescent="0.6">
      <c r="B22" s="2"/>
      <c r="C22" s="1"/>
      <c r="D22" s="2"/>
      <c r="E22" s="1"/>
      <c r="F22" s="76">
        <v>494.93150684931499</v>
      </c>
      <c r="G22" s="76">
        <v>74.393842206542601</v>
      </c>
      <c r="H22" s="76">
        <v>440.67062043795602</v>
      </c>
      <c r="I22" s="76">
        <v>2.5587499999999999</v>
      </c>
      <c r="J22" s="76">
        <v>541.438053097345</v>
      </c>
      <c r="K22" s="76">
        <v>4.96700372538584E-2</v>
      </c>
      <c r="N22" s="3"/>
      <c r="O22" s="21"/>
      <c r="P22" s="3">
        <f t="shared" ref="P22:P33" si="18">F22</f>
        <v>494.93150684931499</v>
      </c>
      <c r="Q22" s="17">
        <f t="shared" ref="Q22:Q33" si="19">G22*0.000001</f>
        <v>7.4393842206542602E-5</v>
      </c>
      <c r="R22" s="3">
        <f t="shared" ref="R22:R24" si="20">H22</f>
        <v>440.67062043795602</v>
      </c>
      <c r="S22" s="24">
        <f t="shared" ref="S22:S24" si="21">I22</f>
        <v>2.5587499999999999</v>
      </c>
      <c r="T22" s="3">
        <f t="shared" ref="T22:T23" si="22">J22</f>
        <v>541.438053097345</v>
      </c>
      <c r="U22" s="24">
        <f t="shared" ref="U22:U23" si="23">K22</f>
        <v>4.96700372538584E-2</v>
      </c>
      <c r="V22" s="22">
        <f>((O22*(Q22)^2)/S22)*T22</f>
        <v>0</v>
      </c>
      <c r="X22" s="2">
        <f t="shared" si="15"/>
        <v>541.438053097345</v>
      </c>
      <c r="Y22" s="4">
        <f t="shared" si="7"/>
        <v>9</v>
      </c>
      <c r="Z22" s="4">
        <f t="shared" si="8"/>
        <v>37224.721116856395</v>
      </c>
      <c r="AA22" s="4">
        <f t="shared" si="9"/>
        <v>17</v>
      </c>
      <c r="AB22" s="17">
        <f t="shared" si="10"/>
        <v>8.2099415640284737E-5</v>
      </c>
      <c r="AC22" s="4">
        <f t="shared" si="11"/>
        <v>23</v>
      </c>
      <c r="AD22" s="24">
        <f t="shared" si="12"/>
        <v>1.8795719798312409</v>
      </c>
      <c r="AE22" s="53">
        <f t="shared" si="16"/>
        <v>7.2277213019793951E-2</v>
      </c>
      <c r="AF22" s="109">
        <f t="shared" si="1"/>
        <v>-0.31278427628005401</v>
      </c>
      <c r="AG22" s="111">
        <f t="shared" si="17"/>
        <v>-2.2607175765935551E-2</v>
      </c>
    </row>
    <row r="23" spans="2:33" x14ac:dyDescent="0.6">
      <c r="B23" s="2"/>
      <c r="C23" s="1"/>
      <c r="D23" s="2"/>
      <c r="E23" s="1"/>
      <c r="F23" s="76">
        <v>508.63013698630101</v>
      </c>
      <c r="G23" s="76">
        <v>76.908274534958295</v>
      </c>
      <c r="H23" s="76">
        <v>447.69616788321099</v>
      </c>
      <c r="I23" s="76">
        <v>2.8099999999999898</v>
      </c>
      <c r="J23" s="76">
        <v>565.28761061946898</v>
      </c>
      <c r="K23" s="76">
        <v>5.5848855774347998E-2</v>
      </c>
      <c r="N23" s="3"/>
      <c r="O23" s="21"/>
      <c r="P23" s="3">
        <f t="shared" si="18"/>
        <v>508.63013698630101</v>
      </c>
      <c r="Q23" s="17">
        <f t="shared" si="19"/>
        <v>7.6908274534958287E-5</v>
      </c>
      <c r="R23" s="3">
        <f t="shared" si="20"/>
        <v>447.69616788321099</v>
      </c>
      <c r="S23" s="24">
        <f t="shared" si="21"/>
        <v>2.8099999999999898</v>
      </c>
      <c r="T23" s="3">
        <f t="shared" si="22"/>
        <v>565.28761061946898</v>
      </c>
      <c r="U23" s="24">
        <f t="shared" si="23"/>
        <v>5.5848855774347998E-2</v>
      </c>
      <c r="V23"/>
      <c r="X23" s="2">
        <f t="shared" si="15"/>
        <v>565.28761061946898</v>
      </c>
      <c r="Y23" s="4">
        <f t="shared" si="7"/>
        <v>10</v>
      </c>
      <c r="Z23" s="4">
        <f t="shared" si="8"/>
        <v>36643.709247884697</v>
      </c>
      <c r="AA23" s="4">
        <f t="shared" si="9"/>
        <v>19</v>
      </c>
      <c r="AB23" s="17">
        <f t="shared" si="10"/>
        <v>8.5412551325122926E-5</v>
      </c>
      <c r="AC23" s="4">
        <f t="shared" si="11"/>
        <v>25</v>
      </c>
      <c r="AD23" s="24">
        <f t="shared" si="12"/>
        <v>1.8592822685085257</v>
      </c>
      <c r="AE23" s="53">
        <f t="shared" si="16"/>
        <v>8.1276867586995746E-2</v>
      </c>
      <c r="AF23" s="109">
        <f t="shared" si="1"/>
        <v>-0.31285669056365328</v>
      </c>
      <c r="AG23" s="111">
        <f t="shared" si="17"/>
        <v>-2.5428011812647748E-2</v>
      </c>
    </row>
    <row r="24" spans="2:33" x14ac:dyDescent="0.6">
      <c r="B24" s="31"/>
      <c r="C24" s="32"/>
      <c r="D24" s="31"/>
      <c r="E24" s="32"/>
      <c r="F24" s="91">
        <v>521.91780821917803</v>
      </c>
      <c r="G24" s="91">
        <v>79.063502245028801</v>
      </c>
      <c r="H24" s="91">
        <v>454.56204379562001</v>
      </c>
      <c r="I24" s="91">
        <v>2.0874999999999999</v>
      </c>
      <c r="J24" s="91">
        <v>577.367256637168</v>
      </c>
      <c r="K24" s="91">
        <v>5.81958488557743E-2</v>
      </c>
      <c r="N24" s="3"/>
      <c r="O24" s="21"/>
      <c r="P24" s="3">
        <f t="shared" si="18"/>
        <v>521.91780821917803</v>
      </c>
      <c r="Q24" s="17">
        <f t="shared" si="19"/>
        <v>7.9063502245028795E-5</v>
      </c>
      <c r="R24" s="3">
        <f t="shared" si="20"/>
        <v>454.56204379562001</v>
      </c>
      <c r="S24" s="24">
        <f t="shared" si="21"/>
        <v>2.0874999999999999</v>
      </c>
      <c r="T24" s="3">
        <f t="shared" ref="T24:T30" si="24">J24</f>
        <v>577.367256637168</v>
      </c>
      <c r="U24" s="24">
        <f t="shared" ref="U24:U30" si="25">K24</f>
        <v>5.81958488557743E-2</v>
      </c>
      <c r="V24"/>
      <c r="X24" s="2">
        <f t="shared" ref="X24:X30" si="26">T24</f>
        <v>577.367256637168</v>
      </c>
      <c r="Y24" s="4">
        <f t="shared" si="7"/>
        <v>11</v>
      </c>
      <c r="Z24" s="4">
        <f t="shared" si="8"/>
        <v>36358.241328758428</v>
      </c>
      <c r="AA24" s="4">
        <f t="shared" si="9"/>
        <v>20</v>
      </c>
      <c r="AB24" s="17">
        <f t="shared" si="10"/>
        <v>8.7245452841460845E-5</v>
      </c>
      <c r="AC24" s="4">
        <f t="shared" si="11"/>
        <v>26</v>
      </c>
      <c r="AD24" s="24">
        <f t="shared" si="12"/>
        <v>1.8668169119160265</v>
      </c>
      <c r="AE24" s="53">
        <f t="shared" ref="AE24:AE30" si="27">((Z24*(AB24)^2)/AD24)*X24</f>
        <v>8.5593127306134179E-2</v>
      </c>
      <c r="AF24" s="109">
        <f t="shared" si="1"/>
        <v>-0.32008736346751532</v>
      </c>
      <c r="AG24" s="111">
        <f t="shared" ref="AG24:AG30" si="28">U24-AE24</f>
        <v>-2.7397278450359878E-2</v>
      </c>
    </row>
    <row r="25" spans="2:33" x14ac:dyDescent="0.6">
      <c r="B25" s="31"/>
      <c r="C25" s="32"/>
      <c r="D25" s="31"/>
      <c r="E25" s="32"/>
      <c r="F25" s="91">
        <v>535.34246575342399</v>
      </c>
      <c r="G25" s="91">
        <v>81.167415009621493</v>
      </c>
      <c r="H25" s="91">
        <v>461.26824817518201</v>
      </c>
      <c r="I25" s="91">
        <v>1.81</v>
      </c>
      <c r="J25" s="91">
        <v>589.44690265486702</v>
      </c>
      <c r="K25" s="91">
        <v>6.2027674294837597E-2</v>
      </c>
      <c r="N25" s="3"/>
      <c r="O25" s="21"/>
      <c r="P25" s="3">
        <f t="shared" si="18"/>
        <v>535.34246575342399</v>
      </c>
      <c r="Q25" s="17">
        <f t="shared" si="19"/>
        <v>8.1167415009621494E-5</v>
      </c>
      <c r="R25" s="3">
        <f t="shared" ref="R25:R40" si="29">H25</f>
        <v>461.26824817518201</v>
      </c>
      <c r="S25" s="24">
        <f t="shared" ref="S25:S40" si="30">I25</f>
        <v>1.81</v>
      </c>
      <c r="T25" s="3">
        <f t="shared" si="24"/>
        <v>589.44690265486702</v>
      </c>
      <c r="U25" s="24">
        <f t="shared" si="25"/>
        <v>6.2027674294837597E-2</v>
      </c>
      <c r="V25"/>
      <c r="X25" s="2">
        <f t="shared" si="26"/>
        <v>589.44690265486702</v>
      </c>
      <c r="Y25" s="4">
        <f t="shared" si="7"/>
        <v>11</v>
      </c>
      <c r="Z25" s="4">
        <f t="shared" si="8"/>
        <v>35878.375541587076</v>
      </c>
      <c r="AA25" s="4">
        <f t="shared" si="9"/>
        <v>21</v>
      </c>
      <c r="AB25" s="17">
        <f t="shared" si="10"/>
        <v>8.9095870196736216E-5</v>
      </c>
      <c r="AC25" s="4">
        <f t="shared" si="11"/>
        <v>27</v>
      </c>
      <c r="AD25" s="24">
        <f t="shared" si="12"/>
        <v>1.8780060385215938</v>
      </c>
      <c r="AE25" s="53">
        <f t="shared" si="27"/>
        <v>8.9391376495334185E-2</v>
      </c>
      <c r="AF25" s="109">
        <f t="shared" si="1"/>
        <v>-0.3061112075159157</v>
      </c>
      <c r="AG25" s="111">
        <f t="shared" si="28"/>
        <v>-2.7363702200496588E-2</v>
      </c>
    </row>
    <row r="26" spans="2:33" x14ac:dyDescent="0.6">
      <c r="B26" s="31"/>
      <c r="C26" s="32"/>
      <c r="D26" s="31"/>
      <c r="E26" s="32"/>
      <c r="F26" s="91">
        <v>548.76712328767098</v>
      </c>
      <c r="G26" s="91">
        <v>83.220012828736301</v>
      </c>
      <c r="H26" s="91">
        <v>468.13412408759098</v>
      </c>
      <c r="I26" s="91">
        <v>1.7975000000000001</v>
      </c>
      <c r="J26" s="91">
        <v>601.52654867256604</v>
      </c>
      <c r="K26" s="91">
        <v>6.4853645556146797E-2</v>
      </c>
      <c r="N26" s="3"/>
      <c r="O26" s="21"/>
      <c r="P26" s="3">
        <f t="shared" si="18"/>
        <v>548.76712328767098</v>
      </c>
      <c r="Q26" s="17">
        <f t="shared" si="19"/>
        <v>8.3220012828736303E-5</v>
      </c>
      <c r="R26" s="3">
        <f t="shared" si="29"/>
        <v>468.13412408759098</v>
      </c>
      <c r="S26" s="24">
        <f t="shared" si="30"/>
        <v>1.7975000000000001</v>
      </c>
      <c r="T26" s="3">
        <f t="shared" si="24"/>
        <v>601.52654867256604</v>
      </c>
      <c r="U26" s="24">
        <f t="shared" si="25"/>
        <v>6.4853645556146797E-2</v>
      </c>
      <c r="V26"/>
      <c r="X26" s="2">
        <f t="shared" si="26"/>
        <v>601.52654867256604</v>
      </c>
      <c r="Y26" s="4">
        <f t="shared" si="7"/>
        <v>11</v>
      </c>
      <c r="Z26" s="4">
        <f t="shared" si="8"/>
        <v>35398.509754415725</v>
      </c>
      <c r="AA26" s="4">
        <f t="shared" si="9"/>
        <v>21</v>
      </c>
      <c r="AB26" s="17">
        <f t="shared" si="10"/>
        <v>9.0262113637604464E-5</v>
      </c>
      <c r="AC26" s="4">
        <f t="shared" si="11"/>
        <v>28</v>
      </c>
      <c r="AD26" s="24">
        <f t="shared" si="12"/>
        <v>1.886929624947318</v>
      </c>
      <c r="AE26" s="53">
        <f t="shared" si="27"/>
        <v>9.1938004659056008E-2</v>
      </c>
      <c r="AF26" s="109">
        <f t="shared" si="1"/>
        <v>-0.29459372327416911</v>
      </c>
      <c r="AG26" s="111">
        <f t="shared" si="28"/>
        <v>-2.7084359102909211E-2</v>
      </c>
    </row>
    <row r="27" spans="2:33" x14ac:dyDescent="0.6">
      <c r="B27" s="31"/>
      <c r="C27" s="32"/>
      <c r="D27" s="31"/>
      <c r="E27" s="32"/>
      <c r="F27" s="91">
        <v>562.32876712328698</v>
      </c>
      <c r="G27" s="91">
        <v>84.964720974983905</v>
      </c>
      <c r="H27" s="91">
        <v>475</v>
      </c>
      <c r="I27" s="91">
        <v>1.80375</v>
      </c>
      <c r="J27" s="91">
        <v>613.91592920353901</v>
      </c>
      <c r="K27" s="91">
        <v>6.7200638637573099E-2</v>
      </c>
      <c r="N27" s="3"/>
      <c r="O27" s="21"/>
      <c r="P27" s="3">
        <f t="shared" si="18"/>
        <v>562.32876712328698</v>
      </c>
      <c r="Q27" s="17">
        <f t="shared" si="19"/>
        <v>8.4964720974983906E-5</v>
      </c>
      <c r="R27" s="3">
        <f t="shared" si="29"/>
        <v>475</v>
      </c>
      <c r="S27" s="24">
        <f t="shared" si="30"/>
        <v>1.80375</v>
      </c>
      <c r="T27" s="3">
        <f t="shared" si="24"/>
        <v>613.91592920353901</v>
      </c>
      <c r="U27" s="24">
        <f t="shared" si="25"/>
        <v>6.7200638637573099E-2</v>
      </c>
      <c r="V27"/>
      <c r="X27" s="2">
        <f t="shared" si="26"/>
        <v>613.91592920353901</v>
      </c>
      <c r="Y27" s="4">
        <f t="shared" si="7"/>
        <v>12</v>
      </c>
      <c r="Z27" s="4">
        <f t="shared" si="8"/>
        <v>35125.094049177911</v>
      </c>
      <c r="AA27" s="4">
        <f t="shared" si="9"/>
        <v>22</v>
      </c>
      <c r="AB27" s="17">
        <f t="shared" si="10"/>
        <v>9.1425096641255138E-5</v>
      </c>
      <c r="AC27" s="4">
        <f t="shared" si="11"/>
        <v>29</v>
      </c>
      <c r="AD27" s="24">
        <f t="shared" si="12"/>
        <v>1.8942576906868944</v>
      </c>
      <c r="AE27" s="53">
        <f t="shared" si="27"/>
        <v>9.5152059971602546E-2</v>
      </c>
      <c r="AF27" s="109">
        <f t="shared" si="1"/>
        <v>-0.29375529381467258</v>
      </c>
      <c r="AG27" s="111">
        <f t="shared" si="28"/>
        <v>-2.7951421334029447E-2</v>
      </c>
    </row>
    <row r="28" spans="2:33" x14ac:dyDescent="0.6">
      <c r="B28" s="31"/>
      <c r="C28" s="32"/>
      <c r="D28" s="31"/>
      <c r="E28" s="32"/>
      <c r="F28" s="91">
        <v>575.890410958904</v>
      </c>
      <c r="G28" s="91">
        <v>87.017318794098699</v>
      </c>
      <c r="H28" s="91">
        <v>488.25273722627702</v>
      </c>
      <c r="I28" s="91">
        <v>1.83</v>
      </c>
      <c r="J28" s="91">
        <v>625.84070796460105</v>
      </c>
      <c r="K28" s="91">
        <v>7.0218201170835506E-2</v>
      </c>
      <c r="N28" s="3"/>
      <c r="O28" s="21"/>
      <c r="P28" s="3">
        <f t="shared" si="18"/>
        <v>575.890410958904</v>
      </c>
      <c r="Q28" s="17">
        <f t="shared" si="19"/>
        <v>8.7017318794098701E-5</v>
      </c>
      <c r="R28" s="3">
        <f t="shared" si="29"/>
        <v>488.25273722627702</v>
      </c>
      <c r="S28" s="24">
        <f t="shared" si="30"/>
        <v>1.83</v>
      </c>
      <c r="T28" s="3">
        <f t="shared" si="24"/>
        <v>625.84070796460105</v>
      </c>
      <c r="U28" s="24">
        <f t="shared" si="25"/>
        <v>7.0218201170835506E-2</v>
      </c>
      <c r="V28"/>
      <c r="X28" s="2">
        <f t="shared" si="26"/>
        <v>625.84070796460105</v>
      </c>
      <c r="Y28" s="4">
        <f t="shared" si="7"/>
        <v>12</v>
      </c>
      <c r="Z28" s="4">
        <f t="shared" si="8"/>
        <v>34868.578636055579</v>
      </c>
      <c r="AA28" s="4">
        <f t="shared" si="9"/>
        <v>23</v>
      </c>
      <c r="AB28" s="17">
        <f t="shared" si="10"/>
        <v>9.289322758796931E-5</v>
      </c>
      <c r="AC28" s="4">
        <f t="shared" si="11"/>
        <v>30</v>
      </c>
      <c r="AD28" s="24">
        <f t="shared" si="12"/>
        <v>1.905468479958355</v>
      </c>
      <c r="AE28" s="53">
        <f t="shared" si="27"/>
        <v>9.8824446206785085E-2</v>
      </c>
      <c r="AF28" s="109">
        <f t="shared" si="1"/>
        <v>-0.28946527032483926</v>
      </c>
      <c r="AG28" s="111">
        <f t="shared" si="28"/>
        <v>-2.8606245035949579E-2</v>
      </c>
    </row>
    <row r="29" spans="2:33" x14ac:dyDescent="0.6">
      <c r="B29" s="31"/>
      <c r="C29" s="32"/>
      <c r="D29" s="31"/>
      <c r="E29" s="32"/>
      <c r="F29" s="91">
        <v>589.17808219178096</v>
      </c>
      <c r="G29" s="91">
        <v>89.069916613213493</v>
      </c>
      <c r="H29" s="91">
        <v>501.82481751824798</v>
      </c>
      <c r="I29" s="91">
        <v>1.86625</v>
      </c>
      <c r="J29" s="91">
        <v>637.92035398229996</v>
      </c>
      <c r="K29" s="91">
        <v>7.88877062267163E-2</v>
      </c>
      <c r="N29" s="3"/>
      <c r="O29" s="21"/>
      <c r="P29" s="3">
        <f t="shared" si="18"/>
        <v>589.17808219178096</v>
      </c>
      <c r="Q29" s="17">
        <f t="shared" si="19"/>
        <v>8.9069916613213483E-5</v>
      </c>
      <c r="R29" s="3">
        <f t="shared" si="29"/>
        <v>501.82481751824798</v>
      </c>
      <c r="S29" s="24">
        <f t="shared" si="30"/>
        <v>1.86625</v>
      </c>
      <c r="T29" s="3">
        <f t="shared" si="24"/>
        <v>637.92035398229996</v>
      </c>
      <c r="U29" s="24">
        <f t="shared" si="25"/>
        <v>7.88877062267163E-2</v>
      </c>
      <c r="V29"/>
      <c r="X29" s="2">
        <f t="shared" si="26"/>
        <v>637.92035398229996</v>
      </c>
      <c r="Y29" s="4">
        <f t="shared" si="7"/>
        <v>13</v>
      </c>
      <c r="Z29" s="4">
        <f t="shared" si="8"/>
        <v>34972.916325122453</v>
      </c>
      <c r="AA29" s="4">
        <f t="shared" si="9"/>
        <v>24</v>
      </c>
      <c r="AB29" s="17">
        <f t="shared" si="10"/>
        <v>9.4828213318442562E-5</v>
      </c>
      <c r="AC29" s="4">
        <f t="shared" si="11"/>
        <v>31</v>
      </c>
      <c r="AD29" s="24">
        <f t="shared" si="12"/>
        <v>1.9141399336283185</v>
      </c>
      <c r="AE29" s="53">
        <f t="shared" si="27"/>
        <v>0.10480928548877408</v>
      </c>
      <c r="AF29" s="109">
        <f t="shared" si="1"/>
        <v>-0.24732140040048445</v>
      </c>
      <c r="AG29" s="111">
        <f t="shared" si="28"/>
        <v>-2.5921579262057778E-2</v>
      </c>
    </row>
    <row r="30" spans="2:33" x14ac:dyDescent="0.6">
      <c r="B30" s="31"/>
      <c r="C30" s="32"/>
      <c r="D30" s="31"/>
      <c r="E30" s="32"/>
      <c r="F30" s="91">
        <v>602.46575342465701</v>
      </c>
      <c r="G30" s="91">
        <v>90.352790250160297</v>
      </c>
      <c r="H30" s="91">
        <v>514.43886861313797</v>
      </c>
      <c r="I30" s="91">
        <v>1.8825000000000001</v>
      </c>
      <c r="J30" s="91">
        <v>649.69026548672502</v>
      </c>
      <c r="K30" s="91">
        <v>8.4827035657264502E-2</v>
      </c>
      <c r="N30" s="3"/>
      <c r="O30" s="21"/>
      <c r="P30" s="3">
        <f t="shared" si="18"/>
        <v>602.46575342465701</v>
      </c>
      <c r="Q30" s="17">
        <f t="shared" si="19"/>
        <v>9.0352790250160291E-5</v>
      </c>
      <c r="R30" s="3">
        <f t="shared" si="29"/>
        <v>514.43886861313797</v>
      </c>
      <c r="S30" s="24">
        <f t="shared" si="30"/>
        <v>1.8825000000000001</v>
      </c>
      <c r="T30" s="3">
        <f t="shared" si="24"/>
        <v>649.69026548672502</v>
      </c>
      <c r="U30" s="24">
        <f t="shared" si="25"/>
        <v>8.4827035657264502E-2</v>
      </c>
      <c r="V30"/>
      <c r="X30" s="2">
        <f t="shared" si="26"/>
        <v>649.69026548672502</v>
      </c>
      <c r="Y30" s="4">
        <f t="shared" si="7"/>
        <v>13</v>
      </c>
      <c r="Z30" s="4">
        <f t="shared" si="8"/>
        <v>35618.182035220452</v>
      </c>
      <c r="AA30" s="4">
        <f t="shared" si="9"/>
        <v>25</v>
      </c>
      <c r="AB30" s="17">
        <f t="shared" si="10"/>
        <v>9.6703713838368569E-5</v>
      </c>
      <c r="AC30" s="4">
        <f t="shared" si="11"/>
        <v>31</v>
      </c>
      <c r="AD30" s="24">
        <f t="shared" si="12"/>
        <v>1.9305937895069532</v>
      </c>
      <c r="AE30" s="53">
        <f t="shared" si="27"/>
        <v>0.11209171408551113</v>
      </c>
      <c r="AF30" s="109">
        <f t="shared" si="1"/>
        <v>-0.24323544920945084</v>
      </c>
      <c r="AG30" s="111">
        <f t="shared" si="28"/>
        <v>-2.7264678428246633E-2</v>
      </c>
    </row>
    <row r="31" spans="2:33" x14ac:dyDescent="0.6">
      <c r="B31" s="31"/>
      <c r="C31" s="32"/>
      <c r="D31" s="31"/>
      <c r="E31" s="32"/>
      <c r="F31" s="91">
        <v>616.16438356164304</v>
      </c>
      <c r="G31" s="91">
        <v>91.6356638871071</v>
      </c>
      <c r="H31" s="91">
        <v>528.48996350364905</v>
      </c>
      <c r="I31" s="91">
        <v>1.8725000000000001</v>
      </c>
      <c r="J31" s="31"/>
      <c r="K31" s="32"/>
      <c r="N31" s="3"/>
      <c r="O31" s="21"/>
      <c r="P31" s="3">
        <f t="shared" si="18"/>
        <v>616.16438356164304</v>
      </c>
      <c r="Q31" s="17">
        <f t="shared" si="19"/>
        <v>9.1635663887107099E-5</v>
      </c>
      <c r="R31" s="3">
        <f t="shared" si="29"/>
        <v>528.48996350364905</v>
      </c>
      <c r="S31" s="24">
        <f t="shared" si="30"/>
        <v>1.8725000000000001</v>
      </c>
      <c r="T31" s="3"/>
      <c r="U31" s="24"/>
    </row>
    <row r="32" spans="2:33" x14ac:dyDescent="0.6">
      <c r="B32" s="31"/>
      <c r="C32" s="32"/>
      <c r="D32" s="31"/>
      <c r="E32" s="32"/>
      <c r="F32" s="91">
        <v>629.58904109589002</v>
      </c>
      <c r="G32" s="91">
        <v>93.380372033354703</v>
      </c>
      <c r="H32" s="91">
        <v>542.22171532846698</v>
      </c>
      <c r="I32" s="91">
        <v>1.88</v>
      </c>
      <c r="J32" s="31"/>
      <c r="K32" s="32"/>
      <c r="N32" s="3"/>
      <c r="O32" s="21"/>
      <c r="P32" s="3">
        <f t="shared" si="18"/>
        <v>629.58904109589002</v>
      </c>
      <c r="Q32" s="17">
        <f t="shared" si="19"/>
        <v>9.3380372033354702E-5</v>
      </c>
      <c r="R32" s="3">
        <f t="shared" si="29"/>
        <v>542.22171532846698</v>
      </c>
      <c r="S32" s="24">
        <f t="shared" si="30"/>
        <v>1.88</v>
      </c>
      <c r="T32" s="3"/>
      <c r="U32" s="24"/>
      <c r="X32" t="s">
        <v>148</v>
      </c>
    </row>
    <row r="33" spans="2:21" x14ac:dyDescent="0.6">
      <c r="B33" s="2"/>
      <c r="C33" s="1"/>
      <c r="D33" s="2"/>
      <c r="E33" s="1"/>
      <c r="F33" s="76">
        <v>642.87671232876698</v>
      </c>
      <c r="G33" s="76">
        <v>95.689544579858804</v>
      </c>
      <c r="H33" s="76">
        <v>555.95346715328401</v>
      </c>
      <c r="I33" s="76">
        <v>1.8574999999999999</v>
      </c>
      <c r="J33" s="2"/>
      <c r="K33" s="1"/>
      <c r="N33" s="3"/>
      <c r="O33" s="21"/>
      <c r="P33" s="3">
        <f t="shared" si="18"/>
        <v>642.87671232876698</v>
      </c>
      <c r="Q33" s="17">
        <f t="shared" si="19"/>
        <v>9.5689544579858799E-5</v>
      </c>
      <c r="R33" s="3">
        <f t="shared" si="29"/>
        <v>555.95346715328401</v>
      </c>
      <c r="S33" s="24">
        <f t="shared" si="30"/>
        <v>1.8574999999999999</v>
      </c>
      <c r="T33" s="3"/>
      <c r="U33" s="24"/>
    </row>
    <row r="34" spans="2:21" x14ac:dyDescent="0.6">
      <c r="B34" s="2"/>
      <c r="C34" s="1"/>
      <c r="D34" s="2"/>
      <c r="E34" s="1"/>
      <c r="F34" s="2"/>
      <c r="G34" s="1"/>
      <c r="H34" s="76">
        <v>569.04653284671497</v>
      </c>
      <c r="I34" s="76">
        <v>1.86</v>
      </c>
      <c r="J34" s="2"/>
      <c r="K34" s="1"/>
      <c r="N34" s="3"/>
      <c r="O34" s="21"/>
      <c r="P34" s="3"/>
      <c r="Q34" s="17"/>
      <c r="R34" s="3">
        <f t="shared" si="29"/>
        <v>569.04653284671497</v>
      </c>
      <c r="S34" s="24">
        <f t="shared" si="30"/>
        <v>1.86</v>
      </c>
      <c r="T34" s="3"/>
      <c r="U34" s="24"/>
    </row>
    <row r="35" spans="2:21" x14ac:dyDescent="0.6">
      <c r="B35" s="2"/>
      <c r="C35" s="1"/>
      <c r="D35" s="2"/>
      <c r="E35" s="1"/>
      <c r="F35" s="2"/>
      <c r="G35" s="1"/>
      <c r="H35" s="76">
        <v>582.77828467153199</v>
      </c>
      <c r="I35" s="76">
        <v>1.8712499999999901</v>
      </c>
      <c r="J35" s="2"/>
      <c r="K35" s="1"/>
      <c r="N35" s="3"/>
      <c r="O35" s="21"/>
      <c r="P35" s="3"/>
      <c r="Q35" s="17"/>
      <c r="R35" s="3">
        <f t="shared" si="29"/>
        <v>582.77828467153199</v>
      </c>
      <c r="S35" s="24">
        <f t="shared" si="30"/>
        <v>1.8712499999999901</v>
      </c>
      <c r="T35" s="3"/>
      <c r="U35" s="24"/>
    </row>
    <row r="36" spans="2:21" x14ac:dyDescent="0.6">
      <c r="B36" s="2"/>
      <c r="C36" s="1"/>
      <c r="D36" s="2"/>
      <c r="E36" s="1"/>
      <c r="F36" s="2"/>
      <c r="G36" s="1"/>
      <c r="H36" s="76">
        <v>596.35036496350301</v>
      </c>
      <c r="I36" s="76">
        <v>1.88499999999999</v>
      </c>
      <c r="J36" s="2"/>
      <c r="K36" s="1"/>
      <c r="N36" s="3"/>
      <c r="O36" s="21"/>
      <c r="P36" s="3"/>
      <c r="Q36" s="17"/>
      <c r="R36" s="3">
        <f t="shared" si="29"/>
        <v>596.35036496350301</v>
      </c>
      <c r="S36" s="24">
        <f t="shared" si="30"/>
        <v>1.88499999999999</v>
      </c>
      <c r="T36" s="3"/>
      <c r="U36" s="24"/>
    </row>
    <row r="37" spans="2:21" x14ac:dyDescent="0.6">
      <c r="B37" s="2"/>
      <c r="C37" s="1"/>
      <c r="D37" s="2"/>
      <c r="E37" s="1"/>
      <c r="F37" s="2"/>
      <c r="G37" s="1"/>
      <c r="H37" s="76">
        <v>609.762773722627</v>
      </c>
      <c r="I37" s="76">
        <v>1.89</v>
      </c>
      <c r="J37" s="2"/>
      <c r="K37" s="1"/>
      <c r="N37" s="3"/>
      <c r="O37" s="21"/>
      <c r="P37" s="3"/>
      <c r="Q37" s="17"/>
      <c r="R37" s="3">
        <f t="shared" si="29"/>
        <v>609.762773722627</v>
      </c>
      <c r="S37" s="24">
        <f t="shared" si="30"/>
        <v>1.89</v>
      </c>
      <c r="T37" s="3"/>
      <c r="U37" s="24"/>
    </row>
    <row r="38" spans="2:21" x14ac:dyDescent="0.6">
      <c r="B38" s="2"/>
      <c r="C38" s="1"/>
      <c r="D38" s="2"/>
      <c r="E38" s="1"/>
      <c r="F38" s="2"/>
      <c r="G38" s="1"/>
      <c r="H38" s="76">
        <v>623.17518248175099</v>
      </c>
      <c r="I38" s="76">
        <v>1.9037500000000001</v>
      </c>
      <c r="J38" s="2"/>
      <c r="K38" s="1"/>
      <c r="N38" s="3"/>
      <c r="O38" s="21"/>
      <c r="P38" s="3"/>
      <c r="Q38" s="17"/>
      <c r="R38" s="3">
        <f t="shared" si="29"/>
        <v>623.17518248175099</v>
      </c>
      <c r="S38" s="24">
        <f t="shared" si="30"/>
        <v>1.9037500000000001</v>
      </c>
      <c r="T38" s="3"/>
      <c r="U38" s="24"/>
    </row>
    <row r="39" spans="2:21" x14ac:dyDescent="0.6">
      <c r="B39" s="2"/>
      <c r="C39" s="1"/>
      <c r="D39" s="2"/>
      <c r="E39" s="1"/>
      <c r="F39" s="2"/>
      <c r="G39" s="1"/>
      <c r="H39" s="76">
        <v>636.74726277372201</v>
      </c>
      <c r="I39" s="76">
        <v>1.9125000000000001</v>
      </c>
      <c r="J39" s="2"/>
      <c r="K39" s="1"/>
      <c r="N39" s="3"/>
      <c r="O39" s="21"/>
      <c r="P39" s="3"/>
      <c r="Q39" s="17"/>
      <c r="R39" s="3">
        <f t="shared" si="29"/>
        <v>636.74726277372201</v>
      </c>
      <c r="S39" s="24">
        <f t="shared" si="30"/>
        <v>1.9125000000000001</v>
      </c>
      <c r="T39" s="3"/>
      <c r="U39" s="24"/>
    </row>
    <row r="40" spans="2:21" x14ac:dyDescent="0.6">
      <c r="B40" s="2"/>
      <c r="C40" s="1"/>
      <c r="D40" s="2"/>
      <c r="E40" s="1"/>
      <c r="F40" s="2"/>
      <c r="G40" s="1"/>
      <c r="H40" s="76">
        <v>650.159671532846</v>
      </c>
      <c r="I40" s="76">
        <v>1.9312499999999999</v>
      </c>
      <c r="J40" s="2"/>
      <c r="K40" s="1"/>
      <c r="N40" s="3"/>
      <c r="O40" s="21"/>
      <c r="P40" s="3"/>
      <c r="Q40" s="17"/>
      <c r="R40" s="3">
        <f t="shared" si="29"/>
        <v>650.159671532846</v>
      </c>
      <c r="S40" s="24">
        <f t="shared" si="30"/>
        <v>1.9312499999999999</v>
      </c>
      <c r="T40" s="3"/>
      <c r="U40" s="24"/>
    </row>
    <row r="47" spans="2:21" ht="17.25" thickBot="1" x14ac:dyDescent="0.65">
      <c r="B47" t="s">
        <v>170</v>
      </c>
    </row>
    <row r="48" spans="2:21" x14ac:dyDescent="0.6">
      <c r="B48" s="5" t="s">
        <v>3</v>
      </c>
      <c r="C48" s="6" t="s">
        <v>0</v>
      </c>
      <c r="D48" s="7" t="s">
        <v>3</v>
      </c>
      <c r="E48" s="6" t="s">
        <v>8</v>
      </c>
      <c r="F48" s="7" t="s">
        <v>3</v>
      </c>
      <c r="G48" s="6" t="s">
        <v>1</v>
      </c>
      <c r="H48" s="7" t="s">
        <v>3</v>
      </c>
      <c r="I48" s="6" t="s">
        <v>2</v>
      </c>
      <c r="J48" s="7" t="s">
        <v>3</v>
      </c>
      <c r="K48" s="102" t="s">
        <v>6</v>
      </c>
      <c r="L48" s="6" t="s">
        <v>165</v>
      </c>
      <c r="M48" s="6"/>
      <c r="N48" s="8" t="s">
        <v>158</v>
      </c>
    </row>
    <row r="49" spans="2:14" ht="17.25" thickBot="1" x14ac:dyDescent="0.65">
      <c r="B49" s="9" t="s">
        <v>4</v>
      </c>
      <c r="C49" s="10" t="s">
        <v>10</v>
      </c>
      <c r="D49" s="11" t="s">
        <v>4</v>
      </c>
      <c r="E49" s="10" t="s">
        <v>38</v>
      </c>
      <c r="F49" s="11" t="s">
        <v>4</v>
      </c>
      <c r="G49" s="27" t="s">
        <v>13</v>
      </c>
      <c r="H49" s="11" t="s">
        <v>4</v>
      </c>
      <c r="I49" s="10" t="s">
        <v>15</v>
      </c>
      <c r="J49" s="11" t="s">
        <v>4</v>
      </c>
      <c r="K49" s="103" t="s">
        <v>7</v>
      </c>
      <c r="L49" s="10" t="s">
        <v>160</v>
      </c>
      <c r="M49" s="10"/>
      <c r="N49" s="108" t="s">
        <v>160</v>
      </c>
    </row>
    <row r="50" spans="2:14" x14ac:dyDescent="0.6">
      <c r="B50" s="3"/>
      <c r="C50" s="4"/>
      <c r="D50" s="3">
        <v>317.57499999999999</v>
      </c>
      <c r="E50" s="4">
        <v>24.389099999999999</v>
      </c>
      <c r="F50" s="3">
        <v>318.44299999999998</v>
      </c>
      <c r="G50" s="4">
        <v>22.5641</v>
      </c>
      <c r="H50" s="3">
        <v>317.57299999999998</v>
      </c>
      <c r="I50" s="4">
        <v>1.9210499999999999</v>
      </c>
      <c r="J50" s="3">
        <v>312.22199999999998</v>
      </c>
      <c r="K50" s="104">
        <v>3.4188000000000001E-3</v>
      </c>
      <c r="L50" s="4" t="e">
        <v>#N/A</v>
      </c>
      <c r="M50" s="110"/>
      <c r="N50" s="73" t="e">
        <v>#N/A</v>
      </c>
    </row>
    <row r="51" spans="2:14" x14ac:dyDescent="0.6">
      <c r="B51" s="3"/>
      <c r="C51" s="4"/>
      <c r="D51" s="3">
        <v>336.16500000000002</v>
      </c>
      <c r="E51" s="4">
        <v>24.151399999999999</v>
      </c>
      <c r="F51" s="3">
        <v>331.96699999999998</v>
      </c>
      <c r="G51" s="4">
        <v>27.692299999999999</v>
      </c>
      <c r="H51" s="3">
        <v>338.91199999999998</v>
      </c>
      <c r="I51" s="4">
        <v>1.9013199999999999</v>
      </c>
      <c r="J51" s="3">
        <v>337.77800000000002</v>
      </c>
      <c r="K51" s="104">
        <v>6.1538499999999998E-3</v>
      </c>
      <c r="L51" s="1">
        <v>6.4402360886194948E-3</v>
      </c>
      <c r="M51" s="109"/>
      <c r="N51" s="74">
        <v>-2.8638608861949501E-4</v>
      </c>
    </row>
    <row r="52" spans="2:14" x14ac:dyDescent="0.6">
      <c r="B52" s="2"/>
      <c r="C52" s="1"/>
      <c r="D52" s="2">
        <v>355.99900000000002</v>
      </c>
      <c r="E52" s="1">
        <v>24.136500000000002</v>
      </c>
      <c r="F52" s="2">
        <v>349.18</v>
      </c>
      <c r="G52" s="1">
        <v>33.333300000000001</v>
      </c>
      <c r="H52" s="2">
        <v>358.99599999999998</v>
      </c>
      <c r="I52" s="1">
        <v>1.88158</v>
      </c>
      <c r="J52" s="2">
        <v>368.88900000000001</v>
      </c>
      <c r="K52" s="105">
        <v>1.05983E-2</v>
      </c>
      <c r="L52" s="1">
        <v>1.2686223205397071E-2</v>
      </c>
      <c r="M52" s="109"/>
      <c r="N52" s="74">
        <v>-2.0879232053970711E-3</v>
      </c>
    </row>
    <row r="53" spans="2:14" x14ac:dyDescent="0.6">
      <c r="B53" s="2"/>
      <c r="C53" s="1"/>
      <c r="D53" s="2">
        <v>377.07299999999998</v>
      </c>
      <c r="E53" s="1">
        <v>24.120799999999999</v>
      </c>
      <c r="F53" s="2">
        <v>366.39299999999997</v>
      </c>
      <c r="G53" s="1">
        <v>38.974400000000003</v>
      </c>
      <c r="H53" s="2">
        <v>374.05900000000003</v>
      </c>
      <c r="I53" s="1">
        <v>1.9013199999999999</v>
      </c>
      <c r="J53" s="2">
        <v>396.66699999999997</v>
      </c>
      <c r="K53" s="105">
        <v>1.6752099999999999E-2</v>
      </c>
      <c r="L53" s="1">
        <v>1.9848515452467127E-2</v>
      </c>
      <c r="M53" s="109"/>
      <c r="N53" s="74">
        <v>-3.0964154524671279E-3</v>
      </c>
    </row>
    <row r="54" spans="2:14" x14ac:dyDescent="0.6">
      <c r="B54" s="2"/>
      <c r="C54" s="1"/>
      <c r="D54" s="2">
        <v>401.87099999999998</v>
      </c>
      <c r="E54" s="1">
        <v>24.3262</v>
      </c>
      <c r="F54" s="2">
        <v>387.29500000000002</v>
      </c>
      <c r="G54" s="1">
        <v>44.615400000000001</v>
      </c>
      <c r="H54" s="2">
        <v>395.39699999999999</v>
      </c>
      <c r="I54" s="1">
        <v>1.8421099999999999</v>
      </c>
      <c r="J54" s="2">
        <v>423.33300000000003</v>
      </c>
      <c r="K54" s="105">
        <v>2.1880299999999998E-2</v>
      </c>
      <c r="L54" s="1">
        <v>2.6470837488935244E-2</v>
      </c>
      <c r="M54" s="109"/>
      <c r="N54" s="74">
        <v>-4.5905374889352452E-3</v>
      </c>
    </row>
    <row r="55" spans="2:14" x14ac:dyDescent="0.6">
      <c r="B55" s="2"/>
      <c r="C55" s="1"/>
      <c r="D55" s="2">
        <v>427.90899999999999</v>
      </c>
      <c r="E55" s="1">
        <v>24.5307</v>
      </c>
      <c r="F55" s="2">
        <v>408.197</v>
      </c>
      <c r="G55" s="1">
        <v>50.769199999999998</v>
      </c>
      <c r="H55" s="2">
        <v>417.99200000000002</v>
      </c>
      <c r="I55" s="1">
        <v>1.93092</v>
      </c>
      <c r="J55" s="2">
        <v>452.22199999999998</v>
      </c>
      <c r="K55" s="105">
        <v>2.90598E-2</v>
      </c>
      <c r="L55" s="1">
        <v>3.1625044278692144E-2</v>
      </c>
      <c r="M55" s="109"/>
      <c r="N55" s="74">
        <v>-2.5652442786921435E-3</v>
      </c>
    </row>
    <row r="56" spans="2:14" x14ac:dyDescent="0.6">
      <c r="B56" s="2"/>
      <c r="C56" s="1"/>
      <c r="D56" s="2">
        <v>458.9</v>
      </c>
      <c r="E56" s="1">
        <v>24.5075</v>
      </c>
      <c r="F56" s="2">
        <v>429.09800000000001</v>
      </c>
      <c r="G56" s="1">
        <v>57.435899999999997</v>
      </c>
      <c r="H56" s="2">
        <v>434.31</v>
      </c>
      <c r="I56" s="1">
        <v>2.1973699999999998</v>
      </c>
      <c r="J56" s="2">
        <v>467.77800000000002</v>
      </c>
      <c r="K56" s="105">
        <v>3.4529900000000002E-2</v>
      </c>
      <c r="L56" s="1">
        <v>4.6445033454450127E-2</v>
      </c>
      <c r="M56" s="109"/>
      <c r="N56" s="74">
        <v>-1.1915133454450125E-2</v>
      </c>
    </row>
    <row r="57" spans="2:14" x14ac:dyDescent="0.6">
      <c r="B57" s="2"/>
      <c r="C57" s="1"/>
      <c r="D57" s="2">
        <v>483.709</v>
      </c>
      <c r="E57" s="1">
        <v>25.160699999999999</v>
      </c>
      <c r="F57" s="2">
        <v>443.85199999999998</v>
      </c>
      <c r="G57" s="1">
        <v>60.512799999999999</v>
      </c>
      <c r="H57" s="2">
        <v>446.86200000000002</v>
      </c>
      <c r="I57" s="1">
        <v>2.81908</v>
      </c>
      <c r="J57" s="2">
        <v>495.55599999999998</v>
      </c>
      <c r="K57" s="105">
        <v>3.9316200000000003E-2</v>
      </c>
      <c r="L57" s="1">
        <v>5.3946432105651802E-2</v>
      </c>
      <c r="M57" s="109"/>
      <c r="N57" s="74">
        <v>-1.46302321056518E-2</v>
      </c>
    </row>
    <row r="58" spans="2:14" x14ac:dyDescent="0.6">
      <c r="B58" s="2"/>
      <c r="C58" s="1"/>
      <c r="D58" s="2">
        <v>509.75200000000001</v>
      </c>
      <c r="E58" s="1">
        <v>25.588999999999999</v>
      </c>
      <c r="F58" s="2">
        <v>468.44299999999998</v>
      </c>
      <c r="G58" s="1">
        <v>67.179500000000004</v>
      </c>
      <c r="H58" s="2">
        <v>454.39299999999997</v>
      </c>
      <c r="I58" s="1">
        <v>2.0888200000000001</v>
      </c>
      <c r="J58" s="2">
        <v>522.22199999999998</v>
      </c>
      <c r="K58" s="105">
        <v>4.5470099999999999E-2</v>
      </c>
      <c r="L58" s="1">
        <v>6.4302037935967282E-2</v>
      </c>
      <c r="M58" s="109"/>
      <c r="N58" s="74">
        <v>-1.8831937935967283E-2</v>
      </c>
    </row>
    <row r="59" spans="2:14" x14ac:dyDescent="0.6">
      <c r="B59" s="2"/>
      <c r="C59" s="1"/>
      <c r="D59" s="2">
        <v>535.79399999999998</v>
      </c>
      <c r="E59" s="1">
        <v>26.017299999999999</v>
      </c>
      <c r="F59" s="2">
        <v>493.03300000000002</v>
      </c>
      <c r="G59" s="1">
        <v>71.2821</v>
      </c>
      <c r="H59" s="2">
        <v>464.435</v>
      </c>
      <c r="I59" s="1">
        <v>1.82237</v>
      </c>
      <c r="J59" s="2">
        <v>552.22199999999998</v>
      </c>
      <c r="K59" s="105">
        <v>5.2307699999999999E-2</v>
      </c>
      <c r="L59" s="1">
        <v>7.5057506971936444E-2</v>
      </c>
      <c r="M59" s="109"/>
      <c r="N59" s="74">
        <v>-2.2749806971936445E-2</v>
      </c>
    </row>
    <row r="60" spans="2:14" x14ac:dyDescent="0.6">
      <c r="B60" s="2"/>
      <c r="C60" s="1"/>
      <c r="D60" s="2">
        <v>558.12900000000002</v>
      </c>
      <c r="E60" s="1">
        <v>26.8962</v>
      </c>
      <c r="F60" s="2">
        <v>515.16399999999999</v>
      </c>
      <c r="G60" s="1">
        <v>76.410300000000007</v>
      </c>
      <c r="H60" s="2">
        <v>495.81599999999997</v>
      </c>
      <c r="I60" s="1">
        <v>1.87171</v>
      </c>
      <c r="J60" s="2">
        <v>577.77800000000002</v>
      </c>
      <c r="K60" s="105">
        <v>5.9829100000000003E-2</v>
      </c>
      <c r="L60" s="1">
        <v>8.3696716352954587E-2</v>
      </c>
      <c r="M60" s="109"/>
      <c r="N60" s="74">
        <v>-2.3867616352954583E-2</v>
      </c>
    </row>
    <row r="61" spans="2:14" x14ac:dyDescent="0.6">
      <c r="B61" s="2"/>
      <c r="C61" s="1"/>
      <c r="D61" s="2">
        <v>586.65599999999995</v>
      </c>
      <c r="E61" s="1">
        <v>27.546600000000002</v>
      </c>
      <c r="F61" s="2">
        <v>545.90200000000004</v>
      </c>
      <c r="G61" s="1">
        <v>81.025599999999997</v>
      </c>
      <c r="H61" s="2">
        <v>524.68600000000004</v>
      </c>
      <c r="I61" s="1">
        <v>1.8914500000000001</v>
      </c>
      <c r="J61" s="2">
        <v>602.22199999999998</v>
      </c>
      <c r="K61" s="105">
        <v>6.4615400000000003E-2</v>
      </c>
      <c r="L61" s="1">
        <v>9.105258211595034E-2</v>
      </c>
      <c r="M61" s="109"/>
      <c r="N61" s="74">
        <v>-2.6437182115950336E-2</v>
      </c>
    </row>
    <row r="62" spans="2:14" x14ac:dyDescent="0.6">
      <c r="B62" s="2"/>
      <c r="C62" s="1"/>
      <c r="D62" s="2">
        <v>610.21900000000005</v>
      </c>
      <c r="E62" s="1">
        <v>27.976700000000001</v>
      </c>
      <c r="F62" s="2">
        <v>570.49199999999996</v>
      </c>
      <c r="G62" s="1">
        <v>85.128200000000007</v>
      </c>
      <c r="H62" s="2">
        <v>558.577</v>
      </c>
      <c r="I62" s="1">
        <v>1.8519699999999999</v>
      </c>
      <c r="J62" s="2">
        <v>626.66700000000003</v>
      </c>
      <c r="K62" s="105">
        <v>6.9059800000000005E-2</v>
      </c>
      <c r="L62" s="1">
        <v>9.6438971280594712E-2</v>
      </c>
      <c r="M62" s="109"/>
      <c r="N62" s="74">
        <v>-2.7379171280594708E-2</v>
      </c>
    </row>
    <row r="63" spans="2:14" x14ac:dyDescent="0.6">
      <c r="B63" s="2"/>
      <c r="C63" s="1"/>
      <c r="D63" s="2">
        <v>632.53800000000001</v>
      </c>
      <c r="E63" s="1">
        <v>28.184000000000001</v>
      </c>
      <c r="F63" s="2">
        <v>600</v>
      </c>
      <c r="G63" s="1">
        <v>89.230800000000002</v>
      </c>
      <c r="H63" s="2">
        <v>593.72400000000005</v>
      </c>
      <c r="I63" s="1">
        <v>1.8914500000000001</v>
      </c>
      <c r="J63" s="2">
        <v>636.66700000000003</v>
      </c>
      <c r="K63" s="105">
        <v>7.8290600000000002E-2</v>
      </c>
      <c r="L63" s="1">
        <v>0.10198626814613754</v>
      </c>
      <c r="M63" s="109"/>
      <c r="N63" s="74">
        <v>-2.3695668146137536E-2</v>
      </c>
    </row>
    <row r="64" spans="2:14" x14ac:dyDescent="0.6">
      <c r="B64" s="2"/>
      <c r="C64" s="1"/>
      <c r="D64" s="2"/>
      <c r="E64" s="1"/>
      <c r="F64" s="2">
        <v>627.04899999999998</v>
      </c>
      <c r="G64" s="1">
        <v>91.2821</v>
      </c>
      <c r="H64" s="2">
        <v>625.10500000000002</v>
      </c>
      <c r="I64" s="1">
        <v>1.9210499999999999</v>
      </c>
      <c r="J64" s="2">
        <v>648.88900000000001</v>
      </c>
      <c r="K64" s="105">
        <v>8.4444400000000003E-2</v>
      </c>
      <c r="L64" s="1">
        <v>0.1103482220365713</v>
      </c>
      <c r="M64" s="109"/>
      <c r="N64" s="74">
        <v>-2.5903822036571295E-2</v>
      </c>
    </row>
    <row r="65" spans="2:11" x14ac:dyDescent="0.6">
      <c r="B65" s="2"/>
      <c r="C65" s="1"/>
      <c r="D65" s="2"/>
      <c r="E65" s="1"/>
      <c r="F65" s="2">
        <v>646.721</v>
      </c>
      <c r="G65" s="1">
        <v>95.384600000000006</v>
      </c>
      <c r="H65" s="2">
        <v>648.95399999999995</v>
      </c>
      <c r="I65" s="1">
        <v>1.9605300000000001</v>
      </c>
      <c r="J65" s="2"/>
      <c r="K65" s="3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5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0">
        <v>328.77100000000002</v>
      </c>
      <c r="E9" s="50">
        <v>2.8517099999999998E-5</v>
      </c>
      <c r="F9" s="50">
        <v>327.86599999999999</v>
      </c>
      <c r="G9" s="50">
        <v>-199.197</v>
      </c>
      <c r="H9" s="50">
        <v>327.99700000000001</v>
      </c>
      <c r="I9" s="50">
        <v>1.32856</v>
      </c>
      <c r="J9" s="50">
        <v>325.87900000000002</v>
      </c>
      <c r="K9" s="50">
        <v>0.34177999999999997</v>
      </c>
      <c r="N9" s="3">
        <f>D9</f>
        <v>328.77100000000002</v>
      </c>
      <c r="O9" s="21">
        <f>1/E9</f>
        <v>35066.679290671214</v>
      </c>
      <c r="P9" s="3">
        <f>F9</f>
        <v>327.86599999999999</v>
      </c>
      <c r="Q9" s="17">
        <f>G9*0.000001</f>
        <v>-1.99197E-4</v>
      </c>
      <c r="R9" s="3">
        <f>H9</f>
        <v>327.99700000000001</v>
      </c>
      <c r="S9" s="24">
        <f>I9</f>
        <v>1.32856</v>
      </c>
      <c r="T9" s="3">
        <f>J9</f>
        <v>325.87900000000002</v>
      </c>
      <c r="U9" s="24">
        <f>K9</f>
        <v>0.34177999999999997</v>
      </c>
      <c r="V9" s="22">
        <f>((O9*(Q9)^2)/S9)*T9</f>
        <v>0.34129932602123542</v>
      </c>
      <c r="W9" s="52"/>
      <c r="X9" s="3">
        <f t="shared" ref="X9:X18" si="0">T9</f>
        <v>325.87900000000002</v>
      </c>
      <c r="Y9" s="4" t="e">
        <f t="shared" ref="Y9:Y18" si="1">MATCH($X9,$N$9:$N$26,1)</f>
        <v>#N/A</v>
      </c>
      <c r="Z9" s="4" t="e">
        <f t="shared" ref="Z9:Z18" si="2">((INDEX($N$9:$O$26,Y9+1,1)-$X9)*INDEX($N$9:$O$26,Y9,2)+($X9-INDEX($N$9:$O$26,Y9,1))*INDEX($N$9:$O$26,Y9+1,2))/(INDEX($N$9:$O$26,Y9+1,1)-INDEX($N$9:$O$26,Y9,1))</f>
        <v>#N/A</v>
      </c>
      <c r="AA9" s="4" t="e">
        <f t="shared" ref="AA9:AA18" si="3">MATCH($X9,$P$9:$P$26,1)</f>
        <v>#N/A</v>
      </c>
      <c r="AB9" s="17" t="e">
        <f t="shared" ref="AB9:AB18" si="4">((INDEX($P$9:$Q$26,AA9+1,1)-$X9)*INDEX($P$9:$Q$26,AA9,2)+($X9-INDEX($P$9:$Q$26,AA9,1))*INDEX($P$9:$Q$26,AA9+1,2))/(INDEX($P$9:$Q$26,AA9+1,1)-INDEX($P$9:$Q$26,AA9,1))</f>
        <v>#N/A</v>
      </c>
      <c r="AC9" s="4" t="e">
        <f t="shared" ref="AC9:AC18" si="5">MATCH($X9,$R$9:$R$26,1)</f>
        <v>#N/A</v>
      </c>
      <c r="AD9" s="24" t="e">
        <f t="shared" ref="AD9:AD18" si="6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57" t="e">
        <f t="shared" ref="AF9:AF18" si="7">$U9/$AE9-1</f>
        <v>#N/A</v>
      </c>
    </row>
    <row r="10" spans="1:32" x14ac:dyDescent="0.6">
      <c r="B10" s="3"/>
      <c r="C10" s="4"/>
      <c r="D10" s="3">
        <v>373.09500000000003</v>
      </c>
      <c r="E10" s="17">
        <v>3.6501899999999997E-5</v>
      </c>
      <c r="F10" s="3">
        <v>373.904</v>
      </c>
      <c r="G10" s="4">
        <v>-219.74700000000001</v>
      </c>
      <c r="H10" s="3">
        <v>375.572</v>
      </c>
      <c r="I10" s="4">
        <v>1.1609</v>
      </c>
      <c r="J10" s="3">
        <v>375.673</v>
      </c>
      <c r="K10" s="4">
        <v>0.43573800000000001</v>
      </c>
      <c r="N10" s="3">
        <f t="shared" ref="N10:N18" si="8">D10</f>
        <v>373.09500000000003</v>
      </c>
      <c r="O10" s="21">
        <f t="shared" ref="O10:O18" si="9">1/E10</f>
        <v>27395.834189453155</v>
      </c>
      <c r="P10" s="3">
        <f t="shared" ref="P10:P18" si="10">F10</f>
        <v>373.904</v>
      </c>
      <c r="Q10" s="17">
        <f t="shared" ref="Q10:Q18" si="11">G10*0.000001</f>
        <v>-2.1974700000000001E-4</v>
      </c>
      <c r="R10" s="3">
        <f t="shared" ref="R10:U18" si="12">H10</f>
        <v>375.572</v>
      </c>
      <c r="S10" s="24">
        <f t="shared" si="12"/>
        <v>1.1609</v>
      </c>
      <c r="T10" s="3">
        <f t="shared" si="12"/>
        <v>375.673</v>
      </c>
      <c r="U10" s="24">
        <f t="shared" si="12"/>
        <v>0.43573800000000001</v>
      </c>
      <c r="V10" s="22">
        <f t="shared" ref="V10:V18" si="13">((O10*(Q10)^2)/S10)*T10</f>
        <v>0.42810037707660298</v>
      </c>
      <c r="W10" s="52"/>
      <c r="X10" s="2">
        <f t="shared" si="0"/>
        <v>375.673</v>
      </c>
      <c r="Y10" s="1">
        <f t="shared" si="1"/>
        <v>2</v>
      </c>
      <c r="Z10" s="1">
        <f t="shared" si="2"/>
        <v>27074.259916580522</v>
      </c>
      <c r="AA10" s="1">
        <f t="shared" si="3"/>
        <v>2</v>
      </c>
      <c r="AB10" s="28">
        <f t="shared" si="4"/>
        <v>-2.2047764806100586E-4</v>
      </c>
      <c r="AC10" s="1">
        <f t="shared" si="5"/>
        <v>2</v>
      </c>
      <c r="AD10" s="30">
        <f t="shared" si="6"/>
        <v>1.160774415688087</v>
      </c>
      <c r="AE10" s="30">
        <f t="shared" ref="AE10:AE14" si="14">((Z10*(AB10)^2)/AD10)*X10</f>
        <v>0.42593946824281192</v>
      </c>
      <c r="AF10" s="56">
        <f t="shared" si="7"/>
        <v>2.3004517044666883E-2</v>
      </c>
    </row>
    <row r="11" spans="1:32" x14ac:dyDescent="0.6">
      <c r="B11" s="2"/>
      <c r="C11" s="1"/>
      <c r="D11" s="2">
        <v>421.30599999999998</v>
      </c>
      <c r="E11" s="28">
        <v>4.6768099999999997E-5</v>
      </c>
      <c r="F11" s="2">
        <v>421.50599999999997</v>
      </c>
      <c r="G11" s="1">
        <v>-239.40799999999999</v>
      </c>
      <c r="H11" s="2">
        <v>423.17500000000001</v>
      </c>
      <c r="I11" s="1">
        <v>1.10171</v>
      </c>
      <c r="J11" s="2">
        <v>422.42700000000002</v>
      </c>
      <c r="K11" s="1">
        <v>0.47968300000000003</v>
      </c>
      <c r="N11" s="3">
        <f t="shared" si="8"/>
        <v>421.30599999999998</v>
      </c>
      <c r="O11" s="21">
        <f t="shared" si="9"/>
        <v>21382.095915805861</v>
      </c>
      <c r="P11" s="3">
        <f t="shared" si="10"/>
        <v>421.50599999999997</v>
      </c>
      <c r="Q11" s="17">
        <f t="shared" si="11"/>
        <v>-2.3940799999999998E-4</v>
      </c>
      <c r="R11" s="3">
        <f t="shared" si="12"/>
        <v>423.17500000000001</v>
      </c>
      <c r="S11" s="24">
        <f t="shared" si="12"/>
        <v>1.10171</v>
      </c>
      <c r="T11" s="3">
        <f t="shared" si="12"/>
        <v>422.42700000000002</v>
      </c>
      <c r="U11" s="24">
        <f t="shared" si="12"/>
        <v>0.47968300000000003</v>
      </c>
      <c r="V11" s="22">
        <f t="shared" si="13"/>
        <v>0.46990705786188874</v>
      </c>
      <c r="W11" s="52"/>
      <c r="X11" s="2">
        <f t="shared" si="0"/>
        <v>422.42700000000002</v>
      </c>
      <c r="Y11" s="1">
        <f t="shared" si="1"/>
        <v>3</v>
      </c>
      <c r="Z11" s="1">
        <f t="shared" si="2"/>
        <v>21273.74090407043</v>
      </c>
      <c r="AA11" s="1">
        <f t="shared" si="3"/>
        <v>3</v>
      </c>
      <c r="AB11" s="28">
        <f t="shared" si="4"/>
        <v>-2.3975960107389102E-4</v>
      </c>
      <c r="AC11" s="1">
        <f t="shared" si="5"/>
        <v>2</v>
      </c>
      <c r="AD11" s="30">
        <f t="shared" si="6"/>
        <v>1.1026400699535741</v>
      </c>
      <c r="AE11" s="30">
        <f t="shared" si="14"/>
        <v>0.46850451279080596</v>
      </c>
      <c r="AF11" s="56">
        <f t="shared" si="7"/>
        <v>2.3859934971822705E-2</v>
      </c>
    </row>
    <row r="12" spans="1:32" x14ac:dyDescent="0.6">
      <c r="B12" s="2"/>
      <c r="C12" s="1"/>
      <c r="D12" s="2">
        <v>466.40699999999998</v>
      </c>
      <c r="E12" s="28">
        <v>5.8745200000000001E-5</v>
      </c>
      <c r="F12" s="2">
        <v>470.673</v>
      </c>
      <c r="G12" s="1">
        <v>-258.178</v>
      </c>
      <c r="H12" s="2">
        <v>472.32</v>
      </c>
      <c r="I12" s="1">
        <v>1.0605899999999999</v>
      </c>
      <c r="J12" s="2">
        <v>470.721</v>
      </c>
      <c r="K12" s="1">
        <v>0.51321700000000003</v>
      </c>
      <c r="N12" s="3">
        <f t="shared" si="8"/>
        <v>466.40699999999998</v>
      </c>
      <c r="O12" s="21">
        <f t="shared" si="9"/>
        <v>17022.667383888387</v>
      </c>
      <c r="P12" s="3">
        <f t="shared" si="10"/>
        <v>470.673</v>
      </c>
      <c r="Q12" s="17">
        <f t="shared" si="11"/>
        <v>-2.5817799999999997E-4</v>
      </c>
      <c r="R12" s="3">
        <f t="shared" si="12"/>
        <v>472.32</v>
      </c>
      <c r="S12" s="24">
        <f t="shared" si="12"/>
        <v>1.0605899999999999</v>
      </c>
      <c r="T12" s="3">
        <f t="shared" si="12"/>
        <v>470.721</v>
      </c>
      <c r="U12" s="24">
        <f t="shared" si="12"/>
        <v>0.51321700000000003</v>
      </c>
      <c r="V12" s="22">
        <f t="shared" si="13"/>
        <v>0.5035958277335727</v>
      </c>
      <c r="W12" s="52"/>
      <c r="X12" s="2">
        <f t="shared" si="0"/>
        <v>470.721</v>
      </c>
      <c r="Y12" s="1">
        <f t="shared" si="1"/>
        <v>4</v>
      </c>
      <c r="Z12" s="1">
        <f t="shared" si="2"/>
        <v>16787.470780834959</v>
      </c>
      <c r="AA12" s="1">
        <f t="shared" si="3"/>
        <v>4</v>
      </c>
      <c r="AB12" s="28">
        <f t="shared" si="4"/>
        <v>-2.5818820979136539E-4</v>
      </c>
      <c r="AC12" s="1">
        <f t="shared" si="5"/>
        <v>3</v>
      </c>
      <c r="AD12" s="30">
        <f t="shared" si="6"/>
        <v>1.0619278956150167</v>
      </c>
      <c r="AE12" s="30">
        <f t="shared" si="14"/>
        <v>0.49605133935076756</v>
      </c>
      <c r="AF12" s="56">
        <f t="shared" si="7"/>
        <v>3.4604604982417575E-2</v>
      </c>
    </row>
    <row r="13" spans="1:32" x14ac:dyDescent="0.6">
      <c r="B13" s="2"/>
      <c r="C13" s="1"/>
      <c r="D13" s="2">
        <v>519.28499999999997</v>
      </c>
      <c r="E13" s="28">
        <v>7.0722400000000006E-5</v>
      </c>
      <c r="F13" s="2">
        <v>519.08299999999997</v>
      </c>
      <c r="G13" s="1">
        <v>-268.47500000000002</v>
      </c>
      <c r="H13" s="2">
        <v>519.154</v>
      </c>
      <c r="I13" s="1">
        <v>0.99689300000000003</v>
      </c>
      <c r="J13" s="2">
        <v>519.78200000000004</v>
      </c>
      <c r="K13" s="1">
        <v>0.54675499999999999</v>
      </c>
      <c r="N13" s="3">
        <f t="shared" si="8"/>
        <v>519.28499999999997</v>
      </c>
      <c r="O13" s="21">
        <f t="shared" si="9"/>
        <v>14139.79163603045</v>
      </c>
      <c r="P13" s="3">
        <f t="shared" si="10"/>
        <v>519.08299999999997</v>
      </c>
      <c r="Q13" s="17">
        <f t="shared" si="11"/>
        <v>-2.6847500000000001E-4</v>
      </c>
      <c r="R13" s="3">
        <f t="shared" si="12"/>
        <v>519.154</v>
      </c>
      <c r="S13" s="24">
        <f t="shared" si="12"/>
        <v>0.99689300000000003</v>
      </c>
      <c r="T13" s="3">
        <f t="shared" si="12"/>
        <v>519.78200000000004</v>
      </c>
      <c r="U13" s="24">
        <f t="shared" si="12"/>
        <v>0.54675499999999999</v>
      </c>
      <c r="V13" s="22">
        <f t="shared" si="13"/>
        <v>0.53140226505781218</v>
      </c>
      <c r="W13" s="52"/>
      <c r="X13" s="2">
        <f t="shared" si="0"/>
        <v>519.78200000000004</v>
      </c>
      <c r="Y13" s="1">
        <f t="shared" si="1"/>
        <v>5</v>
      </c>
      <c r="Z13" s="1">
        <f t="shared" si="2"/>
        <v>14132.002654619433</v>
      </c>
      <c r="AA13" s="1">
        <f t="shared" si="3"/>
        <v>5</v>
      </c>
      <c r="AB13" s="28">
        <f t="shared" si="4"/>
        <v>-2.6851424387776171E-4</v>
      </c>
      <c r="AC13" s="1">
        <f t="shared" si="5"/>
        <v>5</v>
      </c>
      <c r="AD13" s="30">
        <f t="shared" si="6"/>
        <v>0.99606580205081552</v>
      </c>
      <c r="AE13" s="30">
        <f t="shared" si="14"/>
        <v>0.53170601556387165</v>
      </c>
      <c r="AF13" s="56">
        <f t="shared" si="7"/>
        <v>2.8303205146492427E-2</v>
      </c>
    </row>
    <row r="14" spans="1:32" x14ac:dyDescent="0.6">
      <c r="B14" s="2"/>
      <c r="C14" s="1"/>
      <c r="D14" s="2">
        <v>567.49599999999998</v>
      </c>
      <c r="E14" s="28">
        <v>7.4714800000000005E-5</v>
      </c>
      <c r="F14" s="2">
        <v>567.51300000000003</v>
      </c>
      <c r="G14" s="1">
        <v>-271.19400000000002</v>
      </c>
      <c r="H14" s="2">
        <v>567.52499999999998</v>
      </c>
      <c r="I14" s="1">
        <v>0.93317899999999998</v>
      </c>
      <c r="J14" s="2">
        <v>568.82899999999995</v>
      </c>
      <c r="K14" s="1">
        <v>0.60529299999999997</v>
      </c>
      <c r="N14" s="3">
        <f t="shared" si="8"/>
        <v>567.49599999999998</v>
      </c>
      <c r="O14" s="21">
        <f t="shared" si="9"/>
        <v>13384.229095172575</v>
      </c>
      <c r="P14" s="3">
        <f t="shared" si="10"/>
        <v>567.51300000000003</v>
      </c>
      <c r="Q14" s="17">
        <f t="shared" si="11"/>
        <v>-2.7119399999999999E-4</v>
      </c>
      <c r="R14" s="3">
        <f t="shared" si="12"/>
        <v>567.52499999999998</v>
      </c>
      <c r="S14" s="24">
        <f t="shared" si="12"/>
        <v>0.93317899999999998</v>
      </c>
      <c r="T14" s="3">
        <f t="shared" si="12"/>
        <v>568.82899999999995</v>
      </c>
      <c r="U14" s="24">
        <f t="shared" si="12"/>
        <v>0.60529299999999997</v>
      </c>
      <c r="V14" s="22">
        <f t="shared" si="13"/>
        <v>0.60002630177266791</v>
      </c>
      <c r="W14" s="52"/>
      <c r="X14" s="2">
        <f t="shared" si="0"/>
        <v>568.82899999999995</v>
      </c>
      <c r="Y14" s="1">
        <f t="shared" si="1"/>
        <v>6</v>
      </c>
      <c r="Z14" s="1">
        <f t="shared" si="2"/>
        <v>13368.022011193027</v>
      </c>
      <c r="AA14" s="1">
        <f t="shared" si="3"/>
        <v>6</v>
      </c>
      <c r="AB14" s="28">
        <f t="shared" si="4"/>
        <v>-2.7107405003199244E-4</v>
      </c>
      <c r="AC14" s="1">
        <f t="shared" si="5"/>
        <v>6</v>
      </c>
      <c r="AD14" s="30">
        <f t="shared" si="6"/>
        <v>0.93230065561856768</v>
      </c>
      <c r="AE14" s="30">
        <f t="shared" si="14"/>
        <v>0.5993338137011488</v>
      </c>
      <c r="AF14" s="56">
        <f t="shared" si="7"/>
        <v>9.9430170009107144E-3</v>
      </c>
    </row>
    <row r="15" spans="1:32" x14ac:dyDescent="0.6">
      <c r="B15" s="2"/>
      <c r="C15" s="1"/>
      <c r="D15" s="2">
        <v>615.70799999999997</v>
      </c>
      <c r="E15" s="28">
        <v>7.8136899999999994E-5</v>
      </c>
      <c r="F15" s="2">
        <v>615.96199999999999</v>
      </c>
      <c r="G15" s="1">
        <v>-266.77800000000002</v>
      </c>
      <c r="H15" s="2">
        <v>615.13499999999999</v>
      </c>
      <c r="I15" s="1">
        <v>0.90110999999999997</v>
      </c>
      <c r="J15" s="2">
        <v>615.58699999999999</v>
      </c>
      <c r="K15" s="1">
        <v>0.642988</v>
      </c>
      <c r="N15" s="3">
        <f t="shared" si="8"/>
        <v>615.70799999999997</v>
      </c>
      <c r="O15" s="21">
        <f t="shared" si="9"/>
        <v>12798.050600932467</v>
      </c>
      <c r="P15" s="3">
        <f t="shared" si="10"/>
        <v>615.96199999999999</v>
      </c>
      <c r="Q15" s="17">
        <f t="shared" si="11"/>
        <v>-2.6677800000000001E-4</v>
      </c>
      <c r="R15" s="3">
        <f t="shared" si="12"/>
        <v>615.13499999999999</v>
      </c>
      <c r="S15" s="24">
        <f t="shared" si="12"/>
        <v>0.90110999999999997</v>
      </c>
      <c r="T15" s="3">
        <f t="shared" si="12"/>
        <v>615.58699999999999</v>
      </c>
      <c r="U15" s="24">
        <f t="shared" si="12"/>
        <v>0.642988</v>
      </c>
      <c r="V15" s="22">
        <f t="shared" si="13"/>
        <v>0.62223649324161368</v>
      </c>
      <c r="W15" s="52"/>
      <c r="X15" s="2">
        <f t="shared" si="0"/>
        <v>615.58699999999999</v>
      </c>
      <c r="Y15" s="1">
        <f t="shared" si="1"/>
        <v>6</v>
      </c>
      <c r="Z15" s="1">
        <f t="shared" si="2"/>
        <v>12799.521761593776</v>
      </c>
      <c r="AA15" s="1">
        <f t="shared" si="3"/>
        <v>6</v>
      </c>
      <c r="AB15" s="28">
        <f t="shared" si="4"/>
        <v>-2.6681218027203862E-4</v>
      </c>
      <c r="AC15" s="1">
        <f t="shared" si="5"/>
        <v>7</v>
      </c>
      <c r="AD15" s="30">
        <f t="shared" si="6"/>
        <v>0.90059912310586487</v>
      </c>
      <c r="AE15" s="30">
        <f>((Z15*(AB15)^2)/AD15)*X15</f>
        <v>0.62282059710861026</v>
      </c>
      <c r="AF15" s="56">
        <f t="shared" si="7"/>
        <v>3.2380757773611046E-2</v>
      </c>
    </row>
    <row r="16" spans="1:32" x14ac:dyDescent="0.6">
      <c r="B16" s="2"/>
      <c r="C16" s="1"/>
      <c r="D16" s="2">
        <v>666.25199999999995</v>
      </c>
      <c r="E16" s="28">
        <v>7.8707200000000004E-5</v>
      </c>
      <c r="F16" s="2">
        <v>665.96299999999997</v>
      </c>
      <c r="G16" s="1">
        <v>-266.37700000000001</v>
      </c>
      <c r="H16" s="2">
        <v>663.50800000000004</v>
      </c>
      <c r="I16" s="1">
        <v>0.84643599999999997</v>
      </c>
      <c r="J16" s="2">
        <v>662.32500000000005</v>
      </c>
      <c r="K16" s="1">
        <v>0.71609999999999996</v>
      </c>
      <c r="N16" s="3">
        <f t="shared" si="8"/>
        <v>666.25199999999995</v>
      </c>
      <c r="O16" s="21">
        <f t="shared" si="9"/>
        <v>12705.317937876076</v>
      </c>
      <c r="P16" s="3">
        <f t="shared" si="10"/>
        <v>665.96299999999997</v>
      </c>
      <c r="Q16" s="17">
        <f t="shared" si="11"/>
        <v>-2.6637699999999999E-4</v>
      </c>
      <c r="R16" s="3">
        <f t="shared" si="12"/>
        <v>663.50800000000004</v>
      </c>
      <c r="S16" s="24">
        <f t="shared" si="12"/>
        <v>0.84643599999999997</v>
      </c>
      <c r="T16" s="3">
        <f t="shared" si="12"/>
        <v>662.32500000000005</v>
      </c>
      <c r="U16" s="24">
        <f t="shared" si="12"/>
        <v>0.71609999999999996</v>
      </c>
      <c r="V16" s="22">
        <f t="shared" si="13"/>
        <v>0.70543338049321946</v>
      </c>
      <c r="W16" s="52"/>
      <c r="X16" s="2">
        <f t="shared" si="0"/>
        <v>662.32500000000005</v>
      </c>
      <c r="Y16" s="1">
        <f t="shared" si="1"/>
        <v>7</v>
      </c>
      <c r="Z16" s="1">
        <f t="shared" si="2"/>
        <v>12712.522772630397</v>
      </c>
      <c r="AA16" s="1">
        <f t="shared" si="3"/>
        <v>7</v>
      </c>
      <c r="AB16" s="28">
        <f t="shared" si="4"/>
        <v>-2.6640617617647647E-4</v>
      </c>
      <c r="AC16" s="1">
        <f t="shared" si="5"/>
        <v>7</v>
      </c>
      <c r="AD16" s="30">
        <f t="shared" si="6"/>
        <v>0.84777309594195105</v>
      </c>
      <c r="AE16" s="30">
        <f>((Z16*(AB16)^2)/AD16)*X16</f>
        <v>0.70487456557379025</v>
      </c>
      <c r="AF16" s="56">
        <f t="shared" si="7"/>
        <v>1.5925435495139251E-2</v>
      </c>
    </row>
    <row r="17" spans="2:32" x14ac:dyDescent="0.6">
      <c r="B17" s="2"/>
      <c r="C17" s="1"/>
      <c r="D17" s="2">
        <v>711.35299999999995</v>
      </c>
      <c r="E17" s="28">
        <v>8.0418200000000002E-5</v>
      </c>
      <c r="F17" s="2">
        <v>708.15899999999999</v>
      </c>
      <c r="G17" s="1">
        <v>-263.29399999999998</v>
      </c>
      <c r="H17" s="2">
        <v>711.88</v>
      </c>
      <c r="I17" s="1">
        <v>0.787242</v>
      </c>
      <c r="J17" s="2">
        <v>708.29</v>
      </c>
      <c r="K17" s="1">
        <v>0.79962599999999995</v>
      </c>
      <c r="N17" s="3">
        <f t="shared" si="8"/>
        <v>711.35299999999995</v>
      </c>
      <c r="O17" s="21">
        <f t="shared" si="9"/>
        <v>12434.99605810625</v>
      </c>
      <c r="P17" s="3">
        <f t="shared" si="10"/>
        <v>708.15899999999999</v>
      </c>
      <c r="Q17" s="17">
        <f t="shared" si="11"/>
        <v>-2.6329399999999996E-4</v>
      </c>
      <c r="R17" s="3">
        <f t="shared" si="12"/>
        <v>711.88</v>
      </c>
      <c r="S17" s="24">
        <f t="shared" si="12"/>
        <v>0.787242</v>
      </c>
      <c r="T17" s="3">
        <f t="shared" si="12"/>
        <v>708.29</v>
      </c>
      <c r="U17" s="24">
        <f t="shared" si="12"/>
        <v>0.79962599999999995</v>
      </c>
      <c r="V17" s="22">
        <f t="shared" si="13"/>
        <v>0.7755868392467874</v>
      </c>
      <c r="W17" s="52"/>
      <c r="X17" s="2">
        <f t="shared" si="0"/>
        <v>708.29</v>
      </c>
      <c r="Y17" s="1">
        <f t="shared" si="1"/>
        <v>8</v>
      </c>
      <c r="Z17" s="1">
        <f t="shared" si="2"/>
        <v>12453.35476229762</v>
      </c>
      <c r="AA17" s="1">
        <f t="shared" si="3"/>
        <v>9</v>
      </c>
      <c r="AB17" s="28">
        <f t="shared" si="4"/>
        <v>-2.6328407647789126E-4</v>
      </c>
      <c r="AC17" s="1">
        <f t="shared" si="5"/>
        <v>8</v>
      </c>
      <c r="AD17" s="30">
        <f t="shared" si="6"/>
        <v>0.79163517084263624</v>
      </c>
      <c r="AE17" s="30">
        <f>((Z17*(AB17)^2)/AD17)*X17</f>
        <v>0.7723632063106104</v>
      </c>
      <c r="AF17" s="56">
        <f t="shared" si="7"/>
        <v>3.5297892839325273E-2</v>
      </c>
    </row>
    <row r="18" spans="2:32" x14ac:dyDescent="0.6">
      <c r="B18" s="2"/>
      <c r="C18" s="1"/>
      <c r="D18" s="50">
        <v>759.56500000000005</v>
      </c>
      <c r="E18" s="50">
        <v>7.8707200000000004E-5</v>
      </c>
      <c r="F18" s="50">
        <v>760.51400000000001</v>
      </c>
      <c r="G18" s="50">
        <v>-259.32799999999997</v>
      </c>
      <c r="H18" s="50">
        <v>757.96100000000001</v>
      </c>
      <c r="I18" s="50">
        <v>0.78230500000000003</v>
      </c>
      <c r="J18" s="50">
        <v>758.12699999999995</v>
      </c>
      <c r="K18" s="50">
        <v>0.8165</v>
      </c>
      <c r="N18" s="3">
        <f t="shared" si="8"/>
        <v>759.56500000000005</v>
      </c>
      <c r="O18" s="21">
        <f t="shared" si="9"/>
        <v>12705.317937876076</v>
      </c>
      <c r="P18" s="3">
        <f t="shared" si="10"/>
        <v>760.51400000000001</v>
      </c>
      <c r="Q18" s="17">
        <f t="shared" si="11"/>
        <v>-2.5932799999999997E-4</v>
      </c>
      <c r="R18" s="3">
        <f t="shared" si="12"/>
        <v>757.96100000000001</v>
      </c>
      <c r="S18" s="24">
        <f t="shared" si="12"/>
        <v>0.78230500000000003</v>
      </c>
      <c r="T18" s="3">
        <f t="shared" si="12"/>
        <v>758.12699999999995</v>
      </c>
      <c r="U18" s="24">
        <f t="shared" si="12"/>
        <v>0.8165</v>
      </c>
      <c r="V18" s="22">
        <f t="shared" si="13"/>
        <v>0.82803790249438902</v>
      </c>
      <c r="W18" s="52"/>
      <c r="X18" s="2">
        <f t="shared" si="0"/>
        <v>758.12699999999995</v>
      </c>
      <c r="Y18" s="1">
        <f t="shared" si="1"/>
        <v>9</v>
      </c>
      <c r="Z18" s="1">
        <f t="shared" si="2"/>
        <v>12697.255155516723</v>
      </c>
      <c r="AA18" s="1">
        <f t="shared" si="3"/>
        <v>9</v>
      </c>
      <c r="AB18" s="28">
        <f t="shared" si="4"/>
        <v>-2.5950882020819404E-4</v>
      </c>
      <c r="AC18" s="1">
        <f t="shared" si="5"/>
        <v>10</v>
      </c>
      <c r="AD18" s="30">
        <f t="shared" si="6"/>
        <v>0.78247633154608209</v>
      </c>
      <c r="AE18" s="30">
        <f>((Z18*(AB18)^2)/AD18)*X18</f>
        <v>0.82848537740249639</v>
      </c>
      <c r="AF18" s="56">
        <f t="shared" si="7"/>
        <v>-1.4466613086248414E-2</v>
      </c>
    </row>
    <row r="19" spans="2:32" x14ac:dyDescent="0.6">
      <c r="O19"/>
      <c r="Q19"/>
      <c r="S19"/>
      <c r="U19"/>
      <c r="V19"/>
    </row>
    <row r="20" spans="2:32" x14ac:dyDescent="0.6">
      <c r="O20"/>
      <c r="Q20"/>
      <c r="S20"/>
      <c r="U20"/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G62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128</v>
      </c>
      <c r="M5" s="13"/>
      <c r="N5" s="116" t="s">
        <v>129</v>
      </c>
    </row>
    <row r="6" spans="1:33" ht="17.25" thickBot="1" x14ac:dyDescent="0.65">
      <c r="A6" s="13"/>
      <c r="M6" s="13"/>
    </row>
    <row r="7" spans="1:33" x14ac:dyDescent="0.6">
      <c r="B7" s="5" t="s">
        <v>130</v>
      </c>
      <c r="C7" s="6" t="s">
        <v>131</v>
      </c>
      <c r="D7" s="7" t="s">
        <v>130</v>
      </c>
      <c r="E7" s="6" t="s">
        <v>132</v>
      </c>
      <c r="F7" s="7" t="s">
        <v>130</v>
      </c>
      <c r="G7" s="6" t="s">
        <v>133</v>
      </c>
      <c r="H7" s="7" t="s">
        <v>130</v>
      </c>
      <c r="I7" s="6" t="s">
        <v>134</v>
      </c>
      <c r="J7" s="7" t="s">
        <v>130</v>
      </c>
      <c r="K7" s="8" t="s">
        <v>135</v>
      </c>
      <c r="N7" s="5" t="s">
        <v>130</v>
      </c>
      <c r="O7" s="19" t="s">
        <v>131</v>
      </c>
      <c r="P7" s="7" t="s">
        <v>130</v>
      </c>
      <c r="Q7" s="15" t="s">
        <v>133</v>
      </c>
      <c r="R7" s="7" t="s">
        <v>130</v>
      </c>
      <c r="S7" s="23" t="s">
        <v>134</v>
      </c>
      <c r="T7" s="7" t="s">
        <v>130</v>
      </c>
      <c r="U7" s="25" t="s">
        <v>135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54" t="s">
        <v>149</v>
      </c>
      <c r="AG7" s="25" t="s">
        <v>159</v>
      </c>
    </row>
    <row r="8" spans="1:33" ht="17.25" thickBot="1" x14ac:dyDescent="0.65">
      <c r="B8" s="9" t="s">
        <v>136</v>
      </c>
      <c r="C8" s="10" t="s">
        <v>137</v>
      </c>
      <c r="D8" s="11" t="s">
        <v>136</v>
      </c>
      <c r="E8" s="10" t="s">
        <v>138</v>
      </c>
      <c r="F8" s="11" t="s">
        <v>136</v>
      </c>
      <c r="G8" s="27" t="s">
        <v>139</v>
      </c>
      <c r="H8" s="11" t="s">
        <v>136</v>
      </c>
      <c r="I8" s="10" t="s">
        <v>140</v>
      </c>
      <c r="J8" s="11" t="s">
        <v>136</v>
      </c>
      <c r="K8" s="12" t="s">
        <v>141</v>
      </c>
      <c r="N8" s="9" t="s">
        <v>136</v>
      </c>
      <c r="O8" s="20" t="s">
        <v>142</v>
      </c>
      <c r="P8" s="11" t="s">
        <v>136</v>
      </c>
      <c r="Q8" s="16" t="s">
        <v>143</v>
      </c>
      <c r="R8" s="11" t="s">
        <v>136</v>
      </c>
      <c r="S8" s="10" t="s">
        <v>144</v>
      </c>
      <c r="T8" s="11" t="s">
        <v>136</v>
      </c>
      <c r="U8" s="26" t="s">
        <v>141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55" t="s">
        <v>150</v>
      </c>
      <c r="AG8" s="26" t="s">
        <v>7</v>
      </c>
    </row>
    <row r="9" spans="1:33" x14ac:dyDescent="0.6">
      <c r="B9" s="75">
        <v>10.039119728485399</v>
      </c>
      <c r="C9" s="75">
        <v>93.990097387926795</v>
      </c>
      <c r="D9" s="3"/>
      <c r="E9" s="4"/>
      <c r="F9" s="75">
        <v>299.61474958723102</v>
      </c>
      <c r="G9" s="75">
        <v>70.910698496905397</v>
      </c>
      <c r="H9" s="75">
        <v>300.38867295946699</v>
      </c>
      <c r="I9" s="75">
        <v>7.4863387978142004</v>
      </c>
      <c r="J9" s="75">
        <v>300.35868005738803</v>
      </c>
      <c r="K9" s="75">
        <v>9.44567627494457E-2</v>
      </c>
      <c r="N9" s="3">
        <f>B9</f>
        <v>10.039119728485399</v>
      </c>
      <c r="O9" s="21">
        <f>C9*10000</f>
        <v>939900.97387926793</v>
      </c>
      <c r="P9" s="3">
        <f>F9</f>
        <v>299.61474958723102</v>
      </c>
      <c r="Q9" s="17">
        <f>G9*0.000001</f>
        <v>7.09106984969054E-5</v>
      </c>
      <c r="R9" s="3">
        <f>H9</f>
        <v>300.38867295946699</v>
      </c>
      <c r="S9" s="24">
        <f>I9</f>
        <v>7.4863387978142004</v>
      </c>
      <c r="T9" s="3">
        <f>J9</f>
        <v>300.35868005738803</v>
      </c>
      <c r="U9" s="24">
        <f>K9</f>
        <v>9.44567627494457E-2</v>
      </c>
      <c r="V9" s="22">
        <f>((O9*(Q9)^2)/S9)*T9</f>
        <v>0.18961659170719661</v>
      </c>
      <c r="X9" s="3">
        <f t="shared" ref="X9:X21" si="0">T9</f>
        <v>300.35868005738803</v>
      </c>
      <c r="Y9" s="4">
        <f>MATCH($X9,$N$9:$N$40,1)</f>
        <v>14</v>
      </c>
      <c r="Z9" s="4">
        <f>((INDEX($N$9:$O$40,Y9+1,1)-$X9)*INDEX($N$9:$O$40,Y9,2)+($X9-INDEX($N$9:$O$40,Y9,1))*INDEX($N$9:$O$40,Y9+1,2))/(INDEX($N$9:$O$40,Y9+1,1)-INDEX($N$9:$O$40,Y9,1))</f>
        <v>481084.49890188058</v>
      </c>
      <c r="AA9" s="4">
        <f>MATCH($X9,$P$9:$P$40,1)</f>
        <v>1</v>
      </c>
      <c r="AB9" s="17">
        <f>((INDEX($P$9:$Q$40,AA9+1,1)-$X9)*INDEX($P$9:$Q$40,AA9,2)+($X9-INDEX($P$9:$Q$40,AA9,1))*INDEX($P$9:$Q$40,AA9+1,2))/(INDEX($P$9:$Q$40,AA9+1,1)-INDEX($P$9:$Q$40,AA9,1))</f>
        <v>7.1065913588052795E-5</v>
      </c>
      <c r="AC9" s="4" t="e">
        <f>MATCH($X9,$R$9:$R$40,1)</f>
        <v>#N/A</v>
      </c>
      <c r="AD9" s="24" t="e">
        <f>((INDEX($R$9:$S$40,AC9+1,1)-$X9)*INDEX($R$9:$S$40,AC9,2)+($X9-INDEX($R$9:$S$40,AC9,1))*INDEX($R$9:$S$40,AC9+1,2))/(INDEX($R$9:$S$40,AC9+1,1)-INDEX($R$9:$S$40,AC9,1))</f>
        <v>#N/A</v>
      </c>
      <c r="AE9" s="24" t="e">
        <f>((Z9*(AB9)^2)/AD9)*X9</f>
        <v>#N/A</v>
      </c>
      <c r="AF9" s="98" t="e">
        <f t="shared" ref="AF9:AF25" si="1">$U9/$AE9-1</f>
        <v>#N/A</v>
      </c>
      <c r="AG9" s="99" t="e">
        <f>U9-AE9</f>
        <v>#N/A</v>
      </c>
    </row>
    <row r="10" spans="1:33" x14ac:dyDescent="0.6">
      <c r="B10" s="75">
        <v>20.075696576503301</v>
      </c>
      <c r="C10" s="75">
        <v>92.258572268419599</v>
      </c>
      <c r="D10" s="3"/>
      <c r="E10" s="4"/>
      <c r="F10" s="75">
        <v>350.46780407264703</v>
      </c>
      <c r="G10" s="75">
        <v>81.520778072502196</v>
      </c>
      <c r="H10" s="75">
        <v>350.36091060521898</v>
      </c>
      <c r="I10" s="75">
        <v>7.0163934426229497</v>
      </c>
      <c r="J10" s="75">
        <v>350.21520803443298</v>
      </c>
      <c r="K10" s="75">
        <v>0.13769401330376899</v>
      </c>
      <c r="N10" s="3">
        <f t="shared" ref="N10:N32" si="2">B10</f>
        <v>20.075696576503301</v>
      </c>
      <c r="O10" s="21">
        <f t="shared" ref="O10:O32" si="3">C10*10000</f>
        <v>922585.72268419596</v>
      </c>
      <c r="P10" s="3">
        <f t="shared" ref="P10:P20" si="4">F10</f>
        <v>350.46780407264703</v>
      </c>
      <c r="Q10" s="17">
        <f t="shared" ref="Q10:Q20" si="5">G10*0.000001</f>
        <v>8.1520778072502199E-5</v>
      </c>
      <c r="R10" s="3">
        <f t="shared" ref="R10:U21" si="6">H10</f>
        <v>350.36091060521898</v>
      </c>
      <c r="S10" s="24">
        <f t="shared" si="6"/>
        <v>7.0163934426229497</v>
      </c>
      <c r="T10" s="3">
        <f t="shared" si="6"/>
        <v>350.21520803443298</v>
      </c>
      <c r="U10" s="24">
        <f t="shared" si="6"/>
        <v>0.13769401330376899</v>
      </c>
      <c r="V10" s="22">
        <f t="shared" ref="V10:V19" si="7">((O10*(Q10)^2)/S10)*T10</f>
        <v>0.30603030072320681</v>
      </c>
      <c r="X10" s="2">
        <f t="shared" si="0"/>
        <v>350.21520803443298</v>
      </c>
      <c r="Y10" s="4">
        <f t="shared" ref="Y10:Y25" si="8">MATCH($X10,$N$9:$N$40,1)</f>
        <v>15</v>
      </c>
      <c r="Z10" s="4">
        <f t="shared" ref="Z10:Z25" si="9">((INDEX($N$9:$O$40,Y10+1,1)-$X10)*INDEX($N$9:$O$40,Y10,2)+($X10-INDEX($N$9:$O$40,Y10,1))*INDEX($N$9:$O$40,Y10+1,2))/(INDEX($N$9:$O$40,Y10+1,1)-INDEX($N$9:$O$40,Y10,1))</f>
        <v>417698.28031235799</v>
      </c>
      <c r="AA10" s="4">
        <f t="shared" ref="AA10:AA25" si="10">MATCH($X10,$P$9:$P$40,1)</f>
        <v>1</v>
      </c>
      <c r="AB10" s="17">
        <f t="shared" ref="AB10:AB25" si="11">((INDEX($P$9:$Q$40,AA10+1,1)-$X10)*INDEX($P$9:$Q$40,AA10,2)+($X10-INDEX($P$9:$Q$40,AA10,1))*INDEX($P$9:$Q$40,AA10+1,2))/(INDEX($P$9:$Q$40,AA10+1,1)-INDEX($P$9:$Q$40,AA10,1))</f>
        <v>8.146807594687669E-5</v>
      </c>
      <c r="AC10" s="4">
        <f t="shared" ref="AC10:AC25" si="12">MATCH($X10,$R$9:$R$40,1)</f>
        <v>1</v>
      </c>
      <c r="AD10" s="24">
        <f t="shared" ref="AD10:AD25" si="13">((INDEX($R$9:$S$40,AC10+1,1)-$X10)*INDEX($R$9:$S$40,AC10,2)+($X10-INDEX($R$9:$S$40,AC10,1))*INDEX($R$9:$S$40,AC10+1,2))/(INDEX($R$9:$S$40,AC10+1,1)-INDEX($R$9:$S$40,AC10,1))</f>
        <v>7.0177636483532941</v>
      </c>
      <c r="AE10" s="53">
        <f t="shared" ref="AE10:AE21" si="14">((Z10*(AB10)^2)/AD10)*X10</f>
        <v>0.13834831378357185</v>
      </c>
      <c r="AF10" s="94">
        <f t="shared" si="1"/>
        <v>-4.7293708315551131E-3</v>
      </c>
      <c r="AG10" s="95">
        <f t="shared" ref="AG10:AG21" si="15">U10-AE10</f>
        <v>-6.5430047980286066E-4</v>
      </c>
    </row>
    <row r="11" spans="1:33" x14ac:dyDescent="0.6">
      <c r="B11" s="75">
        <v>30.072443358097299</v>
      </c>
      <c r="C11" s="75">
        <v>90.840026946226601</v>
      </c>
      <c r="D11" s="2"/>
      <c r="E11" s="1"/>
      <c r="F11" s="76">
        <v>400.99064391854699</v>
      </c>
      <c r="G11" s="76">
        <v>91.423519009725894</v>
      </c>
      <c r="H11" s="76">
        <v>400</v>
      </c>
      <c r="I11" s="76">
        <v>6.6338797814207604</v>
      </c>
      <c r="J11" s="76">
        <v>400.07173601147701</v>
      </c>
      <c r="K11" s="76">
        <v>0.180266075388026</v>
      </c>
      <c r="N11" s="3">
        <f t="shared" si="2"/>
        <v>30.072443358097299</v>
      </c>
      <c r="O11" s="21">
        <f t="shared" si="3"/>
        <v>908400.26946226601</v>
      </c>
      <c r="P11" s="3">
        <f t="shared" si="4"/>
        <v>400.99064391854699</v>
      </c>
      <c r="Q11" s="17">
        <f t="shared" si="5"/>
        <v>9.1423519009725885E-5</v>
      </c>
      <c r="R11" s="3">
        <f t="shared" si="6"/>
        <v>400</v>
      </c>
      <c r="S11" s="24">
        <f t="shared" si="6"/>
        <v>6.6338797814207604</v>
      </c>
      <c r="T11" s="3">
        <f t="shared" si="6"/>
        <v>400.07173601147701</v>
      </c>
      <c r="U11" s="24">
        <f t="shared" si="6"/>
        <v>0.180266075388026</v>
      </c>
      <c r="V11" s="22">
        <f t="shared" si="7"/>
        <v>0.45789235835282255</v>
      </c>
      <c r="X11" s="2">
        <f t="shared" si="0"/>
        <v>400.07173601147701</v>
      </c>
      <c r="Y11" s="4">
        <f t="shared" si="8"/>
        <v>16</v>
      </c>
      <c r="Z11" s="4">
        <f t="shared" si="9"/>
        <v>364875.45459265681</v>
      </c>
      <c r="AA11" s="4">
        <f t="shared" si="10"/>
        <v>2</v>
      </c>
      <c r="AB11" s="17">
        <f t="shared" si="11"/>
        <v>9.1243408252360785E-5</v>
      </c>
      <c r="AC11" s="4">
        <f t="shared" si="12"/>
        <v>3</v>
      </c>
      <c r="AD11" s="24">
        <f t="shared" si="13"/>
        <v>6.6333934312985052</v>
      </c>
      <c r="AE11" s="53">
        <f t="shared" si="14"/>
        <v>0.18321024775123976</v>
      </c>
      <c r="AF11" s="94">
        <f t="shared" si="1"/>
        <v>-1.6069910932118403E-2</v>
      </c>
      <c r="AG11" s="95">
        <f t="shared" si="15"/>
        <v>-2.9441723632137595E-3</v>
      </c>
    </row>
    <row r="12" spans="1:33" x14ac:dyDescent="0.6">
      <c r="B12" s="75">
        <v>40.068012046769098</v>
      </c>
      <c r="C12" s="75">
        <v>89.443292831183498</v>
      </c>
      <c r="D12" s="2"/>
      <c r="E12" s="1"/>
      <c r="F12" s="76">
        <v>450.19262520638398</v>
      </c>
      <c r="G12" s="76">
        <v>101.32625994694899</v>
      </c>
      <c r="H12" s="76">
        <v>449.97223764575199</v>
      </c>
      <c r="I12" s="76">
        <v>6.2950819672131102</v>
      </c>
      <c r="J12" s="76">
        <v>449.56958393113302</v>
      </c>
      <c r="K12" s="76">
        <v>0.235476718403547</v>
      </c>
      <c r="N12" s="3">
        <f t="shared" si="2"/>
        <v>40.068012046769098</v>
      </c>
      <c r="O12" s="21">
        <f t="shared" si="3"/>
        <v>894432.92831183504</v>
      </c>
      <c r="P12" s="3">
        <f t="shared" si="4"/>
        <v>450.19262520638398</v>
      </c>
      <c r="Q12" s="17">
        <f t="shared" si="5"/>
        <v>1.0132625994694899E-4</v>
      </c>
      <c r="R12" s="3">
        <f t="shared" si="6"/>
        <v>449.97223764575199</v>
      </c>
      <c r="S12" s="24">
        <f t="shared" si="6"/>
        <v>6.2950819672131102</v>
      </c>
      <c r="T12" s="3">
        <f t="shared" si="6"/>
        <v>449.56958393113302</v>
      </c>
      <c r="U12" s="24">
        <f t="shared" si="6"/>
        <v>0.235476718403547</v>
      </c>
      <c r="V12" s="22">
        <f t="shared" si="7"/>
        <v>0.65582404614171541</v>
      </c>
      <c r="X12" s="2">
        <f t="shared" si="0"/>
        <v>449.56958393113302</v>
      </c>
      <c r="Y12" s="4">
        <f t="shared" si="8"/>
        <v>17</v>
      </c>
      <c r="Z12" s="4">
        <f t="shared" si="9"/>
        <v>318777.36347487237</v>
      </c>
      <c r="AA12" s="4">
        <f t="shared" si="10"/>
        <v>3</v>
      </c>
      <c r="AB12" s="17">
        <f t="shared" si="11"/>
        <v>1.0120086222554599E-4</v>
      </c>
      <c r="AC12" s="4">
        <f t="shared" si="12"/>
        <v>3</v>
      </c>
      <c r="AD12" s="24">
        <f t="shared" si="13"/>
        <v>6.2978118469387807</v>
      </c>
      <c r="AE12" s="53">
        <f t="shared" si="14"/>
        <v>0.23305752986799322</v>
      </c>
      <c r="AF12" s="94">
        <f t="shared" si="1"/>
        <v>1.0380220441382093E-2</v>
      </c>
      <c r="AG12" s="95">
        <f t="shared" si="15"/>
        <v>2.4191885355537845E-3</v>
      </c>
    </row>
    <row r="13" spans="1:33" x14ac:dyDescent="0.6">
      <c r="B13" s="75">
        <v>49.957546600778102</v>
      </c>
      <c r="C13" s="75">
        <v>87.523870349061198</v>
      </c>
      <c r="D13" s="2"/>
      <c r="E13" s="1"/>
      <c r="F13" s="76">
        <v>500.38525041276802</v>
      </c>
      <c r="G13" s="76">
        <v>111.229000884173</v>
      </c>
      <c r="H13" s="76">
        <v>499.94447529150398</v>
      </c>
      <c r="I13" s="76">
        <v>5.9672131147540997</v>
      </c>
      <c r="J13" s="76">
        <v>499.42611190817701</v>
      </c>
      <c r="K13" s="76">
        <v>0.291352549889135</v>
      </c>
      <c r="N13" s="3">
        <f t="shared" si="2"/>
        <v>49.957546600778102</v>
      </c>
      <c r="O13" s="21">
        <f t="shared" si="3"/>
        <v>875238.70349061198</v>
      </c>
      <c r="P13" s="3">
        <f t="shared" si="4"/>
        <v>500.38525041276802</v>
      </c>
      <c r="Q13" s="17">
        <f t="shared" si="5"/>
        <v>1.11229000884173E-4</v>
      </c>
      <c r="R13" s="3">
        <f t="shared" si="6"/>
        <v>499.94447529150398</v>
      </c>
      <c r="S13" s="24">
        <f t="shared" si="6"/>
        <v>5.9672131147540997</v>
      </c>
      <c r="T13" s="3">
        <f t="shared" si="6"/>
        <v>499.42611190817701</v>
      </c>
      <c r="U13" s="24">
        <f t="shared" si="6"/>
        <v>0.291352549889135</v>
      </c>
      <c r="V13" s="22">
        <f t="shared" si="7"/>
        <v>0.90627976432137181</v>
      </c>
      <c r="X13" s="2">
        <f t="shared" si="0"/>
        <v>499.42611190817701</v>
      </c>
      <c r="Y13" s="4">
        <f t="shared" si="8"/>
        <v>18</v>
      </c>
      <c r="Z13" s="4">
        <f t="shared" si="9"/>
        <v>283017.46959327668</v>
      </c>
      <c r="AA13" s="4">
        <f t="shared" si="10"/>
        <v>4</v>
      </c>
      <c r="AB13" s="17">
        <f t="shared" si="11"/>
        <v>1.11039767902339E-4</v>
      </c>
      <c r="AC13" s="4">
        <f t="shared" si="12"/>
        <v>4</v>
      </c>
      <c r="AD13" s="24">
        <f t="shared" si="13"/>
        <v>5.9706141072982604</v>
      </c>
      <c r="AE13" s="53">
        <f t="shared" si="14"/>
        <v>0.29189225844329736</v>
      </c>
      <c r="AF13" s="94">
        <f t="shared" si="1"/>
        <v>-1.8489992062163951E-3</v>
      </c>
      <c r="AG13" s="95">
        <f t="shared" si="15"/>
        <v>-5.3970855416235475E-4</v>
      </c>
    </row>
    <row r="14" spans="1:33" x14ac:dyDescent="0.6">
      <c r="B14" s="75">
        <v>60.137269451842997</v>
      </c>
      <c r="C14" s="75">
        <v>85.911468784666695</v>
      </c>
      <c r="D14" s="2"/>
      <c r="E14" s="1"/>
      <c r="F14" s="76">
        <v>550.577875619152</v>
      </c>
      <c r="G14" s="76">
        <v>121.662245800176</v>
      </c>
      <c r="H14" s="76">
        <v>550.24986118822801</v>
      </c>
      <c r="I14" s="76">
        <v>5.7377049180327804</v>
      </c>
      <c r="J14" s="76">
        <v>550</v>
      </c>
      <c r="K14" s="76">
        <v>0.35254988913525498</v>
      </c>
      <c r="N14" s="3">
        <f t="shared" si="2"/>
        <v>60.137269451842997</v>
      </c>
      <c r="O14" s="21">
        <f t="shared" si="3"/>
        <v>859114.6878466669</v>
      </c>
      <c r="P14" s="3">
        <f t="shared" si="4"/>
        <v>550.577875619152</v>
      </c>
      <c r="Q14" s="17">
        <f t="shared" si="5"/>
        <v>1.2166224580017599E-4</v>
      </c>
      <c r="R14" s="3">
        <f t="shared" si="6"/>
        <v>550.24986118822801</v>
      </c>
      <c r="S14" s="24">
        <f t="shared" si="6"/>
        <v>5.7377049180327804</v>
      </c>
      <c r="T14" s="3">
        <f t="shared" si="6"/>
        <v>550</v>
      </c>
      <c r="U14" s="24">
        <f t="shared" si="6"/>
        <v>0.35254988913525498</v>
      </c>
      <c r="V14" s="22">
        <f t="shared" si="7"/>
        <v>1.2189539025369764</v>
      </c>
      <c r="X14" s="2">
        <f t="shared" si="0"/>
        <v>550</v>
      </c>
      <c r="Y14" s="4">
        <f t="shared" si="8"/>
        <v>19</v>
      </c>
      <c r="Z14" s="4">
        <f t="shared" si="9"/>
        <v>252872.36475647683</v>
      </c>
      <c r="AA14" s="4">
        <f t="shared" si="10"/>
        <v>5</v>
      </c>
      <c r="AB14" s="17">
        <f t="shared" si="11"/>
        <v>1.215421262041037E-4</v>
      </c>
      <c r="AC14" s="4">
        <f t="shared" si="12"/>
        <v>5</v>
      </c>
      <c r="AD14" s="24">
        <f t="shared" si="13"/>
        <v>5.7388448594072212</v>
      </c>
      <c r="AE14" s="53">
        <f t="shared" si="14"/>
        <v>0.35800841414598977</v>
      </c>
      <c r="AF14" s="94">
        <f t="shared" si="1"/>
        <v>-1.524691821491353E-2</v>
      </c>
      <c r="AG14" s="95">
        <f t="shared" si="15"/>
        <v>-5.4585250107347938E-3</v>
      </c>
    </row>
    <row r="15" spans="1:33" x14ac:dyDescent="0.6">
      <c r="B15" s="75">
        <v>70.302222479681106</v>
      </c>
      <c r="C15" s="75">
        <v>84.853070808134703</v>
      </c>
      <c r="D15" s="2"/>
      <c r="E15" s="1"/>
      <c r="F15" s="76">
        <v>600.44028618602101</v>
      </c>
      <c r="G15" s="76">
        <v>131.21131741821301</v>
      </c>
      <c r="H15" s="76">
        <v>600.22209883398102</v>
      </c>
      <c r="I15" s="76">
        <v>5.5300546448087404</v>
      </c>
      <c r="J15" s="76">
        <v>599.85652797704404</v>
      </c>
      <c r="K15" s="76">
        <v>0.41441241685144098</v>
      </c>
      <c r="N15" s="3">
        <f t="shared" si="2"/>
        <v>70.302222479681106</v>
      </c>
      <c r="O15" s="21">
        <f t="shared" si="3"/>
        <v>848530.70808134705</v>
      </c>
      <c r="P15" s="3">
        <f t="shared" si="4"/>
        <v>600.44028618602101</v>
      </c>
      <c r="Q15" s="17">
        <f t="shared" si="5"/>
        <v>1.31211317418213E-4</v>
      </c>
      <c r="R15" s="3">
        <f t="shared" si="6"/>
        <v>600.22209883398102</v>
      </c>
      <c r="S15" s="24">
        <f t="shared" si="6"/>
        <v>5.5300546448087404</v>
      </c>
      <c r="T15" s="3">
        <f t="shared" si="6"/>
        <v>599.85652797704404</v>
      </c>
      <c r="U15" s="24">
        <f t="shared" si="6"/>
        <v>0.41441241685144098</v>
      </c>
      <c r="V15" s="22">
        <f t="shared" si="7"/>
        <v>1.5846309084342689</v>
      </c>
      <c r="X15" s="2">
        <f t="shared" si="0"/>
        <v>599.85652797704404</v>
      </c>
      <c r="Y15" s="4">
        <f t="shared" si="8"/>
        <v>19</v>
      </c>
      <c r="Z15" s="4">
        <f t="shared" si="9"/>
        <v>223705.05001046672</v>
      </c>
      <c r="AA15" s="4">
        <f t="shared" si="10"/>
        <v>6</v>
      </c>
      <c r="AB15" s="17">
        <f t="shared" si="11"/>
        <v>1.3109952280415874E-4</v>
      </c>
      <c r="AC15" s="4">
        <f t="shared" si="12"/>
        <v>6</v>
      </c>
      <c r="AD15" s="24">
        <f t="shared" si="13"/>
        <v>5.5315737060295698</v>
      </c>
      <c r="AE15" s="53">
        <f t="shared" si="14"/>
        <v>0.41694300852295318</v>
      </c>
      <c r="AF15" s="94">
        <f t="shared" si="1"/>
        <v>-6.0693946649374997E-3</v>
      </c>
      <c r="AG15" s="95">
        <f t="shared" si="15"/>
        <v>-2.5305916715122057E-3</v>
      </c>
    </row>
    <row r="16" spans="1:33" x14ac:dyDescent="0.6">
      <c r="B16" s="75">
        <v>90.258812264063806</v>
      </c>
      <c r="C16" s="75">
        <v>81.502499665068797</v>
      </c>
      <c r="D16" s="2"/>
      <c r="E16" s="1"/>
      <c r="F16" s="76">
        <v>650.63291139240505</v>
      </c>
      <c r="G16" s="76">
        <v>140.58355437665699</v>
      </c>
      <c r="H16" s="76">
        <v>649.52803997778994</v>
      </c>
      <c r="I16" s="76">
        <v>5.3333333333333304</v>
      </c>
      <c r="J16" s="76">
        <v>650.43041606886595</v>
      </c>
      <c r="K16" s="76">
        <v>0.47760532150775997</v>
      </c>
      <c r="N16" s="3">
        <f t="shared" si="2"/>
        <v>90.258812264063806</v>
      </c>
      <c r="O16" s="21">
        <f t="shared" si="3"/>
        <v>815024.996650688</v>
      </c>
      <c r="P16" s="3">
        <f t="shared" si="4"/>
        <v>650.63291139240505</v>
      </c>
      <c r="Q16" s="17">
        <f t="shared" si="5"/>
        <v>1.4058355437665697E-4</v>
      </c>
      <c r="R16" s="3">
        <f t="shared" si="6"/>
        <v>649.52803997778994</v>
      </c>
      <c r="S16" s="24">
        <f t="shared" si="6"/>
        <v>5.3333333333333304</v>
      </c>
      <c r="T16" s="3">
        <f t="shared" si="6"/>
        <v>650.43041606886595</v>
      </c>
      <c r="U16" s="24">
        <f t="shared" si="6"/>
        <v>0.47760532150775997</v>
      </c>
      <c r="V16" s="22">
        <f t="shared" si="7"/>
        <v>1.9644549849004838</v>
      </c>
      <c r="X16" s="2">
        <f t="shared" si="0"/>
        <v>650.43041606886595</v>
      </c>
      <c r="Y16" s="4">
        <f t="shared" si="8"/>
        <v>20</v>
      </c>
      <c r="Z16" s="4">
        <f t="shared" si="9"/>
        <v>202849.05221143787</v>
      </c>
      <c r="AA16" s="4">
        <f t="shared" si="10"/>
        <v>7</v>
      </c>
      <c r="AB16" s="17">
        <f t="shared" si="11"/>
        <v>1.4054574336064851E-4</v>
      </c>
      <c r="AC16" s="4">
        <f t="shared" si="12"/>
        <v>8</v>
      </c>
      <c r="AD16" s="24">
        <f t="shared" si="13"/>
        <v>5.3304120302343438</v>
      </c>
      <c r="AE16" s="53">
        <f t="shared" si="14"/>
        <v>0.48893197289718926</v>
      </c>
      <c r="AF16" s="94">
        <f t="shared" si="1"/>
        <v>-2.3166109023946002E-2</v>
      </c>
      <c r="AG16" s="95">
        <f t="shared" si="15"/>
        <v>-1.1326651389429288E-2</v>
      </c>
    </row>
    <row r="17" spans="2:33" x14ac:dyDescent="0.6">
      <c r="B17" s="75">
        <v>107.17598879041699</v>
      </c>
      <c r="C17" s="75">
        <v>80.249337093784206</v>
      </c>
      <c r="D17" s="2"/>
      <c r="E17" s="1"/>
      <c r="F17" s="76">
        <v>700.165107319757</v>
      </c>
      <c r="G17" s="76">
        <v>150.132625994694</v>
      </c>
      <c r="H17" s="76">
        <v>700.166574125485</v>
      </c>
      <c r="I17" s="76">
        <v>5.1693989071038198</v>
      </c>
      <c r="J17" s="76">
        <v>700.28694404591101</v>
      </c>
      <c r="K17" s="76">
        <v>0.54412416851441203</v>
      </c>
      <c r="N17" s="3">
        <f t="shared" si="2"/>
        <v>107.17598879041699</v>
      </c>
      <c r="O17" s="21">
        <f t="shared" si="3"/>
        <v>802493.37093784206</v>
      </c>
      <c r="P17" s="3">
        <f t="shared" si="4"/>
        <v>700.165107319757</v>
      </c>
      <c r="Q17" s="17">
        <f t="shared" si="5"/>
        <v>1.5013262599469399E-4</v>
      </c>
      <c r="R17" s="3">
        <f t="shared" si="6"/>
        <v>700.166574125485</v>
      </c>
      <c r="S17" s="24">
        <f t="shared" si="6"/>
        <v>5.1693989071038198</v>
      </c>
      <c r="T17" s="3">
        <f t="shared" si="6"/>
        <v>700.28694404591101</v>
      </c>
      <c r="U17" s="24">
        <f t="shared" si="6"/>
        <v>0.54412416851441203</v>
      </c>
      <c r="V17" s="22">
        <f t="shared" si="7"/>
        <v>2.4503470458706977</v>
      </c>
      <c r="X17" s="2">
        <f t="shared" si="0"/>
        <v>700.28694404591101</v>
      </c>
      <c r="Y17" s="4">
        <f t="shared" si="8"/>
        <v>20</v>
      </c>
      <c r="Z17" s="4">
        <f t="shared" si="9"/>
        <v>183631.03242576268</v>
      </c>
      <c r="AA17" s="4">
        <f t="shared" si="10"/>
        <v>9</v>
      </c>
      <c r="AB17" s="17">
        <f t="shared" si="11"/>
        <v>1.501533662251807E-4</v>
      </c>
      <c r="AC17" s="4">
        <f t="shared" si="12"/>
        <v>9</v>
      </c>
      <c r="AD17" s="24">
        <f t="shared" si="13"/>
        <v>5.16905668233795</v>
      </c>
      <c r="AE17" s="53">
        <f t="shared" si="14"/>
        <v>0.56089420986508243</v>
      </c>
      <c r="AF17" s="94">
        <f t="shared" si="1"/>
        <v>-2.9898759972409539E-2</v>
      </c>
      <c r="AG17" s="95">
        <f t="shared" si="15"/>
        <v>-1.6770041350670395E-2</v>
      </c>
    </row>
    <row r="18" spans="2:33" x14ac:dyDescent="0.6">
      <c r="B18" s="75">
        <v>129.26707402367401</v>
      </c>
      <c r="C18" s="75">
        <v>76.604278808792799</v>
      </c>
      <c r="D18" s="2"/>
      <c r="E18" s="1"/>
      <c r="F18" s="76">
        <v>750.02751788662601</v>
      </c>
      <c r="G18" s="76">
        <v>158.62068965517199</v>
      </c>
      <c r="H18" s="76">
        <v>750.13881177123801</v>
      </c>
      <c r="I18" s="76">
        <v>5.0273224043715796</v>
      </c>
      <c r="J18" s="76">
        <v>750.14347202295505</v>
      </c>
      <c r="K18" s="76">
        <v>0.61463414634146296</v>
      </c>
      <c r="N18" s="3">
        <f t="shared" si="2"/>
        <v>129.26707402367401</v>
      </c>
      <c r="O18" s="21">
        <f t="shared" si="3"/>
        <v>766042.78808792797</v>
      </c>
      <c r="P18" s="3">
        <f t="shared" si="4"/>
        <v>750.02751788662601</v>
      </c>
      <c r="Q18" s="17">
        <f t="shared" si="5"/>
        <v>1.5862068965517197E-4</v>
      </c>
      <c r="R18" s="3">
        <f t="shared" si="6"/>
        <v>750.13881177123801</v>
      </c>
      <c r="S18" s="24">
        <f t="shared" si="6"/>
        <v>5.0273224043715796</v>
      </c>
      <c r="T18" s="3">
        <f t="shared" si="6"/>
        <v>750.14347202295505</v>
      </c>
      <c r="U18" s="24">
        <f t="shared" si="6"/>
        <v>0.61463414634146296</v>
      </c>
      <c r="V18" s="22">
        <f t="shared" si="7"/>
        <v>2.8759431205987345</v>
      </c>
      <c r="X18" s="2">
        <f t="shared" si="0"/>
        <v>750.14347202295505</v>
      </c>
      <c r="Y18" s="4">
        <f t="shared" si="8"/>
        <v>21</v>
      </c>
      <c r="Z18" s="4">
        <f t="shared" si="9"/>
        <v>170693.26413063088</v>
      </c>
      <c r="AA18" s="4">
        <f t="shared" si="10"/>
        <v>10</v>
      </c>
      <c r="AB18" s="17">
        <f t="shared" si="11"/>
        <v>1.5864029863331985E-4</v>
      </c>
      <c r="AC18" s="4">
        <f t="shared" si="12"/>
        <v>10</v>
      </c>
      <c r="AD18" s="24">
        <f t="shared" si="13"/>
        <v>5.0273121439672543</v>
      </c>
      <c r="AE18" s="53">
        <f t="shared" si="14"/>
        <v>0.6409909588818955</v>
      </c>
      <c r="AF18" s="94">
        <f t="shared" si="1"/>
        <v>-4.1118852263388739E-2</v>
      </c>
      <c r="AG18" s="95">
        <f t="shared" si="15"/>
        <v>-2.6356812540432539E-2</v>
      </c>
    </row>
    <row r="19" spans="2:33" x14ac:dyDescent="0.6">
      <c r="B19" s="75">
        <v>154.69884484881001</v>
      </c>
      <c r="C19" s="75">
        <v>73.124785130091396</v>
      </c>
      <c r="D19" s="2"/>
      <c r="E19" s="1"/>
      <c r="F19" s="76">
        <v>800.22014309301005</v>
      </c>
      <c r="G19" s="76">
        <v>167.10875331564901</v>
      </c>
      <c r="H19" s="76">
        <v>799.77790116601795</v>
      </c>
      <c r="I19" s="76">
        <v>4.9180327868852398</v>
      </c>
      <c r="J19" s="76">
        <v>800</v>
      </c>
      <c r="K19" s="76">
        <v>0.68980044345897995</v>
      </c>
      <c r="N19" s="3">
        <f t="shared" si="2"/>
        <v>154.69884484881001</v>
      </c>
      <c r="O19" s="21">
        <f t="shared" si="3"/>
        <v>731247.85130091396</v>
      </c>
      <c r="P19" s="3">
        <f t="shared" si="4"/>
        <v>800.22014309301005</v>
      </c>
      <c r="Q19" s="17">
        <f t="shared" si="5"/>
        <v>1.67108753315649E-4</v>
      </c>
      <c r="R19" s="3">
        <f t="shared" si="6"/>
        <v>799.77790116601795</v>
      </c>
      <c r="S19" s="24">
        <f t="shared" si="6"/>
        <v>4.9180327868852398</v>
      </c>
      <c r="T19" s="3">
        <f t="shared" si="6"/>
        <v>800</v>
      </c>
      <c r="U19" s="24">
        <f t="shared" si="6"/>
        <v>0.68980044345897995</v>
      </c>
      <c r="V19" s="22">
        <f t="shared" si="7"/>
        <v>3.321708889447593</v>
      </c>
      <c r="X19" s="2">
        <f t="shared" si="0"/>
        <v>800</v>
      </c>
      <c r="Y19" s="4">
        <f t="shared" si="8"/>
        <v>21</v>
      </c>
      <c r="Z19" s="4">
        <f t="shared" si="9"/>
        <v>159127.38654195829</v>
      </c>
      <c r="AA19" s="4">
        <f t="shared" si="10"/>
        <v>10</v>
      </c>
      <c r="AB19" s="17">
        <f t="shared" si="11"/>
        <v>1.6707152496626103E-4</v>
      </c>
      <c r="AC19" s="4">
        <f t="shared" si="12"/>
        <v>11</v>
      </c>
      <c r="AD19" s="24">
        <f t="shared" si="13"/>
        <v>4.9175926944658297</v>
      </c>
      <c r="AE19" s="53">
        <f t="shared" si="14"/>
        <v>0.72258216104363315</v>
      </c>
      <c r="AF19" s="94">
        <f t="shared" si="1"/>
        <v>-4.5367460410738913E-2</v>
      </c>
      <c r="AG19" s="95">
        <f t="shared" si="15"/>
        <v>-3.2781717584653203E-2</v>
      </c>
    </row>
    <row r="20" spans="2:33" x14ac:dyDescent="0.6">
      <c r="B20" s="75">
        <v>186.58532805844399</v>
      </c>
      <c r="C20" s="75">
        <v>68.943384187228403</v>
      </c>
      <c r="D20" s="2"/>
      <c r="E20" s="1"/>
      <c r="F20" s="76">
        <v>850.41276829939397</v>
      </c>
      <c r="G20" s="76">
        <v>174.71264367815999</v>
      </c>
      <c r="H20" s="76">
        <v>849.41699056079904</v>
      </c>
      <c r="I20" s="76">
        <v>4.8196721311475397</v>
      </c>
      <c r="J20" s="76">
        <v>849.85652797704404</v>
      </c>
      <c r="K20" s="76">
        <v>0.76696230598669601</v>
      </c>
      <c r="N20" s="3">
        <f t="shared" si="2"/>
        <v>186.58532805844399</v>
      </c>
      <c r="O20" s="21">
        <f t="shared" si="3"/>
        <v>689433.84187228407</v>
      </c>
      <c r="P20" s="3">
        <f t="shared" si="4"/>
        <v>850.41276829939397</v>
      </c>
      <c r="Q20" s="17">
        <f t="shared" si="5"/>
        <v>1.7471264367815997E-4</v>
      </c>
      <c r="R20" s="3">
        <f t="shared" si="6"/>
        <v>849.41699056079904</v>
      </c>
      <c r="S20" s="24">
        <f t="shared" si="6"/>
        <v>4.8196721311475397</v>
      </c>
      <c r="T20" s="3">
        <f t="shared" si="6"/>
        <v>849.85652797704404</v>
      </c>
      <c r="U20" s="24">
        <f t="shared" si="6"/>
        <v>0.76696230598669601</v>
      </c>
      <c r="V20"/>
      <c r="X20" s="2">
        <f t="shared" si="0"/>
        <v>849.85652797704404</v>
      </c>
      <c r="Y20" s="4">
        <f t="shared" si="8"/>
        <v>21</v>
      </c>
      <c r="Z20" s="4">
        <f t="shared" si="9"/>
        <v>147561.50895328593</v>
      </c>
      <c r="AA20" s="4">
        <f t="shared" si="10"/>
        <v>11</v>
      </c>
      <c r="AB20" s="17">
        <f t="shared" si="11"/>
        <v>1.746283765092489E-4</v>
      </c>
      <c r="AC20" s="4">
        <f t="shared" si="12"/>
        <v>12</v>
      </c>
      <c r="AD20" s="24">
        <f t="shared" si="13"/>
        <v>4.8187172259174922</v>
      </c>
      <c r="AE20" s="53">
        <f t="shared" si="14"/>
        <v>0.79362783900841549</v>
      </c>
      <c r="AF20" s="94">
        <f t="shared" si="1"/>
        <v>-3.3599543401900189E-2</v>
      </c>
      <c r="AG20" s="95">
        <f t="shared" si="15"/>
        <v>-2.6665533021719479E-2</v>
      </c>
    </row>
    <row r="21" spans="2:33" x14ac:dyDescent="0.6">
      <c r="B21" s="113">
        <v>223.29378872682801</v>
      </c>
      <c r="C21" s="113">
        <v>63.409369084652702</v>
      </c>
      <c r="D21" s="31"/>
      <c r="E21" s="32"/>
      <c r="F21" s="91">
        <v>900.27517886626299</v>
      </c>
      <c r="G21" s="91">
        <v>182.139699381078</v>
      </c>
      <c r="H21" s="91">
        <v>899.72237645752296</v>
      </c>
      <c r="I21" s="91">
        <v>4.7103825136611999</v>
      </c>
      <c r="J21" s="91">
        <v>900.07173601147701</v>
      </c>
      <c r="K21" s="91">
        <v>0.85144124168514401</v>
      </c>
      <c r="N21" s="3">
        <f t="shared" si="2"/>
        <v>223.29378872682801</v>
      </c>
      <c r="O21" s="21">
        <f t="shared" si="3"/>
        <v>634093.690846527</v>
      </c>
      <c r="P21" s="3">
        <f t="shared" ref="P21:P25" si="16">F21</f>
        <v>900.27517886626299</v>
      </c>
      <c r="Q21" s="17">
        <f t="shared" ref="Q21:Q25" si="17">G21*0.000001</f>
        <v>1.8213969938107801E-4</v>
      </c>
      <c r="R21" s="3">
        <f t="shared" ref="R21:R25" si="18">H21</f>
        <v>899.72237645752296</v>
      </c>
      <c r="S21" s="24">
        <f t="shared" ref="S21:S25" si="19">I21</f>
        <v>4.7103825136611999</v>
      </c>
      <c r="T21" s="3">
        <f t="shared" si="6"/>
        <v>900.07173601147701</v>
      </c>
      <c r="U21" s="24">
        <f t="shared" si="6"/>
        <v>0.85144124168514401</v>
      </c>
      <c r="V21"/>
      <c r="X21" s="2">
        <f t="shared" si="0"/>
        <v>900.07173601147701</v>
      </c>
      <c r="Y21" s="4">
        <f t="shared" si="8"/>
        <v>22</v>
      </c>
      <c r="Z21" s="4">
        <f t="shared" si="9"/>
        <v>139043.58994193797</v>
      </c>
      <c r="AA21" s="4">
        <f t="shared" si="10"/>
        <v>12</v>
      </c>
      <c r="AB21" s="17">
        <f t="shared" si="11"/>
        <v>1.8210939636528561E-4</v>
      </c>
      <c r="AC21" s="4">
        <f t="shared" si="12"/>
        <v>13</v>
      </c>
      <c r="AD21" s="24">
        <f t="shared" si="13"/>
        <v>4.7098476774867377</v>
      </c>
      <c r="AE21" s="53">
        <f t="shared" si="14"/>
        <v>0.88122324477876735</v>
      </c>
      <c r="AF21" s="94">
        <f t="shared" si="1"/>
        <v>-3.3796206886372082E-2</v>
      </c>
      <c r="AG21" s="95">
        <f t="shared" si="15"/>
        <v>-2.9782003093623333E-2</v>
      </c>
    </row>
    <row r="22" spans="2:33" x14ac:dyDescent="0.6">
      <c r="B22" s="76">
        <v>259.00653677102702</v>
      </c>
      <c r="C22" s="76">
        <v>57.422856329354701</v>
      </c>
      <c r="D22" s="2"/>
      <c r="E22" s="1"/>
      <c r="F22" s="76">
        <v>949.80737479361596</v>
      </c>
      <c r="G22" s="76">
        <v>188.50574712643601</v>
      </c>
      <c r="H22" s="76">
        <v>949.69461410327597</v>
      </c>
      <c r="I22" s="76">
        <v>4.6338797814207604</v>
      </c>
      <c r="J22" s="76">
        <v>949.92826398852196</v>
      </c>
      <c r="K22" s="76">
        <v>0.93059866962305904</v>
      </c>
      <c r="N22" s="3">
        <f t="shared" si="2"/>
        <v>259.00653677102702</v>
      </c>
      <c r="O22" s="21">
        <f t="shared" si="3"/>
        <v>574228.56329354702</v>
      </c>
      <c r="P22" s="3">
        <f t="shared" si="16"/>
        <v>949.80737479361596</v>
      </c>
      <c r="Q22" s="17">
        <f t="shared" si="17"/>
        <v>1.8850574712643599E-4</v>
      </c>
      <c r="R22" s="3">
        <f t="shared" si="18"/>
        <v>949.69461410327597</v>
      </c>
      <c r="S22" s="24">
        <f t="shared" si="19"/>
        <v>4.6338797814207604</v>
      </c>
      <c r="T22" s="3">
        <f t="shared" ref="T22:T25" si="20">J22</f>
        <v>949.92826398852196</v>
      </c>
      <c r="U22" s="24">
        <f t="shared" ref="U22:U25" si="21">K22</f>
        <v>0.93059866962305904</v>
      </c>
      <c r="V22"/>
      <c r="X22" s="2">
        <f t="shared" ref="X22:X25" si="22">T22</f>
        <v>949.92826398852196</v>
      </c>
      <c r="Y22" s="4">
        <f t="shared" si="8"/>
        <v>22</v>
      </c>
      <c r="Z22" s="4">
        <f t="shared" si="9"/>
        <v>131256.24396093551</v>
      </c>
      <c r="AA22" s="4">
        <f t="shared" si="10"/>
        <v>14</v>
      </c>
      <c r="AB22" s="17">
        <f t="shared" si="11"/>
        <v>1.885210797850388E-4</v>
      </c>
      <c r="AC22" s="4">
        <f t="shared" si="12"/>
        <v>14</v>
      </c>
      <c r="AD22" s="24">
        <f t="shared" si="13"/>
        <v>4.6337264832628993</v>
      </c>
      <c r="AE22" s="53">
        <f t="shared" ref="AE22:AE25" si="23">((Z22*(AB22)^2)/AD22)*X22</f>
        <v>0.95631336276491041</v>
      </c>
      <c r="AF22" s="94">
        <f t="shared" si="1"/>
        <v>-2.6889400632763905E-2</v>
      </c>
      <c r="AG22" s="95">
        <f t="shared" ref="AG22:AG25" si="24">U22-AE22</f>
        <v>-2.5714693141851375E-2</v>
      </c>
    </row>
    <row r="23" spans="2:33" x14ac:dyDescent="0.6">
      <c r="B23" s="76">
        <v>301.60632219581402</v>
      </c>
      <c r="C23" s="76">
        <v>47.827423441632398</v>
      </c>
      <c r="D23" s="2"/>
      <c r="E23" s="1"/>
      <c r="F23" s="76">
        <v>1000</v>
      </c>
      <c r="G23" s="76">
        <v>194.87179487179401</v>
      </c>
      <c r="H23" s="76">
        <v>999.66685174902796</v>
      </c>
      <c r="I23" s="76">
        <v>4.6010928961748503</v>
      </c>
      <c r="J23" s="76">
        <v>999.784791965566</v>
      </c>
      <c r="K23" s="76">
        <v>1.0004434589800399</v>
      </c>
      <c r="N23" s="3">
        <f t="shared" si="2"/>
        <v>301.60632219581402</v>
      </c>
      <c r="O23" s="21">
        <f t="shared" si="3"/>
        <v>478274.234416324</v>
      </c>
      <c r="P23" s="3">
        <f t="shared" si="16"/>
        <v>1000</v>
      </c>
      <c r="Q23" s="17">
        <f t="shared" si="17"/>
        <v>1.9487179487179401E-4</v>
      </c>
      <c r="R23" s="3">
        <f t="shared" si="18"/>
        <v>999.66685174902796</v>
      </c>
      <c r="S23" s="24">
        <f t="shared" si="19"/>
        <v>4.6010928961748503</v>
      </c>
      <c r="T23" s="3">
        <f t="shared" si="20"/>
        <v>999.784791965566</v>
      </c>
      <c r="U23" s="24">
        <f t="shared" si="21"/>
        <v>1.0004434589800399</v>
      </c>
      <c r="V23"/>
      <c r="X23" s="2">
        <f t="shared" si="22"/>
        <v>999.784791965566</v>
      </c>
      <c r="Y23" s="4">
        <f t="shared" si="8"/>
        <v>23</v>
      </c>
      <c r="Z23" s="4">
        <f t="shared" si="9"/>
        <v>123621.27638816835</v>
      </c>
      <c r="AA23" s="4">
        <f t="shared" si="10"/>
        <v>14</v>
      </c>
      <c r="AB23" s="17">
        <f t="shared" si="11"/>
        <v>1.9484449953474482E-4</v>
      </c>
      <c r="AC23" s="4">
        <f t="shared" si="12"/>
        <v>15</v>
      </c>
      <c r="AD23" s="24">
        <f t="shared" si="13"/>
        <v>4.600886547341835</v>
      </c>
      <c r="AE23" s="53">
        <f t="shared" si="23"/>
        <v>1.0198458330653224</v>
      </c>
      <c r="AF23" s="94">
        <f t="shared" si="1"/>
        <v>-1.9024810864761044E-2</v>
      </c>
      <c r="AG23" s="95">
        <f t="shared" si="24"/>
        <v>-1.9402374085282448E-2</v>
      </c>
    </row>
    <row r="24" spans="2:33" x14ac:dyDescent="0.6">
      <c r="B24" s="76">
        <v>350.52769737988001</v>
      </c>
      <c r="C24" s="76">
        <v>41.730885891499</v>
      </c>
      <c r="D24" s="2"/>
      <c r="E24" s="1"/>
      <c r="F24" s="76">
        <v>1049.86241056686</v>
      </c>
      <c r="G24" s="76">
        <v>200.530503978779</v>
      </c>
      <c r="H24" s="76">
        <v>1049.6390893947801</v>
      </c>
      <c r="I24" s="76">
        <v>4.5136612021857898</v>
      </c>
      <c r="J24" s="76">
        <v>1050</v>
      </c>
      <c r="K24" s="76">
        <v>1.0556541019955601</v>
      </c>
      <c r="N24" s="3">
        <f t="shared" si="2"/>
        <v>350.52769737988001</v>
      </c>
      <c r="O24" s="21">
        <f t="shared" si="3"/>
        <v>417308.85891498998</v>
      </c>
      <c r="P24" s="3">
        <f t="shared" si="16"/>
        <v>1049.86241056686</v>
      </c>
      <c r="Q24" s="17">
        <f t="shared" si="17"/>
        <v>2.0053050397877899E-4</v>
      </c>
      <c r="R24" s="3">
        <f t="shared" si="18"/>
        <v>1049.6390893947801</v>
      </c>
      <c r="S24" s="24">
        <f t="shared" si="19"/>
        <v>4.5136612021857898</v>
      </c>
      <c r="T24" s="3">
        <f t="shared" si="20"/>
        <v>1050</v>
      </c>
      <c r="U24" s="24">
        <f t="shared" si="21"/>
        <v>1.0556541019955601</v>
      </c>
      <c r="V24"/>
      <c r="X24" s="2">
        <f t="shared" si="22"/>
        <v>1050</v>
      </c>
      <c r="Y24" s="4">
        <f t="shared" si="8"/>
        <v>23</v>
      </c>
      <c r="Z24" s="4">
        <f t="shared" si="9"/>
        <v>116013.87335116073</v>
      </c>
      <c r="AA24" s="4">
        <f t="shared" si="10"/>
        <v>16</v>
      </c>
      <c r="AB24" s="17">
        <f t="shared" si="11"/>
        <v>2.0054123897467107E-4</v>
      </c>
      <c r="AC24" s="4">
        <f t="shared" si="12"/>
        <v>16</v>
      </c>
      <c r="AD24" s="24">
        <f t="shared" si="13"/>
        <v>4.5136612021857898</v>
      </c>
      <c r="AE24" s="53">
        <f t="shared" si="23"/>
        <v>1.0853696062149185</v>
      </c>
      <c r="AF24" s="94">
        <f t="shared" si="1"/>
        <v>-2.7378235072370694E-2</v>
      </c>
      <c r="AG24" s="95">
        <f t="shared" si="24"/>
        <v>-2.9715504219358424E-2</v>
      </c>
    </row>
    <row r="25" spans="2:33" x14ac:dyDescent="0.6">
      <c r="B25" s="76">
        <v>401.85513385860702</v>
      </c>
      <c r="C25" s="76">
        <v>36.298805051804202</v>
      </c>
      <c r="D25" s="2"/>
      <c r="E25" s="1"/>
      <c r="F25" s="76">
        <v>1099.7248211337301</v>
      </c>
      <c r="G25" s="76">
        <v>204.42086648983101</v>
      </c>
      <c r="H25" s="76">
        <v>1099.6113270405299</v>
      </c>
      <c r="I25" s="76">
        <v>4.5136612021857898</v>
      </c>
      <c r="J25" s="76">
        <v>1100.2152080344299</v>
      </c>
      <c r="K25" s="76">
        <v>1.09423503325942</v>
      </c>
      <c r="N25" s="3">
        <f t="shared" si="2"/>
        <v>401.85513385860702</v>
      </c>
      <c r="O25" s="21">
        <f t="shared" si="3"/>
        <v>362988.050518042</v>
      </c>
      <c r="P25" s="3">
        <f t="shared" si="16"/>
        <v>1099.7248211337301</v>
      </c>
      <c r="Q25" s="17">
        <f t="shared" si="17"/>
        <v>2.04420866489831E-4</v>
      </c>
      <c r="R25" s="3">
        <f t="shared" si="18"/>
        <v>1099.6113270405299</v>
      </c>
      <c r="S25" s="24">
        <f t="shared" si="19"/>
        <v>4.5136612021857898</v>
      </c>
      <c r="T25" s="3">
        <f t="shared" si="20"/>
        <v>1100.2152080344299</v>
      </c>
      <c r="U25" s="24">
        <f t="shared" si="21"/>
        <v>1.09423503325942</v>
      </c>
      <c r="V25"/>
      <c r="X25" s="2">
        <f t="shared" si="22"/>
        <v>1100.2152080344299</v>
      </c>
      <c r="Y25" s="4">
        <f t="shared" si="8"/>
        <v>23</v>
      </c>
      <c r="Z25" s="4">
        <f t="shared" si="9"/>
        <v>108406.47031415372</v>
      </c>
      <c r="AA25" s="4">
        <f t="shared" si="10"/>
        <v>17</v>
      </c>
      <c r="AB25" s="17">
        <f t="shared" si="11"/>
        <v>2.0451202139806792E-4</v>
      </c>
      <c r="AC25" s="4">
        <f t="shared" si="12"/>
        <v>17</v>
      </c>
      <c r="AD25" s="24">
        <f t="shared" si="13"/>
        <v>4.516140000053614</v>
      </c>
      <c r="AE25" s="53">
        <f t="shared" si="23"/>
        <v>1.1045951550662565</v>
      </c>
      <c r="AF25" s="94">
        <f t="shared" si="1"/>
        <v>-9.3791121202365657E-3</v>
      </c>
      <c r="AG25" s="95">
        <f t="shared" si="24"/>
        <v>-1.0360121806836542E-2</v>
      </c>
    </row>
    <row r="26" spans="2:33" x14ac:dyDescent="0.6">
      <c r="B26" s="76">
        <v>451.79199666193801</v>
      </c>
      <c r="C26" s="76">
        <v>31.671814674759101</v>
      </c>
      <c r="D26" s="2"/>
      <c r="E26" s="1"/>
      <c r="F26" s="2"/>
      <c r="G26" s="1"/>
      <c r="H26" s="2"/>
      <c r="I26" s="1"/>
      <c r="J26" s="2"/>
      <c r="K26" s="1"/>
      <c r="N26" s="3">
        <f t="shared" si="2"/>
        <v>451.79199666193801</v>
      </c>
      <c r="O26" s="21">
        <f t="shared" si="3"/>
        <v>316718.14674759103</v>
      </c>
      <c r="P26" s="3"/>
      <c r="Q26" s="17"/>
      <c r="R26" s="3"/>
      <c r="S26" s="24"/>
      <c r="T26" s="3"/>
      <c r="U26" s="24"/>
      <c r="V26"/>
    </row>
    <row r="27" spans="2:33" x14ac:dyDescent="0.6">
      <c r="B27" s="76">
        <v>503.983453401833</v>
      </c>
      <c r="C27" s="76">
        <v>27.979319443742</v>
      </c>
      <c r="D27" s="2"/>
      <c r="E27" s="1"/>
      <c r="F27" s="2"/>
      <c r="G27" s="1"/>
      <c r="H27" s="2"/>
      <c r="I27" s="1"/>
      <c r="J27" s="2"/>
      <c r="K27" s="1"/>
      <c r="N27" s="3">
        <f t="shared" si="2"/>
        <v>503.983453401833</v>
      </c>
      <c r="O27" s="21">
        <f t="shared" si="3"/>
        <v>279793.19443742</v>
      </c>
      <c r="P27" s="3"/>
      <c r="Q27" s="17"/>
      <c r="R27" s="3"/>
      <c r="S27" s="24"/>
      <c r="T27" s="3"/>
      <c r="U27" s="24"/>
      <c r="V27"/>
      <c r="X27" t="s">
        <v>148</v>
      </c>
    </row>
    <row r="28" spans="2:33" x14ac:dyDescent="0.6">
      <c r="B28" s="76">
        <v>606.67888634916198</v>
      </c>
      <c r="C28" s="76">
        <v>21.9713799876858</v>
      </c>
      <c r="D28" s="2"/>
      <c r="E28" s="1"/>
      <c r="F28" s="2"/>
      <c r="G28" s="1"/>
      <c r="H28" s="2"/>
      <c r="I28" s="1"/>
      <c r="J28" s="2"/>
      <c r="K28" s="1"/>
      <c r="N28" s="3">
        <f t="shared" si="2"/>
        <v>606.67888634916198</v>
      </c>
      <c r="O28" s="21">
        <f t="shared" si="3"/>
        <v>219713.79987685801</v>
      </c>
      <c r="P28" s="3"/>
      <c r="Q28" s="17"/>
      <c r="R28" s="3"/>
      <c r="S28" s="24"/>
      <c r="T28" s="3"/>
      <c r="U28" s="24"/>
      <c r="V28"/>
    </row>
    <row r="29" spans="2:33" x14ac:dyDescent="0.6">
      <c r="B29" s="76">
        <v>709.225317853815</v>
      </c>
      <c r="C29" s="76">
        <v>18.018558903726301</v>
      </c>
      <c r="D29" s="2"/>
      <c r="E29" s="1"/>
      <c r="F29" s="2"/>
      <c r="G29" s="1"/>
      <c r="H29" s="2"/>
      <c r="I29" s="1"/>
      <c r="J29" s="2"/>
      <c r="K29" s="1"/>
      <c r="N29" s="3">
        <f t="shared" si="2"/>
        <v>709.225317853815</v>
      </c>
      <c r="O29" s="21">
        <f t="shared" si="3"/>
        <v>180185.58903726301</v>
      </c>
      <c r="P29" s="3"/>
      <c r="Q29" s="17"/>
      <c r="R29" s="3"/>
      <c r="S29" s="24"/>
      <c r="T29" s="3"/>
      <c r="U29" s="24"/>
      <c r="V29"/>
    </row>
    <row r="30" spans="2:33" x14ac:dyDescent="0.6">
      <c r="B30" s="76">
        <v>858.75698786867599</v>
      </c>
      <c r="C30" s="76">
        <v>14.549675166339</v>
      </c>
      <c r="D30" s="2"/>
      <c r="E30" s="1"/>
      <c r="F30" s="2"/>
      <c r="G30" s="1"/>
      <c r="H30" s="2"/>
      <c r="I30" s="1"/>
      <c r="J30" s="2"/>
      <c r="K30" s="1"/>
      <c r="N30" s="3">
        <f t="shared" si="2"/>
        <v>858.75698786867599</v>
      </c>
      <c r="O30" s="21">
        <f t="shared" si="3"/>
        <v>145496.75166338999</v>
      </c>
      <c r="P30" s="3"/>
      <c r="Q30" s="17"/>
      <c r="R30" s="3"/>
      <c r="S30" s="24"/>
      <c r="T30" s="3"/>
      <c r="U30" s="24"/>
      <c r="V30"/>
    </row>
    <row r="31" spans="2:33" x14ac:dyDescent="0.6">
      <c r="B31" s="76">
        <v>967.357745144972</v>
      </c>
      <c r="C31" s="76">
        <v>12.8533844196212</v>
      </c>
      <c r="D31" s="2"/>
      <c r="E31" s="1"/>
      <c r="F31" s="2"/>
      <c r="G31" s="1"/>
      <c r="H31" s="2"/>
      <c r="I31" s="1"/>
      <c r="J31" s="2"/>
      <c r="K31" s="1"/>
      <c r="N31" s="3">
        <f t="shared" si="2"/>
        <v>967.357745144972</v>
      </c>
      <c r="O31" s="21">
        <f t="shared" si="3"/>
        <v>128533.844196212</v>
      </c>
      <c r="P31" s="3"/>
      <c r="Q31" s="17"/>
      <c r="R31" s="3"/>
      <c r="S31" s="24"/>
      <c r="T31" s="3"/>
      <c r="U31" s="24"/>
      <c r="V31"/>
    </row>
    <row r="32" spans="2:33" x14ac:dyDescent="0.6">
      <c r="B32" s="76">
        <v>1102.5310867077301</v>
      </c>
      <c r="C32" s="76">
        <v>10.805562396416899</v>
      </c>
      <c r="D32" s="2"/>
      <c r="E32" s="1"/>
      <c r="F32" s="2"/>
      <c r="G32" s="1"/>
      <c r="H32" s="2"/>
      <c r="I32" s="1"/>
      <c r="J32" s="2"/>
      <c r="K32" s="1"/>
      <c r="N32" s="3">
        <f t="shared" si="2"/>
        <v>1102.5310867077301</v>
      </c>
      <c r="O32" s="21">
        <f t="shared" si="3"/>
        <v>108055.62396416899</v>
      </c>
      <c r="P32" s="3"/>
      <c r="Q32" s="17"/>
      <c r="R32" s="3"/>
      <c r="S32" s="24"/>
      <c r="T32" s="3"/>
      <c r="U32" s="24"/>
      <c r="V32"/>
    </row>
    <row r="33" spans="2:22" x14ac:dyDescent="0.6">
      <c r="O33"/>
      <c r="Q33"/>
      <c r="S33"/>
      <c r="U33"/>
      <c r="V33"/>
    </row>
    <row r="34" spans="2:22" x14ac:dyDescent="0.6">
      <c r="O34"/>
      <c r="Q34"/>
      <c r="S34"/>
      <c r="U34"/>
      <c r="V34"/>
    </row>
    <row r="35" spans="2:22" x14ac:dyDescent="0.6">
      <c r="O35"/>
      <c r="Q35"/>
      <c r="S35"/>
      <c r="U35"/>
      <c r="V35"/>
    </row>
    <row r="36" spans="2:22" x14ac:dyDescent="0.6">
      <c r="O36"/>
      <c r="Q36"/>
      <c r="S36"/>
      <c r="U36"/>
      <c r="V36"/>
    </row>
    <row r="37" spans="2:22" x14ac:dyDescent="0.6"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O39"/>
      <c r="Q39"/>
      <c r="S39"/>
      <c r="U39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ht="17.25" thickBot="1" x14ac:dyDescent="0.65">
      <c r="B47" t="s">
        <v>170</v>
      </c>
      <c r="O47"/>
      <c r="Q47"/>
      <c r="S47"/>
      <c r="U47"/>
      <c r="V47"/>
    </row>
    <row r="48" spans="2:22" x14ac:dyDescent="0.6">
      <c r="B48" s="5" t="s">
        <v>3</v>
      </c>
      <c r="C48" s="6" t="s">
        <v>0</v>
      </c>
      <c r="D48" s="7" t="s">
        <v>3</v>
      </c>
      <c r="E48" s="6" t="s">
        <v>8</v>
      </c>
      <c r="F48" s="7" t="s">
        <v>3</v>
      </c>
      <c r="G48" s="6" t="s">
        <v>1</v>
      </c>
      <c r="H48" s="7" t="s">
        <v>3</v>
      </c>
      <c r="I48" s="6" t="s">
        <v>2</v>
      </c>
      <c r="J48" s="7" t="s">
        <v>3</v>
      </c>
      <c r="K48" s="102" t="s">
        <v>6</v>
      </c>
      <c r="L48" s="30" t="s">
        <v>165</v>
      </c>
      <c r="M48" s="30"/>
      <c r="N48" s="30" t="s">
        <v>158</v>
      </c>
      <c r="O48"/>
      <c r="Q48"/>
      <c r="S48"/>
      <c r="U48"/>
      <c r="V48"/>
    </row>
    <row r="49" spans="2:22" ht="17.25" thickBot="1" x14ac:dyDescent="0.65">
      <c r="B49" s="9" t="s">
        <v>4</v>
      </c>
      <c r="C49" s="10" t="s">
        <v>137</v>
      </c>
      <c r="D49" s="11" t="s">
        <v>4</v>
      </c>
      <c r="E49" s="10" t="s">
        <v>31</v>
      </c>
      <c r="F49" s="11" t="s">
        <v>4</v>
      </c>
      <c r="G49" s="27" t="s">
        <v>13</v>
      </c>
      <c r="H49" s="11" t="s">
        <v>4</v>
      </c>
      <c r="I49" s="10" t="s">
        <v>15</v>
      </c>
      <c r="J49" s="11" t="s">
        <v>4</v>
      </c>
      <c r="K49" s="103" t="s">
        <v>7</v>
      </c>
      <c r="L49" s="30" t="s">
        <v>160</v>
      </c>
      <c r="M49" s="30"/>
      <c r="N49" s="30" t="s">
        <v>160</v>
      </c>
      <c r="O49"/>
      <c r="Q49"/>
      <c r="S49"/>
      <c r="U49"/>
      <c r="V49"/>
    </row>
    <row r="50" spans="2:22" x14ac:dyDescent="0.6">
      <c r="B50" s="3">
        <v>9.6261500000000009</v>
      </c>
      <c r="C50" s="4">
        <v>91.529399999999995</v>
      </c>
      <c r="D50" s="3"/>
      <c r="E50" s="4"/>
      <c r="F50" s="3">
        <v>304.762</v>
      </c>
      <c r="G50" s="4">
        <v>76.271199999999993</v>
      </c>
      <c r="H50" s="3">
        <v>305.923</v>
      </c>
      <c r="I50" s="4">
        <v>7.5820299999999996</v>
      </c>
      <c r="J50" s="3">
        <v>369.49700000000001</v>
      </c>
      <c r="K50" s="104">
        <v>0.15951699999999999</v>
      </c>
      <c r="L50" s="30">
        <v>0.17240939503322203</v>
      </c>
      <c r="M50" s="112"/>
      <c r="N50" s="30">
        <v>-1.2892395033222037E-2</v>
      </c>
      <c r="O50"/>
      <c r="Q50"/>
      <c r="S50"/>
      <c r="U50"/>
      <c r="V50"/>
    </row>
    <row r="51" spans="2:22" x14ac:dyDescent="0.6">
      <c r="B51" s="3">
        <v>20.354900000000001</v>
      </c>
      <c r="C51" s="4">
        <v>86.979100000000003</v>
      </c>
      <c r="D51" s="3"/>
      <c r="E51" s="4"/>
      <c r="F51" s="3">
        <v>366.66699999999997</v>
      </c>
      <c r="G51" s="4">
        <v>88.983000000000004</v>
      </c>
      <c r="H51" s="3">
        <v>347.601</v>
      </c>
      <c r="I51" s="4">
        <v>6.9864199999999999</v>
      </c>
      <c r="J51" s="3">
        <v>445.12400000000002</v>
      </c>
      <c r="K51" s="104">
        <v>0.235814</v>
      </c>
      <c r="L51" s="30">
        <v>0.24334851546175884</v>
      </c>
      <c r="M51" s="112"/>
      <c r="N51" s="30">
        <v>-7.534515461758845E-3</v>
      </c>
      <c r="O51"/>
      <c r="Q51"/>
      <c r="S51"/>
      <c r="U51"/>
      <c r="V51"/>
    </row>
    <row r="52" spans="2:22" x14ac:dyDescent="0.6">
      <c r="B52" s="2">
        <v>38.533700000000003</v>
      </c>
      <c r="C52" s="1">
        <v>90.328199999999995</v>
      </c>
      <c r="D52" s="2"/>
      <c r="E52" s="1"/>
      <c r="F52" s="2">
        <v>428.57100000000003</v>
      </c>
      <c r="G52" s="1">
        <v>101.69499999999999</v>
      </c>
      <c r="H52" s="2">
        <v>407.66800000000001</v>
      </c>
      <c r="I52" s="1">
        <v>6.6985299999999999</v>
      </c>
      <c r="J52" s="2">
        <v>537.53399999999999</v>
      </c>
      <c r="K52" s="105">
        <v>0.337449</v>
      </c>
      <c r="L52" s="30">
        <v>0.31466294096691177</v>
      </c>
      <c r="M52" s="112"/>
      <c r="N52" s="30">
        <v>2.2786059033088224E-2</v>
      </c>
      <c r="O52"/>
      <c r="Q52"/>
      <c r="S52"/>
      <c r="U52"/>
      <c r="V52"/>
    </row>
    <row r="53" spans="2:22" x14ac:dyDescent="0.6">
      <c r="B53" s="2">
        <v>65.253299999999996</v>
      </c>
      <c r="C53" s="1">
        <v>82.328100000000006</v>
      </c>
      <c r="D53" s="2"/>
      <c r="E53" s="1"/>
      <c r="F53" s="2">
        <v>504.762</v>
      </c>
      <c r="G53" s="1">
        <v>114.407</v>
      </c>
      <c r="H53" s="2">
        <v>486.267</v>
      </c>
      <c r="I53" s="1">
        <v>6.1122399999999999</v>
      </c>
      <c r="J53" s="2">
        <v>596.28399999999999</v>
      </c>
      <c r="K53" s="105">
        <v>0.42193999999999998</v>
      </c>
      <c r="L53" s="30">
        <v>0.35754979295412875</v>
      </c>
      <c r="M53" s="112"/>
      <c r="N53" s="30">
        <v>6.4390207045871228E-2</v>
      </c>
      <c r="O53"/>
      <c r="Q53"/>
      <c r="S53"/>
      <c r="U53"/>
      <c r="V53"/>
    </row>
    <row r="54" spans="2:22" x14ac:dyDescent="0.6">
      <c r="B54" s="2">
        <v>113.628</v>
      </c>
      <c r="C54" s="1">
        <v>78.38</v>
      </c>
      <c r="D54" s="2"/>
      <c r="E54" s="1"/>
      <c r="F54" s="2">
        <v>604.76199999999994</v>
      </c>
      <c r="G54" s="1">
        <v>134.74600000000001</v>
      </c>
      <c r="H54" s="2">
        <v>574.02499999999998</v>
      </c>
      <c r="I54" s="1">
        <v>5.83134</v>
      </c>
      <c r="J54" s="2">
        <v>659.29499999999996</v>
      </c>
      <c r="K54" s="105">
        <v>0.48971300000000001</v>
      </c>
      <c r="L54" s="30">
        <v>0.44072328365197821</v>
      </c>
      <c r="M54" s="112"/>
      <c r="N54" s="30">
        <v>4.8989716348021795E-2</v>
      </c>
      <c r="O54"/>
      <c r="Q54"/>
      <c r="S54"/>
      <c r="U54"/>
      <c r="V54"/>
    </row>
    <row r="55" spans="2:22" x14ac:dyDescent="0.6">
      <c r="B55" s="2">
        <v>187.09200000000001</v>
      </c>
      <c r="C55" s="1">
        <v>65.456000000000003</v>
      </c>
      <c r="D55" s="2"/>
      <c r="E55" s="1"/>
      <c r="F55" s="2">
        <v>700</v>
      </c>
      <c r="G55" s="1">
        <v>150</v>
      </c>
      <c r="H55" s="2">
        <v>652.58900000000006</v>
      </c>
      <c r="I55" s="1">
        <v>5.3965800000000002</v>
      </c>
      <c r="J55" s="2">
        <v>734.851</v>
      </c>
      <c r="K55" s="105">
        <v>0.59115899999999999</v>
      </c>
      <c r="L55" s="30">
        <v>0.53128361742680053</v>
      </c>
      <c r="M55" s="112"/>
      <c r="N55" s="30">
        <v>5.9875382573199465E-2</v>
      </c>
      <c r="O55"/>
      <c r="Q55"/>
      <c r="S55"/>
      <c r="U55"/>
      <c r="V55"/>
    </row>
    <row r="56" spans="2:22" x14ac:dyDescent="0.6">
      <c r="B56" s="2">
        <v>275.60500000000002</v>
      </c>
      <c r="C56" s="1">
        <v>50.125300000000003</v>
      </c>
      <c r="D56" s="2"/>
      <c r="E56" s="1"/>
      <c r="F56" s="2">
        <v>776.19</v>
      </c>
      <c r="G56" s="1">
        <v>162.71199999999999</v>
      </c>
      <c r="H56" s="2">
        <v>717.27099999999996</v>
      </c>
      <c r="I56" s="1">
        <v>5.1098499999999998</v>
      </c>
      <c r="J56" s="2">
        <v>785.15099999999995</v>
      </c>
      <c r="K56" s="105">
        <v>0.68393999999999999</v>
      </c>
      <c r="L56" s="30">
        <v>0.57509652437287373</v>
      </c>
      <c r="M56" s="112"/>
      <c r="N56" s="30">
        <v>0.10884347562712626</v>
      </c>
      <c r="O56"/>
      <c r="Q56"/>
      <c r="S56"/>
      <c r="U56"/>
      <c r="V56"/>
    </row>
    <row r="57" spans="2:22" x14ac:dyDescent="0.6">
      <c r="B57" s="2">
        <v>428.94200000000001</v>
      </c>
      <c r="C57" s="1">
        <v>33.635100000000001</v>
      </c>
      <c r="D57" s="2"/>
      <c r="E57" s="1"/>
      <c r="F57" s="2">
        <v>861.90499999999997</v>
      </c>
      <c r="G57" s="1">
        <v>175.42400000000001</v>
      </c>
      <c r="H57" s="2">
        <v>795.76400000000001</v>
      </c>
      <c r="I57" s="1">
        <v>4.9781500000000003</v>
      </c>
      <c r="J57" s="2">
        <v>839.64</v>
      </c>
      <c r="K57" s="105">
        <v>0.78515100000000004</v>
      </c>
      <c r="L57" s="30">
        <v>0.59957960350118356</v>
      </c>
      <c r="M57" s="112"/>
      <c r="N57" s="30">
        <v>0.18557139649881649</v>
      </c>
      <c r="O57"/>
      <c r="Q57"/>
      <c r="S57"/>
      <c r="U57"/>
      <c r="V57"/>
    </row>
    <row r="58" spans="2:22" x14ac:dyDescent="0.6">
      <c r="B58" s="2">
        <v>580.83500000000004</v>
      </c>
      <c r="C58" s="1">
        <v>19.813400000000001</v>
      </c>
      <c r="D58" s="2"/>
      <c r="E58" s="1"/>
      <c r="F58" s="2">
        <v>952.38099999999997</v>
      </c>
      <c r="G58" s="1">
        <v>185.59299999999999</v>
      </c>
      <c r="H58" s="2">
        <v>874.22</v>
      </c>
      <c r="I58" s="1">
        <v>4.99796</v>
      </c>
      <c r="J58" s="2">
        <v>902.60400000000004</v>
      </c>
      <c r="K58" s="105">
        <v>0.86968999999999996</v>
      </c>
      <c r="L58" s="30">
        <v>0.63688139606910654</v>
      </c>
      <c r="M58" s="112"/>
      <c r="N58" s="30">
        <v>0.23280860393089342</v>
      </c>
      <c r="O58"/>
      <c r="Q58"/>
      <c r="S58"/>
      <c r="U58"/>
      <c r="V58"/>
    </row>
    <row r="59" spans="2:22" x14ac:dyDescent="0.6">
      <c r="B59" s="2">
        <v>831.52499999999998</v>
      </c>
      <c r="C59" s="1">
        <v>12.1883</v>
      </c>
      <c r="D59" s="2"/>
      <c r="E59" s="1"/>
      <c r="F59" s="2">
        <v>1004.76</v>
      </c>
      <c r="G59" s="1">
        <v>198.30500000000001</v>
      </c>
      <c r="H59" s="2">
        <v>943.48299999999995</v>
      </c>
      <c r="I59" s="1">
        <v>4.8639200000000002</v>
      </c>
      <c r="J59" s="2">
        <v>940.28700000000003</v>
      </c>
      <c r="K59" s="105">
        <v>0.95394599999999996</v>
      </c>
      <c r="L59" s="30">
        <v>0.65602252101157976</v>
      </c>
      <c r="M59" s="112"/>
      <c r="N59" s="30">
        <v>0.2979234789884202</v>
      </c>
    </row>
    <row r="60" spans="2:22" x14ac:dyDescent="0.6">
      <c r="B60" s="2">
        <v>1065.3900000000001</v>
      </c>
      <c r="C60" s="1">
        <v>7.50563</v>
      </c>
      <c r="D60" s="2"/>
      <c r="E60" s="1"/>
      <c r="F60" s="2">
        <v>1052.3800000000001</v>
      </c>
      <c r="G60" s="1">
        <v>200.84700000000001</v>
      </c>
      <c r="H60" s="2">
        <v>1021.94</v>
      </c>
      <c r="I60" s="1">
        <v>4.8837299999999999</v>
      </c>
      <c r="J60" s="2">
        <v>1007.49</v>
      </c>
      <c r="K60" s="105">
        <v>1.0301499999999999</v>
      </c>
      <c r="L60" s="30">
        <v>0.70450748605460189</v>
      </c>
      <c r="M60" s="112"/>
      <c r="N60" s="30">
        <v>0.325642513945398</v>
      </c>
    </row>
    <row r="61" spans="2:22" x14ac:dyDescent="0.6">
      <c r="B61" s="2"/>
      <c r="C61" s="1"/>
      <c r="D61" s="2"/>
      <c r="E61" s="1"/>
      <c r="F61" s="2">
        <v>1100</v>
      </c>
      <c r="G61" s="1">
        <v>205.93199999999999</v>
      </c>
      <c r="H61" s="2">
        <v>1100.43</v>
      </c>
      <c r="I61" s="1">
        <v>4.7520300000000004</v>
      </c>
      <c r="J61" s="2">
        <v>1041.08</v>
      </c>
      <c r="K61" s="105">
        <v>1.0724400000000001</v>
      </c>
      <c r="L61" s="30">
        <v>0.68768969482564835</v>
      </c>
      <c r="M61" s="112"/>
      <c r="N61" s="30">
        <v>0.38475030517435171</v>
      </c>
    </row>
    <row r="62" spans="2:22" x14ac:dyDescent="0.6">
      <c r="B62" s="31"/>
      <c r="C62" s="32"/>
      <c r="D62" s="31"/>
      <c r="E62" s="32"/>
      <c r="F62" s="31"/>
      <c r="G62" s="32"/>
      <c r="H62" s="31"/>
      <c r="I62" s="32"/>
      <c r="J62" s="31">
        <v>1099.92</v>
      </c>
      <c r="K62" s="106">
        <v>1.1234</v>
      </c>
      <c r="L62" s="30">
        <v>0.76042257579022698</v>
      </c>
      <c r="M62" s="112"/>
      <c r="N62" s="30">
        <v>0.36297742420977297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  <c r="O5"/>
      <c r="P5" s="18"/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3"/>
      <c r="C9" s="4"/>
      <c r="D9" s="50">
        <v>294.846</v>
      </c>
      <c r="E9" s="50">
        <v>0.58894299999999999</v>
      </c>
      <c r="F9" s="50">
        <v>315.68</v>
      </c>
      <c r="G9" s="50">
        <v>-96.516300000000001</v>
      </c>
      <c r="H9" s="50">
        <v>321</v>
      </c>
      <c r="I9" s="50">
        <v>0.84132899999999999</v>
      </c>
      <c r="J9" s="50">
        <v>420.26</v>
      </c>
      <c r="K9" s="50">
        <v>0.78897499999999998</v>
      </c>
      <c r="N9" s="3">
        <f>D9</f>
        <v>294.846</v>
      </c>
      <c r="O9" s="21">
        <f>(1/(E9*10^(-3)))*100</f>
        <v>169795.71877074693</v>
      </c>
      <c r="P9" s="3">
        <f>F9</f>
        <v>315.68</v>
      </c>
      <c r="Q9" s="17">
        <f>G9*0.000001</f>
        <v>-9.6516300000000003E-5</v>
      </c>
      <c r="R9" s="3">
        <f>H9</f>
        <v>321</v>
      </c>
      <c r="S9" s="24">
        <f>I9</f>
        <v>0.84132899999999999</v>
      </c>
      <c r="T9" s="3">
        <f>J9</f>
        <v>420.26</v>
      </c>
      <c r="U9" s="24">
        <f>K9</f>
        <v>0.78897499999999998</v>
      </c>
      <c r="V9" s="22">
        <f>((O12*(Q12)^2)/S13)*T9</f>
        <v>0.78387132675159987</v>
      </c>
      <c r="W9" s="52"/>
      <c r="X9" s="3">
        <f t="shared" ref="X9:X27" si="0">T9</f>
        <v>420.26</v>
      </c>
      <c r="Y9" s="4">
        <f t="shared" ref="Y9:Y27" si="1">MATCH($X9,$N$9:$N$26,1)</f>
        <v>4</v>
      </c>
      <c r="Z9" s="4">
        <f t="shared" ref="Z9:Z27" si="2">((INDEX($N$9:$O$26,Y9+1,1)-$X9)*INDEX($N$9:$O$26,Y9,2)+($X9-INDEX($N$9:$O$26,Y9,1))*INDEX($N$9:$O$26,Y9+1,2))/(INDEX($N$9:$O$26,Y9+1,1)-INDEX($N$9:$O$26,Y9,1))</f>
        <v>57430.319176390774</v>
      </c>
      <c r="AA9" s="4">
        <f t="shared" ref="AA9:AA27" si="3">MATCH($X9,$P$9:$P$26,1)</f>
        <v>4</v>
      </c>
      <c r="AB9" s="17">
        <f t="shared" ref="AB9:AB27" si="4">((INDEX($P$9:$Q$26,AA9+1,1)-$X9)*INDEX($P$9:$Q$26,AA9,2)+($X9-INDEX($P$9:$Q$26,AA9,1))*INDEX($P$9:$Q$26,AA9+1,2))/(INDEX($P$9:$Q$26,AA9+1,1)-INDEX($P$9:$Q$26,AA9,1))</f>
        <v>-1.3259299333976253E-4</v>
      </c>
      <c r="AC9" s="4">
        <f t="shared" ref="AC9:AC27" si="5">MATCH($X9,$R$9:$R$26,1)</f>
        <v>4</v>
      </c>
      <c r="AD9" s="24">
        <f t="shared" ref="AD9:AD27" si="6">((INDEX($R$9:$S$26,AC9+1,1)-$X9)*INDEX($R$9:$S$26,AC9,2)+($X9-INDEX($R$9:$S$26,AC9,1))*INDEX($R$9:$S$26,AC9+1,2))/(INDEX($R$9:$S$26,AC9+1,1)-INDEX($R$9:$S$26,AC9,1))</f>
        <v>0.56874275779036831</v>
      </c>
      <c r="AE9" s="24">
        <f>((Z9*(AB9)^2)/AD9)*X9</f>
        <v>0.7460785546776606</v>
      </c>
      <c r="AF9" s="57">
        <f t="shared" ref="AF9:AF27" si="7">$U9/$AE9-1</f>
        <v>5.7495883045281415E-2</v>
      </c>
    </row>
    <row r="10" spans="1:32" x14ac:dyDescent="0.6">
      <c r="B10" s="3"/>
      <c r="C10" s="4"/>
      <c r="D10" s="3">
        <v>330.94900000000001</v>
      </c>
      <c r="E10" s="4">
        <v>0.664246</v>
      </c>
      <c r="F10" s="3">
        <v>349.79300000000001</v>
      </c>
      <c r="G10" s="4">
        <v>-96.401600000000002</v>
      </c>
      <c r="H10" s="3">
        <v>349.46699999999998</v>
      </c>
      <c r="I10" s="4">
        <v>0.87779600000000002</v>
      </c>
      <c r="J10" s="3">
        <v>430.721</v>
      </c>
      <c r="K10" s="4">
        <v>0.79363099999999998</v>
      </c>
      <c r="N10" s="3">
        <f t="shared" ref="N10:N18" si="8">D10</f>
        <v>330.94900000000001</v>
      </c>
      <c r="O10" s="21">
        <f t="shared" ref="O10:O18" si="9">(1/(E10*10^(-3)))*100</f>
        <v>150546.6348310716</v>
      </c>
      <c r="P10" s="3">
        <f t="shared" ref="P10:P18" si="10">F10</f>
        <v>349.79300000000001</v>
      </c>
      <c r="Q10" s="17">
        <f t="shared" ref="Q10:Q18" si="11">G10*0.000001</f>
        <v>-9.6401600000000002E-5</v>
      </c>
      <c r="R10" s="3">
        <f t="shared" ref="R10:U27" si="12">H10</f>
        <v>349.46699999999998</v>
      </c>
      <c r="S10" s="24">
        <f t="shared" si="12"/>
        <v>0.87779600000000002</v>
      </c>
      <c r="T10" s="3">
        <f t="shared" si="12"/>
        <v>430.721</v>
      </c>
      <c r="U10" s="24">
        <f t="shared" si="12"/>
        <v>0.79363099999999998</v>
      </c>
      <c r="V10" s="22">
        <f>((O13*(Q12)^2)/S13)*T10</f>
        <v>0.70723645434446569</v>
      </c>
      <c r="W10" s="52"/>
      <c r="X10" s="2">
        <f t="shared" si="0"/>
        <v>430.721</v>
      </c>
      <c r="Y10" s="1">
        <f t="shared" si="1"/>
        <v>4</v>
      </c>
      <c r="Z10" s="1">
        <f t="shared" si="2"/>
        <v>55656.910150198513</v>
      </c>
      <c r="AA10" s="1">
        <f t="shared" si="3"/>
        <v>4</v>
      </c>
      <c r="AB10" s="28">
        <f t="shared" si="4"/>
        <v>-1.3430643843047435E-4</v>
      </c>
      <c r="AC10" s="1">
        <f t="shared" si="5"/>
        <v>5</v>
      </c>
      <c r="AD10" s="30">
        <f t="shared" si="6"/>
        <v>0.56834880952573485</v>
      </c>
      <c r="AE10" s="30">
        <f t="shared" ref="AE10:AE18" si="13">((Z10*(AB10)^2)/AD10)*X10</f>
        <v>0.7608408976603801</v>
      </c>
      <c r="AF10" s="56">
        <f t="shared" si="7"/>
        <v>4.3097186863181092E-2</v>
      </c>
    </row>
    <row r="11" spans="1:32" x14ac:dyDescent="0.6">
      <c r="B11" s="2"/>
      <c r="C11" s="1"/>
      <c r="D11" s="2">
        <v>371.072</v>
      </c>
      <c r="E11" s="1">
        <v>0.71033199999999996</v>
      </c>
      <c r="F11" s="2">
        <v>378.85500000000002</v>
      </c>
      <c r="G11" s="1">
        <v>-93.783000000000001</v>
      </c>
      <c r="H11" s="2">
        <v>376.06700000000001</v>
      </c>
      <c r="I11" s="1">
        <v>0.78444100000000005</v>
      </c>
      <c r="J11" s="2">
        <v>439.87700000000001</v>
      </c>
      <c r="K11" s="1">
        <v>0.80656300000000003</v>
      </c>
      <c r="N11" s="3">
        <f t="shared" si="8"/>
        <v>371.072</v>
      </c>
      <c r="O11" s="21">
        <f t="shared" si="9"/>
        <v>140779.24125620135</v>
      </c>
      <c r="P11" s="3">
        <f t="shared" si="10"/>
        <v>378.85500000000002</v>
      </c>
      <c r="Q11" s="17">
        <f t="shared" si="11"/>
        <v>-9.3782999999999993E-5</v>
      </c>
      <c r="R11" s="3">
        <f t="shared" si="12"/>
        <v>376.06700000000001</v>
      </c>
      <c r="S11" s="24">
        <f t="shared" si="12"/>
        <v>0.78444100000000005</v>
      </c>
      <c r="T11" s="3">
        <f t="shared" si="12"/>
        <v>439.87700000000001</v>
      </c>
      <c r="U11" s="24">
        <f t="shared" si="12"/>
        <v>0.80656300000000003</v>
      </c>
      <c r="V11" s="22">
        <f>((O13*(Q13)^2)/S14)*T11</f>
        <v>0.79313216714417167</v>
      </c>
      <c r="W11" s="52"/>
      <c r="X11" s="2">
        <f t="shared" si="0"/>
        <v>439.87700000000001</v>
      </c>
      <c r="Y11" s="1">
        <f t="shared" si="1"/>
        <v>4</v>
      </c>
      <c r="Z11" s="1">
        <f t="shared" si="2"/>
        <v>54104.73224714752</v>
      </c>
      <c r="AA11" s="1">
        <f t="shared" si="3"/>
        <v>4</v>
      </c>
      <c r="AB11" s="28">
        <f t="shared" si="4"/>
        <v>-1.358061328431077E-4</v>
      </c>
      <c r="AC11" s="1">
        <f t="shared" si="5"/>
        <v>5</v>
      </c>
      <c r="AD11" s="30">
        <f t="shared" si="6"/>
        <v>0.56564898710225209</v>
      </c>
      <c r="AE11" s="30">
        <f t="shared" si="13"/>
        <v>0.77599381194733374</v>
      </c>
      <c r="AF11" s="56">
        <f t="shared" si="7"/>
        <v>3.9393597709179939E-2</v>
      </c>
    </row>
    <row r="12" spans="1:32" x14ac:dyDescent="0.6">
      <c r="B12" s="2"/>
      <c r="C12" s="1"/>
      <c r="D12" s="50">
        <v>398.95400000000001</v>
      </c>
      <c r="E12" s="50">
        <v>1.6382099999999999</v>
      </c>
      <c r="F12" s="2">
        <v>416.48700000000002</v>
      </c>
      <c r="G12" s="1">
        <v>-131.97499999999999</v>
      </c>
      <c r="H12" s="2">
        <v>397.53300000000002</v>
      </c>
      <c r="I12" s="1">
        <v>0.56272299999999997</v>
      </c>
      <c r="J12" s="2">
        <v>449.25299999999999</v>
      </c>
      <c r="K12" s="1">
        <v>0.83012300000000006</v>
      </c>
      <c r="N12" s="3">
        <f t="shared" si="8"/>
        <v>398.95400000000001</v>
      </c>
      <c r="O12" s="21">
        <f t="shared" si="9"/>
        <v>61042.235122481245</v>
      </c>
      <c r="P12" s="3">
        <f t="shared" si="10"/>
        <v>416.48700000000002</v>
      </c>
      <c r="Q12" s="17">
        <f t="shared" si="11"/>
        <v>-1.31975E-4</v>
      </c>
      <c r="R12" s="3">
        <f t="shared" si="12"/>
        <v>397.53300000000002</v>
      </c>
      <c r="S12" s="24">
        <f t="shared" si="12"/>
        <v>0.56272299999999997</v>
      </c>
      <c r="T12" s="3">
        <f t="shared" si="12"/>
        <v>449.25299999999999</v>
      </c>
      <c r="U12" s="24">
        <f t="shared" si="12"/>
        <v>0.83012300000000006</v>
      </c>
      <c r="V12" s="22">
        <f>((O13*(Q13)^2)/S14)*T12</f>
        <v>0.8100378184947622</v>
      </c>
      <c r="W12" s="52"/>
      <c r="X12" s="2">
        <f t="shared" si="0"/>
        <v>449.25299999999999</v>
      </c>
      <c r="Y12" s="1">
        <f t="shared" si="1"/>
        <v>5</v>
      </c>
      <c r="Z12" s="1">
        <f t="shared" si="2"/>
        <v>53181.257836643905</v>
      </c>
      <c r="AA12" s="1">
        <f t="shared" si="3"/>
        <v>4</v>
      </c>
      <c r="AB12" s="28">
        <f t="shared" si="4"/>
        <v>-1.3734186185281177E-4</v>
      </c>
      <c r="AC12" s="1">
        <f t="shared" si="5"/>
        <v>5</v>
      </c>
      <c r="AD12" s="30">
        <f t="shared" si="6"/>
        <v>0.56288429345408963</v>
      </c>
      <c r="AE12" s="30">
        <f t="shared" si="13"/>
        <v>0.80063822631378423</v>
      </c>
      <c r="AF12" s="56">
        <f t="shared" si="7"/>
        <v>3.6826587486294082E-2</v>
      </c>
    </row>
    <row r="13" spans="1:32" x14ac:dyDescent="0.6">
      <c r="B13" s="2"/>
      <c r="C13" s="1"/>
      <c r="D13" s="2">
        <v>442.04700000000003</v>
      </c>
      <c r="E13" s="1">
        <v>1.8609199999999999</v>
      </c>
      <c r="F13" s="2">
        <v>449.66899999999998</v>
      </c>
      <c r="G13" s="1">
        <v>-137.41</v>
      </c>
      <c r="H13" s="2">
        <v>425.06700000000001</v>
      </c>
      <c r="I13" s="1">
        <v>0.57001599999999997</v>
      </c>
      <c r="J13" s="2">
        <v>460.59699999999998</v>
      </c>
      <c r="K13" s="1">
        <v>0.88556100000000004</v>
      </c>
      <c r="N13" s="3">
        <f t="shared" si="8"/>
        <v>442.04700000000003</v>
      </c>
      <c r="O13" s="21">
        <f t="shared" si="9"/>
        <v>53736.86133740301</v>
      </c>
      <c r="P13" s="3">
        <f t="shared" si="10"/>
        <v>449.66899999999998</v>
      </c>
      <c r="Q13" s="17">
        <f t="shared" si="11"/>
        <v>-1.3741E-4</v>
      </c>
      <c r="R13" s="3">
        <f t="shared" si="12"/>
        <v>425.06700000000001</v>
      </c>
      <c r="S13" s="24">
        <f t="shared" si="12"/>
        <v>0.57001599999999997</v>
      </c>
      <c r="T13" s="3">
        <f t="shared" si="12"/>
        <v>460.59699999999998</v>
      </c>
      <c r="U13" s="24">
        <f t="shared" si="12"/>
        <v>0.88556100000000004</v>
      </c>
      <c r="V13" s="22">
        <f>((O14*(Q13)^2)/S14)*T13</f>
        <v>0.79225676250786115</v>
      </c>
      <c r="W13" s="52"/>
      <c r="X13" s="2">
        <f t="shared" si="0"/>
        <v>460.59699999999998</v>
      </c>
      <c r="Y13" s="1">
        <f t="shared" si="1"/>
        <v>5</v>
      </c>
      <c r="Z13" s="1">
        <f t="shared" si="2"/>
        <v>52306.60253375586</v>
      </c>
      <c r="AA13" s="1">
        <f t="shared" si="3"/>
        <v>5</v>
      </c>
      <c r="AB13" s="28">
        <f t="shared" si="4"/>
        <v>-1.4177826452623835E-4</v>
      </c>
      <c r="AC13" s="1">
        <f t="shared" si="5"/>
        <v>6</v>
      </c>
      <c r="AD13" s="30">
        <f t="shared" si="6"/>
        <v>0.5711600842857143</v>
      </c>
      <c r="AE13" s="30">
        <f t="shared" si="13"/>
        <v>0.84788915437627133</v>
      </c>
      <c r="AF13" s="56">
        <f t="shared" si="7"/>
        <v>4.4430153905484326E-2</v>
      </c>
    </row>
    <row r="14" spans="1:32" x14ac:dyDescent="0.6">
      <c r="B14" s="2"/>
      <c r="C14" s="1"/>
      <c r="D14" s="2">
        <v>474.13400000000001</v>
      </c>
      <c r="E14" s="1">
        <v>1.9507300000000001</v>
      </c>
      <c r="F14" s="2">
        <v>480.94</v>
      </c>
      <c r="G14" s="1">
        <v>-149.91</v>
      </c>
      <c r="H14" s="2">
        <v>449.8</v>
      </c>
      <c r="I14" s="1">
        <v>0.56272299999999997</v>
      </c>
      <c r="J14" s="2">
        <v>471.06700000000001</v>
      </c>
      <c r="K14" s="1">
        <v>0.92919300000000005</v>
      </c>
      <c r="N14" s="3">
        <f t="shared" si="8"/>
        <v>474.13400000000001</v>
      </c>
      <c r="O14" s="21">
        <f t="shared" si="9"/>
        <v>51262.860570145531</v>
      </c>
      <c r="P14" s="3">
        <f t="shared" si="10"/>
        <v>480.94</v>
      </c>
      <c r="Q14" s="17">
        <f t="shared" si="11"/>
        <v>-1.4990999999999998E-4</v>
      </c>
      <c r="R14" s="3">
        <f t="shared" si="12"/>
        <v>449.8</v>
      </c>
      <c r="S14" s="24">
        <f t="shared" si="12"/>
        <v>0.56272299999999997</v>
      </c>
      <c r="T14" s="3">
        <f t="shared" si="12"/>
        <v>471.06700000000001</v>
      </c>
      <c r="U14" s="24">
        <f t="shared" si="12"/>
        <v>0.92919300000000005</v>
      </c>
      <c r="V14" s="22">
        <f>((O14*(Q14)^2)/S15)*T14</f>
        <v>0.93529538736184448</v>
      </c>
      <c r="W14" s="52"/>
      <c r="X14" s="2">
        <f t="shared" si="0"/>
        <v>471.06700000000001</v>
      </c>
      <c r="Y14" s="1">
        <f t="shared" si="1"/>
        <v>5</v>
      </c>
      <c r="Z14" s="1">
        <f t="shared" si="2"/>
        <v>51499.335165875229</v>
      </c>
      <c r="AA14" s="1">
        <f t="shared" si="3"/>
        <v>5</v>
      </c>
      <c r="AB14" s="28">
        <f t="shared" si="4"/>
        <v>-1.4596345208020209E-4</v>
      </c>
      <c r="AC14" s="1">
        <f t="shared" si="5"/>
        <v>6</v>
      </c>
      <c r="AD14" s="30">
        <f t="shared" si="6"/>
        <v>0.57934164142857147</v>
      </c>
      <c r="AE14" s="30">
        <f t="shared" si="13"/>
        <v>0.89214985745502884</v>
      </c>
      <c r="AF14" s="56">
        <f t="shared" si="7"/>
        <v>4.1521211078418441E-2</v>
      </c>
    </row>
    <row r="15" spans="1:32" x14ac:dyDescent="0.6">
      <c r="B15" s="2"/>
      <c r="C15" s="1"/>
      <c r="D15" s="2">
        <v>512.26</v>
      </c>
      <c r="E15" s="1">
        <v>1.9525999999999999</v>
      </c>
      <c r="F15" s="2">
        <v>516.07500000000005</v>
      </c>
      <c r="G15" s="1">
        <v>-151.304</v>
      </c>
      <c r="H15" s="2">
        <v>472.2</v>
      </c>
      <c r="I15" s="1">
        <v>0.58022700000000005</v>
      </c>
      <c r="J15" s="2">
        <v>479.577</v>
      </c>
      <c r="K15" s="1">
        <v>0.97992500000000005</v>
      </c>
      <c r="N15" s="3">
        <f t="shared" si="8"/>
        <v>512.26</v>
      </c>
      <c r="O15" s="21">
        <f t="shared" si="9"/>
        <v>51213.766260370787</v>
      </c>
      <c r="P15" s="3">
        <f t="shared" si="10"/>
        <v>516.07500000000005</v>
      </c>
      <c r="Q15" s="17">
        <f t="shared" si="11"/>
        <v>-1.51304E-4</v>
      </c>
      <c r="R15" s="3">
        <f t="shared" si="12"/>
        <v>472.2</v>
      </c>
      <c r="S15" s="24">
        <f t="shared" si="12"/>
        <v>0.58022700000000005</v>
      </c>
      <c r="T15" s="3">
        <f t="shared" si="12"/>
        <v>479.577</v>
      </c>
      <c r="U15" s="24">
        <f t="shared" si="12"/>
        <v>0.97992500000000005</v>
      </c>
      <c r="V15" s="22">
        <f>((O14*(Q14)^2)/S15)*T15</f>
        <v>0.95219184528916545</v>
      </c>
      <c r="W15" s="52"/>
      <c r="X15" s="2">
        <f t="shared" si="0"/>
        <v>479.577</v>
      </c>
      <c r="Y15" s="1">
        <f t="shared" si="1"/>
        <v>6</v>
      </c>
      <c r="Z15" s="1">
        <f t="shared" si="2"/>
        <v>51255.851696198515</v>
      </c>
      <c r="AA15" s="1">
        <f t="shared" si="3"/>
        <v>5</v>
      </c>
      <c r="AB15" s="28">
        <f t="shared" si="4"/>
        <v>-1.4936516612836174E-4</v>
      </c>
      <c r="AC15" s="1">
        <f t="shared" si="5"/>
        <v>7</v>
      </c>
      <c r="AD15" s="30">
        <f t="shared" si="6"/>
        <v>0.58819261947247437</v>
      </c>
      <c r="AE15" s="30">
        <f t="shared" si="13"/>
        <v>0.93235409526723723</v>
      </c>
      <c r="AF15" s="56">
        <f t="shared" si="7"/>
        <v>5.1022358323130179E-2</v>
      </c>
    </row>
    <row r="16" spans="1:32" x14ac:dyDescent="0.6">
      <c r="B16" s="2"/>
      <c r="C16" s="1"/>
      <c r="D16" s="2">
        <v>553.38699999999994</v>
      </c>
      <c r="E16" s="1">
        <v>1.99874</v>
      </c>
      <c r="F16" s="2">
        <v>544.11400000000003</v>
      </c>
      <c r="G16" s="1">
        <v>-147.17599999999999</v>
      </c>
      <c r="H16" s="2">
        <v>497.86700000000002</v>
      </c>
      <c r="I16" s="1">
        <v>0.60794199999999998</v>
      </c>
      <c r="J16" s="2">
        <v>490.03899999999999</v>
      </c>
      <c r="K16" s="1">
        <v>0.98930499999999999</v>
      </c>
      <c r="N16" s="3">
        <f t="shared" si="8"/>
        <v>553.38699999999994</v>
      </c>
      <c r="O16" s="21">
        <f t="shared" si="9"/>
        <v>50031.519857510226</v>
      </c>
      <c r="P16" s="3">
        <f t="shared" si="10"/>
        <v>544.11400000000003</v>
      </c>
      <c r="Q16" s="17">
        <f t="shared" si="11"/>
        <v>-1.4717599999999997E-4</v>
      </c>
      <c r="R16" s="3">
        <f t="shared" si="12"/>
        <v>497.86700000000002</v>
      </c>
      <c r="S16" s="24">
        <f t="shared" si="12"/>
        <v>0.60794199999999998</v>
      </c>
      <c r="T16" s="3">
        <f t="shared" si="12"/>
        <v>490.03899999999999</v>
      </c>
      <c r="U16" s="24">
        <f t="shared" si="12"/>
        <v>0.98930499999999999</v>
      </c>
      <c r="V16" s="22">
        <f>((O15*(Q15)^2)/S16)*T16</f>
        <v>0.94505270862779833</v>
      </c>
      <c r="W16" s="52"/>
      <c r="X16" s="2">
        <f t="shared" si="0"/>
        <v>490.03899999999999</v>
      </c>
      <c r="Y16" s="1">
        <f t="shared" si="1"/>
        <v>6</v>
      </c>
      <c r="Z16" s="1">
        <f t="shared" si="2"/>
        <v>51242.379927094407</v>
      </c>
      <c r="AA16" s="1">
        <f t="shared" si="3"/>
        <v>6</v>
      </c>
      <c r="AB16" s="28">
        <f t="shared" si="4"/>
        <v>-1.5027100771310655E-4</v>
      </c>
      <c r="AC16" s="1">
        <f t="shared" si="5"/>
        <v>7</v>
      </c>
      <c r="AD16" s="30">
        <f t="shared" si="6"/>
        <v>0.59948939470915963</v>
      </c>
      <c r="AE16" s="30">
        <f t="shared" si="13"/>
        <v>0.94586429121454163</v>
      </c>
      <c r="AF16" s="56">
        <f t="shared" si="7"/>
        <v>4.5926999453249406E-2</v>
      </c>
    </row>
    <row r="17" spans="2:32" x14ac:dyDescent="0.6">
      <c r="B17" s="2"/>
      <c r="C17" s="1"/>
      <c r="D17" s="2">
        <v>592.53399999999999</v>
      </c>
      <c r="E17" s="1">
        <v>1.9271199999999999</v>
      </c>
      <c r="F17" s="2">
        <v>576.125</v>
      </c>
      <c r="G17" s="1">
        <v>-140.01</v>
      </c>
      <c r="H17" s="2">
        <v>524</v>
      </c>
      <c r="I17" s="1">
        <v>0.62982199999999999</v>
      </c>
      <c r="J17" s="50">
        <v>500.28100000000001</v>
      </c>
      <c r="K17" s="50">
        <v>0.99041900000000005</v>
      </c>
      <c r="N17" s="3">
        <f t="shared" si="8"/>
        <v>592.53399999999999</v>
      </c>
      <c r="O17" s="21">
        <f t="shared" si="9"/>
        <v>51890.904562248332</v>
      </c>
      <c r="P17" s="3">
        <f t="shared" si="10"/>
        <v>576.125</v>
      </c>
      <c r="Q17" s="17">
        <f t="shared" si="11"/>
        <v>-1.4000999999999998E-4</v>
      </c>
      <c r="R17" s="3">
        <f t="shared" si="12"/>
        <v>524</v>
      </c>
      <c r="S17" s="24">
        <f t="shared" si="12"/>
        <v>0.62982199999999999</v>
      </c>
      <c r="T17" s="3">
        <f t="shared" si="12"/>
        <v>500.28100000000001</v>
      </c>
      <c r="U17" s="24">
        <f t="shared" si="12"/>
        <v>0.99041900000000005</v>
      </c>
      <c r="V17" s="22">
        <f>((O15*(Q15)^2)/S16)*T17</f>
        <v>0.96480466682248467</v>
      </c>
      <c r="W17" s="52"/>
      <c r="X17" s="2">
        <f t="shared" si="0"/>
        <v>500.28100000000001</v>
      </c>
      <c r="Y17" s="1">
        <f t="shared" si="1"/>
        <v>6</v>
      </c>
      <c r="Z17" s="1">
        <f t="shared" si="2"/>
        <v>51229.191448871854</v>
      </c>
      <c r="AA17" s="1">
        <f t="shared" si="3"/>
        <v>6</v>
      </c>
      <c r="AB17" s="28">
        <f t="shared" si="4"/>
        <v>-1.5067736456524832E-4</v>
      </c>
      <c r="AC17" s="1">
        <f t="shared" si="5"/>
        <v>8</v>
      </c>
      <c r="AD17" s="30">
        <f t="shared" si="6"/>
        <v>0.60996313496345622</v>
      </c>
      <c r="AE17" s="30">
        <f t="shared" si="13"/>
        <v>0.95394635725271792</v>
      </c>
      <c r="AF17" s="56">
        <f t="shared" si="7"/>
        <v>3.8233431544641761E-2</v>
      </c>
    </row>
    <row r="18" spans="2:32" x14ac:dyDescent="0.6">
      <c r="B18" s="2"/>
      <c r="C18" s="1"/>
      <c r="D18" s="50">
        <v>624.65</v>
      </c>
      <c r="E18" s="50">
        <v>1.8845799999999999</v>
      </c>
      <c r="F18" s="50">
        <v>604.13699999999994</v>
      </c>
      <c r="G18" s="50">
        <v>-133.86600000000001</v>
      </c>
      <c r="H18" s="2">
        <v>549.66700000000003</v>
      </c>
      <c r="I18" s="1">
        <v>0.66045399999999999</v>
      </c>
      <c r="J18" s="2">
        <v>510.08800000000002</v>
      </c>
      <c r="K18" s="1">
        <v>0.99271699999999996</v>
      </c>
      <c r="N18" s="3">
        <f t="shared" si="8"/>
        <v>624.65</v>
      </c>
      <c r="O18" s="21">
        <f t="shared" si="9"/>
        <v>53062.220760063246</v>
      </c>
      <c r="P18" s="3">
        <f t="shared" si="10"/>
        <v>604.13699999999994</v>
      </c>
      <c r="Q18" s="17">
        <f t="shared" si="11"/>
        <v>-1.3386600000000001E-4</v>
      </c>
      <c r="R18" s="3">
        <f t="shared" si="12"/>
        <v>549.66700000000003</v>
      </c>
      <c r="S18" s="24">
        <f t="shared" si="12"/>
        <v>0.66045399999999999</v>
      </c>
      <c r="T18" s="3">
        <f t="shared" si="12"/>
        <v>510.08800000000002</v>
      </c>
      <c r="U18" s="24">
        <f t="shared" si="12"/>
        <v>0.99271699999999996</v>
      </c>
      <c r="V18" s="22">
        <f>((O15*(Q15)^2)/S16)*T18</f>
        <v>0.98371771642366512</v>
      </c>
      <c r="W18" s="52"/>
      <c r="X18" s="2">
        <f t="shared" si="0"/>
        <v>510.08800000000002</v>
      </c>
      <c r="Y18" s="1">
        <f t="shared" si="1"/>
        <v>6</v>
      </c>
      <c r="Z18" s="1">
        <f t="shared" si="2"/>
        <v>51216.563113983299</v>
      </c>
      <c r="AA18" s="1">
        <f t="shared" si="3"/>
        <v>6</v>
      </c>
      <c r="AB18" s="28">
        <f t="shared" si="4"/>
        <v>-1.5106646255870216E-4</v>
      </c>
      <c r="AC18" s="1">
        <f t="shared" si="5"/>
        <v>8</v>
      </c>
      <c r="AD18" s="30">
        <f t="shared" si="6"/>
        <v>0.61817410040944398</v>
      </c>
      <c r="AE18" s="30">
        <f t="shared" si="13"/>
        <v>0.96445252044070007</v>
      </c>
      <c r="AF18" s="56">
        <f t="shared" si="7"/>
        <v>2.9306242619786538E-2</v>
      </c>
    </row>
    <row r="19" spans="2:32" x14ac:dyDescent="0.6">
      <c r="B19" s="2"/>
      <c r="C19" s="1"/>
      <c r="D19" s="2"/>
      <c r="E19" s="1"/>
      <c r="F19" s="2"/>
      <c r="G19" s="1"/>
      <c r="H19" s="50">
        <v>623.4</v>
      </c>
      <c r="I19" s="50">
        <v>0.75234999999999996</v>
      </c>
      <c r="J19" s="2">
        <v>519.45699999999999</v>
      </c>
      <c r="K19" s="1">
        <v>0.985568</v>
      </c>
      <c r="N19" s="3"/>
      <c r="O19" s="21"/>
      <c r="P19" s="3"/>
      <c r="Q19" s="17"/>
      <c r="R19" s="3">
        <f t="shared" si="12"/>
        <v>623.4</v>
      </c>
      <c r="S19" s="24">
        <f t="shared" si="12"/>
        <v>0.75234999999999996</v>
      </c>
      <c r="T19" s="3">
        <f t="shared" si="12"/>
        <v>519.45699999999999</v>
      </c>
      <c r="U19" s="24">
        <f t="shared" si="12"/>
        <v>0.985568</v>
      </c>
      <c r="V19" s="22">
        <f>((O15*(Q15)^2)/S17)*T19</f>
        <v>0.96698404961333606</v>
      </c>
      <c r="W19" s="52"/>
      <c r="X19" s="2">
        <f t="shared" si="0"/>
        <v>519.45699999999999</v>
      </c>
      <c r="Y19" s="1">
        <f t="shared" si="1"/>
        <v>7</v>
      </c>
      <c r="Z19" s="1">
        <f t="shared" si="2"/>
        <v>51006.879607773044</v>
      </c>
      <c r="AA19" s="1">
        <f t="shared" si="3"/>
        <v>7</v>
      </c>
      <c r="AB19" s="28">
        <f t="shared" si="4"/>
        <v>-1.5080609008880487E-4</v>
      </c>
      <c r="AC19" s="1">
        <f t="shared" si="5"/>
        <v>8</v>
      </c>
      <c r="AD19" s="30">
        <f t="shared" si="6"/>
        <v>0.6260183479126008</v>
      </c>
      <c r="AE19" s="30">
        <f t="shared" ref="AE19:AE27" si="14">((Z19*(AB19)^2)/AD19)*X19</f>
        <v>0.96256276422712472</v>
      </c>
      <c r="AF19" s="56">
        <f t="shared" si="7"/>
        <v>2.3899985151978109E-2</v>
      </c>
    </row>
    <row r="20" spans="2:32" x14ac:dyDescent="0.6">
      <c r="B20" s="2"/>
      <c r="C20" s="1"/>
      <c r="D20" s="2"/>
      <c r="E20" s="1"/>
      <c r="F20" s="2"/>
      <c r="G20" s="1"/>
      <c r="H20" s="2"/>
      <c r="I20" s="1"/>
      <c r="J20" s="2">
        <v>529.91300000000001</v>
      </c>
      <c r="K20" s="1">
        <v>0.96660199999999996</v>
      </c>
      <c r="N20" s="3"/>
      <c r="O20" s="21"/>
      <c r="P20" s="3"/>
      <c r="Q20" s="17"/>
      <c r="R20" s="3"/>
      <c r="S20" s="24"/>
      <c r="T20" s="3">
        <f t="shared" si="12"/>
        <v>529.91300000000001</v>
      </c>
      <c r="U20" s="24">
        <f t="shared" si="12"/>
        <v>0.96660199999999996</v>
      </c>
      <c r="V20" s="22">
        <f>((O15*(Q15)^2)/S17)*T20</f>
        <v>0.9864481924062084</v>
      </c>
      <c r="W20" s="52"/>
      <c r="X20" s="2">
        <f t="shared" si="0"/>
        <v>529.91300000000001</v>
      </c>
      <c r="Y20" s="1">
        <f t="shared" si="1"/>
        <v>7</v>
      </c>
      <c r="Z20" s="1">
        <f t="shared" si="2"/>
        <v>50706.308975626031</v>
      </c>
      <c r="AA20" s="1">
        <f t="shared" si="3"/>
        <v>7</v>
      </c>
      <c r="AB20" s="28">
        <f t="shared" si="4"/>
        <v>-1.4926672106708511E-4</v>
      </c>
      <c r="AC20" s="1">
        <f t="shared" si="5"/>
        <v>9</v>
      </c>
      <c r="AD20" s="30">
        <f t="shared" si="6"/>
        <v>0.63687880508045358</v>
      </c>
      <c r="AE20" s="30">
        <f t="shared" si="14"/>
        <v>0.94001711704072721</v>
      </c>
      <c r="AF20" s="56">
        <f t="shared" si="7"/>
        <v>2.8281275390989347E-2</v>
      </c>
    </row>
    <row r="21" spans="2:32" x14ac:dyDescent="0.6">
      <c r="B21" s="2"/>
      <c r="C21" s="1"/>
      <c r="D21" s="2"/>
      <c r="E21" s="1"/>
      <c r="F21" s="2"/>
      <c r="G21" s="1"/>
      <c r="H21" s="2"/>
      <c r="I21" s="1"/>
      <c r="J21" s="2">
        <v>540.15099999999995</v>
      </c>
      <c r="K21" s="1">
        <v>0.94763699999999995</v>
      </c>
      <c r="N21" s="3"/>
      <c r="O21" s="21"/>
      <c r="P21" s="3"/>
      <c r="Q21" s="17"/>
      <c r="R21" s="3"/>
      <c r="S21" s="24"/>
      <c r="T21" s="3">
        <f t="shared" si="12"/>
        <v>540.15099999999995</v>
      </c>
      <c r="U21" s="24">
        <f t="shared" si="12"/>
        <v>0.94763699999999995</v>
      </c>
      <c r="V21" s="22">
        <f>((O16*(Q16)^2)/S18)*T21</f>
        <v>0.88631948379376713</v>
      </c>
      <c r="W21" s="52"/>
      <c r="X21" s="2">
        <f t="shared" si="0"/>
        <v>540.15099999999995</v>
      </c>
      <c r="Y21" s="1">
        <f t="shared" si="1"/>
        <v>7</v>
      </c>
      <c r="Z21" s="1">
        <f t="shared" si="2"/>
        <v>50412.005022687903</v>
      </c>
      <c r="AA21" s="1">
        <f t="shared" si="3"/>
        <v>7</v>
      </c>
      <c r="AB21" s="28">
        <f t="shared" si="4"/>
        <v>-1.4775944677056956E-4</v>
      </c>
      <c r="AC21" s="1">
        <f t="shared" si="5"/>
        <v>9</v>
      </c>
      <c r="AD21" s="30">
        <f t="shared" si="6"/>
        <v>0.64909723403592157</v>
      </c>
      <c r="AE21" s="30">
        <f t="shared" si="14"/>
        <v>0.91590390271912325</v>
      </c>
      <c r="AF21" s="56">
        <f t="shared" si="7"/>
        <v>3.4646754082680475E-2</v>
      </c>
    </row>
    <row r="22" spans="2:32" x14ac:dyDescent="0.6">
      <c r="B22" s="2"/>
      <c r="C22" s="1"/>
      <c r="D22" s="2"/>
      <c r="E22" s="1"/>
      <c r="F22" s="2"/>
      <c r="G22" s="1"/>
      <c r="H22" s="2"/>
      <c r="I22" s="1"/>
      <c r="J22" s="2">
        <v>550.16999999999996</v>
      </c>
      <c r="K22" s="1">
        <v>0.92749300000000001</v>
      </c>
      <c r="N22" s="3"/>
      <c r="O22" s="21"/>
      <c r="P22" s="3"/>
      <c r="Q22" s="17"/>
      <c r="R22" s="3"/>
      <c r="S22" s="24"/>
      <c r="T22" s="3">
        <f t="shared" si="12"/>
        <v>550.16999999999996</v>
      </c>
      <c r="U22" s="24">
        <f t="shared" si="12"/>
        <v>0.92749300000000001</v>
      </c>
      <c r="X22" s="2">
        <f t="shared" si="0"/>
        <v>550.16999999999996</v>
      </c>
      <c r="Y22" s="1">
        <f t="shared" si="1"/>
        <v>7</v>
      </c>
      <c r="Z22" s="1">
        <f t="shared" si="2"/>
        <v>50123.996495193562</v>
      </c>
      <c r="AA22" s="1">
        <f t="shared" si="3"/>
        <v>8</v>
      </c>
      <c r="AB22" s="28">
        <f t="shared" si="4"/>
        <v>-1.4582030052169567E-4</v>
      </c>
      <c r="AC22" s="1">
        <f t="shared" si="5"/>
        <v>10</v>
      </c>
      <c r="AD22" s="30">
        <f t="shared" si="6"/>
        <v>0.66108090637841932</v>
      </c>
      <c r="AE22" s="30">
        <f t="shared" si="14"/>
        <v>0.88700069514771651</v>
      </c>
      <c r="AF22" s="56">
        <f t="shared" si="7"/>
        <v>4.5650815240387388E-2</v>
      </c>
    </row>
    <row r="23" spans="2:32" x14ac:dyDescent="0.6">
      <c r="B23" s="2"/>
      <c r="C23" s="1"/>
      <c r="D23" s="2"/>
      <c r="E23" s="1"/>
      <c r="F23" s="2"/>
      <c r="G23" s="1"/>
      <c r="H23" s="2"/>
      <c r="I23" s="1"/>
      <c r="J23" s="2">
        <v>559.75300000000004</v>
      </c>
      <c r="K23" s="1">
        <v>0.90144599999999997</v>
      </c>
      <c r="N23" s="3"/>
      <c r="O23" s="21"/>
      <c r="P23" s="3"/>
      <c r="Q23" s="17"/>
      <c r="R23" s="3"/>
      <c r="S23" s="24"/>
      <c r="T23" s="3">
        <f t="shared" si="12"/>
        <v>559.75300000000004</v>
      </c>
      <c r="U23" s="24">
        <f t="shared" si="12"/>
        <v>0.90144599999999997</v>
      </c>
      <c r="X23" s="2">
        <f t="shared" si="0"/>
        <v>559.75300000000004</v>
      </c>
      <c r="Y23" s="1">
        <f t="shared" si="1"/>
        <v>8</v>
      </c>
      <c r="Z23" s="1">
        <f t="shared" si="2"/>
        <v>50333.888954257432</v>
      </c>
      <c r="AA23" s="1">
        <f t="shared" si="3"/>
        <v>8</v>
      </c>
      <c r="AB23" s="28">
        <f t="shared" si="4"/>
        <v>-1.4367504489081877E-4</v>
      </c>
      <c r="AC23" s="1">
        <f t="shared" si="5"/>
        <v>10</v>
      </c>
      <c r="AD23" s="30">
        <f t="shared" si="6"/>
        <v>0.67302453227184578</v>
      </c>
      <c r="AE23" s="30">
        <f t="shared" si="14"/>
        <v>0.86414914507259533</v>
      </c>
      <c r="AF23" s="56">
        <f t="shared" si="7"/>
        <v>4.3160205781689998E-2</v>
      </c>
    </row>
    <row r="24" spans="2:32" x14ac:dyDescent="0.6">
      <c r="B24" s="2"/>
      <c r="C24" s="1"/>
      <c r="D24" s="2"/>
      <c r="E24" s="1"/>
      <c r="F24" s="2"/>
      <c r="G24" s="1"/>
      <c r="H24" s="2"/>
      <c r="I24" s="1"/>
      <c r="J24" s="2">
        <v>570.86099999999999</v>
      </c>
      <c r="K24" s="1">
        <v>0.87538800000000005</v>
      </c>
      <c r="N24" s="3"/>
      <c r="O24" s="21"/>
      <c r="P24" s="3"/>
      <c r="Q24" s="17"/>
      <c r="R24" s="3"/>
      <c r="S24" s="24"/>
      <c r="T24" s="3">
        <f t="shared" si="12"/>
        <v>570.86099999999999</v>
      </c>
      <c r="U24" s="24">
        <f t="shared" si="12"/>
        <v>0.87538800000000005</v>
      </c>
      <c r="X24" s="2">
        <f t="shared" si="0"/>
        <v>570.86099999999999</v>
      </c>
      <c r="Y24" s="1">
        <f t="shared" si="1"/>
        <v>8</v>
      </c>
      <c r="Z24" s="1">
        <f t="shared" si="2"/>
        <v>50861.491204755061</v>
      </c>
      <c r="AA24" s="1">
        <f t="shared" si="3"/>
        <v>8</v>
      </c>
      <c r="AB24" s="28">
        <f t="shared" si="4"/>
        <v>-1.411884019243385E-4</v>
      </c>
      <c r="AC24" s="1">
        <f t="shared" si="5"/>
        <v>10</v>
      </c>
      <c r="AD24" s="30">
        <f t="shared" si="6"/>
        <v>0.68686881865650373</v>
      </c>
      <c r="AE24" s="30">
        <f t="shared" si="14"/>
        <v>0.84264317345831319</v>
      </c>
      <c r="AF24" s="56">
        <f t="shared" si="7"/>
        <v>3.8859659192749474E-2</v>
      </c>
    </row>
    <row r="25" spans="2:32" x14ac:dyDescent="0.6">
      <c r="B25" s="2"/>
      <c r="C25" s="1"/>
      <c r="D25" s="2"/>
      <c r="E25" s="1"/>
      <c r="F25" s="2"/>
      <c r="G25" s="1"/>
      <c r="H25" s="2"/>
      <c r="I25" s="1"/>
      <c r="J25" s="2">
        <v>580.00699999999995</v>
      </c>
      <c r="K25" s="1">
        <v>0.84698200000000001</v>
      </c>
      <c r="N25" s="3"/>
      <c r="O25" s="21"/>
      <c r="P25" s="3"/>
      <c r="Q25" s="17"/>
      <c r="R25" s="3"/>
      <c r="S25" s="24"/>
      <c r="T25" s="3">
        <f t="shared" si="12"/>
        <v>580.00699999999995</v>
      </c>
      <c r="U25" s="24">
        <f t="shared" si="12"/>
        <v>0.84698200000000001</v>
      </c>
      <c r="X25" s="2">
        <f t="shared" si="0"/>
        <v>580.00699999999995</v>
      </c>
      <c r="Y25" s="1">
        <f t="shared" si="1"/>
        <v>8</v>
      </c>
      <c r="Z25" s="1">
        <f t="shared" si="2"/>
        <v>51295.90335663221</v>
      </c>
      <c r="AA25" s="1">
        <f t="shared" si="3"/>
        <v>9</v>
      </c>
      <c r="AB25" s="28">
        <f t="shared" si="4"/>
        <v>-1.3915854319577323E-4</v>
      </c>
      <c r="AC25" s="1">
        <f t="shared" si="5"/>
        <v>10</v>
      </c>
      <c r="AD25" s="30">
        <f t="shared" si="6"/>
        <v>0.69826779626490165</v>
      </c>
      <c r="AE25" s="30">
        <f t="shared" si="14"/>
        <v>0.82511342170201374</v>
      </c>
      <c r="AF25" s="56">
        <f t="shared" si="7"/>
        <v>2.6503723879411023E-2</v>
      </c>
    </row>
    <row r="26" spans="2:32" x14ac:dyDescent="0.6">
      <c r="B26" s="2"/>
      <c r="C26" s="1"/>
      <c r="D26" s="2"/>
      <c r="E26" s="1"/>
      <c r="F26" s="2"/>
      <c r="G26" s="1"/>
      <c r="H26" s="2"/>
      <c r="I26" s="1"/>
      <c r="J26" s="2">
        <v>589.80799999999999</v>
      </c>
      <c r="K26" s="1">
        <v>0.82447700000000002</v>
      </c>
      <c r="N26" s="3"/>
      <c r="O26" s="21"/>
      <c r="P26" s="3"/>
      <c r="Q26" s="17"/>
      <c r="R26" s="3"/>
      <c r="S26" s="24"/>
      <c r="T26" s="3">
        <f t="shared" si="12"/>
        <v>589.80799999999999</v>
      </c>
      <c r="U26" s="24">
        <f t="shared" si="12"/>
        <v>0.82447700000000002</v>
      </c>
      <c r="X26" s="2">
        <f t="shared" si="0"/>
        <v>589.80799999999999</v>
      </c>
      <c r="Y26" s="1">
        <f t="shared" si="1"/>
        <v>8</v>
      </c>
      <c r="Z26" s="1">
        <f t="shared" si="2"/>
        <v>51761.426372218033</v>
      </c>
      <c r="AA26" s="1">
        <f t="shared" si="3"/>
        <v>9</v>
      </c>
      <c r="AB26" s="28">
        <f t="shared" si="4"/>
        <v>-1.3700884506640012E-4</v>
      </c>
      <c r="AC26" s="1">
        <f t="shared" si="5"/>
        <v>10</v>
      </c>
      <c r="AD26" s="30">
        <f t="shared" si="6"/>
        <v>0.71048312313346806</v>
      </c>
      <c r="AE26" s="30">
        <f t="shared" si="14"/>
        <v>0.80660394010584602</v>
      </c>
      <c r="AF26" s="56">
        <f t="shared" si="7"/>
        <v>2.2158408861489898E-2</v>
      </c>
    </row>
    <row r="27" spans="2:32" x14ac:dyDescent="0.6">
      <c r="B27" s="2"/>
      <c r="C27" s="1"/>
      <c r="D27" s="2"/>
      <c r="E27" s="1"/>
      <c r="F27" s="2"/>
      <c r="G27" s="1"/>
      <c r="H27" s="2"/>
      <c r="I27" s="1"/>
      <c r="J27" s="50">
        <v>600.26300000000003</v>
      </c>
      <c r="K27" s="50">
        <v>0.80196699999999999</v>
      </c>
      <c r="N27" s="3"/>
      <c r="O27" s="21"/>
      <c r="P27" s="3"/>
      <c r="Q27" s="17"/>
      <c r="R27" s="3"/>
      <c r="S27" s="24"/>
      <c r="T27" s="3">
        <f t="shared" si="12"/>
        <v>600.26300000000003</v>
      </c>
      <c r="U27" s="24">
        <f t="shared" si="12"/>
        <v>0.80196699999999999</v>
      </c>
      <c r="X27" s="2">
        <f t="shared" si="0"/>
        <v>600.26300000000003</v>
      </c>
      <c r="Y27" s="1">
        <f t="shared" si="1"/>
        <v>9</v>
      </c>
      <c r="Z27" s="1">
        <f t="shared" si="2"/>
        <v>52172.792185019265</v>
      </c>
      <c r="AA27" s="1">
        <f t="shared" si="3"/>
        <v>9</v>
      </c>
      <c r="AB27" s="28">
        <f t="shared" si="4"/>
        <v>-1.3471570212765958E-4</v>
      </c>
      <c r="AC27" s="1">
        <f t="shared" si="5"/>
        <v>10</v>
      </c>
      <c r="AD27" s="30">
        <f t="shared" si="6"/>
        <v>0.72351355292745445</v>
      </c>
      <c r="AE27" s="30">
        <f t="shared" si="14"/>
        <v>0.78555287333951429</v>
      </c>
      <c r="AF27" s="56">
        <f t="shared" si="7"/>
        <v>2.0894999200635089E-2</v>
      </c>
    </row>
    <row r="28" spans="2:32" x14ac:dyDescent="0.6">
      <c r="V28"/>
    </row>
    <row r="29" spans="2:32" x14ac:dyDescent="0.6">
      <c r="O29"/>
      <c r="Q29"/>
      <c r="S29"/>
      <c r="U29"/>
      <c r="V29"/>
      <c r="X29" t="s">
        <v>148</v>
      </c>
    </row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5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36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324.36500000000001</v>
      </c>
      <c r="C9" s="50">
        <v>18518.2</v>
      </c>
      <c r="D9" s="3"/>
      <c r="E9" s="4"/>
      <c r="F9" s="50">
        <v>323.27300000000002</v>
      </c>
      <c r="G9" s="50">
        <v>250.607</v>
      </c>
      <c r="H9" s="50">
        <v>325.18</v>
      </c>
      <c r="I9" s="50">
        <v>0.54395300000000002</v>
      </c>
      <c r="J9" s="50">
        <v>324.52</v>
      </c>
      <c r="K9" s="50">
        <v>0.69395600000000002</v>
      </c>
      <c r="N9" s="3">
        <f>B9</f>
        <v>324.36500000000001</v>
      </c>
      <c r="O9" s="21">
        <f>C9</f>
        <v>18518.2</v>
      </c>
      <c r="P9" s="3">
        <f>F9</f>
        <v>323.27300000000002</v>
      </c>
      <c r="Q9" s="17">
        <f>G9*0.000001</f>
        <v>2.5060699999999997E-4</v>
      </c>
      <c r="R9" s="3">
        <f>H9</f>
        <v>325.18</v>
      </c>
      <c r="S9" s="24">
        <f>I9</f>
        <v>0.54395300000000002</v>
      </c>
      <c r="T9" s="3">
        <f>J9</f>
        <v>324.52</v>
      </c>
      <c r="U9" s="24">
        <f>K9</f>
        <v>0.69395600000000002</v>
      </c>
      <c r="V9" s="22">
        <f>((O9*(Q9)^2)/S9)*T9</f>
        <v>0.69384946295923788</v>
      </c>
      <c r="X9" s="3">
        <f t="shared" ref="X9:X16" si="0">T9</f>
        <v>324.52</v>
      </c>
      <c r="Y9" s="4">
        <f t="shared" ref="Y9:Y16" si="1">MATCH($X9,$N$9:$N$26,1)</f>
        <v>1</v>
      </c>
      <c r="Z9" s="4">
        <f t="shared" ref="Z9:Z16" si="2">((INDEX($N$9:$O$26,Y9+1,1)-$X9)*INDEX($N$9:$O$26,Y9,2)+($X9-INDEX($N$9:$O$26,Y9,1))*INDEX($N$9:$O$26,Y9+1,2))/(INDEX($N$9:$O$26,Y9+1,1)-INDEX($N$9:$O$26,Y9,1))</f>
        <v>18514.305548280485</v>
      </c>
      <c r="AA9" s="4">
        <f t="shared" ref="AA9:AA16" si="3">MATCH($X9,$P$9:$P$26,1)</f>
        <v>1</v>
      </c>
      <c r="AB9" s="17">
        <f t="shared" ref="AB9:AB16" si="4">((INDEX($P$9:$Q$26,AA9+1,1)-$X9)*INDEX($P$9:$Q$26,AA9,2)+($X9-INDEX($P$9:$Q$26,AA9,1))*INDEX($P$9:$Q$26,AA9+1,2))/(INDEX($P$9:$Q$26,AA9+1,1)-INDEX($P$9:$Q$26,AA9,1))</f>
        <v>2.5080437460721345E-4</v>
      </c>
      <c r="AC9" s="4" t="e">
        <f t="shared" ref="AC9:AC16" si="5">MATCH($X9,$R$9:$R$26,1)</f>
        <v>#N/A</v>
      </c>
      <c r="AD9" s="24" t="e">
        <f t="shared" ref="AD9:AD16" si="6">((INDEX($R$9:$S$26,AC9+1,1)-$X9)*INDEX($R$9:$S$26,AC9,2)+($X9-INDEX($R$9:$S$26,AC9,1))*INDEX($R$9:$S$26,AC9+1,2))/(INDEX($R$9:$S$26,AC9+1,1)-INDEX($R$9:$S$26,AC9,1))</f>
        <v>#N/A</v>
      </c>
      <c r="AE9" s="24" t="e">
        <f t="shared" ref="AE9:AE16" si="7">((Z9*(AB9)^2)/AD9)*X9</f>
        <v>#N/A</v>
      </c>
      <c r="AF9" s="57" t="e">
        <f t="shared" ref="AF9:AF16" si="8">$U9/$AE9-1</f>
        <v>#N/A</v>
      </c>
    </row>
    <row r="10" spans="1:32" x14ac:dyDescent="0.6">
      <c r="B10" s="3">
        <v>388.51100000000002</v>
      </c>
      <c r="C10" s="4">
        <v>16906.5</v>
      </c>
      <c r="D10" s="3"/>
      <c r="E10" s="4"/>
      <c r="F10" s="3">
        <v>388.512</v>
      </c>
      <c r="G10" s="4">
        <v>260.93299999999999</v>
      </c>
      <c r="H10" s="3">
        <v>388.53899999999999</v>
      </c>
      <c r="I10" s="4">
        <v>0.51607700000000001</v>
      </c>
      <c r="J10" s="3">
        <v>387.209</v>
      </c>
      <c r="K10" s="4">
        <v>0.86024400000000001</v>
      </c>
      <c r="N10" s="3">
        <f t="shared" ref="N10:N16" si="9">B10</f>
        <v>388.51100000000002</v>
      </c>
      <c r="O10" s="21">
        <f t="shared" ref="O10:O16" si="10">C10</f>
        <v>16906.5</v>
      </c>
      <c r="P10" s="3">
        <f t="shared" ref="P10:P16" si="11">F10</f>
        <v>388.512</v>
      </c>
      <c r="Q10" s="17">
        <f t="shared" ref="Q10:Q16" si="12">G10*0.000001</f>
        <v>2.6093299999999998E-4</v>
      </c>
      <c r="R10" s="3">
        <f t="shared" ref="R10:U16" si="13">H10</f>
        <v>388.53899999999999</v>
      </c>
      <c r="S10" s="24">
        <f t="shared" si="13"/>
        <v>0.51607700000000001</v>
      </c>
      <c r="T10" s="3">
        <f t="shared" si="13"/>
        <v>387.209</v>
      </c>
      <c r="U10" s="24">
        <f t="shared" si="13"/>
        <v>0.86024400000000001</v>
      </c>
      <c r="V10" s="22">
        <f t="shared" ref="V10:V16" si="14">((O10*(Q10)^2)/S10)*T10</f>
        <v>0.86365971508140138</v>
      </c>
      <c r="X10" s="2">
        <f t="shared" si="0"/>
        <v>387.209</v>
      </c>
      <c r="Y10" s="1">
        <f t="shared" si="1"/>
        <v>1</v>
      </c>
      <c r="Z10" s="1">
        <f t="shared" si="2"/>
        <v>16939.213394443927</v>
      </c>
      <c r="AA10" s="1">
        <f t="shared" si="3"/>
        <v>1</v>
      </c>
      <c r="AB10" s="28">
        <f t="shared" si="4"/>
        <v>2.6072676173761089E-4</v>
      </c>
      <c r="AC10" s="1">
        <f t="shared" si="5"/>
        <v>1</v>
      </c>
      <c r="AD10" s="30">
        <f t="shared" si="6"/>
        <v>0.51666215885667388</v>
      </c>
      <c r="AE10" s="30">
        <f t="shared" si="7"/>
        <v>0.86298500456544691</v>
      </c>
      <c r="AF10" s="56">
        <f t="shared" si="8"/>
        <v>-3.1761902593280267E-3</v>
      </c>
    </row>
    <row r="11" spans="1:32" x14ac:dyDescent="0.6">
      <c r="B11" s="2">
        <v>443.42</v>
      </c>
      <c r="C11" s="1">
        <v>17135.900000000001</v>
      </c>
      <c r="D11" s="2"/>
      <c r="E11" s="1"/>
      <c r="F11" s="2">
        <v>440.72399999999999</v>
      </c>
      <c r="G11" s="1">
        <v>265.464</v>
      </c>
      <c r="H11" s="2">
        <v>441.82100000000003</v>
      </c>
      <c r="I11" s="1">
        <v>0.525142</v>
      </c>
      <c r="J11" s="2">
        <v>440.64600000000002</v>
      </c>
      <c r="K11" s="1">
        <v>1.00874</v>
      </c>
      <c r="N11" s="3">
        <f t="shared" si="9"/>
        <v>443.42</v>
      </c>
      <c r="O11" s="21">
        <f t="shared" si="10"/>
        <v>17135.900000000001</v>
      </c>
      <c r="P11" s="3">
        <f t="shared" si="11"/>
        <v>440.72399999999999</v>
      </c>
      <c r="Q11" s="17">
        <f t="shared" si="12"/>
        <v>2.6546399999999998E-4</v>
      </c>
      <c r="R11" s="3">
        <f t="shared" si="13"/>
        <v>441.82100000000003</v>
      </c>
      <c r="S11" s="24">
        <f t="shared" si="13"/>
        <v>0.525142</v>
      </c>
      <c r="T11" s="3">
        <f t="shared" si="13"/>
        <v>440.64600000000002</v>
      </c>
      <c r="U11" s="24">
        <f t="shared" si="13"/>
        <v>1.00874</v>
      </c>
      <c r="V11" s="22">
        <f t="shared" si="14"/>
        <v>1.0132841874915499</v>
      </c>
      <c r="X11" s="2">
        <f t="shared" si="0"/>
        <v>440.64600000000002</v>
      </c>
      <c r="Y11" s="1">
        <f t="shared" si="1"/>
        <v>2</v>
      </c>
      <c r="Z11" s="1">
        <f t="shared" si="2"/>
        <v>17124.310723196562</v>
      </c>
      <c r="AA11" s="1">
        <f t="shared" si="3"/>
        <v>2</v>
      </c>
      <c r="AB11" s="28">
        <f t="shared" si="4"/>
        <v>2.6545723109629968E-4</v>
      </c>
      <c r="AC11" s="1">
        <f t="shared" si="5"/>
        <v>2</v>
      </c>
      <c r="AD11" s="30">
        <f t="shared" si="6"/>
        <v>0.52494209430952288</v>
      </c>
      <c r="AE11" s="30">
        <f t="shared" si="7"/>
        <v>1.0129328418760786</v>
      </c>
      <c r="AF11" s="56">
        <f t="shared" si="8"/>
        <v>-4.1393088492549523E-3</v>
      </c>
    </row>
    <row r="12" spans="1:32" x14ac:dyDescent="0.6">
      <c r="B12" s="2">
        <v>488.18200000000002</v>
      </c>
      <c r="C12" s="1">
        <v>20021.900000000001</v>
      </c>
      <c r="D12" s="2"/>
      <c r="E12" s="1"/>
      <c r="F12" s="2">
        <v>489.976</v>
      </c>
      <c r="G12" s="1">
        <v>255.07400000000001</v>
      </c>
      <c r="H12" s="2">
        <v>488.47399999999999</v>
      </c>
      <c r="I12" s="1">
        <v>0.51471299999999998</v>
      </c>
      <c r="J12" s="2">
        <v>486.55200000000002</v>
      </c>
      <c r="K12" s="1">
        <v>1.22095</v>
      </c>
      <c r="N12" s="3">
        <f t="shared" si="9"/>
        <v>488.18200000000002</v>
      </c>
      <c r="O12" s="21">
        <f t="shared" si="10"/>
        <v>20021.900000000001</v>
      </c>
      <c r="P12" s="3">
        <f t="shared" si="11"/>
        <v>489.976</v>
      </c>
      <c r="Q12" s="17">
        <f t="shared" si="12"/>
        <v>2.5507399999999999E-4</v>
      </c>
      <c r="R12" s="3">
        <f t="shared" si="13"/>
        <v>488.47399999999999</v>
      </c>
      <c r="S12" s="24">
        <f t="shared" si="13"/>
        <v>0.51471299999999998</v>
      </c>
      <c r="T12" s="3">
        <f t="shared" si="13"/>
        <v>486.55200000000002</v>
      </c>
      <c r="U12" s="24">
        <f t="shared" si="13"/>
        <v>1.22095</v>
      </c>
      <c r="V12" s="22">
        <f t="shared" si="14"/>
        <v>1.2314075107729781</v>
      </c>
      <c r="X12" s="2">
        <f t="shared" si="0"/>
        <v>486.55200000000002</v>
      </c>
      <c r="Y12" s="1">
        <f t="shared" si="1"/>
        <v>3</v>
      </c>
      <c r="Z12" s="1">
        <f t="shared" si="2"/>
        <v>19916.806840623743</v>
      </c>
      <c r="AA12" s="1">
        <f t="shared" si="3"/>
        <v>3</v>
      </c>
      <c r="AB12" s="28">
        <f t="shared" si="4"/>
        <v>2.5579631300251765E-4</v>
      </c>
      <c r="AC12" s="1">
        <f t="shared" si="5"/>
        <v>3</v>
      </c>
      <c r="AD12" s="30">
        <f t="shared" si="6"/>
        <v>0.51514265164083772</v>
      </c>
      <c r="AE12" s="30">
        <f t="shared" si="7"/>
        <v>1.2308638735960624</v>
      </c>
      <c r="AF12" s="56">
        <f t="shared" si="8"/>
        <v>-8.0544029349877144E-3</v>
      </c>
    </row>
    <row r="13" spans="1:32" x14ac:dyDescent="0.6">
      <c r="B13" s="2">
        <v>531.27499999999998</v>
      </c>
      <c r="C13" s="1">
        <v>21276.1</v>
      </c>
      <c r="D13" s="2"/>
      <c r="E13" s="1"/>
      <c r="F13" s="2">
        <v>531.34900000000005</v>
      </c>
      <c r="G13" s="1">
        <v>252.13399999999999</v>
      </c>
      <c r="H13" s="2">
        <v>531.62099999999998</v>
      </c>
      <c r="I13" s="1">
        <v>0.51632199999999995</v>
      </c>
      <c r="J13" s="2">
        <v>529.06600000000003</v>
      </c>
      <c r="K13" s="1">
        <v>1.37355</v>
      </c>
      <c r="N13" s="3">
        <f t="shared" si="9"/>
        <v>531.27499999999998</v>
      </c>
      <c r="O13" s="21">
        <f t="shared" si="10"/>
        <v>21276.1</v>
      </c>
      <c r="P13" s="3">
        <f t="shared" si="11"/>
        <v>531.34900000000005</v>
      </c>
      <c r="Q13" s="17">
        <f t="shared" si="12"/>
        <v>2.52134E-4</v>
      </c>
      <c r="R13" s="3">
        <f t="shared" si="13"/>
        <v>531.62099999999998</v>
      </c>
      <c r="S13" s="24">
        <f t="shared" si="13"/>
        <v>0.51632199999999995</v>
      </c>
      <c r="T13" s="3">
        <f t="shared" si="13"/>
        <v>529.06600000000003</v>
      </c>
      <c r="U13" s="24">
        <f t="shared" si="13"/>
        <v>1.37355</v>
      </c>
      <c r="V13" s="22">
        <f t="shared" si="14"/>
        <v>1.385938862975008</v>
      </c>
      <c r="X13" s="2">
        <f t="shared" si="0"/>
        <v>529.06600000000003</v>
      </c>
      <c r="Y13" s="1">
        <f t="shared" si="1"/>
        <v>4</v>
      </c>
      <c r="Z13" s="1">
        <f t="shared" si="2"/>
        <v>21211.808170700577</v>
      </c>
      <c r="AA13" s="1">
        <f t="shared" si="3"/>
        <v>4</v>
      </c>
      <c r="AB13" s="28">
        <f t="shared" si="4"/>
        <v>2.5229623189036325E-4</v>
      </c>
      <c r="AC13" s="1">
        <f t="shared" si="5"/>
        <v>4</v>
      </c>
      <c r="AD13" s="30">
        <f t="shared" si="6"/>
        <v>0.51622672118571389</v>
      </c>
      <c r="AE13" s="30">
        <f t="shared" si="7"/>
        <v>1.3837849130774482</v>
      </c>
      <c r="AF13" s="56">
        <f t="shared" si="8"/>
        <v>-7.3963178675552355E-3</v>
      </c>
    </row>
    <row r="14" spans="1:32" x14ac:dyDescent="0.6">
      <c r="B14" s="2">
        <v>563.13199999999995</v>
      </c>
      <c r="C14" s="1">
        <v>20434.7</v>
      </c>
      <c r="D14" s="2"/>
      <c r="E14" s="1"/>
      <c r="F14" s="2">
        <v>560.95000000000005</v>
      </c>
      <c r="G14" s="1">
        <v>252.352</v>
      </c>
      <c r="H14" s="2">
        <v>562.87900000000002</v>
      </c>
      <c r="I14" s="1">
        <v>0.51670000000000005</v>
      </c>
      <c r="J14" s="2">
        <v>560.17700000000002</v>
      </c>
      <c r="K14" s="1">
        <v>1.4089799999999999</v>
      </c>
      <c r="N14" s="3">
        <f t="shared" si="9"/>
        <v>563.13199999999995</v>
      </c>
      <c r="O14" s="21">
        <f t="shared" si="10"/>
        <v>20434.7</v>
      </c>
      <c r="P14" s="3">
        <f t="shared" si="11"/>
        <v>560.95000000000005</v>
      </c>
      <c r="Q14" s="17">
        <f t="shared" si="12"/>
        <v>2.5235200000000001E-4</v>
      </c>
      <c r="R14" s="3">
        <f t="shared" si="13"/>
        <v>562.87900000000002</v>
      </c>
      <c r="S14" s="24">
        <f t="shared" si="13"/>
        <v>0.51670000000000005</v>
      </c>
      <c r="T14" s="3">
        <f t="shared" si="13"/>
        <v>560.17700000000002</v>
      </c>
      <c r="U14" s="24">
        <f t="shared" si="13"/>
        <v>1.4089799999999999</v>
      </c>
      <c r="V14" s="22">
        <f t="shared" si="14"/>
        <v>1.4108101652801515</v>
      </c>
      <c r="X14" s="2">
        <f t="shared" si="0"/>
        <v>560.17700000000002</v>
      </c>
      <c r="Y14" s="1">
        <f t="shared" si="1"/>
        <v>5</v>
      </c>
      <c r="Z14" s="1">
        <f t="shared" si="2"/>
        <v>20512.746802900459</v>
      </c>
      <c r="AA14" s="1">
        <f t="shared" si="3"/>
        <v>5</v>
      </c>
      <c r="AB14" s="28">
        <f t="shared" si="4"/>
        <v>2.5234630715178542E-4</v>
      </c>
      <c r="AC14" s="1">
        <f t="shared" si="5"/>
        <v>5</v>
      </c>
      <c r="AD14" s="30">
        <f t="shared" si="6"/>
        <v>0.51666732497280698</v>
      </c>
      <c r="AE14" s="30">
        <f t="shared" si="7"/>
        <v>1.4162241740245831</v>
      </c>
      <c r="AF14" s="56">
        <f t="shared" si="8"/>
        <v>-5.1151323056412012E-3</v>
      </c>
    </row>
    <row r="15" spans="1:32" x14ac:dyDescent="0.6">
      <c r="B15" s="2">
        <v>591.923</v>
      </c>
      <c r="C15" s="1">
        <v>19911.5</v>
      </c>
      <c r="D15" s="2"/>
      <c r="E15" s="1"/>
      <c r="F15" s="2">
        <v>589.69600000000003</v>
      </c>
      <c r="G15" s="1">
        <v>249.77199999999999</v>
      </c>
      <c r="H15" s="2">
        <v>590.62300000000005</v>
      </c>
      <c r="I15" s="1">
        <v>0.52247600000000005</v>
      </c>
      <c r="J15" s="2">
        <v>590.84199999999998</v>
      </c>
      <c r="K15" s="1">
        <v>1.39472</v>
      </c>
      <c r="N15" s="3">
        <f t="shared" si="9"/>
        <v>591.923</v>
      </c>
      <c r="O15" s="21">
        <f t="shared" si="10"/>
        <v>19911.5</v>
      </c>
      <c r="P15" s="3">
        <f t="shared" si="11"/>
        <v>589.69600000000003</v>
      </c>
      <c r="Q15" s="17">
        <f t="shared" si="12"/>
        <v>2.4977199999999999E-4</v>
      </c>
      <c r="R15" s="3">
        <f t="shared" si="13"/>
        <v>590.62300000000005</v>
      </c>
      <c r="S15" s="24">
        <f t="shared" si="13"/>
        <v>0.52247600000000005</v>
      </c>
      <c r="T15" s="3">
        <f t="shared" si="13"/>
        <v>590.84199999999998</v>
      </c>
      <c r="U15" s="24">
        <f t="shared" si="13"/>
        <v>1.39472</v>
      </c>
      <c r="V15" s="22">
        <f t="shared" si="14"/>
        <v>1.404741764216596</v>
      </c>
      <c r="X15" s="2">
        <f t="shared" si="0"/>
        <v>590.84199999999998</v>
      </c>
      <c r="Y15" s="1">
        <f t="shared" si="1"/>
        <v>6</v>
      </c>
      <c r="Z15" s="1">
        <f t="shared" si="2"/>
        <v>19931.144305512142</v>
      </c>
      <c r="AA15" s="1">
        <f t="shared" si="3"/>
        <v>7</v>
      </c>
      <c r="AB15" s="28">
        <f t="shared" si="4"/>
        <v>2.4964144254094426E-4</v>
      </c>
      <c r="AC15" s="1">
        <f t="shared" si="5"/>
        <v>7</v>
      </c>
      <c r="AD15" s="30">
        <f t="shared" si="6"/>
        <v>0.52251638949867529</v>
      </c>
      <c r="AE15" s="30">
        <f t="shared" si="7"/>
        <v>1.404549478203629</v>
      </c>
      <c r="AF15" s="56">
        <f t="shared" si="8"/>
        <v>-6.9983139477581835E-3</v>
      </c>
    </row>
    <row r="16" spans="1:32" x14ac:dyDescent="0.6">
      <c r="B16" s="50">
        <v>621.13300000000004</v>
      </c>
      <c r="C16" s="50">
        <v>19743.099999999999</v>
      </c>
      <c r="D16" s="2"/>
      <c r="E16" s="1"/>
      <c r="F16" s="50">
        <v>618.88199999999995</v>
      </c>
      <c r="G16" s="50">
        <v>246.447</v>
      </c>
      <c r="H16" s="50">
        <v>619.68600000000004</v>
      </c>
      <c r="I16" s="50">
        <v>0.52783599999999997</v>
      </c>
      <c r="J16" s="50">
        <v>622.34500000000003</v>
      </c>
      <c r="K16" s="50">
        <v>1.3764700000000001</v>
      </c>
      <c r="N16" s="3">
        <f t="shared" si="9"/>
        <v>621.13300000000004</v>
      </c>
      <c r="O16" s="21">
        <f t="shared" si="10"/>
        <v>19743.099999999999</v>
      </c>
      <c r="P16" s="3">
        <f t="shared" si="11"/>
        <v>618.88199999999995</v>
      </c>
      <c r="Q16" s="17">
        <f t="shared" si="12"/>
        <v>2.4644700000000001E-4</v>
      </c>
      <c r="R16" s="3">
        <f t="shared" si="13"/>
        <v>619.68600000000004</v>
      </c>
      <c r="S16" s="24">
        <f t="shared" si="13"/>
        <v>0.52783599999999997</v>
      </c>
      <c r="T16" s="3">
        <f t="shared" si="13"/>
        <v>622.34500000000003</v>
      </c>
      <c r="U16" s="24">
        <f t="shared" si="13"/>
        <v>1.3764700000000001</v>
      </c>
      <c r="V16" s="22">
        <f t="shared" si="14"/>
        <v>1.4138216071218295</v>
      </c>
      <c r="X16" s="2">
        <f t="shared" si="0"/>
        <v>622.34500000000003</v>
      </c>
      <c r="Y16" s="1">
        <f t="shared" si="1"/>
        <v>8</v>
      </c>
      <c r="Z16" s="1">
        <f t="shared" si="2"/>
        <v>19781.624176303623</v>
      </c>
      <c r="AA16" s="1">
        <f t="shared" si="3"/>
        <v>8</v>
      </c>
      <c r="AB16" s="28">
        <f t="shared" si="4"/>
        <v>2.4782601241432134E-4</v>
      </c>
      <c r="AC16" s="1">
        <f t="shared" si="5"/>
        <v>8</v>
      </c>
      <c r="AD16" s="30">
        <f t="shared" si="6"/>
        <v>0.53010088241464226</v>
      </c>
      <c r="AE16" s="30">
        <f t="shared" si="7"/>
        <v>1.4263575399806265</v>
      </c>
      <c r="AF16" s="56">
        <f t="shared" si="8"/>
        <v>-3.4975480258129465E-2</v>
      </c>
    </row>
    <row r="17" spans="15:24" x14ac:dyDescent="0.6">
      <c r="O17"/>
      <c r="Q17"/>
      <c r="S17"/>
      <c r="U17"/>
      <c r="V17"/>
    </row>
    <row r="18" spans="15:24" x14ac:dyDescent="0.6">
      <c r="O18"/>
      <c r="Q18"/>
      <c r="S18"/>
      <c r="U18"/>
      <c r="V18"/>
      <c r="X18" t="s">
        <v>148</v>
      </c>
    </row>
    <row r="19" spans="15:24" x14ac:dyDescent="0.6">
      <c r="O19"/>
      <c r="Q19"/>
      <c r="S19"/>
      <c r="U19"/>
      <c r="V19"/>
    </row>
    <row r="20" spans="15:24" x14ac:dyDescent="0.6">
      <c r="O20"/>
      <c r="Q20"/>
      <c r="S20"/>
      <c r="U20"/>
      <c r="V20"/>
    </row>
    <row r="21" spans="15:24" x14ac:dyDescent="0.6">
      <c r="O21"/>
      <c r="Q21"/>
      <c r="S21"/>
      <c r="U21"/>
      <c r="V21"/>
    </row>
    <row r="22" spans="15:24" x14ac:dyDescent="0.6">
      <c r="O22"/>
      <c r="Q22"/>
      <c r="S22"/>
      <c r="U22"/>
      <c r="V22"/>
    </row>
    <row r="23" spans="15:24" x14ac:dyDescent="0.6">
      <c r="O23"/>
      <c r="Q23"/>
      <c r="S23"/>
      <c r="U23"/>
      <c r="V23"/>
    </row>
    <row r="24" spans="15:24" x14ac:dyDescent="0.6">
      <c r="O24"/>
      <c r="Q24"/>
      <c r="S24"/>
      <c r="U24"/>
      <c r="V24"/>
    </row>
    <row r="25" spans="15:24" x14ac:dyDescent="0.6">
      <c r="O25"/>
      <c r="Q25"/>
      <c r="S25"/>
      <c r="U25"/>
      <c r="V25"/>
    </row>
    <row r="26" spans="15:24" x14ac:dyDescent="0.6">
      <c r="O26"/>
      <c r="Q26"/>
      <c r="S26"/>
      <c r="U26"/>
      <c r="V26"/>
    </row>
    <row r="27" spans="15:24" x14ac:dyDescent="0.6">
      <c r="O27"/>
      <c r="Q27"/>
      <c r="S27"/>
      <c r="U27"/>
      <c r="V27"/>
    </row>
    <row r="28" spans="15:24" x14ac:dyDescent="0.6">
      <c r="O28"/>
      <c r="Q28"/>
      <c r="S28"/>
      <c r="U28"/>
      <c r="V28"/>
    </row>
    <row r="29" spans="15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1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>
        <v>126.584</v>
      </c>
      <c r="C9" s="4">
        <v>346.524</v>
      </c>
      <c r="D9" s="3"/>
      <c r="E9" s="4"/>
      <c r="F9" s="3"/>
      <c r="G9" s="4"/>
      <c r="H9" s="3">
        <v>295.88900000000001</v>
      </c>
      <c r="I9" s="4">
        <v>0.92491299999999999</v>
      </c>
      <c r="J9" s="3">
        <v>337.79300000000001</v>
      </c>
      <c r="K9" s="4">
        <v>0.24855099999999999</v>
      </c>
      <c r="N9" s="3">
        <f>B9</f>
        <v>126.584</v>
      </c>
      <c r="O9" s="21">
        <f>C9*100</f>
        <v>34652.400000000001</v>
      </c>
      <c r="P9" s="3"/>
      <c r="Q9" s="17"/>
      <c r="R9" s="3">
        <f>H9</f>
        <v>295.88900000000001</v>
      </c>
      <c r="S9" s="24">
        <f>I9</f>
        <v>0.92491299999999999</v>
      </c>
      <c r="T9" s="3">
        <f>J9</f>
        <v>337.79300000000001</v>
      </c>
      <c r="U9" s="24">
        <f>K9</f>
        <v>0.24855099999999999</v>
      </c>
      <c r="V9" s="22">
        <f>((O9*(Q9)^2)/S9)*T9</f>
        <v>0</v>
      </c>
    </row>
    <row r="10" spans="1:22" x14ac:dyDescent="0.6">
      <c r="B10" s="3">
        <v>129.37100000000001</v>
      </c>
      <c r="C10" s="4">
        <v>383.77199999999999</v>
      </c>
      <c r="D10" s="3"/>
      <c r="E10" s="4"/>
      <c r="F10" s="3"/>
      <c r="G10" s="4"/>
      <c r="H10" s="3">
        <v>389.29899999999998</v>
      </c>
      <c r="I10" s="4">
        <v>0.70026900000000003</v>
      </c>
      <c r="J10" s="3">
        <v>371.23700000000002</v>
      </c>
      <c r="K10" s="4">
        <v>0.28913</v>
      </c>
      <c r="N10" s="3">
        <f t="shared" ref="N10:N11" si="0">B10</f>
        <v>129.37100000000001</v>
      </c>
      <c r="O10" s="21">
        <f t="shared" ref="O10:O11" si="1">C10*100</f>
        <v>38377.199999999997</v>
      </c>
      <c r="P10" s="3"/>
      <c r="Q10" s="17"/>
      <c r="R10" s="3">
        <f t="shared" ref="R10:U21" si="2">H10</f>
        <v>389.29899999999998</v>
      </c>
      <c r="S10" s="24">
        <f t="shared" si="2"/>
        <v>0.70026900000000003</v>
      </c>
      <c r="T10" s="3">
        <f t="shared" si="2"/>
        <v>371.23700000000002</v>
      </c>
      <c r="U10" s="24">
        <f t="shared" si="2"/>
        <v>0.28913</v>
      </c>
    </row>
    <row r="11" spans="1:22" x14ac:dyDescent="0.6">
      <c r="B11" s="2">
        <v>130.48699999999999</v>
      </c>
      <c r="C11" s="1">
        <v>403.88200000000001</v>
      </c>
      <c r="D11" s="2"/>
      <c r="E11" s="1"/>
      <c r="F11" s="2"/>
      <c r="G11" s="1"/>
      <c r="H11" s="2">
        <v>477.03699999999998</v>
      </c>
      <c r="I11" s="1">
        <v>0.64783400000000002</v>
      </c>
      <c r="J11" s="2">
        <v>414.04700000000003</v>
      </c>
      <c r="K11" s="1">
        <v>0.21304300000000001</v>
      </c>
      <c r="N11" s="3">
        <f t="shared" si="0"/>
        <v>130.48699999999999</v>
      </c>
      <c r="O11" s="21">
        <f t="shared" si="1"/>
        <v>40388.199999999997</v>
      </c>
      <c r="P11" s="3"/>
      <c r="Q11" s="17"/>
      <c r="R11" s="3">
        <f t="shared" si="2"/>
        <v>477.03699999999998</v>
      </c>
      <c r="S11" s="24">
        <f t="shared" si="2"/>
        <v>0.64783400000000002</v>
      </c>
      <c r="T11" s="3">
        <f t="shared" si="2"/>
        <v>414.04700000000003</v>
      </c>
      <c r="U11" s="24">
        <f t="shared" si="2"/>
        <v>0.21304300000000001</v>
      </c>
    </row>
    <row r="12" spans="1:22" x14ac:dyDescent="0.6">
      <c r="B12" s="2"/>
      <c r="C12" s="1"/>
      <c r="D12" s="2"/>
      <c r="E12" s="1"/>
      <c r="F12" s="2"/>
      <c r="G12" s="1"/>
      <c r="H12" s="2">
        <v>580.68499999999995</v>
      </c>
      <c r="I12" s="1">
        <v>0.73182000000000003</v>
      </c>
      <c r="J12" s="2">
        <v>470.23399999999998</v>
      </c>
      <c r="K12" s="1">
        <v>0.177536</v>
      </c>
      <c r="N12" s="3"/>
      <c r="O12" s="21"/>
      <c r="P12" s="3"/>
      <c r="Q12" s="17"/>
      <c r="R12" s="3">
        <f t="shared" si="2"/>
        <v>580.68499999999995</v>
      </c>
      <c r="S12" s="24">
        <f t="shared" si="2"/>
        <v>0.73182000000000003</v>
      </c>
      <c r="T12" s="3">
        <f t="shared" si="2"/>
        <v>470.23399999999998</v>
      </c>
      <c r="U12" s="24">
        <f t="shared" si="2"/>
        <v>0.177536</v>
      </c>
    </row>
    <row r="13" spans="1:22" x14ac:dyDescent="0.6">
      <c r="B13" s="2"/>
      <c r="C13" s="1"/>
      <c r="D13" s="2"/>
      <c r="E13" s="1"/>
      <c r="F13" s="2"/>
      <c r="G13" s="1"/>
      <c r="H13" s="2">
        <v>675.68899999999996</v>
      </c>
      <c r="I13" s="1">
        <v>0.806477</v>
      </c>
      <c r="J13" s="2">
        <v>515.71900000000005</v>
      </c>
      <c r="K13" s="1">
        <v>0.18260899999999999</v>
      </c>
      <c r="N13" s="3"/>
      <c r="O13" s="21"/>
      <c r="P13" s="3"/>
      <c r="Q13" s="17"/>
      <c r="R13" s="3">
        <f t="shared" si="2"/>
        <v>675.68899999999996</v>
      </c>
      <c r="S13" s="24">
        <f t="shared" si="2"/>
        <v>0.806477</v>
      </c>
      <c r="T13" s="3">
        <f t="shared" si="2"/>
        <v>515.71900000000005</v>
      </c>
      <c r="U13" s="24">
        <f t="shared" si="2"/>
        <v>0.18260899999999999</v>
      </c>
    </row>
    <row r="14" spans="1:22" x14ac:dyDescent="0.6">
      <c r="B14" s="2"/>
      <c r="C14" s="1"/>
      <c r="D14" s="2"/>
      <c r="E14" s="1"/>
      <c r="F14" s="2"/>
      <c r="G14" s="1"/>
      <c r="H14" s="2">
        <v>775.00900000000001</v>
      </c>
      <c r="I14" s="1">
        <v>0.88863099999999995</v>
      </c>
      <c r="J14" s="2">
        <v>566.55499999999995</v>
      </c>
      <c r="K14" s="1">
        <v>0.20797099999999999</v>
      </c>
      <c r="N14" s="3"/>
      <c r="O14" s="21"/>
      <c r="P14" s="3"/>
      <c r="Q14" s="17"/>
      <c r="R14" s="3">
        <f t="shared" si="2"/>
        <v>775.00900000000001</v>
      </c>
      <c r="S14" s="24">
        <f t="shared" si="2"/>
        <v>0.88863099999999995</v>
      </c>
      <c r="T14" s="3">
        <f t="shared" si="2"/>
        <v>566.55499999999995</v>
      </c>
      <c r="U14" s="24">
        <f t="shared" si="2"/>
        <v>0.20797099999999999</v>
      </c>
    </row>
    <row r="15" spans="1:22" x14ac:dyDescent="0.6">
      <c r="B15" s="2"/>
      <c r="C15" s="1"/>
      <c r="D15" s="2"/>
      <c r="E15" s="1"/>
      <c r="F15" s="2"/>
      <c r="G15" s="1"/>
      <c r="H15" s="2">
        <v>881.51900000000001</v>
      </c>
      <c r="I15" s="1">
        <v>0.96675900000000003</v>
      </c>
      <c r="J15" s="2">
        <v>612.04</v>
      </c>
      <c r="K15" s="1">
        <v>0.21304300000000001</v>
      </c>
      <c r="N15" s="3"/>
      <c r="O15" s="21"/>
      <c r="P15" s="3"/>
      <c r="Q15" s="17"/>
      <c r="R15" s="3">
        <f t="shared" si="2"/>
        <v>881.51900000000001</v>
      </c>
      <c r="S15" s="24">
        <f t="shared" si="2"/>
        <v>0.96675900000000003</v>
      </c>
      <c r="T15" s="3">
        <f t="shared" si="2"/>
        <v>612.04</v>
      </c>
      <c r="U15" s="24">
        <f t="shared" si="2"/>
        <v>0.21304300000000001</v>
      </c>
    </row>
    <row r="16" spans="1:22" x14ac:dyDescent="0.6">
      <c r="B16" s="2"/>
      <c r="C16" s="1"/>
      <c r="D16" s="2"/>
      <c r="E16" s="1"/>
      <c r="F16" s="2"/>
      <c r="G16" s="1"/>
      <c r="H16" s="2">
        <v>969.30799999999999</v>
      </c>
      <c r="I16" s="1">
        <v>1.0136000000000001</v>
      </c>
      <c r="J16" s="2">
        <v>660.20100000000002</v>
      </c>
      <c r="K16" s="1">
        <v>0.218116</v>
      </c>
      <c r="N16" s="3"/>
      <c r="O16" s="21"/>
      <c r="P16" s="3"/>
      <c r="Q16" s="17"/>
      <c r="R16" s="3">
        <f t="shared" si="2"/>
        <v>969.30799999999999</v>
      </c>
      <c r="S16" s="24">
        <f t="shared" si="2"/>
        <v>1.0136000000000001</v>
      </c>
      <c r="T16" s="3">
        <f t="shared" si="2"/>
        <v>660.20100000000002</v>
      </c>
      <c r="U16" s="24">
        <f t="shared" si="2"/>
        <v>0.218116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709.69899999999996</v>
      </c>
      <c r="K17" s="1">
        <v>0.218116</v>
      </c>
      <c r="N17" s="3"/>
      <c r="O17" s="21"/>
      <c r="P17" s="3"/>
      <c r="Q17" s="17"/>
      <c r="R17" s="3"/>
      <c r="S17" s="24"/>
      <c r="T17" s="3">
        <f t="shared" si="2"/>
        <v>709.69899999999996</v>
      </c>
      <c r="U17" s="24">
        <f t="shared" si="2"/>
        <v>0.218116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755.18399999999997</v>
      </c>
      <c r="K18" s="1">
        <v>0.21304300000000001</v>
      </c>
      <c r="N18" s="3"/>
      <c r="O18" s="21"/>
      <c r="P18" s="3"/>
      <c r="Q18" s="17"/>
      <c r="R18" s="3"/>
      <c r="S18" s="24"/>
      <c r="T18" s="3">
        <f t="shared" si="2"/>
        <v>755.18399999999997</v>
      </c>
      <c r="U18" s="24">
        <f t="shared" si="2"/>
        <v>0.21304300000000001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802.00699999999995</v>
      </c>
      <c r="K19" s="1">
        <v>0.177536</v>
      </c>
      <c r="N19" s="3"/>
      <c r="O19" s="21"/>
      <c r="P19" s="3"/>
      <c r="Q19" s="17"/>
      <c r="R19" s="3"/>
      <c r="S19" s="24"/>
      <c r="T19" s="3">
        <f t="shared" si="2"/>
        <v>802.00699999999995</v>
      </c>
      <c r="U19" s="24">
        <f t="shared" si="2"/>
        <v>0.177536</v>
      </c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852.84299999999996</v>
      </c>
      <c r="K20" s="1">
        <v>0.197826</v>
      </c>
      <c r="N20" s="3"/>
      <c r="O20" s="21"/>
      <c r="P20" s="3"/>
      <c r="Q20" s="17"/>
      <c r="R20" s="3"/>
      <c r="S20" s="24"/>
      <c r="T20" s="3">
        <f t="shared" si="2"/>
        <v>852.84299999999996</v>
      </c>
      <c r="U20" s="24">
        <f t="shared" si="2"/>
        <v>0.197826</v>
      </c>
      <c r="V20"/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2">
        <v>902.34100000000001</v>
      </c>
      <c r="K21" s="1">
        <v>0.157246</v>
      </c>
      <c r="N21" s="3"/>
      <c r="O21" s="21"/>
      <c r="P21" s="3"/>
      <c r="Q21" s="17"/>
      <c r="R21" s="3"/>
      <c r="S21" s="24"/>
      <c r="T21" s="3">
        <f t="shared" si="2"/>
        <v>902.34100000000001</v>
      </c>
      <c r="U21" s="24">
        <f t="shared" si="2"/>
        <v>0.157246</v>
      </c>
      <c r="V21"/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16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54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55" t="s">
        <v>7</v>
      </c>
      <c r="AF8" s="26" t="s">
        <v>150</v>
      </c>
    </row>
    <row r="9" spans="1:32" x14ac:dyDescent="0.6">
      <c r="B9" s="50">
        <v>297.142</v>
      </c>
      <c r="C9" s="50">
        <v>78.901700000000005</v>
      </c>
      <c r="D9" s="3"/>
      <c r="E9" s="4"/>
      <c r="F9" s="50">
        <v>295.96699999999998</v>
      </c>
      <c r="G9" s="50">
        <v>226.81899999999999</v>
      </c>
      <c r="H9" s="50">
        <v>300</v>
      </c>
      <c r="I9" s="50">
        <v>0.36926599999999998</v>
      </c>
      <c r="J9" s="50">
        <v>296.149</v>
      </c>
      <c r="K9" s="50">
        <v>0.31613799999999997</v>
      </c>
      <c r="N9" s="3">
        <f>B9</f>
        <v>297.142</v>
      </c>
      <c r="O9" s="21">
        <f>C9*100</f>
        <v>7890.17</v>
      </c>
      <c r="P9" s="3">
        <f>F9</f>
        <v>295.96699999999998</v>
      </c>
      <c r="Q9" s="17">
        <f>G9*0.000001</f>
        <v>2.2681899999999998E-4</v>
      </c>
      <c r="R9" s="3">
        <f>H9</f>
        <v>300</v>
      </c>
      <c r="S9" s="24">
        <f>I9</f>
        <v>0.36926599999999998</v>
      </c>
      <c r="T9" s="3">
        <f>J9</f>
        <v>296.149</v>
      </c>
      <c r="U9" s="24">
        <f>K9</f>
        <v>0.31613799999999997</v>
      </c>
      <c r="X9" s="3">
        <f t="shared" ref="X9:X22" si="0">T9</f>
        <v>296.149</v>
      </c>
      <c r="Y9" s="4" t="e">
        <f t="shared" ref="Y9:Y22" si="1">MATCH($X9,$N$9:$N$26,1)</f>
        <v>#N/A</v>
      </c>
      <c r="Z9" s="4" t="e">
        <f t="shared" ref="Z9:Z22" si="2">((INDEX($N$9:$O$26,Y9+1,1)-$X9)*INDEX($N$9:$O$26,Y9,2)+($X9-INDEX($N$9:$O$26,Y9,1))*INDEX($N$9:$O$26,Y9+1,2))/(INDEX($N$9:$O$26,Y9+1,1)-INDEX($N$9:$O$26,Y9,1))</f>
        <v>#N/A</v>
      </c>
      <c r="AA9" s="4">
        <f t="shared" ref="AA9:AA22" si="3">MATCH($X9,$P$9:$P$26,1)</f>
        <v>1</v>
      </c>
      <c r="AB9" s="17">
        <f t="shared" ref="AB9:AB22" si="4">((INDEX($P$9:$Q$26,AA9+1,1)-$X9)*INDEX($P$9:$Q$26,AA9,2)+($X9-INDEX($P$9:$Q$26,AA9,1))*INDEX($P$9:$Q$26,AA9+1,2))/(INDEX($P$9:$Q$26,AA9+1,1)-INDEX($P$9:$Q$26,AA9,1))</f>
        <v>2.2688508728338909E-4</v>
      </c>
      <c r="AC9" s="4" t="e">
        <f t="shared" ref="AC9:AC22" si="5">MATCH($X9,$R$9:$R$26,1)</f>
        <v>#N/A</v>
      </c>
      <c r="AD9" s="24" t="e">
        <f t="shared" ref="AD9:AD22" si="6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57" t="e">
        <f t="shared" ref="AF9:AF22" si="7">$U9/$AE9-1</f>
        <v>#N/A</v>
      </c>
    </row>
    <row r="10" spans="1:32" x14ac:dyDescent="0.6">
      <c r="B10" s="3">
        <v>323.97800000000001</v>
      </c>
      <c r="C10" s="4">
        <v>82.251499999999993</v>
      </c>
      <c r="D10" s="3"/>
      <c r="E10" s="4"/>
      <c r="F10" s="3">
        <v>322.57</v>
      </c>
      <c r="G10" s="4">
        <v>236.47900000000001</v>
      </c>
      <c r="H10" s="3">
        <v>323.86399999999998</v>
      </c>
      <c r="I10" s="4">
        <v>0.32568799999999998</v>
      </c>
      <c r="J10" s="3">
        <v>322.45100000000002</v>
      </c>
      <c r="K10" s="4">
        <v>0.42222399999999999</v>
      </c>
      <c r="N10" s="3">
        <f t="shared" ref="N10:N22" si="8">B10</f>
        <v>323.97800000000001</v>
      </c>
      <c r="O10" s="21">
        <f t="shared" ref="O10:O22" si="9">C10*100</f>
        <v>8225.15</v>
      </c>
      <c r="P10" s="3">
        <f t="shared" ref="P10:P22" si="10">F10</f>
        <v>322.57</v>
      </c>
      <c r="Q10" s="17">
        <f t="shared" ref="Q10:Q22" si="11">G10*0.000001</f>
        <v>2.36479E-4</v>
      </c>
      <c r="R10" s="3">
        <f t="shared" ref="R10:U22" si="12">H10</f>
        <v>323.86399999999998</v>
      </c>
      <c r="S10" s="24">
        <f t="shared" si="12"/>
        <v>0.32568799999999998</v>
      </c>
      <c r="T10" s="3">
        <f t="shared" si="12"/>
        <v>322.45100000000002</v>
      </c>
      <c r="U10" s="24">
        <f t="shared" si="12"/>
        <v>0.42222399999999999</v>
      </c>
      <c r="X10" s="2">
        <f t="shared" si="0"/>
        <v>322.45100000000002</v>
      </c>
      <c r="Y10" s="1">
        <f t="shared" si="1"/>
        <v>1</v>
      </c>
      <c r="Z10" s="1">
        <f t="shared" si="2"/>
        <v>8206.0892435534352</v>
      </c>
      <c r="AA10" s="1">
        <f t="shared" si="3"/>
        <v>1</v>
      </c>
      <c r="AB10" s="28">
        <f t="shared" si="4"/>
        <v>2.364357890839379E-4</v>
      </c>
      <c r="AC10" s="1">
        <f t="shared" si="5"/>
        <v>1</v>
      </c>
      <c r="AD10" s="30">
        <f t="shared" si="6"/>
        <v>0.32826827631578936</v>
      </c>
      <c r="AE10" s="30">
        <f t="shared" ref="AE10:AE16" si="13">((Z10*(AB10)^2)/AD10)*X10</f>
        <v>0.45060653000510859</v>
      </c>
      <c r="AF10" s="56">
        <f t="shared" si="7"/>
        <v>-6.2987391693562045E-2</v>
      </c>
    </row>
    <row r="11" spans="1:32" x14ac:dyDescent="0.6">
      <c r="B11" s="2">
        <v>346.60599999999999</v>
      </c>
      <c r="C11" s="1">
        <v>82.599100000000007</v>
      </c>
      <c r="D11" s="2"/>
      <c r="E11" s="1"/>
      <c r="F11" s="2">
        <v>345.72199999999998</v>
      </c>
      <c r="G11" s="1">
        <v>239.41399999999999</v>
      </c>
      <c r="H11" s="2">
        <v>370.73899999999998</v>
      </c>
      <c r="I11" s="1">
        <v>0.39449499999999998</v>
      </c>
      <c r="J11" s="2">
        <v>343.09</v>
      </c>
      <c r="K11" s="1">
        <v>0.46234799999999998</v>
      </c>
      <c r="N11" s="3">
        <f t="shared" si="8"/>
        <v>346.60599999999999</v>
      </c>
      <c r="O11" s="21">
        <f t="shared" si="9"/>
        <v>8259.91</v>
      </c>
      <c r="P11" s="3">
        <f t="shared" si="10"/>
        <v>345.72199999999998</v>
      </c>
      <c r="Q11" s="17">
        <f t="shared" si="11"/>
        <v>2.3941399999999997E-4</v>
      </c>
      <c r="R11" s="3">
        <f t="shared" si="12"/>
        <v>370.73899999999998</v>
      </c>
      <c r="S11" s="24">
        <f t="shared" si="12"/>
        <v>0.39449499999999998</v>
      </c>
      <c r="T11" s="3">
        <f t="shared" si="12"/>
        <v>343.09</v>
      </c>
      <c r="U11" s="24">
        <f t="shared" si="12"/>
        <v>0.46234799999999998</v>
      </c>
      <c r="X11" s="2">
        <f t="shared" si="0"/>
        <v>343.09</v>
      </c>
      <c r="Y11" s="1">
        <f t="shared" si="1"/>
        <v>2</v>
      </c>
      <c r="Z11" s="1">
        <f t="shared" si="2"/>
        <v>8254.5088969418412</v>
      </c>
      <c r="AA11" s="1">
        <f t="shared" si="3"/>
        <v>2</v>
      </c>
      <c r="AB11" s="28">
        <f t="shared" si="4"/>
        <v>2.3908033897719418E-4</v>
      </c>
      <c r="AC11" s="1">
        <f t="shared" si="5"/>
        <v>2</v>
      </c>
      <c r="AD11" s="30">
        <f t="shared" si="6"/>
        <v>0.35390951214933331</v>
      </c>
      <c r="AE11" s="30">
        <f t="shared" si="13"/>
        <v>0.4573985570839747</v>
      </c>
      <c r="AF11" s="56">
        <f t="shared" si="7"/>
        <v>1.0820853803254593E-2</v>
      </c>
    </row>
    <row r="12" spans="1:32" x14ac:dyDescent="0.6">
      <c r="B12" s="2">
        <v>365.88</v>
      </c>
      <c r="C12" s="1">
        <v>82.5749</v>
      </c>
      <c r="D12" s="2"/>
      <c r="E12" s="1"/>
      <c r="F12" s="2">
        <v>368.02</v>
      </c>
      <c r="G12" s="1">
        <v>243.09899999999999</v>
      </c>
      <c r="H12" s="2">
        <v>423.58</v>
      </c>
      <c r="I12" s="1">
        <v>0.40596300000000002</v>
      </c>
      <c r="J12" s="2">
        <v>365.505</v>
      </c>
      <c r="K12" s="1">
        <v>0.46087299999999998</v>
      </c>
      <c r="N12" s="3">
        <f t="shared" si="8"/>
        <v>365.88</v>
      </c>
      <c r="O12" s="21">
        <f t="shared" si="9"/>
        <v>8257.49</v>
      </c>
      <c r="P12" s="3">
        <f t="shared" si="10"/>
        <v>368.02</v>
      </c>
      <c r="Q12" s="17">
        <f t="shared" si="11"/>
        <v>2.4309899999999998E-4</v>
      </c>
      <c r="R12" s="3">
        <f t="shared" si="12"/>
        <v>423.58</v>
      </c>
      <c r="S12" s="24">
        <f t="shared" si="12"/>
        <v>0.40596300000000002</v>
      </c>
      <c r="T12" s="3">
        <f t="shared" si="12"/>
        <v>365.505</v>
      </c>
      <c r="U12" s="24">
        <f t="shared" si="12"/>
        <v>0.46087299999999998</v>
      </c>
      <c r="X12" s="2">
        <f t="shared" si="0"/>
        <v>365.505</v>
      </c>
      <c r="Y12" s="1">
        <f t="shared" si="1"/>
        <v>3</v>
      </c>
      <c r="Z12" s="1">
        <f t="shared" si="2"/>
        <v>8257.5370841548192</v>
      </c>
      <c r="AA12" s="1">
        <f t="shared" si="3"/>
        <v>3</v>
      </c>
      <c r="AB12" s="28">
        <f t="shared" si="4"/>
        <v>2.426833674320567E-4</v>
      </c>
      <c r="AC12" s="1">
        <f t="shared" si="5"/>
        <v>2</v>
      </c>
      <c r="AD12" s="30">
        <f t="shared" si="6"/>
        <v>0.3868121021226667</v>
      </c>
      <c r="AE12" s="30">
        <f t="shared" si="13"/>
        <v>0.4595405363717508</v>
      </c>
      <c r="AF12" s="56">
        <f t="shared" si="7"/>
        <v>2.8995562366913585E-3</v>
      </c>
    </row>
    <row r="13" spans="1:32" x14ac:dyDescent="0.6">
      <c r="B13" s="2">
        <v>394.36200000000002</v>
      </c>
      <c r="C13" s="1">
        <v>81.035499999999999</v>
      </c>
      <c r="D13" s="2"/>
      <c r="E13" s="1"/>
      <c r="F13" s="2">
        <v>392.06400000000002</v>
      </c>
      <c r="G13" s="1">
        <v>256.505</v>
      </c>
      <c r="H13" s="2">
        <v>473.01100000000002</v>
      </c>
      <c r="I13" s="1">
        <v>0.41055000000000003</v>
      </c>
      <c r="J13" s="2">
        <v>391.86</v>
      </c>
      <c r="K13" s="1">
        <v>0.52534000000000003</v>
      </c>
      <c r="N13" s="3">
        <f t="shared" si="8"/>
        <v>394.36200000000002</v>
      </c>
      <c r="O13" s="21">
        <f t="shared" si="9"/>
        <v>8103.55</v>
      </c>
      <c r="P13" s="3">
        <f t="shared" si="10"/>
        <v>392.06400000000002</v>
      </c>
      <c r="Q13" s="17">
        <f t="shared" si="11"/>
        <v>2.5650499999999997E-4</v>
      </c>
      <c r="R13" s="3">
        <f t="shared" si="12"/>
        <v>473.01100000000002</v>
      </c>
      <c r="S13" s="24">
        <f t="shared" si="12"/>
        <v>0.41055000000000003</v>
      </c>
      <c r="T13" s="3">
        <f t="shared" si="12"/>
        <v>391.86</v>
      </c>
      <c r="U13" s="24">
        <f t="shared" si="12"/>
        <v>0.52534000000000003</v>
      </c>
      <c r="X13" s="2">
        <f t="shared" si="0"/>
        <v>391.86</v>
      </c>
      <c r="Y13" s="1">
        <f t="shared" si="1"/>
        <v>4</v>
      </c>
      <c r="Z13" s="1">
        <f t="shared" si="2"/>
        <v>8117.0728523277858</v>
      </c>
      <c r="AA13" s="1">
        <f t="shared" si="3"/>
        <v>4</v>
      </c>
      <c r="AB13" s="28">
        <f t="shared" si="4"/>
        <v>2.5639125752786559E-4</v>
      </c>
      <c r="AC13" s="1">
        <f t="shared" si="5"/>
        <v>3</v>
      </c>
      <c r="AD13" s="30">
        <f t="shared" si="6"/>
        <v>0.39907885776196517</v>
      </c>
      <c r="AE13" s="30">
        <f t="shared" si="13"/>
        <v>0.5239358096942075</v>
      </c>
      <c r="AF13" s="56">
        <f t="shared" si="7"/>
        <v>2.6800808034328494E-3</v>
      </c>
    </row>
    <row r="14" spans="1:32" x14ac:dyDescent="0.6">
      <c r="B14" s="2">
        <v>416.15699999999998</v>
      </c>
      <c r="C14" s="1">
        <v>82.135999999999996</v>
      </c>
      <c r="D14" s="2"/>
      <c r="E14" s="1"/>
      <c r="F14" s="2">
        <v>416.07299999999998</v>
      </c>
      <c r="G14" s="1">
        <v>259.43799999999999</v>
      </c>
      <c r="H14" s="2">
        <v>520.73900000000003</v>
      </c>
      <c r="I14" s="1">
        <v>0.41513800000000001</v>
      </c>
      <c r="J14" s="2">
        <v>415.38600000000002</v>
      </c>
      <c r="K14" s="1">
        <v>0.55509299999999995</v>
      </c>
      <c r="N14" s="3">
        <f t="shared" si="8"/>
        <v>416.15699999999998</v>
      </c>
      <c r="O14" s="21">
        <f t="shared" si="9"/>
        <v>8213.6</v>
      </c>
      <c r="P14" s="3">
        <f t="shared" si="10"/>
        <v>416.07299999999998</v>
      </c>
      <c r="Q14" s="17">
        <f t="shared" si="11"/>
        <v>2.5943799999999996E-4</v>
      </c>
      <c r="R14" s="3">
        <f t="shared" si="12"/>
        <v>520.73900000000003</v>
      </c>
      <c r="S14" s="24">
        <f t="shared" si="12"/>
        <v>0.41513800000000001</v>
      </c>
      <c r="T14" s="3">
        <f t="shared" si="12"/>
        <v>415.38600000000002</v>
      </c>
      <c r="U14" s="24">
        <f t="shared" si="12"/>
        <v>0.55509299999999995</v>
      </c>
      <c r="X14" s="2">
        <f t="shared" si="0"/>
        <v>415.38600000000002</v>
      </c>
      <c r="Y14" s="1">
        <f t="shared" si="1"/>
        <v>5</v>
      </c>
      <c r="Z14" s="1">
        <f t="shared" si="2"/>
        <v>8209.7069717825198</v>
      </c>
      <c r="AA14" s="1">
        <f t="shared" si="3"/>
        <v>5</v>
      </c>
      <c r="AB14" s="28">
        <f t="shared" si="4"/>
        <v>2.5935407434711982E-4</v>
      </c>
      <c r="AC14" s="1">
        <f t="shared" si="5"/>
        <v>3</v>
      </c>
      <c r="AD14" s="30">
        <f t="shared" si="6"/>
        <v>0.40418466893132232</v>
      </c>
      <c r="AE14" s="30">
        <f t="shared" si="13"/>
        <v>0.56752608146795203</v>
      </c>
      <c r="AF14" s="56">
        <f t="shared" si="7"/>
        <v>-2.1907506763024776E-2</v>
      </c>
    </row>
    <row r="15" spans="1:32" x14ac:dyDescent="0.6">
      <c r="B15" s="2">
        <v>443.803</v>
      </c>
      <c r="C15" s="1">
        <v>80.973500000000001</v>
      </c>
      <c r="D15" s="2"/>
      <c r="E15" s="1"/>
      <c r="F15" s="2">
        <v>441.81400000000002</v>
      </c>
      <c r="G15" s="1">
        <v>267.60300000000001</v>
      </c>
      <c r="H15" s="2">
        <v>572.72699999999998</v>
      </c>
      <c r="I15" s="1">
        <v>0.42431200000000002</v>
      </c>
      <c r="J15" s="2">
        <v>441.161</v>
      </c>
      <c r="K15" s="1">
        <v>0.62302199999999996</v>
      </c>
      <c r="N15" s="3">
        <f t="shared" si="8"/>
        <v>443.803</v>
      </c>
      <c r="O15" s="21">
        <f t="shared" si="9"/>
        <v>8097.35</v>
      </c>
      <c r="P15" s="3">
        <f t="shared" si="10"/>
        <v>441.81400000000002</v>
      </c>
      <c r="Q15" s="17">
        <f t="shared" si="11"/>
        <v>2.6760299999999999E-4</v>
      </c>
      <c r="R15" s="3">
        <f t="shared" si="12"/>
        <v>572.72699999999998</v>
      </c>
      <c r="S15" s="24">
        <f t="shared" si="12"/>
        <v>0.42431200000000002</v>
      </c>
      <c r="T15" s="3">
        <f t="shared" si="12"/>
        <v>441.161</v>
      </c>
      <c r="U15" s="24">
        <f t="shared" si="12"/>
        <v>0.62302199999999996</v>
      </c>
      <c r="X15" s="2">
        <f t="shared" si="0"/>
        <v>441.161</v>
      </c>
      <c r="Y15" s="1">
        <f t="shared" si="1"/>
        <v>6</v>
      </c>
      <c r="Z15" s="1">
        <f t="shared" si="2"/>
        <v>8108.4594733415324</v>
      </c>
      <c r="AA15" s="1">
        <f t="shared" si="3"/>
        <v>6</v>
      </c>
      <c r="AB15" s="28">
        <f t="shared" si="4"/>
        <v>2.6739586954663763E-4</v>
      </c>
      <c r="AC15" s="1">
        <f t="shared" si="5"/>
        <v>4</v>
      </c>
      <c r="AD15" s="30">
        <f t="shared" si="6"/>
        <v>0.40759444680463675</v>
      </c>
      <c r="AE15" s="30">
        <f t="shared" si="13"/>
        <v>0.62750413702393848</v>
      </c>
      <c r="AF15" s="56">
        <f t="shared" si="7"/>
        <v>-7.1428007553797634E-3</v>
      </c>
    </row>
    <row r="16" spans="1:32" x14ac:dyDescent="0.6">
      <c r="B16" s="2">
        <v>465.58600000000001</v>
      </c>
      <c r="C16" s="1">
        <v>80.194299999999998</v>
      </c>
      <c r="D16" s="2"/>
      <c r="E16" s="1"/>
      <c r="F16" s="2">
        <v>466.69299999999998</v>
      </c>
      <c r="G16" s="1">
        <v>274.274</v>
      </c>
      <c r="H16" s="50">
        <v>622.15899999999999</v>
      </c>
      <c r="I16" s="50">
        <v>0.42431200000000002</v>
      </c>
      <c r="J16" s="2">
        <v>465.22899999999998</v>
      </c>
      <c r="K16" s="1">
        <v>0.67879199999999995</v>
      </c>
      <c r="N16" s="3">
        <f t="shared" si="8"/>
        <v>465.58600000000001</v>
      </c>
      <c r="O16" s="21">
        <f t="shared" si="9"/>
        <v>8019.43</v>
      </c>
      <c r="P16" s="3">
        <f t="shared" si="10"/>
        <v>466.69299999999998</v>
      </c>
      <c r="Q16" s="17">
        <f t="shared" si="11"/>
        <v>2.7427399999999997E-4</v>
      </c>
      <c r="R16" s="3">
        <f t="shared" si="12"/>
        <v>622.15899999999999</v>
      </c>
      <c r="S16" s="24">
        <f t="shared" si="12"/>
        <v>0.42431200000000002</v>
      </c>
      <c r="T16" s="3">
        <f t="shared" si="12"/>
        <v>465.22899999999998</v>
      </c>
      <c r="U16" s="24">
        <f t="shared" si="12"/>
        <v>0.67879199999999995</v>
      </c>
      <c r="X16" s="2">
        <f t="shared" si="0"/>
        <v>465.22899999999998</v>
      </c>
      <c r="Y16" s="1">
        <f t="shared" si="1"/>
        <v>7</v>
      </c>
      <c r="Z16" s="1">
        <f t="shared" si="2"/>
        <v>8020.7070252031408</v>
      </c>
      <c r="AA16" s="1">
        <f t="shared" si="3"/>
        <v>7</v>
      </c>
      <c r="AB16" s="28">
        <f t="shared" si="4"/>
        <v>2.7388144627999518E-4</v>
      </c>
      <c r="AC16" s="1">
        <f t="shared" si="5"/>
        <v>4</v>
      </c>
      <c r="AD16" s="30">
        <f t="shared" si="6"/>
        <v>0.40982786138253319</v>
      </c>
      <c r="AE16" s="30">
        <f t="shared" si="13"/>
        <v>0.68297243694230703</v>
      </c>
      <c r="AF16" s="56">
        <f t="shared" si="7"/>
        <v>-6.1209453210484543E-3</v>
      </c>
    </row>
    <row r="17" spans="2:32" x14ac:dyDescent="0.6">
      <c r="B17" s="2">
        <v>489.88499999999999</v>
      </c>
      <c r="C17" s="1">
        <v>79.787899999999993</v>
      </c>
      <c r="D17" s="2"/>
      <c r="E17" s="1"/>
      <c r="F17" s="2">
        <v>491.572</v>
      </c>
      <c r="G17" s="1">
        <v>280.94499999999999</v>
      </c>
      <c r="H17" s="2"/>
      <c r="I17" s="1"/>
      <c r="J17" s="2">
        <v>488.72500000000002</v>
      </c>
      <c r="K17" s="1">
        <v>0.73108799999999996</v>
      </c>
      <c r="N17" s="3">
        <f t="shared" si="8"/>
        <v>489.88499999999999</v>
      </c>
      <c r="O17" s="21">
        <f t="shared" si="9"/>
        <v>7978.7899999999991</v>
      </c>
      <c r="P17" s="3">
        <f t="shared" si="10"/>
        <v>491.572</v>
      </c>
      <c r="Q17" s="17">
        <f t="shared" si="11"/>
        <v>2.80945E-4</v>
      </c>
      <c r="R17" s="3"/>
      <c r="S17" s="24"/>
      <c r="T17" s="3">
        <f t="shared" si="12"/>
        <v>488.72500000000002</v>
      </c>
      <c r="U17" s="24">
        <f t="shared" si="12"/>
        <v>0.73108799999999996</v>
      </c>
      <c r="V17"/>
      <c r="X17" s="2">
        <f t="shared" si="0"/>
        <v>488.72500000000002</v>
      </c>
      <c r="Y17" s="1">
        <f t="shared" si="1"/>
        <v>8</v>
      </c>
      <c r="Z17" s="1">
        <f t="shared" si="2"/>
        <v>7980.7300963002581</v>
      </c>
      <c r="AA17" s="1">
        <f t="shared" si="3"/>
        <v>8</v>
      </c>
      <c r="AB17" s="28">
        <f t="shared" si="4"/>
        <v>2.8018161172072833E-4</v>
      </c>
      <c r="AC17" s="1">
        <f t="shared" si="5"/>
        <v>5</v>
      </c>
      <c r="AD17" s="30">
        <f t="shared" si="6"/>
        <v>0.41206055631914185</v>
      </c>
      <c r="AE17" s="30">
        <f t="shared" ref="AE17:AE22" si="14">((Z17*(AB17)^2)/AD17)*X17</f>
        <v>0.74306258250090484</v>
      </c>
      <c r="AF17" s="56">
        <f t="shared" si="7"/>
        <v>-1.6115173584171583E-2</v>
      </c>
    </row>
    <row r="18" spans="2:32" x14ac:dyDescent="0.6">
      <c r="B18" s="2">
        <v>515.00800000000004</v>
      </c>
      <c r="C18" s="1">
        <v>77.124899999999997</v>
      </c>
      <c r="D18" s="2"/>
      <c r="E18" s="1"/>
      <c r="F18" s="2">
        <v>509.59899999999999</v>
      </c>
      <c r="G18" s="1">
        <v>289.13</v>
      </c>
      <c r="H18" s="2"/>
      <c r="I18" s="1"/>
      <c r="J18" s="2">
        <v>513.34500000000003</v>
      </c>
      <c r="K18" s="1">
        <v>0.80420599999999998</v>
      </c>
      <c r="N18" s="3">
        <f t="shared" si="8"/>
        <v>515.00800000000004</v>
      </c>
      <c r="O18" s="21">
        <f t="shared" si="9"/>
        <v>7712.49</v>
      </c>
      <c r="P18" s="3">
        <f t="shared" si="10"/>
        <v>509.59899999999999</v>
      </c>
      <c r="Q18" s="17">
        <f t="shared" si="11"/>
        <v>2.8912999999999996E-4</v>
      </c>
      <c r="R18" s="3"/>
      <c r="S18" s="24"/>
      <c r="T18" s="3">
        <f t="shared" si="12"/>
        <v>513.34500000000003</v>
      </c>
      <c r="U18" s="24">
        <f t="shared" si="12"/>
        <v>0.80420599999999998</v>
      </c>
      <c r="V18"/>
      <c r="X18" s="2">
        <f t="shared" si="0"/>
        <v>513.34500000000003</v>
      </c>
      <c r="Y18" s="1">
        <f t="shared" si="1"/>
        <v>9</v>
      </c>
      <c r="Z18" s="1">
        <f t="shared" si="2"/>
        <v>7730.1175484615687</v>
      </c>
      <c r="AA18" s="1">
        <f t="shared" si="3"/>
        <v>10</v>
      </c>
      <c r="AB18" s="28">
        <f t="shared" si="4"/>
        <v>2.8979338628257884E-4</v>
      </c>
      <c r="AC18" s="1">
        <f t="shared" si="5"/>
        <v>5</v>
      </c>
      <c r="AD18" s="30">
        <f t="shared" si="6"/>
        <v>0.41442722913174657</v>
      </c>
      <c r="AE18" s="30">
        <f t="shared" si="14"/>
        <v>0.80412597628086357</v>
      </c>
      <c r="AF18" s="56">
        <f t="shared" si="7"/>
        <v>9.951639605842999E-5</v>
      </c>
    </row>
    <row r="19" spans="2:32" x14ac:dyDescent="0.6">
      <c r="B19" s="2">
        <v>539.29300000000001</v>
      </c>
      <c r="C19" s="1">
        <v>74.462900000000005</v>
      </c>
      <c r="D19" s="2"/>
      <c r="E19" s="1"/>
      <c r="F19" s="2">
        <v>538.75900000000001</v>
      </c>
      <c r="G19" s="1">
        <v>294.29399999999998</v>
      </c>
      <c r="H19" s="2"/>
      <c r="I19" s="1"/>
      <c r="J19" s="2">
        <v>539.14700000000005</v>
      </c>
      <c r="K19" s="1">
        <v>0.85132600000000003</v>
      </c>
      <c r="N19" s="3">
        <f t="shared" si="8"/>
        <v>539.29300000000001</v>
      </c>
      <c r="O19" s="21">
        <f t="shared" si="9"/>
        <v>7446.2900000000009</v>
      </c>
      <c r="P19" s="3">
        <f t="shared" si="10"/>
        <v>538.75900000000001</v>
      </c>
      <c r="Q19" s="17">
        <f t="shared" si="11"/>
        <v>2.9429399999999996E-4</v>
      </c>
      <c r="R19" s="3"/>
      <c r="S19" s="24"/>
      <c r="T19" s="3">
        <f t="shared" si="12"/>
        <v>539.14700000000005</v>
      </c>
      <c r="U19" s="24">
        <f t="shared" si="12"/>
        <v>0.85132600000000003</v>
      </c>
      <c r="V19"/>
      <c r="X19" s="2">
        <f t="shared" si="0"/>
        <v>539.14700000000005</v>
      </c>
      <c r="Y19" s="1">
        <f t="shared" si="1"/>
        <v>10</v>
      </c>
      <c r="Z19" s="1">
        <f t="shared" si="2"/>
        <v>7447.8903788346715</v>
      </c>
      <c r="AA19" s="1">
        <f t="shared" si="3"/>
        <v>11</v>
      </c>
      <c r="AB19" s="28">
        <f t="shared" si="4"/>
        <v>2.9424631005755218E-4</v>
      </c>
      <c r="AC19" s="1">
        <f t="shared" si="5"/>
        <v>6</v>
      </c>
      <c r="AD19" s="30">
        <f t="shared" si="6"/>
        <v>0.41838634561821958</v>
      </c>
      <c r="AE19" s="30">
        <f t="shared" si="14"/>
        <v>0.8309693725338787</v>
      </c>
      <c r="AF19" s="56">
        <f t="shared" si="7"/>
        <v>2.4497446162242698E-2</v>
      </c>
    </row>
    <row r="20" spans="2:32" x14ac:dyDescent="0.6">
      <c r="B20" s="2">
        <v>564.423</v>
      </c>
      <c r="C20" s="1">
        <v>72.927599999999998</v>
      </c>
      <c r="D20" s="2"/>
      <c r="E20" s="1"/>
      <c r="F20" s="2">
        <v>563.60599999999999</v>
      </c>
      <c r="G20" s="1">
        <v>291.24</v>
      </c>
      <c r="H20" s="2"/>
      <c r="I20" s="1"/>
      <c r="J20" s="2">
        <v>559.26400000000001</v>
      </c>
      <c r="K20" s="1">
        <v>0.84982400000000002</v>
      </c>
      <c r="N20" s="3">
        <f t="shared" si="8"/>
        <v>564.423</v>
      </c>
      <c r="O20" s="21">
        <f t="shared" si="9"/>
        <v>7292.76</v>
      </c>
      <c r="P20" s="3">
        <f t="shared" si="10"/>
        <v>563.60599999999999</v>
      </c>
      <c r="Q20" s="17">
        <f t="shared" si="11"/>
        <v>2.9124000000000001E-4</v>
      </c>
      <c r="R20" s="3"/>
      <c r="S20" s="24"/>
      <c r="T20" s="3">
        <f t="shared" si="12"/>
        <v>559.26400000000001</v>
      </c>
      <c r="U20" s="24">
        <f t="shared" si="12"/>
        <v>0.84982400000000002</v>
      </c>
      <c r="V20"/>
      <c r="X20" s="2">
        <f t="shared" si="0"/>
        <v>559.26400000000001</v>
      </c>
      <c r="Y20" s="1">
        <f t="shared" si="1"/>
        <v>11</v>
      </c>
      <c r="Z20" s="1">
        <f t="shared" si="2"/>
        <v>7324.2785543175487</v>
      </c>
      <c r="AA20" s="1">
        <f t="shared" si="3"/>
        <v>11</v>
      </c>
      <c r="AB20" s="28">
        <f t="shared" si="4"/>
        <v>2.9177368487141305E-4</v>
      </c>
      <c r="AC20" s="1">
        <f t="shared" si="5"/>
        <v>6</v>
      </c>
      <c r="AD20" s="30">
        <f t="shared" si="6"/>
        <v>0.42193626786950839</v>
      </c>
      <c r="AE20" s="30">
        <f t="shared" si="14"/>
        <v>0.82647001329789893</v>
      </c>
      <c r="AF20" s="56">
        <f t="shared" si="7"/>
        <v>2.8257512464258339E-2</v>
      </c>
    </row>
    <row r="21" spans="2:32" x14ac:dyDescent="0.6">
      <c r="B21" s="2">
        <v>587.88699999999994</v>
      </c>
      <c r="C21" s="1">
        <v>72.898200000000003</v>
      </c>
      <c r="D21" s="2"/>
      <c r="E21" s="1"/>
      <c r="F21" s="2">
        <v>586.78499999999997</v>
      </c>
      <c r="G21" s="1">
        <v>302.404</v>
      </c>
      <c r="H21" s="2"/>
      <c r="I21" s="1"/>
      <c r="J21" s="2">
        <v>583.29</v>
      </c>
      <c r="K21" s="1">
        <v>0.93854199999999999</v>
      </c>
      <c r="N21" s="3">
        <f t="shared" si="8"/>
        <v>587.88699999999994</v>
      </c>
      <c r="O21" s="21">
        <f t="shared" si="9"/>
        <v>7289.8200000000006</v>
      </c>
      <c r="P21" s="3">
        <f t="shared" si="10"/>
        <v>586.78499999999997</v>
      </c>
      <c r="Q21" s="17">
        <f t="shared" si="11"/>
        <v>3.0240399999999999E-4</v>
      </c>
      <c r="R21" s="3"/>
      <c r="S21" s="24"/>
      <c r="T21" s="3">
        <f t="shared" si="12"/>
        <v>583.29</v>
      </c>
      <c r="U21" s="24">
        <f t="shared" si="12"/>
        <v>0.93854199999999999</v>
      </c>
      <c r="V21"/>
      <c r="X21" s="2">
        <f t="shared" si="0"/>
        <v>583.29</v>
      </c>
      <c r="Y21" s="1">
        <f t="shared" si="1"/>
        <v>12</v>
      </c>
      <c r="Z21" s="1">
        <f t="shared" si="2"/>
        <v>7290.3959964200476</v>
      </c>
      <c r="AA21" s="1">
        <f t="shared" si="3"/>
        <v>12</v>
      </c>
      <c r="AB21" s="28">
        <f t="shared" si="4"/>
        <v>3.0072065818197505E-4</v>
      </c>
      <c r="AC21" s="1">
        <f t="shared" si="5"/>
        <v>7</v>
      </c>
      <c r="AD21" s="30">
        <f t="shared" si="6"/>
        <v>0.42431200000000002</v>
      </c>
      <c r="AE21" s="30">
        <f t="shared" si="14"/>
        <v>0.90631018774983463</v>
      </c>
      <c r="AF21" s="56">
        <f t="shared" si="7"/>
        <v>3.5563775720308E-2</v>
      </c>
    </row>
    <row r="22" spans="2:32" x14ac:dyDescent="0.6">
      <c r="B22" s="50">
        <v>614.70000000000005</v>
      </c>
      <c r="C22" s="50">
        <v>72.488699999999994</v>
      </c>
      <c r="D22" s="2"/>
      <c r="E22" s="1"/>
      <c r="F22" s="50">
        <v>611.64700000000005</v>
      </c>
      <c r="G22" s="50">
        <v>303.83800000000002</v>
      </c>
      <c r="H22" s="2"/>
      <c r="I22" s="1"/>
      <c r="J22" s="50">
        <v>609.67999999999995</v>
      </c>
      <c r="K22" s="50">
        <v>0.97526400000000002</v>
      </c>
      <c r="N22" s="3">
        <f t="shared" si="8"/>
        <v>614.70000000000005</v>
      </c>
      <c r="O22" s="21">
        <f t="shared" si="9"/>
        <v>7248.869999999999</v>
      </c>
      <c r="P22" s="3">
        <f t="shared" si="10"/>
        <v>611.64700000000005</v>
      </c>
      <c r="Q22" s="17">
        <f t="shared" si="11"/>
        <v>3.0383800000000001E-4</v>
      </c>
      <c r="R22" s="3"/>
      <c r="S22" s="24"/>
      <c r="T22" s="3">
        <f t="shared" si="12"/>
        <v>609.67999999999995</v>
      </c>
      <c r="U22" s="24">
        <f t="shared" si="12"/>
        <v>0.97526400000000002</v>
      </c>
      <c r="V22"/>
      <c r="X22" s="2">
        <f t="shared" si="0"/>
        <v>609.67999999999995</v>
      </c>
      <c r="Y22" s="1">
        <f t="shared" si="1"/>
        <v>13</v>
      </c>
      <c r="Z22" s="1">
        <f t="shared" si="2"/>
        <v>7256.5367661209111</v>
      </c>
      <c r="AA22" s="1">
        <f t="shared" si="3"/>
        <v>13</v>
      </c>
      <c r="AB22" s="28">
        <f t="shared" si="4"/>
        <v>3.0372454661732769E-4</v>
      </c>
      <c r="AC22" s="1">
        <f t="shared" si="5"/>
        <v>7</v>
      </c>
      <c r="AD22" s="30">
        <f t="shared" si="6"/>
        <v>0.42431200000000002</v>
      </c>
      <c r="AE22" s="30">
        <f t="shared" si="14"/>
        <v>0.96184661131140392</v>
      </c>
      <c r="AF22" s="56">
        <f t="shared" si="7"/>
        <v>1.394961372302661E-2</v>
      </c>
    </row>
    <row r="23" spans="2:32" x14ac:dyDescent="0.6">
      <c r="V23"/>
    </row>
    <row r="24" spans="2:32" x14ac:dyDescent="0.6">
      <c r="O24"/>
      <c r="Q24"/>
      <c r="S24"/>
      <c r="U24"/>
      <c r="V24"/>
      <c r="X24" t="s">
        <v>148</v>
      </c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#00151</vt:lpstr>
      <vt:lpstr>#00152</vt:lpstr>
      <vt:lpstr>#00153</vt:lpstr>
      <vt:lpstr>#00154</vt:lpstr>
      <vt:lpstr>#00155</vt:lpstr>
      <vt:lpstr>#00156</vt:lpstr>
      <vt:lpstr>#00157</vt:lpstr>
      <vt:lpstr>#00158</vt:lpstr>
      <vt:lpstr>#00159</vt:lpstr>
      <vt:lpstr>#00160</vt:lpstr>
      <vt:lpstr>#00161</vt:lpstr>
      <vt:lpstr>#00162</vt:lpstr>
      <vt:lpstr>#00163</vt:lpstr>
      <vt:lpstr>#00164</vt:lpstr>
      <vt:lpstr>#00165</vt:lpstr>
      <vt:lpstr>#00166</vt:lpstr>
      <vt:lpstr>#00167</vt:lpstr>
      <vt:lpstr>#00168</vt:lpstr>
      <vt:lpstr>#00169</vt:lpstr>
      <vt:lpstr>#00170</vt:lpstr>
      <vt:lpstr>#00171</vt:lpstr>
      <vt:lpstr>#00172</vt:lpstr>
      <vt:lpstr>#00173</vt:lpstr>
      <vt:lpstr>#00174</vt:lpstr>
      <vt:lpstr>#00175</vt:lpstr>
      <vt:lpstr>#00176</vt:lpstr>
      <vt:lpstr>#00177</vt:lpstr>
      <vt:lpstr>#00178</vt:lpstr>
      <vt:lpstr>#00179</vt:lpstr>
      <vt:lpstr>#00180</vt:lpstr>
      <vt:lpstr>#00181</vt:lpstr>
      <vt:lpstr>#00182</vt:lpstr>
      <vt:lpstr>#00183</vt:lpstr>
      <vt:lpstr>#00184</vt:lpstr>
      <vt:lpstr>#00185</vt:lpstr>
      <vt:lpstr>#00186</vt:lpstr>
      <vt:lpstr>#00187</vt:lpstr>
      <vt:lpstr>#00188</vt:lpstr>
      <vt:lpstr>#00189</vt:lpstr>
      <vt:lpstr>#00190</vt:lpstr>
      <vt:lpstr>#00191</vt:lpstr>
      <vt:lpstr>#00192</vt:lpstr>
      <vt:lpstr>#00193</vt:lpstr>
      <vt:lpstr>#00194</vt:lpstr>
      <vt:lpstr>#00195</vt:lpstr>
      <vt:lpstr>#00196</vt:lpstr>
      <vt:lpstr>#00197</vt:lpstr>
      <vt:lpstr>#00198</vt:lpstr>
      <vt:lpstr>#00199</vt:lpstr>
      <vt:lpstr>#00200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2022-06-06T14:49:38Z</dcterms:modified>
</cp:coreProperties>
</file>